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<sst xmlns="http://schemas.openxmlformats.org/spreadsheetml/2006/main" count="3089" uniqueCount="1163">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</sst>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621023821"/>
        <c:axId val="1765691692"/>
      </c:barChart>
      <c:catAx>
        <c:axId val="6210238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5691692"/>
      </c:catAx>
      <c:valAx>
        <c:axId val="17656916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1023821"/>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258832155"/>
        <c:axId val="892438598"/>
      </c:lineChart>
      <c:catAx>
        <c:axId val="25883215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92438598"/>
      </c:catAx>
      <c:valAx>
        <c:axId val="89243859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8832155"/>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561925655"/>
        <c:axId val="1156986329"/>
      </c:lineChart>
      <c:catAx>
        <c:axId val="15619256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6986329"/>
      </c:catAx>
      <c:valAx>
        <c:axId val="1156986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1925655"/>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194428830"/>
        <c:axId val="335038595"/>
      </c:barChart>
      <c:catAx>
        <c:axId val="119442883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35038595"/>
      </c:catAx>
      <c:valAx>
        <c:axId val="33503859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442883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978627980"/>
        <c:axId val="1071452187"/>
      </c:lineChart>
      <c:catAx>
        <c:axId val="9786279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1452187"/>
      </c:catAx>
      <c:valAx>
        <c:axId val="10714521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8627980"/>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933719583"/>
        <c:axId val="746280704"/>
      </c:lineChart>
      <c:catAx>
        <c:axId val="19337195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46280704"/>
      </c:catAx>
      <c:valAx>
        <c:axId val="746280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3719583"/>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224987268"/>
        <c:axId val="1762058439"/>
      </c:lineChart>
      <c:catAx>
        <c:axId val="12249872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2058439"/>
      </c:catAx>
      <c:valAx>
        <c:axId val="1762058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4987268"/>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899335853"/>
        <c:axId val="1311589775"/>
      </c:lineChart>
      <c:catAx>
        <c:axId val="18993358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1589775"/>
      </c:catAx>
      <c:valAx>
        <c:axId val="13115897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9335853"/>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598084841"/>
        <c:axId val="937916953"/>
      </c:areaChart>
      <c:catAx>
        <c:axId val="15980848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937916953"/>
      </c:catAx>
      <c:valAx>
        <c:axId val="937916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8084841"/>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957816487"/>
        <c:axId val="2033346413"/>
      </c:lineChart>
      <c:catAx>
        <c:axId val="19578164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3346413"/>
      </c:catAx>
      <c:valAx>
        <c:axId val="2033346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7816487"/>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850291306"/>
        <c:axId val="1544542463"/>
      </c:lineChart>
      <c:catAx>
        <c:axId val="8502913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44542463"/>
      </c:catAx>
      <c:valAx>
        <c:axId val="1544542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0291306"/>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491394829"/>
        <c:axId val="505771082"/>
      </c:lineChart>
      <c:catAx>
        <c:axId val="14913948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05771082"/>
      </c:catAx>
      <c:valAx>
        <c:axId val="5057710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1394829"/>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037807010"/>
        <c:axId val="1304306277"/>
      </c:lineChart>
      <c:catAx>
        <c:axId val="10378070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304306277"/>
      </c:catAx>
      <c:valAx>
        <c:axId val="1304306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7807010"/>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267410194"/>
        <c:axId val="1768609745"/>
      </c:scatterChart>
      <c:valAx>
        <c:axId val="12674101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8609745"/>
      </c:valAx>
      <c:valAx>
        <c:axId val="17686097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741019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631367892"/>
        <c:axId val="1759667290"/>
      </c:lineChart>
      <c:catAx>
        <c:axId val="16313678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9667290"/>
      </c:catAx>
      <c:valAx>
        <c:axId val="1759667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1367892"/>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79637940"/>
        <c:axId val="1032932895"/>
      </c:lineChart>
      <c:catAx>
        <c:axId val="796379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32932895"/>
      </c:catAx>
      <c:valAx>
        <c:axId val="10329328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637940"/>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940627673"/>
        <c:axId val="1094524391"/>
      </c:lineChart>
      <c:catAx>
        <c:axId val="19406276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94524391"/>
      </c:catAx>
      <c:valAx>
        <c:axId val="10945243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0627673"/>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842945421"/>
        <c:axId val="1834483268"/>
      </c:lineChart>
      <c:catAx>
        <c:axId val="184294542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834483268"/>
      </c:catAx>
      <c:valAx>
        <c:axId val="183448326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2945421"/>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7931541"/>
        <c:axId val="68827440"/>
      </c:lineChart>
      <c:catAx>
        <c:axId val="79315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827440"/>
      </c:catAx>
      <c:valAx>
        <c:axId val="68827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31541"/>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77208077"/>
        <c:axId val="1433232584"/>
      </c:lineChart>
      <c:catAx>
        <c:axId val="8772080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33232584"/>
      </c:catAx>
      <c:valAx>
        <c:axId val="1433232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7208077"/>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996515441"/>
        <c:axId val="1139106543"/>
      </c:lineChart>
      <c:catAx>
        <c:axId val="19965154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39106543"/>
      </c:catAx>
      <c:valAx>
        <c:axId val="11391065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6515441"/>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322091383"/>
        <c:axId val="640749087"/>
      </c:scatterChart>
      <c:valAx>
        <c:axId val="13220913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0749087"/>
      </c:valAx>
      <c:valAx>
        <c:axId val="640749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2091383"/>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602302209"/>
        <c:axId val="693675309"/>
      </c:scatterChart>
      <c:valAx>
        <c:axId val="16023022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3675309"/>
      </c:valAx>
      <c:valAx>
        <c:axId val="693675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2302209"/>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628627265"/>
        <c:axId val="1392369357"/>
      </c:scatterChart>
      <c:valAx>
        <c:axId val="16286272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2369357"/>
      </c:valAx>
      <c:valAx>
        <c:axId val="1392369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8627265"/>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295198970"/>
        <c:axId val="844941681"/>
      </c:lineChart>
      <c:catAx>
        <c:axId val="12951989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4941681"/>
      </c:catAx>
      <c:valAx>
        <c:axId val="844941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5198970"/>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589386953"/>
        <c:axId val="1813726740"/>
      </c:lineChart>
      <c:catAx>
        <c:axId val="15893869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3726740"/>
      </c:catAx>
      <c:valAx>
        <c:axId val="1813726740"/>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9386953"/>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58064394"/>
        <c:axId val="1902901622"/>
      </c:lineChart>
      <c:catAx>
        <c:axId val="15806439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02901622"/>
      </c:catAx>
      <c:valAx>
        <c:axId val="190290162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064394"/>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640480828"/>
        <c:axId val="1569199009"/>
      </c:scatterChart>
      <c:valAx>
        <c:axId val="6404808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9199009"/>
      </c:valAx>
      <c:valAx>
        <c:axId val="15691990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0480828"/>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691498765"/>
        <c:axId val="1984041702"/>
      </c:scatterChart>
      <c:valAx>
        <c:axId val="6914987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4041702"/>
      </c:valAx>
      <c:valAx>
        <c:axId val="19840417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1498765"/>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371463140"/>
        <c:axId val="1526170514"/>
      </c:lineChart>
      <c:catAx>
        <c:axId val="13714631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26170514"/>
      </c:catAx>
      <c:valAx>
        <c:axId val="1526170514"/>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1463140"/>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711345188"/>
        <c:axId val="543360883"/>
      </c:scatterChart>
      <c:valAx>
        <c:axId val="7113451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3360883"/>
      </c:valAx>
      <c:valAx>
        <c:axId val="543360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1345188"/>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555292608"/>
        <c:axId val="142589063"/>
      </c:scatterChart>
      <c:valAx>
        <c:axId val="15552926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589063"/>
      </c:valAx>
      <c:valAx>
        <c:axId val="1425890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5292608"/>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409903708"/>
        <c:axId val="1780700558"/>
      </c:lineChart>
      <c:catAx>
        <c:axId val="14099037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780700558"/>
      </c:catAx>
      <c:valAx>
        <c:axId val="178070055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09903708"/>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723201271"/>
        <c:axId val="2123762710"/>
      </c:lineChart>
      <c:catAx>
        <c:axId val="7232012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123762710"/>
      </c:catAx>
      <c:valAx>
        <c:axId val="212376271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23201271"/>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132377824"/>
        <c:axId val="387917123"/>
      </c:lineChart>
      <c:catAx>
        <c:axId val="113237782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87917123"/>
      </c:catAx>
      <c:valAx>
        <c:axId val="3879171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32377824"/>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596801885"/>
        <c:axId val="1858109310"/>
      </c:lineChart>
      <c:catAx>
        <c:axId val="15968018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58109310"/>
      </c:catAx>
      <c:valAx>
        <c:axId val="185810931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96801885"/>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818658958"/>
        <c:axId val="620975014"/>
      </c:scatterChart>
      <c:valAx>
        <c:axId val="81865895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20975014"/>
      </c:valAx>
      <c:valAx>
        <c:axId val="62097501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18658958"/>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902504692"/>
        <c:axId val="2082774062"/>
      </c:scatterChart>
      <c:valAx>
        <c:axId val="190250469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82774062"/>
      </c:valAx>
      <c:valAx>
        <c:axId val="208277406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2504692"/>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220512685"/>
        <c:axId val="1505754975"/>
      </c:scatterChart>
      <c:valAx>
        <c:axId val="122051268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05754975"/>
      </c:valAx>
      <c:valAx>
        <c:axId val="150575497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20512685"/>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593610087"/>
        <c:axId val="499929700"/>
      </c:scatterChart>
      <c:valAx>
        <c:axId val="5936100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9929700"/>
      </c:valAx>
      <c:valAx>
        <c:axId val="499929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3610087"/>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595391421"/>
        <c:axId val="650307346"/>
      </c:scatterChart>
      <c:valAx>
        <c:axId val="5953914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0307346"/>
      </c:valAx>
      <c:valAx>
        <c:axId val="650307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5391421"/>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541432209"/>
        <c:axId val="860576352"/>
      </c:lineChart>
      <c:catAx>
        <c:axId val="5414322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0576352"/>
      </c:catAx>
      <c:valAx>
        <c:axId val="8605763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143220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94340704"/>
        <c:axId val="114643595"/>
      </c:scatterChart>
      <c:valAx>
        <c:axId val="943407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643595"/>
      </c:valAx>
      <c:valAx>
        <c:axId val="1146435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340704"/>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264942354"/>
        <c:axId val="340663052"/>
      </c:scatterChart>
      <c:valAx>
        <c:axId val="2649423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0663052"/>
      </c:valAx>
      <c:valAx>
        <c:axId val="340663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4942354"/>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434140660"/>
        <c:axId val="755353049"/>
      </c:lineChart>
      <c:catAx>
        <c:axId val="14341406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5353049"/>
      </c:catAx>
      <c:valAx>
        <c:axId val="7553530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4140660"/>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327533373"/>
        <c:axId val="1837158029"/>
      </c:scatterChart>
      <c:valAx>
        <c:axId val="13275333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837158029"/>
      </c:valAx>
      <c:valAx>
        <c:axId val="1837158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327533373"/>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780285352"/>
        <c:axId val="1032518938"/>
      </c:scatterChart>
      <c:valAx>
        <c:axId val="7802853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2518938"/>
      </c:valAx>
      <c:valAx>
        <c:axId val="1032518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0285352"/>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2045454799"/>
        <c:axId val="691391553"/>
      </c:scatterChart>
      <c:valAx>
        <c:axId val="20454547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1391553"/>
      </c:valAx>
      <c:valAx>
        <c:axId val="691391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5454799"/>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529639918"/>
        <c:axId val="1235685673"/>
      </c:scatterChart>
      <c:valAx>
        <c:axId val="15296399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5685673"/>
      </c:valAx>
      <c:valAx>
        <c:axId val="1235685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9639918"/>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615389394"/>
        <c:axId val="1209007732"/>
      </c:scatterChart>
      <c:valAx>
        <c:axId val="16153893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9007732"/>
      </c:valAx>
      <c:valAx>
        <c:axId val="1209007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5389394"/>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2117191281"/>
        <c:axId val="1654451030"/>
      </c:scatterChart>
      <c:valAx>
        <c:axId val="21171912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4451030"/>
      </c:valAx>
      <c:valAx>
        <c:axId val="16544510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7191281"/>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473660562"/>
        <c:axId val="2141113578"/>
      </c:scatterChart>
      <c:valAx>
        <c:axId val="14736605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1113578"/>
      </c:valAx>
      <c:valAx>
        <c:axId val="2141113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3660562"/>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716275369"/>
        <c:axId val="1871310047"/>
      </c:scatterChart>
      <c:valAx>
        <c:axId val="17162753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1310047"/>
      </c:valAx>
      <c:valAx>
        <c:axId val="1871310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6275369"/>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945171626"/>
        <c:axId val="1738332004"/>
      </c:scatterChart>
      <c:valAx>
        <c:axId val="9451716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8332004"/>
      </c:valAx>
      <c:valAx>
        <c:axId val="1738332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5171626"/>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294067770"/>
        <c:axId val="1798550633"/>
      </c:scatterChart>
      <c:valAx>
        <c:axId val="12940677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8550633"/>
      </c:valAx>
      <c:valAx>
        <c:axId val="1798550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4067770"/>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08353680"/>
        <c:axId val="1185185786"/>
      </c:lineChart>
      <c:catAx>
        <c:axId val="1083536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85185786"/>
      </c:catAx>
      <c:valAx>
        <c:axId val="11851857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353680"/>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423709629"/>
        <c:axId val="1434179142"/>
      </c:lineChart>
      <c:catAx>
        <c:axId val="14237096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34179142"/>
      </c:catAx>
      <c:valAx>
        <c:axId val="14341791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3709629"/>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940860311"/>
        <c:axId val="1277511164"/>
      </c:lineChart>
      <c:catAx>
        <c:axId val="9408603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77511164"/>
      </c:catAx>
      <c:valAx>
        <c:axId val="12775111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086031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439078780"/>
        <c:axId val="58547975"/>
      </c:lineChart>
      <c:catAx>
        <c:axId val="14390787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547975"/>
      </c:catAx>
      <c:valAx>
        <c:axId val="58547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9078780"/>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386199595"/>
        <c:axId val="928976954"/>
      </c:scatterChart>
      <c:valAx>
        <c:axId val="3861995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8976954"/>
      </c:valAx>
      <c:valAx>
        <c:axId val="9289769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619959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617912688"/>
        <c:axId val="602416608"/>
      </c:lineChart>
      <c:catAx>
        <c:axId val="6179126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02416608"/>
      </c:catAx>
      <c:valAx>
        <c:axId val="602416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7912688"/>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524631586"/>
        <c:axId val="2072017407"/>
      </c:lineChart>
      <c:catAx>
        <c:axId val="152463158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72017407"/>
      </c:catAx>
      <c:valAx>
        <c:axId val="207201740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524631586"/>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251668450"/>
        <c:axId val="209457333"/>
      </c:lineChart>
      <c:catAx>
        <c:axId val="2516684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9457333"/>
      </c:catAx>
      <c:valAx>
        <c:axId val="209457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166845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45988036"/>
        <c:axId val="385818020"/>
      </c:scatterChart>
      <c:valAx>
        <c:axId val="459880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5818020"/>
      </c:valAx>
      <c:valAx>
        <c:axId val="385818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988036"/>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707693889"/>
        <c:axId val="251306129"/>
      </c:scatterChart>
      <c:valAx>
        <c:axId val="17076938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1306129"/>
      </c:valAx>
      <c:valAx>
        <c:axId val="2513061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7693889"/>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276827683"/>
        <c:axId val="2114744986"/>
      </c:scatterChart>
      <c:valAx>
        <c:axId val="12768276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4744986"/>
      </c:valAx>
      <c:valAx>
        <c:axId val="2114744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6827683"/>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874030755"/>
        <c:axId val="1520352426"/>
      </c:scatterChart>
      <c:valAx>
        <c:axId val="18740307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0352426"/>
      </c:valAx>
      <c:valAx>
        <c:axId val="152035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403075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255263148"/>
        <c:axId val="1693625783"/>
      </c:scatterChart>
      <c:valAx>
        <c:axId val="12552631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3625783"/>
      </c:valAx>
      <c:valAx>
        <c:axId val="1693625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5263148"/>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606525063"/>
        <c:axId val="487161345"/>
      </c:scatterChart>
      <c:valAx>
        <c:axId val="16065250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7161345"/>
      </c:valAx>
      <c:valAx>
        <c:axId val="4871613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6525063"/>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871734942"/>
        <c:axId val="1704842768"/>
      </c:scatterChart>
      <c:valAx>
        <c:axId val="8717349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4842768"/>
      </c:valAx>
      <c:valAx>
        <c:axId val="1704842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1734942"/>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347173747"/>
        <c:axId val="1450033597"/>
      </c:scatterChart>
      <c:valAx>
        <c:axId val="13471737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0033597"/>
      </c:valAx>
      <c:valAx>
        <c:axId val="1450033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7173747"/>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678860660"/>
        <c:axId val="1909091767"/>
      </c:scatterChart>
      <c:valAx>
        <c:axId val="6788606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9091767"/>
      </c:valAx>
      <c:valAx>
        <c:axId val="1909091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886066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499273756"/>
        <c:axId val="589277231"/>
      </c:lineChart>
      <c:catAx>
        <c:axId val="4992737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9277231"/>
      </c:catAx>
      <c:valAx>
        <c:axId val="5892772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9273756"/>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974598688"/>
        <c:axId val="1318107647"/>
      </c:lineChart>
      <c:catAx>
        <c:axId val="19745986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8107647"/>
      </c:catAx>
      <c:valAx>
        <c:axId val="13181076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4598688"/>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047125453"/>
        <c:axId val="1622610837"/>
      </c:lineChart>
      <c:catAx>
        <c:axId val="104712545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22610837"/>
      </c:catAx>
      <c:valAx>
        <c:axId val="162261083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047125453"/>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847596121"/>
        <c:axId val="793692392"/>
      </c:scatterChart>
      <c:valAx>
        <c:axId val="18475961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3692392"/>
      </c:valAx>
      <c:valAx>
        <c:axId val="7936923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7596121"/>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541150235"/>
        <c:axId val="1542637166"/>
      </c:scatterChart>
      <c:valAx>
        <c:axId val="54115023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42637166"/>
      </c:valAx>
      <c:valAx>
        <c:axId val="154263716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41150235"/>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480271744"/>
        <c:axId val="354137910"/>
      </c:scatterChart>
      <c:valAx>
        <c:axId val="48027174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54137910"/>
      </c:valAx>
      <c:valAx>
        <c:axId val="35413791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80271744"/>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3605.3595183661</v>
      </c>
      <c r="I4">
        <v>30.0038019118426</v>
      </c>
      <c r="J4" s="41">
        <f t="shared" si="1"/>
        <v>0.2</v>
      </c>
      <c r="K4" s="43"/>
      <c r="L4" s="32"/>
      <c r="M4" s="32"/>
      <c r="N4" s="32"/>
    </row>
    <row r="5" ht="15.75" customHeight="1">
      <c r="A5" s="44" t="s">
        <v>154</v>
      </c>
      <c r="B5" s="22" t="s">
        <v>155</v>
      </c>
      <c r="C5" s="45" t="s">
        <v>156</v>
      </c>
      <c r="D5" s="41"/>
      <c r="E5" s="24"/>
      <c r="F5" s="24"/>
      <c r="G5" s="46" t="s">
        <v>157</v>
      </c>
      <c r="H5">
        <v>12313.333467721</v>
      </c>
      <c r="I5">
        <v>69.7073947677248</v>
      </c>
      <c r="J5" s="41">
        <f t="shared" si="1"/>
        <v>0.4646570789</v>
      </c>
      <c r="K5" s="43"/>
      <c r="L5" s="32"/>
      <c r="M5" s="32"/>
      <c r="N5" s="32"/>
    </row>
    <row r="6" ht="15.75" customHeight="1">
      <c r="A6" s="44" t="s">
        <v>158</v>
      </c>
      <c r="B6" s="47" t="s">
        <v>159</v>
      </c>
      <c r="C6" s="48" t="s">
        <v>159</v>
      </c>
      <c r="D6" s="41"/>
      <c r="E6" s="24"/>
      <c r="F6" s="24"/>
      <c r="G6" s="46" t="s">
        <v>158</v>
      </c>
      <c r="H6">
        <v>12096.5750872265</v>
      </c>
      <c r="I6">
        <v>3.06863456538618</v>
      </c>
      <c r="J6" s="41">
        <f t="shared" si="1"/>
        <v>0.0204549715</v>
      </c>
      <c r="K6" s="43"/>
      <c r="L6" s="32"/>
      <c r="M6" s="32"/>
      <c r="N6" s="32"/>
    </row>
    <row r="7" ht="15.75" customHeight="1">
      <c r="A7" s="38" t="s">
        <v>160</v>
      </c>
      <c r="B7" s="39">
        <v>0.055</v>
      </c>
      <c r="C7" s="40">
        <v>0.07970868105778128</v>
      </c>
      <c r="D7" s="41"/>
      <c r="E7" s="24"/>
      <c r="F7" s="24"/>
      <c r="G7" s="42" t="s">
        <v>160</v>
      </c>
      <c r="H7">
        <v>1277.52083866087</v>
      </c>
      <c r="I7">
        <v>8.23423799141495</v>
      </c>
      <c r="J7" s="41">
        <f t="shared" si="1"/>
        <v>0.05488796397</v>
      </c>
      <c r="K7" s="43"/>
      <c r="L7" s="32"/>
      <c r="M7" s="32"/>
      <c r="N7" s="32"/>
    </row>
    <row r="8" ht="15.75" customHeight="1">
      <c r="A8" s="44" t="s">
        <v>161</v>
      </c>
      <c r="B8" s="39">
        <v>0.1442</v>
      </c>
      <c r="C8" s="40">
        <v>0.026480274320664382</v>
      </c>
      <c r="D8" s="41"/>
      <c r="E8" s="24"/>
      <c r="F8" s="24"/>
      <c r="G8" s="46" t="s">
        <v>161</v>
      </c>
      <c r="H8">
        <v>7008.08989006897</v>
      </c>
      <c r="I8">
        <v>12.0015194019007</v>
      </c>
      <c r="J8" s="41">
        <f t="shared" si="1"/>
        <v>0.07999999092</v>
      </c>
      <c r="K8" s="43"/>
      <c r="L8" s="32"/>
      <c r="M8" s="32"/>
      <c r="N8" s="32"/>
    </row>
    <row r="9" ht="15.75" customHeight="1">
      <c r="A9" s="38" t="s">
        <v>162</v>
      </c>
      <c r="B9" s="39">
        <v>0.0824</v>
      </c>
      <c r="C9" s="40">
        <v>0.07728600020376007</v>
      </c>
      <c r="D9" s="41"/>
      <c r="E9" s="24"/>
      <c r="F9" s="24"/>
      <c r="G9" s="42" t="s">
        <v>162</v>
      </c>
      <c r="H9">
        <v>10808.9436141309</v>
      </c>
      <c r="I9">
        <v>22.5028491241538</v>
      </c>
      <c r="J9" s="41">
        <f t="shared" si="1"/>
        <v>0.1499999846</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516.801850801863</v>
      </c>
      <c r="I11">
        <v>4.50057028677324</v>
      </c>
      <c r="J11" s="41">
        <f t="shared" si="1"/>
        <v>0.03</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0.001</v>
      </c>
      <c r="I15">
        <v>1.51001699217009E-6</v>
      </c>
      <c r="J15" s="41">
        <f>I15/sum(I$3:I$13,I$15)</f>
        <v>0.00000001006550434</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60.0</v>
      </c>
      <c r="I17">
        <v>0.0</v>
      </c>
      <c r="J17" s="32"/>
      <c r="K17" s="43"/>
      <c r="L17" s="32"/>
      <c r="M17" s="32"/>
      <c r="N17" s="32"/>
    </row>
    <row r="18" ht="15.75" customHeight="1">
      <c r="A18" s="32"/>
      <c r="B18" s="32"/>
      <c r="C18" s="32"/>
      <c r="D18" s="32"/>
      <c r="E18" s="32"/>
      <c r="F18" s="32"/>
      <c r="G18" s="58" t="s">
        <v>175</v>
      </c>
      <c r="H18">
        <v>0.0549047342105263</v>
      </c>
      <c r="I18">
        <v>0.0</v>
      </c>
      <c r="J18" s="32"/>
      <c r="K18" s="43"/>
      <c r="L18" s="32"/>
      <c r="M18" s="32"/>
      <c r="N18" s="32"/>
    </row>
    <row r="19" ht="15.75" customHeight="1">
      <c r="A19" s="24"/>
      <c r="B19" s="24"/>
      <c r="C19" s="24"/>
      <c r="D19" s="32"/>
      <c r="E19" s="32"/>
      <c r="F19" s="32"/>
      <c r="G19" s="58" t="s">
        <v>176</v>
      </c>
      <c r="H19">
        <v>0.0730807455796119</v>
      </c>
      <c r="I19">
        <v>0.0</v>
      </c>
      <c r="J19" s="32"/>
      <c r="K19" s="43"/>
      <c r="L19" s="32"/>
      <c r="M19" s="32"/>
      <c r="N19" s="32"/>
    </row>
    <row r="20" ht="16.5" customHeight="1">
      <c r="A20" s="59"/>
      <c r="B20" s="60"/>
      <c r="C20" s="43"/>
      <c r="D20" s="32"/>
      <c r="E20" s="32"/>
      <c r="F20" s="32"/>
      <c r="G20" s="57" t="s">
        <v>177</v>
      </c>
      <c r="H20">
        <v>30679.5814073482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0.294469980600172</v>
      </c>
      <c r="I21">
        <v>0.0</v>
      </c>
      <c r="J21" s="43"/>
      <c r="K21" s="43"/>
      <c r="L21" s="43"/>
      <c r="M21" s="43"/>
      <c r="N21" s="43"/>
    </row>
    <row r="22" ht="15.75" customHeight="1">
      <c r="A22" s="59" t="s">
        <v>180</v>
      </c>
      <c r="B22" s="64">
        <f>'Inflation GDP Population'!U15</f>
        <v>0.01974797033</v>
      </c>
      <c r="C22" s="32"/>
      <c r="D22" s="32"/>
      <c r="E22" s="32"/>
      <c r="F22" s="32"/>
      <c r="G22" s="57" t="s">
        <v>181</v>
      </c>
      <c r="H22">
        <v>2.18069905804569</v>
      </c>
      <c r="I22">
        <v>0.0</v>
      </c>
      <c r="J22" s="32"/>
      <c r="K22" s="32"/>
      <c r="L22" s="32"/>
      <c r="M22" s="32"/>
      <c r="N22" s="32"/>
    </row>
    <row r="23" ht="15.75" customHeight="1">
      <c r="A23" s="65" t="s">
        <v>182</v>
      </c>
      <c r="B23" s="66" t="s">
        <v>183</v>
      </c>
      <c r="C23" s="32"/>
      <c r="D23" s="32"/>
      <c r="E23" s="32"/>
      <c r="F23" s="32"/>
      <c r="G23" s="57" t="s">
        <v>184</v>
      </c>
      <c r="H23">
        <v>113721.3188</v>
      </c>
      <c r="I23">
        <v>0.0</v>
      </c>
      <c r="J23" s="32"/>
      <c r="K23" s="32"/>
      <c r="L23" s="32"/>
      <c r="M23" s="32"/>
      <c r="N23" s="32"/>
    </row>
    <row r="24" ht="15.75" customHeight="1">
      <c r="A24" s="67" t="s">
        <v>152</v>
      </c>
      <c r="B24" s="68">
        <f t="shared" ref="B24:B26" si="2">if(H3&gt;0,I3*1000000/(H3*8760),0)</f>
        <v>0</v>
      </c>
      <c r="C24" s="32"/>
      <c r="D24" s="32"/>
      <c r="E24" s="32"/>
      <c r="F24" s="32"/>
      <c r="G24" s="57" t="s">
        <v>185</v>
      </c>
      <c r="H24">
        <v>1885.821348</v>
      </c>
      <c r="I24">
        <v>0.0</v>
      </c>
      <c r="J24" s="32"/>
      <c r="K24" s="32"/>
      <c r="L24" s="32"/>
      <c r="M24" s="32"/>
      <c r="N24" s="32"/>
    </row>
    <row r="25" ht="15.75" customHeight="1">
      <c r="A25" s="67" t="s">
        <v>153</v>
      </c>
      <c r="B25" s="68">
        <f t="shared" si="2"/>
        <v>0.95</v>
      </c>
      <c r="C25" s="32"/>
      <c r="D25" s="32"/>
      <c r="E25" s="32"/>
      <c r="F25" s="32"/>
      <c r="G25" s="57" t="s">
        <v>186</v>
      </c>
      <c r="H25">
        <v>113721.3188</v>
      </c>
      <c r="I25">
        <v>0.0</v>
      </c>
      <c r="J25" s="32"/>
      <c r="K25" s="32"/>
      <c r="L25" s="32"/>
      <c r="M25" s="32"/>
      <c r="N25" s="32"/>
    </row>
    <row r="26" ht="15.75" customHeight="1">
      <c r="A26" s="69" t="s">
        <v>157</v>
      </c>
      <c r="B26" s="68">
        <f t="shared" si="2"/>
        <v>0.64624784</v>
      </c>
      <c r="C26" s="32"/>
      <c r="D26" s="32"/>
      <c r="E26" s="32"/>
      <c r="F26" s="32"/>
      <c r="G26" s="57" t="s">
        <v>187</v>
      </c>
      <c r="H26">
        <v>1885.821348</v>
      </c>
      <c r="I26">
        <v>0.0</v>
      </c>
      <c r="J26" s="32"/>
      <c r="K26" s="32"/>
      <c r="L26" s="32"/>
      <c r="M26" s="32"/>
      <c r="N26" s="32"/>
    </row>
    <row r="27" ht="15.75" customHeight="1">
      <c r="A27" s="70" t="s">
        <v>158</v>
      </c>
      <c r="B27" s="68">
        <f>if(H6&gt;0, I6*1000000/(H6*8760), 0)</f>
        <v>0.02895867193</v>
      </c>
      <c r="C27" s="32"/>
      <c r="D27" s="32"/>
      <c r="E27" s="32"/>
      <c r="F27" s="32"/>
      <c r="G27" s="32"/>
      <c r="J27" s="32"/>
      <c r="K27" s="32"/>
      <c r="L27" s="32"/>
      <c r="M27" s="32"/>
      <c r="N27" s="32"/>
    </row>
    <row r="28" ht="15.75" customHeight="1">
      <c r="A28" s="67" t="s">
        <v>160</v>
      </c>
      <c r="B28" s="68">
        <f>if(H7 &gt; 0, (I7*1000000/(H7*8760)), 0)</f>
        <v>0.7357856541</v>
      </c>
      <c r="C28" s="32"/>
      <c r="D28" s="32"/>
      <c r="E28" s="32"/>
      <c r="F28" s="32"/>
      <c r="G28" s="32"/>
      <c r="J28" s="32"/>
      <c r="K28" s="32"/>
      <c r="L28" s="32"/>
      <c r="M28" s="32"/>
      <c r="N28" s="32"/>
    </row>
    <row r="29" ht="15.75" customHeight="1">
      <c r="A29" s="71" t="s">
        <v>161</v>
      </c>
      <c r="B29" s="68">
        <f>if(H8&gt;0, I8*1000000/(H8*8760), 0)</f>
        <v>0.1954935629</v>
      </c>
      <c r="C29" s="32"/>
      <c r="D29" s="32"/>
      <c r="E29" s="32"/>
      <c r="F29" s="32"/>
      <c r="G29" s="32"/>
      <c r="J29" s="32"/>
      <c r="K29" s="32"/>
      <c r="L29" s="32"/>
      <c r="M29" s="32"/>
      <c r="N29" s="32"/>
    </row>
    <row r="30" ht="15.75" customHeight="1">
      <c r="A30" s="67" t="s">
        <v>162</v>
      </c>
      <c r="B30" s="68">
        <f t="shared" ref="B30:B31" si="3">if(H9&gt;0,I9*1000000/(H9*8760),0)</f>
        <v>0.2376567484</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0.994121307</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0.172376369</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23625.3</v>
      </c>
      <c r="E2" s="82">
        <f>sum(Model!D8,Model!D426,,Model!D427,Model!D672,Model!D897,Model!D1122,Model!D1349,Model!D1574,Model!D1799*0,Model!D2024,Model!D2247,Model!D3534)</f>
        <v>25616.8</v>
      </c>
      <c r="F2" s="82">
        <f>sum(Model!E8,Model!E426,,Model!E427,Model!E672,Model!E897,Model!E1122,Model!E1349,Model!E1574,Model!E1799*0,Model!E2024,Model!E2247,Model!E3534)</f>
        <v>28097.3</v>
      </c>
      <c r="G2" s="82">
        <f>sum(Model!F8,Model!F426,,Model!F427,Model!F672,Model!F897,Model!F1122,Model!F1349,Model!F1574,Model!F1799*0,Model!F2024,Model!F2247,Model!F3534)</f>
        <v>31114</v>
      </c>
      <c r="H2" s="82">
        <f>sum(Model!G8,Model!G426,,Model!G427,Model!G672,Model!G897,Model!G1122,Model!G1349,Model!G1574,Model!G1799*0,Model!G2024,Model!G2247,Model!G3534)</f>
        <v>31704.4</v>
      </c>
      <c r="I2" s="82">
        <f>sum(Model!H8,Model!H426,,Model!H427,Model!H672,Model!H897,Model!H1122,Model!H1349,Model!H1574,Model!H1799*0,Model!H2024,Model!H2247,Model!H3534)</f>
        <v>31732.1</v>
      </c>
      <c r="J2" s="82">
        <f>sum(Model!I8,Model!I426,,Model!I427,Model!I672,Model!I897,Model!I1122,Model!I1349,Model!I1574,Model!I1799*0,Model!I2024,Model!I2247,Model!I3534)</f>
        <v>31770.2</v>
      </c>
      <c r="K2" s="82">
        <f>sum(Model!J8,Model!J426,,Model!J427,Model!J672,Model!J897,Model!J1122,Model!J1349,Model!J1574,Model!J1799*0,Model!J2024,Model!J2247,Model!J3534)</f>
        <v>31269.2</v>
      </c>
      <c r="L2" s="82">
        <f>sum(Model!K8,Model!K426,,Model!K427,Model!K672,Model!K897,Model!K1122,Model!K1349,Model!K1574,Model!K1799*0,Model!K2024,Model!K2247,Model!K3534)</f>
        <v>31485</v>
      </c>
      <c r="M2" s="82">
        <f>sum(Model!L8,Model!L426,,Model!L427,Model!L672,Model!L897,Model!L1122,Model!L1349,Model!L1574,Model!L1799*0,Model!L2024,Model!L2247,Model!L3534)</f>
        <v>31878</v>
      </c>
      <c r="N2" s="82">
        <f>sum(Model!M8,Model!M426,,Model!M427,Model!M672,Model!M897,Model!M1122,Model!M1349,Model!M1574,Model!M1799*0,Model!M2024,Model!M2247,Model!M3534)</f>
        <v>32263.2</v>
      </c>
      <c r="O2" s="82">
        <f>sum(Model!N8,Model!N426,,Model!N427,Model!N672,Model!N897,Model!N1122,Model!N1349,Model!N1574,Model!N1799*0,Model!N2024,Model!N2247,Model!N3534)</f>
        <v>33375.6</v>
      </c>
      <c r="P2" s="82">
        <f>sum(Model!O8,Model!O426,,Model!O427,Model!O672,Model!O897,Model!O1122,Model!O1349,Model!O1574,Model!O1799*0,Model!O2024,Model!O2247,Model!O3534)</f>
        <v>33991.6</v>
      </c>
      <c r="Q2" s="82">
        <f>sum(Model!P8,Model!P426,,Model!P427,Model!P672,Model!P897,Model!P1122,Model!P1349,Model!P1574,Model!P1799*0,Model!P2024,Model!P2247,Model!P3534)</f>
        <v>34215.5</v>
      </c>
      <c r="R2" s="82">
        <f>sum(Model!Q8,Model!Q426,,Model!Q427,Model!Q672,Model!Q897,Model!Q1122,Model!Q1349,Model!Q1574,Model!Q1799*0,Model!Q2024,Model!Q2247,Model!Q3534)</f>
        <v>33309.5</v>
      </c>
      <c r="S2" s="82">
        <f>sum(Model!R8,Model!R426,,Model!R427,Model!R672,Model!R897,Model!R1122,Model!R1349,Model!R1574,Model!R1799*0,Model!R2024,Model!R2247,Model!R3534)</f>
        <v>33554.4</v>
      </c>
      <c r="T2" s="82">
        <f>sum(Model!S8,Model!S426,,Model!S427,Model!S672,Model!S897,Model!S1122,Model!S1349,Model!S1574,Model!S1799*0,Model!S2024,Model!S2247,Model!S3534)</f>
        <v>34065</v>
      </c>
      <c r="U2" s="82">
        <f>sum(Model!T8,Model!T426,,Model!T427,Model!T672,Model!T897,Model!T1122,Model!T1349,Model!T1574,Model!T1799*0,Model!T2024,Model!T2247,Model!T3534)</f>
        <v>34320.1</v>
      </c>
      <c r="V2" s="82">
        <f>sum(Model!U8,Model!U426,,Model!U427,Model!U672,Model!U897,Model!U1122,Model!U1349,Model!U1574,Model!U1799*0,Model!U2024,Model!U2247,Model!U3534)</f>
        <v>36084</v>
      </c>
      <c r="W2" s="82">
        <f>sum(Model!V8,Model!V426,,Model!V427,Model!V672,Model!V897,Model!V1122,Model!V1349,Model!V1574,Model!V1799*0,Model!V2024,Model!V2247,Model!V3534)</f>
        <v>36243.5</v>
      </c>
      <c r="X2" s="82">
        <f>sum(Model!W8,Model!W426,,Model!W427,Model!W672,Model!W897,Model!W1122,Model!W1349,Model!W1574,Model!W1799*0,Model!W2024,Model!W2247,Model!W3534)</f>
        <v>36243.5</v>
      </c>
      <c r="Y2" s="82">
        <f>sum(Model!X8,Model!X426,,Model!X427,Model!X672,Model!X897,Model!X1122,Model!X1349,Model!X1574,Model!X1799*0,Model!X2024,Model!X2247,Model!X3534)</f>
        <v>36622.93751</v>
      </c>
      <c r="Z2" s="82">
        <f>sum(Model!Y8,Model!Y426,,Model!Y427,Model!Y672,Model!Y897,Model!Y1122,Model!Y1349,Model!Y1574,Model!Y1799*0,Model!Y2024,Model!Y2247,Model!Y3534)</f>
        <v>37002.37502</v>
      </c>
      <c r="AA2" s="82">
        <f>sum(Model!Z8,Model!Z426,,Model!Z427,Model!Z672,Model!Z897,Model!Z1122,Model!Z1349,Model!Z1574,Model!Z1799*0,Model!Z2024,Model!Z2247,Model!Z3534)</f>
        <v>37381.81253</v>
      </c>
      <c r="AB2" s="82">
        <f>sum(Model!AA8,Model!AA426,,Model!AA427,Model!AA672,Model!AA897,Model!AA1122,Model!AA1349,Model!AA1574,Model!AA1799*0,Model!AA2024,Model!AA2247,Model!AA3534)</f>
        <v>37761.25004</v>
      </c>
      <c r="AC2" s="82">
        <f>sum(Model!AB8,Model!AB426,,Model!AB427,Model!AB672,Model!AB897,Model!AB1122,Model!AB1349,Model!AB1574,Model!AB1799*0,Model!AB2024,Model!AB2247,Model!AB3534)</f>
        <v>38140.68754</v>
      </c>
      <c r="AD2" s="82">
        <f>sum(Model!AC8,Model!AC426,,Model!AC427,Model!AC672,Model!AC897,Model!AC1122,Model!AC1349,Model!AC1574,Model!AC1799*0,Model!AC2024,Model!AC2247,Model!AC3534)</f>
        <v>38520.12505</v>
      </c>
      <c r="AE2" s="82">
        <f>sum(Model!AD8,Model!AD426,,Model!AD427,Model!AD672,Model!AD897,Model!AD1122,Model!AD1349,Model!AD1574,Model!AD1799*0,Model!AD2024,Model!AD2247,Model!AD3534)</f>
        <v>38899.56256</v>
      </c>
      <c r="AF2" s="82">
        <f>sum(Model!AE8,Model!AE426,,Model!AE427,Model!AE672,Model!AE897,Model!AE1122,Model!AE1349,Model!AE1574,Model!AE1799*0,Model!AE2024,Model!AE2247,Model!AE3534)</f>
        <v>39279.00007</v>
      </c>
      <c r="AG2" s="82">
        <f>sum(Model!AF8,Model!AF426,,Model!AF427,Model!AF672,Model!AF897,Model!AF1122,Model!AF1349,Model!AF1574,Model!AF1799*0,Model!AF2024,Model!AF2247,Model!AF3534)</f>
        <v>39658.43758</v>
      </c>
      <c r="AH2" s="82">
        <f>sum(Model!AG8,Model!AG426,,Model!AG427,Model!AG672,Model!AG897,Model!AG1122,Model!AG1349,Model!AG1574,Model!AG1799*0,Model!AG2024,Model!AG2247,Model!AG3534)</f>
        <v>40037.87509</v>
      </c>
      <c r="AI2" s="82">
        <f>sum(Model!AH8,Model!AH426,,Model!AH427,Model!AH672,Model!AH897,Model!AH1122,Model!AH1349,Model!AH1574,Model!AH1799*0,Model!AH2024,Model!AH2247,Model!AH3534)</f>
        <v>40417.3126</v>
      </c>
      <c r="AJ2" s="82">
        <f>sum(Model!AI8,Model!AI426,,Model!AI427,Model!AI672,Model!AI897,Model!AI1122,Model!AI1349,Model!AI1574,Model!AI1799*0,Model!AI2024,Model!AI2247,Model!AI3534)</f>
        <v>40796.75011</v>
      </c>
      <c r="AK2" s="82">
        <f>sum(Model!AJ8,Model!AJ426,,Model!AJ427,Model!AJ672,Model!AJ897,Model!AJ1122,Model!AJ1349,Model!AJ1574,Model!AJ1799*0,Model!AJ2024,Model!AJ2247,Model!AJ3534)</f>
        <v>41176.18762</v>
      </c>
      <c r="AL2" s="82">
        <f>sum(Model!AK8,Model!AK426,,Model!AK427,Model!AK672,Model!AK897,Model!AK1122,Model!AK1349,Model!AK1574,Model!AK1799*0,Model!AK2024,Model!AK2247,Model!AK3534)</f>
        <v>41555.62512</v>
      </c>
      <c r="AM2" s="82">
        <f>sum(Model!AL8,Model!AL426,,Model!AL427,Model!AL672,Model!AL897,Model!AL1122,Model!AL1349,Model!AL1574,Model!AL1799*0,Model!AL2024,Model!AL2247,Model!AL3534)</f>
        <v>41935.06263</v>
      </c>
      <c r="AN2" s="82">
        <f>sum(Model!AM8,Model!AM426,,Model!AM427,Model!AM672,Model!AM897,Model!AM1122,Model!AM1349,Model!AM1574,Model!AM1799*0,Model!AM2024,Model!AM2247,Model!AM3534)</f>
        <v>42314.50014</v>
      </c>
      <c r="AO2" s="82">
        <f>sum(Model!AN8,Model!AN426,,Model!AN427,Model!AN672,Model!AN897,Model!AN1122,Model!AN1349,Model!AN1574,Model!AN1799*0,Model!AN2024,Model!AN2247,Model!AN3534)</f>
        <v>42693.93765</v>
      </c>
      <c r="AP2" s="82">
        <f>sum(Model!AO8,Model!AO426,,Model!AO427,Model!AO672,Model!AO897,Model!AO1122,Model!AO1349,Model!AO1574,Model!AO1799*0,Model!AO2024,Model!AO2247,Model!AO3534)</f>
        <v>43073.37516</v>
      </c>
      <c r="AQ2" s="82">
        <f>sum(Model!AP8,Model!AP426,,Model!AP427,Model!AP672,Model!AP897,Model!AP1122,Model!AP1349,Model!AP1574,Model!AP1799*0,Model!AP2024,Model!AP2247,Model!AP3534)</f>
        <v>43452.81267</v>
      </c>
      <c r="AR2" s="82">
        <f>sum(Model!AQ8,Model!AQ426,,Model!AQ427,Model!AQ672,Model!AQ897,Model!AQ1122,Model!AQ1349,Model!AQ1574,Model!AQ1799*0,Model!AQ2024,Model!AQ2247,Model!AQ3534)</f>
        <v>43832.25018</v>
      </c>
      <c r="AS2" s="82">
        <f>sum(Model!AR8,Model!AR426,,Model!AR427,Model!AR672,Model!AR897,Model!AR1122,Model!AR1349,Model!AR1574,Model!AR1799*0,Model!AR2024,Model!AR2247,Model!AR3534)</f>
        <v>44211.68769</v>
      </c>
      <c r="AT2" s="82">
        <f>sum(Model!AS8,Model!AS426,,Model!AS427,Model!AS672,Model!AS897,Model!AS1122,Model!AS1349,Model!AS1574,Model!AS1799*0,Model!AS2024,Model!AS2247,Model!AS3534)</f>
        <v>44591.1252</v>
      </c>
      <c r="AU2" s="82">
        <f>sum(Model!AT8,Model!AT426,,Model!AT427,Model!AT672,Model!AT897,Model!AT1122,Model!AT1349,Model!AT1574,Model!AT1799*0,Model!AT2024,Model!AT2247,Model!AT3534)</f>
        <v>44970.5627</v>
      </c>
      <c r="AV2" s="82">
        <f>sum(Model!AU8,Model!AU426,,Model!AU427,Model!AU672,Model!AU897,Model!AU1122,Model!AU1349,Model!AU1574,Model!AU1799*0,Model!AU2024,Model!AU2247,Model!AU3534)</f>
        <v>45350.00021</v>
      </c>
      <c r="AW2" s="82">
        <f>sum(Model!AV8,Model!AV426,,Model!AV427,Model!AV672,Model!AV897,Model!AV1122,Model!AV1349,Model!AV1574,Model!AV1799*0,Model!AV2024,Model!AV2247,Model!AV3534)</f>
        <v>45729.43772</v>
      </c>
      <c r="AX2" s="82">
        <f>sum(Model!AW8,Model!AW426,,Model!AW427,Model!AW672,Model!AW897,Model!AW1122,Model!AW1349,Model!AW1574,Model!AW1799*0,Model!AW2024,Model!AW2247,Model!AW3534)</f>
        <v>46108.87523</v>
      </c>
      <c r="AY2" s="82">
        <f>sum(Model!AX8,Model!AX426,,Model!AX427,Model!AX672,Model!AX897,Model!AX1122,Model!AX1349,Model!AX1574,Model!AX1799*0,Model!AX2024,Model!AX2247,Model!AX3534)</f>
        <v>46488.31274</v>
      </c>
      <c r="AZ2" s="82">
        <f>sum(Model!AY8,Model!AY426,,Model!AY427,Model!AY672,Model!AY897,Model!AY1122,Model!AY1349,Model!AY1574,Model!AY1799*0,Model!AY2024,Model!AY2247,Model!AY3534)</f>
        <v>46867.75025</v>
      </c>
      <c r="BA2" s="82">
        <f>sum(Model!AZ8,Model!AZ426,,Model!AZ427,Model!AZ672,Model!AZ897,Model!AZ1122,Model!AZ1349,Model!AZ1574,Model!AZ1799*0,Model!AZ2024,Model!AZ2247,Model!AZ3534)</f>
        <v>47247.18776</v>
      </c>
      <c r="BB2" s="82">
        <f>sum(Model!BA8,Model!BA426,,Model!BA427,Model!BA672,Model!BA897,Model!BA1122,Model!BA1349,Model!BA1574,Model!BA1799*0,Model!BA2024,Model!BA2247,Model!BA3534)</f>
        <v>47626.62527</v>
      </c>
      <c r="BC2" s="83"/>
      <c r="BD2" s="83"/>
      <c r="BE2" s="83"/>
      <c r="BF2" s="83"/>
      <c r="BG2" s="83"/>
      <c r="BH2" s="83"/>
      <c r="BI2" s="83"/>
      <c r="BJ2" s="83"/>
      <c r="BK2" s="83"/>
      <c r="BL2" s="83"/>
      <c r="BM2" s="83"/>
      <c r="BN2" s="83"/>
      <c r="BO2" s="83"/>
      <c r="BP2" s="83"/>
    </row>
    <row r="3">
      <c r="A3" s="79" t="s">
        <v>194</v>
      </c>
      <c r="B3" s="80" t="s">
        <v>192</v>
      </c>
      <c r="C3" s="81" t="s">
        <v>195</v>
      </c>
      <c r="D3" s="82">
        <f>Model!C8</f>
        <v>1424.8</v>
      </c>
      <c r="E3" s="82">
        <f>Model!D8</f>
        <v>1424.8</v>
      </c>
      <c r="F3" s="82">
        <f>Model!E8</f>
        <v>1424.8</v>
      </c>
      <c r="G3" s="82">
        <f>Model!F8</f>
        <v>1424.8</v>
      </c>
      <c r="H3" s="82">
        <f>Model!G8</f>
        <v>1424.8</v>
      </c>
      <c r="I3" s="82">
        <f>Model!H8</f>
        <v>1424.8</v>
      </c>
      <c r="J3" s="82">
        <f>Model!I8</f>
        <v>1424.8</v>
      </c>
      <c r="K3" s="82">
        <f>Model!J8</f>
        <v>1424.8</v>
      </c>
      <c r="L3" s="82">
        <f>Model!K8</f>
        <v>1424.8</v>
      </c>
      <c r="M3" s="82">
        <f>Model!L8</f>
        <v>1424.8</v>
      </c>
      <c r="N3" s="82">
        <f>Model!M8</f>
        <v>1424.8</v>
      </c>
      <c r="O3" s="82">
        <f>Model!N8</f>
        <v>1424.8</v>
      </c>
      <c r="P3" s="82">
        <f>Model!O8</f>
        <v>1424.8</v>
      </c>
      <c r="Q3" s="82">
        <f>Model!P8</f>
        <v>1424.8</v>
      </c>
      <c r="R3" s="82">
        <f>Model!Q8</f>
        <v>959.2</v>
      </c>
      <c r="S3" s="82">
        <f>Model!R8</f>
        <v>959.2</v>
      </c>
      <c r="T3" s="82">
        <f>Model!S8</f>
        <v>959.2</v>
      </c>
      <c r="U3" s="82">
        <f>Model!T8</f>
        <v>959.2</v>
      </c>
      <c r="V3" s="82">
        <f>Model!U8</f>
        <v>959.2</v>
      </c>
      <c r="W3" s="82">
        <f>Model!V8</f>
        <v>959.2</v>
      </c>
      <c r="X3" s="82">
        <f>Model!W8</f>
        <v>959.2</v>
      </c>
      <c r="Y3" s="82">
        <f>Model!X8</f>
        <v>927.2266667</v>
      </c>
      <c r="Z3" s="82">
        <f>Model!Y8</f>
        <v>895.2533333</v>
      </c>
      <c r="AA3" s="82">
        <f>Model!Z8</f>
        <v>863.28</v>
      </c>
      <c r="AB3" s="82">
        <f>Model!AA8</f>
        <v>831.3066667</v>
      </c>
      <c r="AC3" s="82">
        <f>Model!AB8</f>
        <v>799.3333333</v>
      </c>
      <c r="AD3" s="82">
        <f>Model!AC8</f>
        <v>767.36</v>
      </c>
      <c r="AE3" s="82">
        <f>Model!AD8</f>
        <v>735.3866667</v>
      </c>
      <c r="AF3" s="82">
        <f>Model!AE8</f>
        <v>703.4133333</v>
      </c>
      <c r="AG3" s="82">
        <f>Model!AF8</f>
        <v>671.44</v>
      </c>
      <c r="AH3" s="82">
        <f>Model!AG8</f>
        <v>639.4666667</v>
      </c>
      <c r="AI3" s="82">
        <f>Model!AH8</f>
        <v>607.4933333</v>
      </c>
      <c r="AJ3" s="82">
        <f>Model!AI8</f>
        <v>575.52</v>
      </c>
      <c r="AK3" s="82">
        <f>Model!AJ8</f>
        <v>543.5466667</v>
      </c>
      <c r="AL3" s="82">
        <f>Model!AK8</f>
        <v>511.5733333</v>
      </c>
      <c r="AM3" s="82">
        <f>Model!AL8</f>
        <v>479.6</v>
      </c>
      <c r="AN3" s="82">
        <f>Model!AM8</f>
        <v>447.6266667</v>
      </c>
      <c r="AO3" s="82">
        <f>Model!AN8</f>
        <v>415.6533333</v>
      </c>
      <c r="AP3" s="82">
        <f>Model!AO8</f>
        <v>383.68</v>
      </c>
      <c r="AQ3" s="82">
        <f>Model!AP8</f>
        <v>351.7066667</v>
      </c>
      <c r="AR3" s="82">
        <f>Model!AQ8</f>
        <v>319.7333333</v>
      </c>
      <c r="AS3" s="82">
        <f>Model!AR8</f>
        <v>287.76</v>
      </c>
      <c r="AT3" s="82">
        <f>Model!AS8</f>
        <v>255.7866667</v>
      </c>
      <c r="AU3" s="82">
        <f>Model!AT8</f>
        <v>223.8133333</v>
      </c>
      <c r="AV3" s="82">
        <f>Model!AU8</f>
        <v>191.84</v>
      </c>
      <c r="AW3" s="82">
        <f>Model!AV8</f>
        <v>159.8666667</v>
      </c>
      <c r="AX3" s="82">
        <f>Model!AW8</f>
        <v>127.8933333</v>
      </c>
      <c r="AY3" s="82">
        <f>Model!AX8</f>
        <v>95.92</v>
      </c>
      <c r="AZ3" s="82">
        <f>Model!AY8</f>
        <v>63.94666667</v>
      </c>
      <c r="BA3" s="82">
        <f>Model!AZ8</f>
        <v>31.97333333</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4860.2</v>
      </c>
      <c r="E4" s="82">
        <f>Model!D426</f>
        <v>6429.6</v>
      </c>
      <c r="F4" s="82">
        <f>Model!E426</f>
        <v>9235.3</v>
      </c>
      <c r="G4" s="82">
        <f>Model!F426</f>
        <v>12641.9</v>
      </c>
      <c r="H4" s="82">
        <f>Model!G426</f>
        <v>13219.9</v>
      </c>
      <c r="I4" s="82">
        <f>Model!H426</f>
        <v>13219.9</v>
      </c>
      <c r="J4" s="82">
        <f>Model!I426</f>
        <v>13245.6</v>
      </c>
      <c r="K4" s="82">
        <f>Model!J426</f>
        <v>13180.1</v>
      </c>
      <c r="L4" s="82">
        <f>Model!K426</f>
        <v>13258.2</v>
      </c>
      <c r="M4" s="82">
        <f>Model!L426</f>
        <v>13258.2</v>
      </c>
      <c r="N4" s="82">
        <f>Model!M426</f>
        <v>13271.4</v>
      </c>
      <c r="O4" s="82">
        <f>Model!N426</f>
        <v>13964.4</v>
      </c>
      <c r="P4" s="82">
        <f>Model!O426</f>
        <v>13979.4</v>
      </c>
      <c r="Q4" s="82">
        <f>Model!P426</f>
        <v>13979.4</v>
      </c>
      <c r="R4" s="82">
        <f>Model!Q426</f>
        <v>13979.4</v>
      </c>
      <c r="S4" s="82">
        <f>Model!R426</f>
        <v>13979.4</v>
      </c>
      <c r="T4" s="82">
        <f>Model!S426</f>
        <v>13982.4</v>
      </c>
      <c r="U4" s="82">
        <f>Model!T426</f>
        <v>13982.4</v>
      </c>
      <c r="V4" s="82">
        <f>Model!U426</f>
        <v>15581.9</v>
      </c>
      <c r="W4" s="82">
        <f>Model!V426</f>
        <v>15581.9</v>
      </c>
      <c r="X4" s="82">
        <f>Model!W426</f>
        <v>15581.9</v>
      </c>
      <c r="Y4" s="82">
        <f>Model!X426</f>
        <v>15472.94778</v>
      </c>
      <c r="Z4" s="82">
        <f>Model!Y426</f>
        <v>15363.99556</v>
      </c>
      <c r="AA4" s="82">
        <f>Model!Z426</f>
        <v>15255.04335</v>
      </c>
      <c r="AB4" s="82">
        <f>Model!AA426</f>
        <v>15146.09113</v>
      </c>
      <c r="AC4" s="82">
        <f>Model!AB426</f>
        <v>15037.13891</v>
      </c>
      <c r="AD4" s="82">
        <f>Model!AC426</f>
        <v>14928.18669</v>
      </c>
      <c r="AE4" s="82">
        <f>Model!AD426</f>
        <v>14819.23448</v>
      </c>
      <c r="AF4" s="82">
        <f>Model!AE426</f>
        <v>14710.28226</v>
      </c>
      <c r="AG4" s="82">
        <f>Model!AF426</f>
        <v>14601.33004</v>
      </c>
      <c r="AH4" s="82">
        <f>Model!AG426</f>
        <v>14492.37782</v>
      </c>
      <c r="AI4" s="82">
        <f>Model!AH426</f>
        <v>14383.4256</v>
      </c>
      <c r="AJ4" s="82">
        <f>Model!AI426</f>
        <v>14274.47339</v>
      </c>
      <c r="AK4" s="82">
        <f>Model!AJ426</f>
        <v>14165.52117</v>
      </c>
      <c r="AL4" s="82">
        <f>Model!AK426</f>
        <v>14056.56895</v>
      </c>
      <c r="AM4" s="82">
        <f>Model!AL426</f>
        <v>13947.61673</v>
      </c>
      <c r="AN4" s="82">
        <f>Model!AM426</f>
        <v>13838.66452</v>
      </c>
      <c r="AO4" s="82">
        <f>Model!AN426</f>
        <v>13729.7123</v>
      </c>
      <c r="AP4" s="82">
        <f>Model!AO426</f>
        <v>13620.76008</v>
      </c>
      <c r="AQ4" s="82">
        <f>Model!AP426</f>
        <v>13511.80786</v>
      </c>
      <c r="AR4" s="82">
        <f>Model!AQ426</f>
        <v>13402.85565</v>
      </c>
      <c r="AS4" s="82">
        <f>Model!AR426</f>
        <v>13293.90343</v>
      </c>
      <c r="AT4" s="82">
        <f>Model!AS426</f>
        <v>13184.95121</v>
      </c>
      <c r="AU4" s="82">
        <f>Model!AT426</f>
        <v>13075.99899</v>
      </c>
      <c r="AV4" s="82">
        <f>Model!AU426</f>
        <v>12967.04677</v>
      </c>
      <c r="AW4" s="82">
        <f>Model!AV426</f>
        <v>12858.09456</v>
      </c>
      <c r="AX4" s="82">
        <f>Model!AW426</f>
        <v>12749.14234</v>
      </c>
      <c r="AY4" s="82">
        <f>Model!AX426</f>
        <v>12640.19012</v>
      </c>
      <c r="AZ4" s="82">
        <f>Model!AY426</f>
        <v>12531.2379</v>
      </c>
      <c r="BA4" s="82">
        <f>Model!AZ426</f>
        <v>12422.28569</v>
      </c>
      <c r="BB4" s="82">
        <f>Model!BA426</f>
        <v>12313.33347</v>
      </c>
      <c r="BC4" s="83"/>
      <c r="BD4" s="83"/>
      <c r="BE4" s="83"/>
      <c r="BF4" s="83"/>
      <c r="BG4" s="83"/>
      <c r="BH4" s="83"/>
      <c r="BI4" s="83"/>
      <c r="BJ4" s="83"/>
      <c r="BK4" s="83"/>
      <c r="BL4" s="83"/>
      <c r="BM4" s="83"/>
      <c r="BN4" s="83"/>
      <c r="BO4" s="83"/>
      <c r="BP4" s="83"/>
    </row>
    <row r="5">
      <c r="A5" s="79" t="s">
        <v>198</v>
      </c>
      <c r="B5" s="80" t="s">
        <v>192</v>
      </c>
      <c r="C5" s="81" t="s">
        <v>199</v>
      </c>
      <c r="D5" s="82">
        <f>Model!C427</f>
        <v>2204.7</v>
      </c>
      <c r="E5" s="82">
        <f>Model!D427</f>
        <v>2462.2</v>
      </c>
      <c r="F5" s="82">
        <f>Model!E427</f>
        <v>2241.9</v>
      </c>
      <c r="G5" s="82">
        <f>Model!F427</f>
        <v>2277.4</v>
      </c>
      <c r="H5" s="82">
        <f>Model!G427</f>
        <v>2292.8</v>
      </c>
      <c r="I5" s="82">
        <f>Model!H427</f>
        <v>2304.9</v>
      </c>
      <c r="J5" s="82">
        <f>Model!I427</f>
        <v>2310.4</v>
      </c>
      <c r="K5" s="82">
        <f>Model!J427</f>
        <v>2046.2</v>
      </c>
      <c r="L5" s="82">
        <f>Model!K427</f>
        <v>2067.6</v>
      </c>
      <c r="M5" s="82">
        <f>Model!L427</f>
        <v>2320.9</v>
      </c>
      <c r="N5" s="82">
        <f>Model!M427</f>
        <v>2322.8</v>
      </c>
      <c r="O5" s="82">
        <f>Model!N427</f>
        <v>2342.3</v>
      </c>
      <c r="P5" s="82">
        <f>Model!O427</f>
        <v>2364.3</v>
      </c>
      <c r="Q5" s="82">
        <f>Model!P427</f>
        <v>2323.8</v>
      </c>
      <c r="R5" s="82">
        <f>Model!Q427</f>
        <v>2336.3</v>
      </c>
      <c r="S5" s="82">
        <f>Model!R427</f>
        <v>2346.9</v>
      </c>
      <c r="T5" s="82">
        <f>Model!S427</f>
        <v>2343.9</v>
      </c>
      <c r="U5" s="82">
        <f>Model!T427</f>
        <v>2359.7</v>
      </c>
      <c r="V5" s="82">
        <f>Model!U427</f>
        <v>2358.9</v>
      </c>
      <c r="W5" s="82">
        <f>Model!V427</f>
        <v>2358.9</v>
      </c>
      <c r="X5" s="82">
        <f>Model!W427</f>
        <v>2358.9</v>
      </c>
      <c r="Y5" s="82">
        <f>Model!X427</f>
        <v>2683.48917</v>
      </c>
      <c r="Z5" s="82">
        <f>Model!Y427</f>
        <v>3008.078339</v>
      </c>
      <c r="AA5" s="82">
        <f>Model!Z427</f>
        <v>3332.667509</v>
      </c>
      <c r="AB5" s="82">
        <f>Model!AA427</f>
        <v>3657.256678</v>
      </c>
      <c r="AC5" s="82">
        <f>Model!AB427</f>
        <v>3981.845848</v>
      </c>
      <c r="AD5" s="82">
        <f>Model!AC427</f>
        <v>4306.435017</v>
      </c>
      <c r="AE5" s="82">
        <f>Model!AD427</f>
        <v>4631.024187</v>
      </c>
      <c r="AF5" s="82">
        <f>Model!AE427</f>
        <v>4955.613357</v>
      </c>
      <c r="AG5" s="82">
        <f>Model!AF427</f>
        <v>5280.202526</v>
      </c>
      <c r="AH5" s="82">
        <f>Model!AG427</f>
        <v>5604.791696</v>
      </c>
      <c r="AI5" s="82">
        <f>Model!AH427</f>
        <v>5929.380865</v>
      </c>
      <c r="AJ5" s="82">
        <f>Model!AI427</f>
        <v>6253.970035</v>
      </c>
      <c r="AK5" s="82">
        <f>Model!AJ427</f>
        <v>6578.559204</v>
      </c>
      <c r="AL5" s="82">
        <f>Model!AK427</f>
        <v>6903.148374</v>
      </c>
      <c r="AM5" s="82">
        <f>Model!AL427</f>
        <v>7227.737544</v>
      </c>
      <c r="AN5" s="82">
        <f>Model!AM427</f>
        <v>7552.326713</v>
      </c>
      <c r="AO5" s="82">
        <f>Model!AN427</f>
        <v>7876.915883</v>
      </c>
      <c r="AP5" s="82">
        <f>Model!AO427</f>
        <v>8201.505052</v>
      </c>
      <c r="AQ5" s="82">
        <f>Model!AP427</f>
        <v>8526.094222</v>
      </c>
      <c r="AR5" s="82">
        <f>Model!AQ427</f>
        <v>8850.683391</v>
      </c>
      <c r="AS5" s="82">
        <f>Model!AR427</f>
        <v>9175.272561</v>
      </c>
      <c r="AT5" s="82">
        <f>Model!AS427</f>
        <v>9499.861731</v>
      </c>
      <c r="AU5" s="82">
        <f>Model!AT427</f>
        <v>9824.4509</v>
      </c>
      <c r="AV5" s="82">
        <f>Model!AU427</f>
        <v>10149.04007</v>
      </c>
      <c r="AW5" s="82">
        <f>Model!AV427</f>
        <v>10473.62924</v>
      </c>
      <c r="AX5" s="82">
        <f>Model!AW427</f>
        <v>10798.21841</v>
      </c>
      <c r="AY5" s="82">
        <f>Model!AX427</f>
        <v>11122.80758</v>
      </c>
      <c r="AZ5" s="82">
        <f>Model!AY427</f>
        <v>11447.39675</v>
      </c>
      <c r="BA5" s="82">
        <f>Model!AZ427</f>
        <v>11771.98592</v>
      </c>
      <c r="BB5" s="82">
        <f>Model!BA427</f>
        <v>12096.57509</v>
      </c>
      <c r="BC5" s="83"/>
      <c r="BD5" s="83"/>
      <c r="BE5" s="83"/>
      <c r="BF5" s="83"/>
      <c r="BG5" s="83"/>
      <c r="BH5" s="83"/>
      <c r="BI5" s="83"/>
      <c r="BJ5" s="83"/>
      <c r="BK5" s="83"/>
      <c r="BL5" s="83"/>
      <c r="BM5" s="83"/>
      <c r="BN5" s="83"/>
      <c r="BO5" s="83"/>
      <c r="BP5" s="83"/>
    </row>
    <row r="6">
      <c r="A6" s="79" t="s">
        <v>200</v>
      </c>
      <c r="B6" s="80" t="s">
        <v>192</v>
      </c>
      <c r="C6" s="81" t="s">
        <v>201</v>
      </c>
      <c r="D6" s="82">
        <f>Model!C672</f>
        <v>6.3</v>
      </c>
      <c r="E6" s="82">
        <f>Model!D672</f>
        <v>6.3</v>
      </c>
      <c r="F6" s="82">
        <f>Model!E672</f>
        <v>6.3</v>
      </c>
      <c r="G6" s="82">
        <f>Model!F672</f>
        <v>6</v>
      </c>
      <c r="H6" s="82">
        <f>Model!G672</f>
        <v>6</v>
      </c>
      <c r="I6" s="82">
        <f>Model!H672</f>
        <v>6</v>
      </c>
      <c r="J6" s="82">
        <f>Model!I672</f>
        <v>7.8</v>
      </c>
      <c r="K6" s="82">
        <f>Model!J672</f>
        <v>51.3</v>
      </c>
      <c r="L6" s="82">
        <f>Model!K672</f>
        <v>79.8</v>
      </c>
      <c r="M6" s="82">
        <f>Model!L672</f>
        <v>210</v>
      </c>
      <c r="N6" s="82">
        <f>Model!M672</f>
        <v>306.2</v>
      </c>
      <c r="O6" s="82">
        <f>Model!N672</f>
        <v>450.7</v>
      </c>
      <c r="P6" s="82">
        <f>Model!O672</f>
        <v>808.3</v>
      </c>
      <c r="Q6" s="82">
        <f>Model!P672</f>
        <v>811.7</v>
      </c>
      <c r="R6" s="82">
        <f>Model!Q672</f>
        <v>823.6</v>
      </c>
      <c r="S6" s="82">
        <f>Model!R672</f>
        <v>1002.3</v>
      </c>
      <c r="T6" s="82">
        <f>Model!S672</f>
        <v>1355.6</v>
      </c>
      <c r="U6" s="82">
        <f>Model!T672</f>
        <v>1409.9</v>
      </c>
      <c r="V6" s="82">
        <f>Model!U672</f>
        <v>1411.4</v>
      </c>
      <c r="W6" s="82">
        <f>Model!V672</f>
        <v>1411.4</v>
      </c>
      <c r="X6" s="82">
        <f>Model!W672</f>
        <v>1411.4</v>
      </c>
      <c r="Y6" s="82">
        <f>Model!X672</f>
        <v>1724.651454</v>
      </c>
      <c r="Z6" s="82">
        <f>Model!Y672</f>
        <v>2037.902908</v>
      </c>
      <c r="AA6" s="82">
        <f>Model!Z672</f>
        <v>2351.154361</v>
      </c>
      <c r="AB6" s="82">
        <f>Model!AA672</f>
        <v>2664.405815</v>
      </c>
      <c r="AC6" s="82">
        <f>Model!AB672</f>
        <v>2977.657269</v>
      </c>
      <c r="AD6" s="82">
        <f>Model!AC672</f>
        <v>3290.908723</v>
      </c>
      <c r="AE6" s="82">
        <f>Model!AD672</f>
        <v>3604.160177</v>
      </c>
      <c r="AF6" s="82">
        <f>Model!AE672</f>
        <v>3917.41163</v>
      </c>
      <c r="AG6" s="82">
        <f>Model!AF672</f>
        <v>4230.663084</v>
      </c>
      <c r="AH6" s="82">
        <f>Model!AG672</f>
        <v>4543.914538</v>
      </c>
      <c r="AI6" s="82">
        <f>Model!AH672</f>
        <v>4857.165992</v>
      </c>
      <c r="AJ6" s="82">
        <f>Model!AI672</f>
        <v>5170.417446</v>
      </c>
      <c r="AK6" s="82">
        <f>Model!AJ672</f>
        <v>5483.668899</v>
      </c>
      <c r="AL6" s="82">
        <f>Model!AK672</f>
        <v>5796.920353</v>
      </c>
      <c r="AM6" s="82">
        <f>Model!AL672</f>
        <v>6110.171807</v>
      </c>
      <c r="AN6" s="82">
        <f>Model!AM672</f>
        <v>6423.423261</v>
      </c>
      <c r="AO6" s="82">
        <f>Model!AN672</f>
        <v>6736.674715</v>
      </c>
      <c r="AP6" s="82">
        <f>Model!AO672</f>
        <v>7049.926168</v>
      </c>
      <c r="AQ6" s="82">
        <f>Model!AP672</f>
        <v>7363.177622</v>
      </c>
      <c r="AR6" s="82">
        <f>Model!AQ672</f>
        <v>7676.429076</v>
      </c>
      <c r="AS6" s="82">
        <f>Model!AR672</f>
        <v>7989.68053</v>
      </c>
      <c r="AT6" s="82">
        <f>Model!AS672</f>
        <v>8302.931984</v>
      </c>
      <c r="AU6" s="82">
        <f>Model!AT672</f>
        <v>8616.183438</v>
      </c>
      <c r="AV6" s="82">
        <f>Model!AU672</f>
        <v>8929.434891</v>
      </c>
      <c r="AW6" s="82">
        <f>Model!AV672</f>
        <v>9242.686345</v>
      </c>
      <c r="AX6" s="82">
        <f>Model!AW672</f>
        <v>9555.937799</v>
      </c>
      <c r="AY6" s="82">
        <f>Model!AX672</f>
        <v>9869.189253</v>
      </c>
      <c r="AZ6" s="82">
        <f>Model!AY672</f>
        <v>10182.44071</v>
      </c>
      <c r="BA6" s="82">
        <f>Model!AZ672</f>
        <v>10495.69216</v>
      </c>
      <c r="BB6" s="82">
        <f>Model!BA672</f>
        <v>10808.94361</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0.1</v>
      </c>
      <c r="M7" s="82">
        <f>Model!L897</f>
        <v>0.1</v>
      </c>
      <c r="N7" s="82">
        <f>Model!M897</f>
        <v>4</v>
      </c>
      <c r="O7" s="82">
        <f>Model!N897</f>
        <v>16.9</v>
      </c>
      <c r="P7" s="82">
        <f>Model!O897</f>
        <v>68.3</v>
      </c>
      <c r="Q7" s="82">
        <f>Model!P897</f>
        <v>199.8</v>
      </c>
      <c r="R7" s="82">
        <f>Model!Q897</f>
        <v>378</v>
      </c>
      <c r="S7" s="82">
        <f>Model!R897</f>
        <v>443.2</v>
      </c>
      <c r="T7" s="82">
        <f>Model!S897</f>
        <v>608.4</v>
      </c>
      <c r="U7" s="82">
        <f>Model!T897</f>
        <v>809.3</v>
      </c>
      <c r="V7" s="82">
        <f>Model!U897</f>
        <v>968.8</v>
      </c>
      <c r="W7" s="82">
        <f>Model!V897</f>
        <v>1128.3</v>
      </c>
      <c r="X7" s="82">
        <f>Model!W897</f>
        <v>1128.3</v>
      </c>
      <c r="Y7" s="82">
        <f>Model!X897</f>
        <v>1324.292996</v>
      </c>
      <c r="Z7" s="82">
        <f>Model!Y897</f>
        <v>1520.285993</v>
      </c>
      <c r="AA7" s="82">
        <f>Model!Z897</f>
        <v>1716.278989</v>
      </c>
      <c r="AB7" s="82">
        <f>Model!AA897</f>
        <v>1912.271985</v>
      </c>
      <c r="AC7" s="82">
        <f>Model!AB897</f>
        <v>2108.264982</v>
      </c>
      <c r="AD7" s="82">
        <f>Model!AC897</f>
        <v>2304.257978</v>
      </c>
      <c r="AE7" s="82">
        <f>Model!AD897</f>
        <v>2500.250974</v>
      </c>
      <c r="AF7" s="82">
        <f>Model!AE897</f>
        <v>2696.243971</v>
      </c>
      <c r="AG7" s="82">
        <f>Model!AF897</f>
        <v>2892.236967</v>
      </c>
      <c r="AH7" s="82">
        <f>Model!AG897</f>
        <v>3088.229963</v>
      </c>
      <c r="AI7" s="82">
        <f>Model!AH897</f>
        <v>3284.22296</v>
      </c>
      <c r="AJ7" s="82">
        <f>Model!AI897</f>
        <v>3480.215956</v>
      </c>
      <c r="AK7" s="82">
        <f>Model!AJ897</f>
        <v>3676.208952</v>
      </c>
      <c r="AL7" s="82">
        <f>Model!AK897</f>
        <v>3872.201949</v>
      </c>
      <c r="AM7" s="82">
        <f>Model!AL897</f>
        <v>4068.194945</v>
      </c>
      <c r="AN7" s="82">
        <f>Model!AM897</f>
        <v>4264.187941</v>
      </c>
      <c r="AO7" s="82">
        <f>Model!AN897</f>
        <v>4460.180938</v>
      </c>
      <c r="AP7" s="82">
        <f>Model!AO897</f>
        <v>4656.173934</v>
      </c>
      <c r="AQ7" s="82">
        <f>Model!AP897</f>
        <v>4852.16693</v>
      </c>
      <c r="AR7" s="82">
        <f>Model!AQ897</f>
        <v>5048.159927</v>
      </c>
      <c r="AS7" s="82">
        <f>Model!AR897</f>
        <v>5244.152923</v>
      </c>
      <c r="AT7" s="82">
        <f>Model!AS897</f>
        <v>5440.145919</v>
      </c>
      <c r="AU7" s="82">
        <f>Model!AT897</f>
        <v>5636.138916</v>
      </c>
      <c r="AV7" s="82">
        <f>Model!AU897</f>
        <v>5832.131912</v>
      </c>
      <c r="AW7" s="82">
        <f>Model!AV897</f>
        <v>6028.124908</v>
      </c>
      <c r="AX7" s="82">
        <f>Model!AW897</f>
        <v>6224.117905</v>
      </c>
      <c r="AY7" s="82">
        <f>Model!AX897</f>
        <v>6420.110901</v>
      </c>
      <c r="AZ7" s="82">
        <f>Model!AY897</f>
        <v>6616.103897</v>
      </c>
      <c r="BA7" s="82">
        <f>Model!AZ897</f>
        <v>6812.096894</v>
      </c>
      <c r="BB7" s="82">
        <f>Model!BA897</f>
        <v>7008.08989</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0.00003333333333</v>
      </c>
      <c r="Z8" s="85">
        <f>Model!Y3534</f>
        <v>0.00006666666667</v>
      </c>
      <c r="AA8" s="85">
        <f>Model!Z3534</f>
        <v>0.0001</v>
      </c>
      <c r="AB8" s="85">
        <f>Model!AA3534</f>
        <v>0.0001333333333</v>
      </c>
      <c r="AC8" s="85">
        <f>Model!AB3534</f>
        <v>0.0001666666667</v>
      </c>
      <c r="AD8" s="85">
        <f>Model!AC3534</f>
        <v>0.0002</v>
      </c>
      <c r="AE8" s="85">
        <f>Model!AD3534</f>
        <v>0.0002333333333</v>
      </c>
      <c r="AF8" s="85">
        <f>Model!AE3534</f>
        <v>0.0002666666667</v>
      </c>
      <c r="AG8" s="85">
        <f>Model!AF3534</f>
        <v>0.0003</v>
      </c>
      <c r="AH8" s="85">
        <f>Model!AG3534</f>
        <v>0.0003333333333</v>
      </c>
      <c r="AI8" s="85">
        <f>Model!AH3534</f>
        <v>0.0003666666667</v>
      </c>
      <c r="AJ8" s="85">
        <f>Model!AI3534</f>
        <v>0.0004</v>
      </c>
      <c r="AK8" s="85">
        <f>Model!AJ3534</f>
        <v>0.0004333333333</v>
      </c>
      <c r="AL8" s="85">
        <f>Model!AK3534</f>
        <v>0.0004666666667</v>
      </c>
      <c r="AM8" s="85">
        <f>Model!AL3534</f>
        <v>0.0005</v>
      </c>
      <c r="AN8" s="85">
        <f>Model!AM3534</f>
        <v>0.0005333333333</v>
      </c>
      <c r="AO8" s="85">
        <f>Model!AN3534</f>
        <v>0.0005666666667</v>
      </c>
      <c r="AP8" s="85">
        <f>Model!AO3534</f>
        <v>0.0006</v>
      </c>
      <c r="AQ8" s="85">
        <f>Model!AP3534</f>
        <v>0.0006333333333</v>
      </c>
      <c r="AR8" s="85">
        <f>Model!AQ3534</f>
        <v>0.0006666666667</v>
      </c>
      <c r="AS8" s="85">
        <f>Model!AR3534</f>
        <v>0.0007</v>
      </c>
      <c r="AT8" s="85">
        <f>Model!AS3534</f>
        <v>0.0007333333333</v>
      </c>
      <c r="AU8" s="85">
        <f>Model!AT3534</f>
        <v>0.0007666666667</v>
      </c>
      <c r="AV8" s="85">
        <f>Model!AU3534</f>
        <v>0.0008</v>
      </c>
      <c r="AW8" s="85">
        <f>Model!AV3534</f>
        <v>0.0008333333333</v>
      </c>
      <c r="AX8" s="85">
        <f>Model!AW3534</f>
        <v>0.0008666666667</v>
      </c>
      <c r="AY8" s="85">
        <f>Model!AX3534</f>
        <v>0.0009</v>
      </c>
      <c r="AZ8" s="85">
        <f>Model!AY3534</f>
        <v>0.0009333333333</v>
      </c>
      <c r="BA8" s="85">
        <f>Model!AZ3534</f>
        <v>0.0009666666667</v>
      </c>
      <c r="BB8" s="85">
        <f>Model!BA3534</f>
        <v>0.001</v>
      </c>
      <c r="BC8" s="83"/>
      <c r="BD8" s="83"/>
      <c r="BE8" s="83"/>
      <c r="BF8" s="83"/>
      <c r="BG8" s="83"/>
      <c r="BH8" s="83"/>
      <c r="BI8" s="83"/>
      <c r="BJ8" s="83"/>
      <c r="BK8" s="83"/>
      <c r="BL8" s="83"/>
      <c r="BM8" s="83"/>
      <c r="BN8" s="83"/>
      <c r="BO8" s="83"/>
      <c r="BP8" s="83"/>
    </row>
    <row r="9">
      <c r="A9" s="79" t="s">
        <v>206</v>
      </c>
      <c r="B9" s="80" t="s">
        <v>192</v>
      </c>
      <c r="C9" s="81" t="s">
        <v>207</v>
      </c>
      <c r="D9" s="82">
        <f>Model!C1122</f>
        <v>4074.9</v>
      </c>
      <c r="E9" s="82">
        <f>Model!D1122</f>
        <v>4074.9</v>
      </c>
      <c r="F9" s="82">
        <f>Model!E1122</f>
        <v>4074.9</v>
      </c>
      <c r="G9" s="82">
        <f>Model!F1122</f>
        <v>4074.9</v>
      </c>
      <c r="H9" s="82">
        <f>Model!G1122</f>
        <v>4074.9</v>
      </c>
      <c r="I9" s="82">
        <f>Model!H1122</f>
        <v>4074.9</v>
      </c>
      <c r="J9" s="82">
        <f>Model!I1122</f>
        <v>4074.9</v>
      </c>
      <c r="K9" s="82">
        <f>Model!J1122</f>
        <v>4074.9</v>
      </c>
      <c r="L9" s="82">
        <f>Model!K1122</f>
        <v>4074.9</v>
      </c>
      <c r="M9" s="82">
        <f>Model!L1122</f>
        <v>4074.9</v>
      </c>
      <c r="N9" s="82">
        <f>Model!M1122</f>
        <v>4074.9</v>
      </c>
      <c r="O9" s="82">
        <f>Model!N1122</f>
        <v>4074.9</v>
      </c>
      <c r="P9" s="82">
        <f>Model!O1122</f>
        <v>4074.9</v>
      </c>
      <c r="Q9" s="82">
        <f>Model!P1122</f>
        <v>4074.9</v>
      </c>
      <c r="R9" s="82">
        <f>Model!Q1122</f>
        <v>4074.9</v>
      </c>
      <c r="S9" s="82">
        <f>Model!R1122</f>
        <v>4074.9</v>
      </c>
      <c r="T9" s="82">
        <f>Model!S1122</f>
        <v>4074.9</v>
      </c>
      <c r="U9" s="82">
        <f>Model!T1122</f>
        <v>4074.9</v>
      </c>
      <c r="V9" s="82">
        <f>Model!U1122</f>
        <v>4074.9</v>
      </c>
      <c r="W9" s="82">
        <f>Model!V1122</f>
        <v>4074.9</v>
      </c>
      <c r="X9" s="82">
        <f>Model!W1122</f>
        <v>4074.9</v>
      </c>
      <c r="Y9" s="82">
        <f>Model!X1122</f>
        <v>4059.248651</v>
      </c>
      <c r="Z9" s="82">
        <f>Model!Y1122</f>
        <v>4043.597301</v>
      </c>
      <c r="AA9" s="82">
        <f>Model!Z1122</f>
        <v>4027.945952</v>
      </c>
      <c r="AB9" s="82">
        <f>Model!AA1122</f>
        <v>4012.294602</v>
      </c>
      <c r="AC9" s="82">
        <f>Model!AB1122</f>
        <v>3996.643253</v>
      </c>
      <c r="AD9" s="82">
        <f>Model!AC1122</f>
        <v>3980.991904</v>
      </c>
      <c r="AE9" s="82">
        <f>Model!AD1122</f>
        <v>3965.340554</v>
      </c>
      <c r="AF9" s="82">
        <f>Model!AE1122</f>
        <v>3949.689205</v>
      </c>
      <c r="AG9" s="82">
        <f>Model!AF1122</f>
        <v>3934.037856</v>
      </c>
      <c r="AH9" s="82">
        <f>Model!AG1122</f>
        <v>3918.386506</v>
      </c>
      <c r="AI9" s="82">
        <f>Model!AH1122</f>
        <v>3902.735157</v>
      </c>
      <c r="AJ9" s="82">
        <f>Model!AI1122</f>
        <v>3887.083807</v>
      </c>
      <c r="AK9" s="82">
        <f>Model!AJ1122</f>
        <v>3871.432458</v>
      </c>
      <c r="AL9" s="82">
        <f>Model!AK1122</f>
        <v>3855.781109</v>
      </c>
      <c r="AM9" s="82">
        <f>Model!AL1122</f>
        <v>3840.129759</v>
      </c>
      <c r="AN9" s="82">
        <f>Model!AM1122</f>
        <v>3824.47841</v>
      </c>
      <c r="AO9" s="82">
        <f>Model!AN1122</f>
        <v>3808.82706</v>
      </c>
      <c r="AP9" s="82">
        <f>Model!AO1122</f>
        <v>3793.175711</v>
      </c>
      <c r="AQ9" s="82">
        <f>Model!AP1122</f>
        <v>3777.524362</v>
      </c>
      <c r="AR9" s="82">
        <f>Model!AQ1122</f>
        <v>3761.873012</v>
      </c>
      <c r="AS9" s="82">
        <f>Model!AR1122</f>
        <v>3746.221663</v>
      </c>
      <c r="AT9" s="82">
        <f>Model!AS1122</f>
        <v>3730.570313</v>
      </c>
      <c r="AU9" s="82">
        <f>Model!AT1122</f>
        <v>3714.918964</v>
      </c>
      <c r="AV9" s="82">
        <f>Model!AU1122</f>
        <v>3699.267615</v>
      </c>
      <c r="AW9" s="82">
        <f>Model!AV1122</f>
        <v>3683.616265</v>
      </c>
      <c r="AX9" s="82">
        <f>Model!AW1122</f>
        <v>3667.964916</v>
      </c>
      <c r="AY9" s="82">
        <f>Model!AX1122</f>
        <v>3652.313567</v>
      </c>
      <c r="AZ9" s="82">
        <f>Model!AY1122</f>
        <v>3636.662217</v>
      </c>
      <c r="BA9" s="82">
        <f>Model!AZ1122</f>
        <v>3621.010868</v>
      </c>
      <c r="BB9" s="82">
        <f>Model!BA1122</f>
        <v>3605.359518</v>
      </c>
      <c r="BC9" s="83"/>
      <c r="BD9" s="83"/>
      <c r="BE9" s="83"/>
      <c r="BF9" s="83"/>
      <c r="BG9" s="83"/>
      <c r="BH9" s="83"/>
      <c r="BI9" s="83"/>
      <c r="BJ9" s="83"/>
      <c r="BK9" s="83"/>
      <c r="BL9" s="83"/>
      <c r="BM9" s="83"/>
      <c r="BN9" s="83"/>
      <c r="BO9" s="83"/>
      <c r="BP9" s="83"/>
    </row>
    <row r="10">
      <c r="A10" s="79" t="s">
        <v>208</v>
      </c>
      <c r="B10" s="80" t="s">
        <v>192</v>
      </c>
      <c r="C10" s="81" t="s">
        <v>209</v>
      </c>
      <c r="D10" s="82">
        <f>Model!C1349</f>
        <v>1931.7</v>
      </c>
      <c r="E10" s="82">
        <f>Model!D1349</f>
        <v>1933.7</v>
      </c>
      <c r="F10" s="82">
        <f>Model!E1349</f>
        <v>1932.3</v>
      </c>
      <c r="G10" s="82">
        <f>Model!F1349</f>
        <v>1932.3</v>
      </c>
      <c r="H10" s="82">
        <f>Model!G1349</f>
        <v>1924.3</v>
      </c>
      <c r="I10" s="82">
        <f>Model!H1349</f>
        <v>1924.3</v>
      </c>
      <c r="J10" s="82">
        <f>Model!I1349</f>
        <v>1917.8</v>
      </c>
      <c r="K10" s="82">
        <f>Model!J1349</f>
        <v>1917.8</v>
      </c>
      <c r="L10" s="82">
        <f>Model!K1349</f>
        <v>1940.6</v>
      </c>
      <c r="M10" s="82">
        <f>Model!L1349</f>
        <v>1943.3</v>
      </c>
      <c r="N10" s="82">
        <f>Model!M1349</f>
        <v>1943.3</v>
      </c>
      <c r="O10" s="82">
        <f>Model!N1349</f>
        <v>1944.7</v>
      </c>
      <c r="P10" s="82">
        <f>Model!O1349</f>
        <v>1943.6</v>
      </c>
      <c r="Q10" s="82">
        <f>Model!P1349</f>
        <v>1949</v>
      </c>
      <c r="R10" s="82">
        <f>Model!Q1349</f>
        <v>1949</v>
      </c>
      <c r="S10" s="82">
        <f>Model!R1349</f>
        <v>1947.2</v>
      </c>
      <c r="T10" s="82">
        <f>Model!S1349</f>
        <v>1949.6</v>
      </c>
      <c r="U10" s="82">
        <f>Model!T1349</f>
        <v>1949.6</v>
      </c>
      <c r="V10" s="82">
        <f>Model!U1349</f>
        <v>1949.6</v>
      </c>
      <c r="W10" s="82">
        <f>Model!V1349</f>
        <v>1949.6</v>
      </c>
      <c r="X10" s="82">
        <f>Model!W1349</f>
        <v>1949.6</v>
      </c>
      <c r="Y10" s="82">
        <f>Model!X1349</f>
        <v>1927.197361</v>
      </c>
      <c r="Z10" s="82">
        <f>Model!Y1349</f>
        <v>1904.794723</v>
      </c>
      <c r="AA10" s="82">
        <f>Model!Z1349</f>
        <v>1882.392084</v>
      </c>
      <c r="AB10" s="82">
        <f>Model!AA1349</f>
        <v>1859.989445</v>
      </c>
      <c r="AC10" s="82">
        <f>Model!AB1349</f>
        <v>1837.586806</v>
      </c>
      <c r="AD10" s="82">
        <f>Model!AC1349</f>
        <v>1815.184168</v>
      </c>
      <c r="AE10" s="82">
        <f>Model!AD1349</f>
        <v>1792.781529</v>
      </c>
      <c r="AF10" s="82">
        <f>Model!AE1349</f>
        <v>1770.37889</v>
      </c>
      <c r="AG10" s="82">
        <f>Model!AF1349</f>
        <v>1747.976252</v>
      </c>
      <c r="AH10" s="82">
        <f>Model!AG1349</f>
        <v>1725.573613</v>
      </c>
      <c r="AI10" s="82">
        <f>Model!AH1349</f>
        <v>1703.170974</v>
      </c>
      <c r="AJ10" s="82">
        <f>Model!AI1349</f>
        <v>1680.768335</v>
      </c>
      <c r="AK10" s="82">
        <f>Model!AJ1349</f>
        <v>1658.365697</v>
      </c>
      <c r="AL10" s="82">
        <f>Model!AK1349</f>
        <v>1635.963058</v>
      </c>
      <c r="AM10" s="82">
        <f>Model!AL1349</f>
        <v>1613.560419</v>
      </c>
      <c r="AN10" s="82">
        <f>Model!AM1349</f>
        <v>1591.157781</v>
      </c>
      <c r="AO10" s="82">
        <f>Model!AN1349</f>
        <v>1568.755142</v>
      </c>
      <c r="AP10" s="82">
        <f>Model!AO1349</f>
        <v>1546.352503</v>
      </c>
      <c r="AQ10" s="82">
        <f>Model!AP1349</f>
        <v>1523.949864</v>
      </c>
      <c r="AR10" s="82">
        <f>Model!AQ1349</f>
        <v>1501.547226</v>
      </c>
      <c r="AS10" s="82">
        <f>Model!AR1349</f>
        <v>1479.144587</v>
      </c>
      <c r="AT10" s="82">
        <f>Model!AS1349</f>
        <v>1456.741948</v>
      </c>
      <c r="AU10" s="82">
        <f>Model!AT1349</f>
        <v>1434.33931</v>
      </c>
      <c r="AV10" s="82">
        <f>Model!AU1349</f>
        <v>1411.936671</v>
      </c>
      <c r="AW10" s="82">
        <f>Model!AV1349</f>
        <v>1389.534032</v>
      </c>
      <c r="AX10" s="82">
        <f>Model!AW1349</f>
        <v>1367.131394</v>
      </c>
      <c r="AY10" s="82">
        <f>Model!AX1349</f>
        <v>1344.728755</v>
      </c>
      <c r="AZ10" s="82">
        <f>Model!AY1349</f>
        <v>1322.326116</v>
      </c>
      <c r="BA10" s="82">
        <f>Model!AZ1349</f>
        <v>1299.923477</v>
      </c>
      <c r="BB10" s="82">
        <f>Model!BA1349</f>
        <v>1277.520839</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1637.1</v>
      </c>
      <c r="E12" s="82">
        <f>Model!D1799*0+Model!D2024</f>
        <v>1640.1</v>
      </c>
      <c r="F12" s="82">
        <f>Model!E1799*0+Model!E2024</f>
        <v>1640.1</v>
      </c>
      <c r="G12" s="82">
        <f>Model!F1799*0+Model!F2024</f>
        <v>1640.1</v>
      </c>
      <c r="H12" s="82">
        <f>Model!G1799*0+Model!G2024</f>
        <v>1636.4</v>
      </c>
      <c r="I12" s="82">
        <f>Model!H1799*0+Model!H2024</f>
        <v>1650.9</v>
      </c>
      <c r="J12" s="82">
        <f>Model!I1799*0+Model!I2024</f>
        <v>1658.8</v>
      </c>
      <c r="K12" s="82">
        <f>Model!J1799*0+Model!J2024</f>
        <v>1660.6</v>
      </c>
      <c r="L12" s="82">
        <f>Model!K1799*0+Model!K2024</f>
        <v>1685.5</v>
      </c>
      <c r="M12" s="82">
        <f>Model!L1799*0+Model!L2024</f>
        <v>1691.9</v>
      </c>
      <c r="N12" s="82">
        <f>Model!M1799*0+Model!M2024</f>
        <v>1682</v>
      </c>
      <c r="O12" s="82">
        <f>Model!N1799*0+Model!N2024</f>
        <v>1685.2</v>
      </c>
      <c r="P12" s="82">
        <f>Model!O1799*0+Model!O2024</f>
        <v>1679.8</v>
      </c>
      <c r="Q12" s="82">
        <f>Model!P1799*0+Model!P2024</f>
        <v>1809.3</v>
      </c>
      <c r="R12" s="82">
        <f>Model!Q1799*0+Model!Q2024</f>
        <v>1803.1</v>
      </c>
      <c r="S12" s="82">
        <f>Model!R1799*0+Model!R2024</f>
        <v>1803.1</v>
      </c>
      <c r="T12" s="82">
        <f>Model!S1799*0+Model!S2024</f>
        <v>1813.2</v>
      </c>
      <c r="U12" s="82">
        <f>Model!T1799*0+Model!T2024</f>
        <v>1798.2</v>
      </c>
      <c r="V12" s="82">
        <f>Model!U1799*0+Model!U2024</f>
        <v>1798.2</v>
      </c>
      <c r="W12" s="82">
        <f>Model!V1799*0+Model!V2024</f>
        <v>1798.2</v>
      </c>
      <c r="X12" s="82">
        <f>Model!W1799*0+Model!W2024</f>
        <v>1798.2</v>
      </c>
      <c r="Y12" s="82">
        <f>Model!X1799*0+Model!X2024</f>
        <v>1755.486728</v>
      </c>
      <c r="Z12" s="82">
        <f>Model!Y1799*0+Model!Y2024</f>
        <v>1712.773457</v>
      </c>
      <c r="AA12" s="82">
        <f>Model!Z1799*0+Model!Z2024</f>
        <v>1670.060185</v>
      </c>
      <c r="AB12" s="82">
        <f>Model!AA1799*0+Model!AA2024</f>
        <v>1627.346913</v>
      </c>
      <c r="AC12" s="82">
        <f>Model!AB1799*0+Model!AB2024</f>
        <v>1584.633642</v>
      </c>
      <c r="AD12" s="82">
        <f>Model!AC1799*0+Model!AC2024</f>
        <v>1541.92037</v>
      </c>
      <c r="AE12" s="82">
        <f>Model!AD1799*0+Model!AD2024</f>
        <v>1499.207099</v>
      </c>
      <c r="AF12" s="82">
        <f>Model!AE1799*0+Model!AE2024</f>
        <v>1456.493827</v>
      </c>
      <c r="AG12" s="82">
        <f>Model!AF1799*0+Model!AF2024</f>
        <v>1413.780555</v>
      </c>
      <c r="AH12" s="82">
        <f>Model!AG1799*0+Model!AG2024</f>
        <v>1371.067284</v>
      </c>
      <c r="AI12" s="82">
        <f>Model!AH1799*0+Model!AH2024</f>
        <v>1328.354012</v>
      </c>
      <c r="AJ12" s="82">
        <f>Model!AI1799*0+Model!AI2024</f>
        <v>1285.64074</v>
      </c>
      <c r="AK12" s="82">
        <f>Model!AJ1799*0+Model!AJ2024</f>
        <v>1242.927469</v>
      </c>
      <c r="AL12" s="82">
        <f>Model!AK1799*0+Model!AK2024</f>
        <v>1200.214197</v>
      </c>
      <c r="AM12" s="82">
        <f>Model!AL1799*0+Model!AL2024</f>
        <v>1157.500925</v>
      </c>
      <c r="AN12" s="82">
        <f>Model!AM1799*0+Model!AM2024</f>
        <v>1114.787654</v>
      </c>
      <c r="AO12" s="82">
        <f>Model!AN1799*0+Model!AN2024</f>
        <v>1072.074382</v>
      </c>
      <c r="AP12" s="82">
        <f>Model!AO1799*0+Model!AO2024</f>
        <v>1029.36111</v>
      </c>
      <c r="AQ12" s="82">
        <f>Model!AP1799*0+Model!AP2024</f>
        <v>986.6478388</v>
      </c>
      <c r="AR12" s="82">
        <f>Model!AQ1799*0+Model!AQ2024</f>
        <v>943.9345672</v>
      </c>
      <c r="AS12" s="82">
        <f>Model!AR1799*0+Model!AR2024</f>
        <v>901.2212956</v>
      </c>
      <c r="AT12" s="82">
        <f>Model!AS1799*0+Model!AS2024</f>
        <v>858.5080239</v>
      </c>
      <c r="AU12" s="82">
        <f>Model!AT1799*0+Model!AT2024</f>
        <v>815.7947523</v>
      </c>
      <c r="AV12" s="82">
        <f>Model!AU1799*0+Model!AU2024</f>
        <v>773.0814806</v>
      </c>
      <c r="AW12" s="82">
        <f>Model!AV1799*0+Model!AV2024</f>
        <v>730.368209</v>
      </c>
      <c r="AX12" s="82">
        <f>Model!AW1799*0+Model!AW2024</f>
        <v>687.6549374</v>
      </c>
      <c r="AY12" s="82">
        <f>Model!AX1799*0+Model!AX2024</f>
        <v>644.9416657</v>
      </c>
      <c r="AZ12" s="82">
        <f>Model!AY1799*0+Model!AY2024</f>
        <v>602.2283941</v>
      </c>
      <c r="BA12" s="82">
        <f>Model!AZ1799*0+Model!AZ2024</f>
        <v>559.5151224</v>
      </c>
      <c r="BB12" s="82">
        <f>Model!BA1799*0+Model!BA2024</f>
        <v>516.8018508</v>
      </c>
      <c r="BC12" s="83"/>
      <c r="BD12" s="83"/>
      <c r="BE12" s="83"/>
      <c r="BF12" s="83"/>
      <c r="BG12" s="83"/>
      <c r="BH12" s="83"/>
      <c r="BI12" s="83"/>
      <c r="BJ12" s="83"/>
      <c r="BK12" s="83"/>
      <c r="BL12" s="83"/>
      <c r="BM12" s="83"/>
      <c r="BN12" s="83"/>
      <c r="BO12" s="83"/>
      <c r="BP12" s="83"/>
    </row>
    <row r="13">
      <c r="A13" s="79" t="s">
        <v>214</v>
      </c>
      <c r="B13" s="80" t="s">
        <v>192</v>
      </c>
      <c r="C13" s="81" t="s">
        <v>215</v>
      </c>
      <c r="D13" s="82">
        <f>Model!C2247</f>
        <v>7485.6</v>
      </c>
      <c r="E13" s="82">
        <f>Model!D2247</f>
        <v>7645.2</v>
      </c>
      <c r="F13" s="82">
        <f>Model!E2247</f>
        <v>7541.7</v>
      </c>
      <c r="G13" s="82">
        <f>Model!F2247</f>
        <v>7116.6</v>
      </c>
      <c r="H13" s="82">
        <f>Model!G2247</f>
        <v>7125.3</v>
      </c>
      <c r="I13" s="82">
        <f>Model!H2247</f>
        <v>7126.4</v>
      </c>
      <c r="J13" s="82">
        <f>Model!I2247</f>
        <v>7130.1</v>
      </c>
      <c r="K13" s="82">
        <f>Model!J2247</f>
        <v>6913.5</v>
      </c>
      <c r="L13" s="82">
        <f>Model!K2247</f>
        <v>6953.5</v>
      </c>
      <c r="M13" s="82">
        <f>Model!L2247</f>
        <v>6953.9</v>
      </c>
      <c r="N13" s="82">
        <f>Model!M2247</f>
        <v>7233.8</v>
      </c>
      <c r="O13" s="82">
        <f>Model!N2247</f>
        <v>7471.7</v>
      </c>
      <c r="P13" s="82">
        <f>Model!O2247</f>
        <v>7648.2</v>
      </c>
      <c r="Q13" s="82">
        <f>Model!P2247</f>
        <v>7642.8</v>
      </c>
      <c r="R13" s="82">
        <f>Model!Q2247</f>
        <v>7006</v>
      </c>
      <c r="S13" s="82">
        <f>Model!R2247</f>
        <v>6998.2</v>
      </c>
      <c r="T13" s="82">
        <f>Model!S2247</f>
        <v>6977.8</v>
      </c>
      <c r="U13" s="82">
        <f>Model!T2247</f>
        <v>6976.9</v>
      </c>
      <c r="V13" s="82">
        <f>Model!U2247</f>
        <v>6981.1</v>
      </c>
      <c r="W13" s="82">
        <f>Model!V2247</f>
        <v>6981.1</v>
      </c>
      <c r="X13" s="82">
        <f>Model!W2247</f>
        <v>6981.1</v>
      </c>
      <c r="Y13" s="82">
        <f>Model!X2247</f>
        <v>6748.396667</v>
      </c>
      <c r="Z13" s="82">
        <f>Model!Y2247</f>
        <v>6515.693333</v>
      </c>
      <c r="AA13" s="82">
        <f>Model!Z2247</f>
        <v>6282.99</v>
      </c>
      <c r="AB13" s="82">
        <f>Model!AA2247</f>
        <v>6050.286667</v>
      </c>
      <c r="AC13" s="82">
        <f>Model!AB2247</f>
        <v>5817.583333</v>
      </c>
      <c r="AD13" s="82">
        <f>Model!AC2247</f>
        <v>5584.88</v>
      </c>
      <c r="AE13" s="82">
        <f>Model!AD2247</f>
        <v>5352.176667</v>
      </c>
      <c r="AF13" s="82">
        <f>Model!AE2247</f>
        <v>5119.473333</v>
      </c>
      <c r="AG13" s="82">
        <f>Model!AF2247</f>
        <v>4886.77</v>
      </c>
      <c r="AH13" s="82">
        <f>Model!AG2247</f>
        <v>4654.066667</v>
      </c>
      <c r="AI13" s="82">
        <f>Model!AH2247</f>
        <v>4421.363333</v>
      </c>
      <c r="AJ13" s="82">
        <f>Model!AI2247</f>
        <v>4188.66</v>
      </c>
      <c r="AK13" s="82">
        <f>Model!AJ2247</f>
        <v>3955.956667</v>
      </c>
      <c r="AL13" s="82">
        <f>Model!AK2247</f>
        <v>3723.253333</v>
      </c>
      <c r="AM13" s="82">
        <f>Model!AL2247</f>
        <v>3490.55</v>
      </c>
      <c r="AN13" s="82">
        <f>Model!AM2247</f>
        <v>3257.846667</v>
      </c>
      <c r="AO13" s="82">
        <f>Model!AN2247</f>
        <v>3025.143333</v>
      </c>
      <c r="AP13" s="82">
        <f>Model!AO2247</f>
        <v>2792.44</v>
      </c>
      <c r="AQ13" s="82">
        <f>Model!AP2247</f>
        <v>2559.736667</v>
      </c>
      <c r="AR13" s="82">
        <f>Model!AQ2247</f>
        <v>2327.033333</v>
      </c>
      <c r="AS13" s="82">
        <f>Model!AR2247</f>
        <v>2094.33</v>
      </c>
      <c r="AT13" s="82">
        <f>Model!AS2247</f>
        <v>1861.626667</v>
      </c>
      <c r="AU13" s="82">
        <f>Model!AT2247</f>
        <v>1628.923333</v>
      </c>
      <c r="AV13" s="82">
        <f>Model!AU2247</f>
        <v>1396.22</v>
      </c>
      <c r="AW13" s="82">
        <f>Model!AV2247</f>
        <v>1163.516667</v>
      </c>
      <c r="AX13" s="82">
        <f>Model!AW2247</f>
        <v>930.8133333</v>
      </c>
      <c r="AY13" s="82">
        <f>Model!AX2247</f>
        <v>698.11</v>
      </c>
      <c r="AZ13" s="82">
        <f>Model!AY2247</f>
        <v>465.4066667</v>
      </c>
      <c r="BA13" s="82">
        <f>Model!AZ2247</f>
        <v>232.7033333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2</v>
      </c>
      <c r="T14" s="82">
        <f>Model!S2473</f>
        <v>19.5</v>
      </c>
      <c r="U14" s="82">
        <f>Model!T2473</f>
        <v>23.3</v>
      </c>
      <c r="V14" s="82">
        <f>Model!U2473</f>
        <v>27.3</v>
      </c>
      <c r="W14" s="82">
        <f>Model!V2473</f>
        <v>27.3</v>
      </c>
      <c r="X14" s="82">
        <f>Model!W2473</f>
        <v>27.3</v>
      </c>
      <c r="Y14" s="82">
        <f>Model!X2473</f>
        <v>26.39</v>
      </c>
      <c r="Z14" s="82">
        <f>Model!Y2473</f>
        <v>25.48</v>
      </c>
      <c r="AA14" s="82">
        <f>Model!Z2473</f>
        <v>24.57</v>
      </c>
      <c r="AB14" s="82">
        <f>Model!AA2473</f>
        <v>23.66</v>
      </c>
      <c r="AC14" s="82">
        <f>Model!AB2473</f>
        <v>22.75</v>
      </c>
      <c r="AD14" s="82">
        <f>Model!AC2473</f>
        <v>21.84</v>
      </c>
      <c r="AE14" s="82">
        <f>Model!AD2473</f>
        <v>20.93</v>
      </c>
      <c r="AF14" s="82">
        <f>Model!AE2473</f>
        <v>20.02</v>
      </c>
      <c r="AG14" s="82">
        <f>Model!AF2473</f>
        <v>19.11</v>
      </c>
      <c r="AH14" s="82">
        <f>Model!AG2473</f>
        <v>18.2</v>
      </c>
      <c r="AI14" s="82">
        <f>Model!AH2473</f>
        <v>17.29</v>
      </c>
      <c r="AJ14" s="82">
        <f>Model!AI2473</f>
        <v>16.38</v>
      </c>
      <c r="AK14" s="82">
        <f>Model!AJ2473</f>
        <v>15.47</v>
      </c>
      <c r="AL14" s="82">
        <f>Model!AK2473</f>
        <v>14.56</v>
      </c>
      <c r="AM14" s="82">
        <f>Model!AL2473</f>
        <v>13.65</v>
      </c>
      <c r="AN14" s="82">
        <f>Model!AM2473</f>
        <v>12.74</v>
      </c>
      <c r="AO14" s="82">
        <f>Model!AN2473</f>
        <v>11.83</v>
      </c>
      <c r="AP14" s="82">
        <f>Model!AO2473</f>
        <v>10.92</v>
      </c>
      <c r="AQ14" s="82">
        <f>Model!AP2473</f>
        <v>10.01</v>
      </c>
      <c r="AR14" s="82">
        <f>Model!AQ2473</f>
        <v>9.1</v>
      </c>
      <c r="AS14" s="82">
        <f>Model!AR2473</f>
        <v>8.19</v>
      </c>
      <c r="AT14" s="82">
        <f>Model!AS2473</f>
        <v>7.28</v>
      </c>
      <c r="AU14" s="82">
        <f>Model!AT2473</f>
        <v>6.37</v>
      </c>
      <c r="AV14" s="82">
        <f>Model!AU2473</f>
        <v>5.46</v>
      </c>
      <c r="AW14" s="82">
        <f>Model!AV2473</f>
        <v>4.55</v>
      </c>
      <c r="AX14" s="82">
        <f>Model!AW2473</f>
        <v>3.64</v>
      </c>
      <c r="AY14" s="82">
        <f>Model!AX2473</f>
        <v>2.73</v>
      </c>
      <c r="AZ14" s="82">
        <f>Model!AY2473</f>
        <v>1.82</v>
      </c>
      <c r="BA14" s="82">
        <f>Model!AZ2473</f>
        <v>0.91</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108.389799</v>
      </c>
      <c r="E15" s="89">
        <f>sum(Model!D9,Model!D428,Model!D673,Model!D898,Model!D1123,Model!D1350,Model!D1575,0*Model!D1800,Model!D2025,Model!D2248,Model!D3535)</f>
        <v>112.533028</v>
      </c>
      <c r="F15" s="89">
        <f>sum(Model!E9,Model!E428,Model!E673,Model!E898,Model!E1123,Model!E1350,Model!E1575,0*Model!E1800,Model!E2025,Model!E2248,Model!E3535)</f>
        <v>119.994183</v>
      </c>
      <c r="G15" s="89">
        <f>sum(Model!F9,Model!F428,Model!F673,Model!F898,Model!F1123,Model!F1350,Model!F1575,0*Model!F1800,Model!F2025,Model!F2248,Model!F3535)</f>
        <v>126.040099</v>
      </c>
      <c r="H15" s="89">
        <f>sum(Model!G9,Model!G428,Model!G673,Model!G898,Model!G1123,Model!G1350,Model!G1575,0*Model!G1800,Model!G2025,Model!G2248,Model!G3535)</f>
        <v>129.279288</v>
      </c>
      <c r="I15" s="89">
        <f>sum(Model!H9,Model!H428,Model!H673,Model!H898,Model!H1123,Model!H1350,Model!H1575,0*Model!H1800,Model!H2025,Model!H2248,Model!H3535)</f>
        <v>132.364785</v>
      </c>
      <c r="J15" s="89">
        <f>sum(Model!I9,Model!I428,Model!I673,Model!I898,Model!I1123,Model!I1350,Model!I1575,0*Model!I1800,Model!I2025,Model!I2248,Model!I3535)</f>
        <v>128.355475</v>
      </c>
      <c r="K15" s="89">
        <f>sum(Model!J9,Model!J428,Model!J673,Model!J898,Model!J1123,Model!J1350,Model!J1575,0*Model!J1800,Model!J2025,Model!J2248,Model!J3535)</f>
        <v>129.105858</v>
      </c>
      <c r="L15" s="89">
        <f>sum(Model!K9,Model!K428,Model!K673,Model!K898,Model!K1123,Model!K1350,Model!K1575,0*Model!K1800,Model!K2025,Model!K2248,Model!K3535)</f>
        <v>123.597937</v>
      </c>
      <c r="M15" s="89">
        <f>sum(Model!L9,Model!L428,Model!L673,Model!L898,Model!L1123,Model!L1350,Model!L1575,0*Model!L1800,Model!L2025,Model!L2248,Model!L3535)</f>
        <v>117.864117</v>
      </c>
      <c r="N15" s="89">
        <f>sum(Model!M9,Model!M428,Model!M673,Model!M898,Model!M1123,Model!M1350,Model!M1575,0*Model!M1800,Model!M2025,Model!M2248,Model!M3535)</f>
        <v>125.757505</v>
      </c>
      <c r="O15" s="89">
        <f>sum(Model!N9,Model!N428,Model!N673,Model!N898,Model!N1123,Model!N1350,Model!N1575,0*Model!N1800,Model!N2025,Model!N2248,Model!N3535)</f>
        <v>119.518581</v>
      </c>
      <c r="P15" s="89">
        <f>sum(Model!O9,Model!O428,Model!O673,Model!O898,Model!O1123,Model!O1350,Model!O1575,0*Model!O1800,Model!O2025,Model!O2248,Model!O3535)</f>
        <v>116.778016</v>
      </c>
      <c r="Q15" s="89">
        <f>sum(Model!P9,Model!P428,Model!P673,Model!P898,Model!P1123,Model!P1350,Model!P1575,0*Model!P1800,Model!P2025,Model!P2248,Model!P3535)</f>
        <v>111.616152</v>
      </c>
      <c r="R15" s="89">
        <f>sum(Model!Q9,Model!Q428,Model!Q673,Model!Q898,Model!Q1123,Model!Q1350,Model!Q1575,0*Model!Q1800,Model!Q2025,Model!Q2248,Model!Q3535)</f>
        <v>107.125305</v>
      </c>
      <c r="S15" s="89">
        <f>sum(Model!R9,Model!R428,Model!R673,Model!R898,Model!R1123,Model!R1350,Model!R1575,0*Model!R1800,Model!R2025,Model!R2248,Model!R3535)</f>
        <v>106.721779</v>
      </c>
      <c r="T15" s="89">
        <f>sum(Model!S9,Model!S428,Model!S673,Model!S898,Model!S1123,Model!S1350,Model!S1575,0*Model!S1800,Model!S2025,Model!S2248,Model!S3535)</f>
        <v>104.129306</v>
      </c>
      <c r="U15" s="89">
        <f>sum(Model!T9,Model!T428,Model!T673,Model!T898,Model!T1123,Model!T1350,Model!T1575,0*Model!T1800,Model!T2025,Model!T2248,Model!T3535)</f>
        <v>101.715591</v>
      </c>
      <c r="V15" s="89">
        <f>sum(Model!U9,Model!U428,Model!U673,Model!U898,Model!U1123,Model!U1350,Model!U1575,0*Model!U1800,Model!U2025,Model!U2248,Model!U3535)</f>
        <v>102.208538</v>
      </c>
      <c r="W15" s="89">
        <f>sum(Model!V9,Model!V428,Model!V673,Model!V898,Model!V1123,Model!V1350,Model!V1575,0*Model!V1800,Model!V2025,Model!V2248,Model!V3535)</f>
        <v>102.5233907</v>
      </c>
      <c r="X15" s="89">
        <f>sum(Model!W9,Model!W428,Model!W673,Model!W898,Model!W1123,Model!W1350,Model!W1575,0*Model!W1800,Model!W2025,Model!W2248,Model!W3535)</f>
        <v>102.5233907</v>
      </c>
      <c r="Y15" s="89">
        <f>sum(Model!X9,Model!X428,Model!X673,Model!X898,Model!X1123,Model!X1350,Model!X1575,0*Model!X1800,Model!X2025,Model!X2248,Model!X3535)</f>
        <v>104.106578</v>
      </c>
      <c r="Z15" s="89">
        <f>sum(Model!Y9,Model!Y428,Model!Y673,Model!Y898,Model!Y1123,Model!Y1350,Model!Y1575,0*Model!Y1800,Model!Y2025,Model!Y2248,Model!Y3535)</f>
        <v>105.6897653</v>
      </c>
      <c r="AA15" s="89">
        <f>sum(Model!Z9,Model!Z428,Model!Z673,Model!Z898,Model!Z1123,Model!Z1350,Model!Z1575,0*Model!Z1800,Model!Z2025,Model!Z2248,Model!Z3535)</f>
        <v>107.2729526</v>
      </c>
      <c r="AB15" s="89">
        <f>sum(Model!AA9,Model!AA428,Model!AA673,Model!AA898,Model!AA1123,Model!AA1350,Model!AA1575,0*Model!AA1800,Model!AA2025,Model!AA2248,Model!AA3535)</f>
        <v>108.8561399</v>
      </c>
      <c r="AC15" s="89">
        <f>sum(Model!AB9,Model!AB428,Model!AB673,Model!AB898,Model!AB1123,Model!AB1350,Model!AB1575,0*Model!AB1800,Model!AB2025,Model!AB2248,Model!AB3535)</f>
        <v>110.4393272</v>
      </c>
      <c r="AD15" s="89">
        <f>sum(Model!AC9,Model!AC428,Model!AC673,Model!AC898,Model!AC1123,Model!AC1350,Model!AC1575,0*Model!AC1800,Model!AC2025,Model!AC2248,Model!AC3535)</f>
        <v>112.0225145</v>
      </c>
      <c r="AE15" s="89">
        <f>sum(Model!AD9,Model!AD428,Model!AD673,Model!AD898,Model!AD1123,Model!AD1350,Model!AD1575,0*Model!AD1800,Model!AD2025,Model!AD2248,Model!AD3535)</f>
        <v>113.6057018</v>
      </c>
      <c r="AF15" s="89">
        <f>sum(Model!AE9,Model!AE428,Model!AE673,Model!AE898,Model!AE1123,Model!AE1350,Model!AE1575,0*Model!AE1800,Model!AE2025,Model!AE2248,Model!AE3535)</f>
        <v>115.1888891</v>
      </c>
      <c r="AG15" s="89">
        <f>sum(Model!AF9,Model!AF428,Model!AF673,Model!AF898,Model!AF1123,Model!AF1350,Model!AF1575,0*Model!AF1800,Model!AF2025,Model!AF2248,Model!AF3535)</f>
        <v>116.7720764</v>
      </c>
      <c r="AH15" s="89">
        <f>sum(Model!AG9,Model!AG428,Model!AG673,Model!AG898,Model!AG1123,Model!AG1350,Model!AG1575,0*Model!AG1800,Model!AG2025,Model!AG2248,Model!AG3535)</f>
        <v>118.3552637</v>
      </c>
      <c r="AI15" s="89">
        <f>sum(Model!AH9,Model!AH428,Model!AH673,Model!AH898,Model!AH1123,Model!AH1350,Model!AH1575,0*Model!AH1800,Model!AH2025,Model!AH2248,Model!AH3535)</f>
        <v>119.938451</v>
      </c>
      <c r="AJ15" s="89">
        <f>sum(Model!AI9,Model!AI428,Model!AI673,Model!AI898,Model!AI1123,Model!AI1350,Model!AI1575,0*Model!AI1800,Model!AI2025,Model!AI2248,Model!AI3535)</f>
        <v>121.5216382</v>
      </c>
      <c r="AK15" s="89">
        <f>sum(Model!AJ9,Model!AJ428,Model!AJ673,Model!AJ898,Model!AJ1123,Model!AJ1350,Model!AJ1575,0*Model!AJ1800,Model!AJ2025,Model!AJ2248,Model!AJ3535)</f>
        <v>123.1048255</v>
      </c>
      <c r="AL15" s="89">
        <f>sum(Model!AK9,Model!AK428,Model!AK673,Model!AK898,Model!AK1123,Model!AK1350,Model!AK1575,0*Model!AK1800,Model!AK2025,Model!AK2248,Model!AK3535)</f>
        <v>124.6880128</v>
      </c>
      <c r="AM15" s="89">
        <f>sum(Model!AL9,Model!AL428,Model!AL673,Model!AL898,Model!AL1123,Model!AL1350,Model!AL1575,0*Model!AL1800,Model!AL2025,Model!AL2248,Model!AL3535)</f>
        <v>126.2712001</v>
      </c>
      <c r="AN15" s="89">
        <f>sum(Model!AM9,Model!AM428,Model!AM673,Model!AM898,Model!AM1123,Model!AM1350,Model!AM1575,0*Model!AM1800,Model!AM2025,Model!AM2248,Model!AM3535)</f>
        <v>127.8543874</v>
      </c>
      <c r="AO15" s="89">
        <f>sum(Model!AN9,Model!AN428,Model!AN673,Model!AN898,Model!AN1123,Model!AN1350,Model!AN1575,0*Model!AN1800,Model!AN2025,Model!AN2248,Model!AN3535)</f>
        <v>129.4375747</v>
      </c>
      <c r="AP15" s="89">
        <f>sum(Model!AO9,Model!AO428,Model!AO673,Model!AO898,Model!AO1123,Model!AO1350,Model!AO1575,0*Model!AO1800,Model!AO2025,Model!AO2248,Model!AO3535)</f>
        <v>131.020762</v>
      </c>
      <c r="AQ15" s="89">
        <f>sum(Model!AP9,Model!AP428,Model!AP673,Model!AP898,Model!AP1123,Model!AP1350,Model!AP1575,0*Model!AP1800,Model!AP2025,Model!AP2248,Model!AP3535)</f>
        <v>132.6039493</v>
      </c>
      <c r="AR15" s="89">
        <f>sum(Model!AQ9,Model!AQ428,Model!AQ673,Model!AQ898,Model!AQ1123,Model!AQ1350,Model!AQ1575,0*Model!AQ1800,Model!AQ2025,Model!AQ2248,Model!AQ3535)</f>
        <v>134.1871366</v>
      </c>
      <c r="AS15" s="89">
        <f>sum(Model!AR9,Model!AR428,Model!AR673,Model!AR898,Model!AR1123,Model!AR1350,Model!AR1575,0*Model!AR1800,Model!AR2025,Model!AR2248,Model!AR3535)</f>
        <v>135.7703239</v>
      </c>
      <c r="AT15" s="89">
        <f>sum(Model!AS9,Model!AS428,Model!AS673,Model!AS898,Model!AS1123,Model!AS1350,Model!AS1575,0*Model!AS1800,Model!AS2025,Model!AS2248,Model!AS3535)</f>
        <v>137.3535112</v>
      </c>
      <c r="AU15" s="89">
        <f>sum(Model!AT9,Model!AT428,Model!AT673,Model!AT898,Model!AT1123,Model!AT1350,Model!AT1575,0*Model!AT1800,Model!AT2025,Model!AT2248,Model!AT3535)</f>
        <v>138.9366985</v>
      </c>
      <c r="AV15" s="89">
        <f>sum(Model!AU9,Model!AU428,Model!AU673,Model!AU898,Model!AU1123,Model!AU1350,Model!AU1575,0*Model!AU1800,Model!AU2025,Model!AU2248,Model!AU3535)</f>
        <v>140.5198858</v>
      </c>
      <c r="AW15" s="89">
        <f>sum(Model!AV9,Model!AV428,Model!AV673,Model!AV898,Model!AV1123,Model!AV1350,Model!AV1575,0*Model!AV1800,Model!AV2025,Model!AV2248,Model!AV3535)</f>
        <v>142.1030731</v>
      </c>
      <c r="AX15" s="89">
        <f>sum(Model!AW9,Model!AW428,Model!AW673,Model!AW898,Model!AW1123,Model!AW1350,Model!AW1575,0*Model!AW1800,Model!AW2025,Model!AW2248,Model!AW3535)</f>
        <v>143.6862604</v>
      </c>
      <c r="AY15" s="89">
        <f>sum(Model!AX9,Model!AX428,Model!AX673,Model!AX898,Model!AX1123,Model!AX1350,Model!AX1575,0*Model!AX1800,Model!AX2025,Model!AX2248,Model!AX3535)</f>
        <v>145.2694477</v>
      </c>
      <c r="AZ15" s="89">
        <f>sum(Model!AY9,Model!AY428,Model!AY673,Model!AY898,Model!AY1123,Model!AY1350,Model!AY1575,0*Model!AY1800,Model!AY2025,Model!AY2248,Model!AY3535)</f>
        <v>146.852635</v>
      </c>
      <c r="BA15" s="89">
        <f>sum(Model!AZ9,Model!AZ428,Model!AZ673,Model!AZ898,Model!AZ1123,Model!AZ1350,Model!AZ1575,0*Model!AZ1800,Model!AZ2025,Model!AZ2248,Model!AZ3535)</f>
        <v>148.4358223</v>
      </c>
      <c r="BB15" s="89">
        <f>sum(Model!BA9,Model!BA428,Model!BA673,Model!BA898,Model!BA1123,Model!BA1350,Model!BA1575,0*Model!BA1800,Model!BA2025,Model!BA2248,Model!BA3535)</f>
        <v>150.0190096</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0.000008</v>
      </c>
      <c r="T16" s="89">
        <f>Model!S2474</f>
        <v>0.000078</v>
      </c>
      <c r="U16" s="89">
        <f>Model!T2474</f>
        <v>0.0000932</v>
      </c>
      <c r="V16" s="89">
        <f>Model!U2474</f>
        <v>0.0001092</v>
      </c>
      <c r="W16" s="89">
        <f>Model!V2474</f>
        <v>0.0001092</v>
      </c>
      <c r="X16" s="89">
        <f>Model!W2474</f>
        <v>0.0001092</v>
      </c>
      <c r="Y16" s="89">
        <f>Model!X2474</f>
        <v>0.00010556</v>
      </c>
      <c r="Z16" s="89">
        <f>Model!Y2474</f>
        <v>0.00010192</v>
      </c>
      <c r="AA16" s="89">
        <f>Model!Z2474</f>
        <v>0.00009828</v>
      </c>
      <c r="AB16" s="89">
        <f>Model!AA2474</f>
        <v>0.00009464</v>
      </c>
      <c r="AC16" s="89">
        <f>Model!AB2474</f>
        <v>0.000091</v>
      </c>
      <c r="AD16" s="89">
        <f>Model!AC2474</f>
        <v>0.00008736</v>
      </c>
      <c r="AE16" s="89">
        <f>Model!AD2474</f>
        <v>0.00008372</v>
      </c>
      <c r="AF16" s="89">
        <f>Model!AE2474</f>
        <v>0.00008008</v>
      </c>
      <c r="AG16" s="89">
        <f>Model!AF2474</f>
        <v>0.00007644</v>
      </c>
      <c r="AH16" s="89">
        <f>Model!AG2474</f>
        <v>0.0000728</v>
      </c>
      <c r="AI16" s="89">
        <f>Model!AH2474</f>
        <v>0.00006916</v>
      </c>
      <c r="AJ16" s="89">
        <f>Model!AI2474</f>
        <v>0.00006552</v>
      </c>
      <c r="AK16" s="89">
        <f>Model!AJ2474</f>
        <v>0.00006188</v>
      </c>
      <c r="AL16" s="89">
        <f>Model!AK2474</f>
        <v>0.00005824</v>
      </c>
      <c r="AM16" s="89">
        <f>Model!AL2474</f>
        <v>0.0000546</v>
      </c>
      <c r="AN16" s="89">
        <f>Model!AM2474</f>
        <v>0.00005096</v>
      </c>
      <c r="AO16" s="89">
        <f>Model!AN2474</f>
        <v>0.00004732</v>
      </c>
      <c r="AP16" s="89">
        <f>Model!AO2474</f>
        <v>0.00004368</v>
      </c>
      <c r="AQ16" s="89">
        <f>Model!AP2474</f>
        <v>0.00004004</v>
      </c>
      <c r="AR16" s="89">
        <f>Model!AQ2474</f>
        <v>0.0000364</v>
      </c>
      <c r="AS16" s="89">
        <f>Model!AR2474</f>
        <v>0.00003276</v>
      </c>
      <c r="AT16" s="89">
        <f>Model!AS2474</f>
        <v>0.00002912</v>
      </c>
      <c r="AU16" s="89">
        <f>Model!AT2474</f>
        <v>0.00002548</v>
      </c>
      <c r="AV16" s="89">
        <f>Model!AU2474</f>
        <v>0.00002184</v>
      </c>
      <c r="AW16" s="89">
        <f>Model!AV2474</f>
        <v>0.0000182</v>
      </c>
      <c r="AX16" s="89">
        <f>Model!AW2474</f>
        <v>0.00001456</v>
      </c>
      <c r="AY16" s="89">
        <f>Model!AX2474</f>
        <v>0.00001092</v>
      </c>
      <c r="AZ16" s="89">
        <f>Model!AY2474</f>
        <v>0.00000728</v>
      </c>
      <c r="BA16" s="89">
        <f>Model!AZ2474</f>
        <v>0.00000364</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1.69097774</v>
      </c>
      <c r="E17" s="82">
        <f>sum(Model!D10,Model!D432,Model!D674,Model!D899,Model!D1124,Model!D1351,Model!D1576,0*Model!D1801,Model!D2026,Model!D2250,Model!D2475,Model!D3536)*'Inflation GDP Population'!$S$11/'Inflation GDP Population'!C$11</f>
        <v>1.745672229</v>
      </c>
      <c r="F17" s="82">
        <f>sum(Model!E10,Model!E432,Model!E674,Model!E899,Model!E1124,Model!E1351,Model!E1576,0*Model!E1801,Model!E2026,Model!E2250,Model!E2475,Model!E3536)*'Inflation GDP Population'!$S$11/'Inflation GDP Population'!D$11</f>
        <v>1.821373095</v>
      </c>
      <c r="G17" s="82">
        <f>sum(Model!F10,Model!F432,Model!F674,Model!F899,Model!F1124,Model!F1351,Model!F1576,0*Model!F1801,Model!F2026,Model!F2250,Model!F2475,Model!F3536)*'Inflation GDP Population'!$S$11/'Inflation GDP Population'!E$11</f>
        <v>1.806105223</v>
      </c>
      <c r="H17" s="82">
        <f>sum(Model!G10,Model!G432,Model!G674,Model!G899,Model!G1124,Model!G1351,Model!G1576,0*Model!G1801,Model!G2026,Model!G2250,Model!G2475,Model!G3536)*'Inflation GDP Population'!$S$11/'Inflation GDP Population'!F$11</f>
        <v>1.820073</v>
      </c>
      <c r="I17" s="82">
        <f>sum(Model!H10,Model!H432,Model!H674,Model!H899,Model!H1124,Model!H1351,Model!H1576,0*Model!H1801,Model!H2026,Model!H2250,Model!H2475,Model!H3536)*'Inflation GDP Population'!$S$11/'Inflation GDP Population'!G$11</f>
        <v>1.75368844</v>
      </c>
      <c r="J17" s="82">
        <f>sum(Model!I10,Model!I432,Model!I674,Model!I899,Model!I1124,Model!I1351,Model!I1576,0*Model!I1801,Model!I2026,Model!I2250,Model!I2475,Model!I3536)*'Inflation GDP Population'!$S$11/'Inflation GDP Population'!H$11</f>
        <v>1.69945504</v>
      </c>
      <c r="K17" s="82">
        <f>sum(Model!J10,Model!J432,Model!J674,Model!J899,Model!J1124,Model!J1351,Model!J1576,0*Model!J1801,Model!J2026,Model!J2250,Model!J2475,Model!J3536)*'Inflation GDP Population'!$S$11/'Inflation GDP Population'!I$11</f>
        <v>1.702502626</v>
      </c>
      <c r="L17" s="82">
        <f>sum(Model!K10,Model!K432,Model!K674,Model!K899,Model!K1124,Model!K1351,Model!K1576,0*Model!K1801,Model!K2026,Model!K2250,Model!K2475,Model!K3536)*'Inflation GDP Population'!$S$11/'Inflation GDP Population'!J$11</f>
        <v>1.588758552</v>
      </c>
      <c r="M17" s="82">
        <f>sum(Model!L10,Model!L432,Model!L674,Model!L899,Model!L1124,Model!L1351,Model!L1576,0*Model!L1801,Model!L2026,Model!L2250,Model!L2475,Model!L3536)*'Inflation GDP Population'!$S$11/'Inflation GDP Population'!K$11</f>
        <v>1.592218116</v>
      </c>
      <c r="N17" s="82">
        <f>sum(Model!M10,Model!M432,Model!M674,Model!M899,Model!M1124,Model!M1351,Model!M1576,0*Model!M1801,Model!M2026,Model!M2250,Model!M2475,Model!M3536)*'Inflation GDP Population'!$S$11/'Inflation GDP Population'!L$11</f>
        <v>1.66475126</v>
      </c>
      <c r="O17" s="82">
        <f>sum(Model!N10,Model!N432,Model!N674,Model!N899,Model!N1124,Model!N1351,Model!N1576,0*Model!N1801,Model!N2026,Model!N2250,Model!N2475,Model!N3536)*'Inflation GDP Population'!$S$11/'Inflation GDP Population'!M$11</f>
        <v>1.562610833</v>
      </c>
      <c r="P17" s="82">
        <f>sum(Model!O10,Model!O432,Model!O674,Model!O899,Model!O1124,Model!O1351,Model!O1576,0*Model!O1801,Model!O2026,Model!O2250,Model!O2475,Model!O3536)*'Inflation GDP Population'!$S$11/'Inflation GDP Population'!N$11</f>
        <v>1.585930749</v>
      </c>
      <c r="Q17" s="82">
        <f>sum(Model!P10,Model!P432,Model!P674,Model!P899,Model!P1124,Model!P1351,Model!P1576,0*Model!P1801,Model!P2026,Model!P2250,Model!P2475,Model!P3536)*'Inflation GDP Population'!$S$11/'Inflation GDP Population'!O$11</f>
        <v>1.602595359</v>
      </c>
      <c r="R17" s="82">
        <f>sum(Model!Q10,Model!Q432,Model!Q674,Model!Q899,Model!Q1124,Model!Q1351,Model!Q1576,0*Model!Q1801,Model!Q2026,Model!Q2250,Model!Q2475,Model!Q3536)*'Inflation GDP Population'!$S$11/'Inflation GDP Population'!P$11</f>
        <v>1.525482606</v>
      </c>
      <c r="S17" s="82">
        <f>sum(Model!R10,Model!R432,Model!R674,Model!R899,Model!R1124,Model!R1351,Model!R1576,0*Model!R1801,Model!R2026,Model!R2250,Model!R2475,Model!R3536)*'Inflation GDP Population'!$S$11/'Inflation GDP Population'!Q$11</f>
        <v>1.453569361</v>
      </c>
      <c r="T17" s="82">
        <f>sum(Model!S10,Model!S432,Model!S674,Model!S899,Model!S1124,Model!S1351,Model!S1576,0*Model!S1801,Model!S2026,Model!S2250,Model!S2475,Model!S3536)*'Inflation GDP Population'!$S$11/'Inflation GDP Population'!R$11</f>
        <v>1.511563295</v>
      </c>
      <c r="U17" s="82">
        <f>sum(Model!T10,Model!T432,Model!T674,Model!T899,Model!T1124,Model!T1351,Model!T1576,0*Model!T1801,Model!T2026,Model!T2250,Model!T2475,Model!T3536)*'Inflation GDP Population'!$S$11/'Inflation GDP Population'!S$11</f>
        <v>1.413145257</v>
      </c>
      <c r="V17" s="82">
        <f>sum(Model!U10,Model!U432,Model!U674,Model!U899,Model!U1124,Model!U1351,Model!U1576,0*Model!U1801,Model!U2026,Model!U2250,Model!U2475,Model!U3536)*'Inflation GDP Population'!$S$11/'Inflation GDP Population'!T$11</f>
        <v>1.45157883</v>
      </c>
      <c r="W17" s="94">
        <f>sum(Model!V10,Model!V432,Model!V674,Model!V899,Model!V1124,Model!V1351,Model!V1576,0*Model!V1801,Model!V2026,Model!V2250,Model!V2475,Model!V3536)*'Inflation GDP Population'!$S$18/'Inflation GDP Population'!U$18</f>
        <v>1.423791604</v>
      </c>
      <c r="X17" s="94">
        <f>sum(Model!W10,Model!W432,Model!W674,Model!W899,Model!W1124,Model!W1351,Model!W1576,0*Model!W1801,Model!W2026,Model!W2250,Model!W2475,Model!W3536)*'Inflation GDP Population'!$S$18/'Inflation GDP Population'!V$18</f>
        <v>1.417206545</v>
      </c>
      <c r="Y17" s="94">
        <f>sum(Model!X10,Model!X432,Model!X674,Model!X899,Model!X1124,Model!X1351,Model!X1576,0*Model!X1801,Model!X2026,Model!X2250,Model!X2475,Model!X3536)*'Inflation GDP Population'!$S$18/'Inflation GDP Population'!W$18</f>
        <v>1.417945806</v>
      </c>
      <c r="Z17" s="94">
        <f>sum(Model!Y10,Model!Y432,Model!Y674,Model!Y899,Model!Y1124,Model!Y1351,Model!Y1576,0*Model!Y1801,Model!Y2026,Model!Y2250,Model!Y2475,Model!Y3536)*'Inflation GDP Population'!$S$18/'Inflation GDP Population'!X$18</f>
        <v>1.461468394</v>
      </c>
      <c r="AA17" s="94">
        <f>sum(Model!Z10,Model!Z432,Model!Z674,Model!Z899,Model!Z1124,Model!Z1351,Model!Z1576,0*Model!Z1801,Model!Z2026,Model!Z2250,Model!Z2475,Model!Z3536)*'Inflation GDP Population'!$S$18/'Inflation GDP Population'!Y$18</f>
        <v>1.420268995</v>
      </c>
      <c r="AB17" s="94">
        <f>sum(Model!AA10,Model!AA432,Model!AA674,Model!AA899,Model!AA1124,Model!AA1351,Model!AA1576,0*Model!AA1801,Model!AA2026,Model!AA2250,Model!AA2475,Model!AA3536)*'Inflation GDP Population'!$S$18/'Inflation GDP Population'!Z$18</f>
        <v>1.421984471</v>
      </c>
      <c r="AC17" s="94">
        <f>sum(Model!AB10,Model!AB432,Model!AB674,Model!AB899,Model!AB1124,Model!AB1351,Model!AB1576,0*Model!AB1801,Model!AB2026,Model!AB2250,Model!AB2475,Model!AB3536)*'Inflation GDP Population'!$S$18/'Inflation GDP Population'!AA$18</f>
        <v>1.42350657</v>
      </c>
      <c r="AD17" s="94">
        <f>sum(Model!AC10,Model!AC432,Model!AC674,Model!AC899,Model!AC1124,Model!AC1351,Model!AC1576,0*Model!AC1801,Model!AC2026,Model!AC2250,Model!AC2475,Model!AC3536)*'Inflation GDP Population'!$S$18/'Inflation GDP Population'!AB$18</f>
        <v>1.421650825</v>
      </c>
      <c r="AE17" s="94">
        <f>sum(Model!AD10,Model!AD432,Model!AD674,Model!AD899,Model!AD1124,Model!AD1351,Model!AD1576,0*Model!AD1801,Model!AD2026,Model!AD2250,Model!AD2475,Model!AD3536)*'Inflation GDP Population'!$S$18/'Inflation GDP Population'!AC$18</f>
        <v>1.422508173</v>
      </c>
      <c r="AF17" s="94">
        <f>sum(Model!AE10,Model!AE432,Model!AE674,Model!AE899,Model!AE1124,Model!AE1351,Model!AE1576,0*Model!AE1801,Model!AE2026,Model!AE2250,Model!AE2475,Model!AE3536)*'Inflation GDP Population'!$S$18/'Inflation GDP Population'!AD$18</f>
        <v>1.423170578</v>
      </c>
      <c r="AG17" s="94">
        <f>sum(Model!AF10,Model!AF432,Model!AF674,Model!AF899,Model!AF1124,Model!AF1351,Model!AF1576,0*Model!AF1801,Model!AF2026,Model!AF2250,Model!AF2475,Model!AF3536)*'Inflation GDP Population'!$S$18/'Inflation GDP Population'!AE$18</f>
        <v>1.419505306</v>
      </c>
      <c r="AH17" s="94">
        <f>sum(Model!AG10,Model!AG432,Model!AG674,Model!AG899,Model!AG1124,Model!AG1351,Model!AG1576,0*Model!AG1801,Model!AG2026,Model!AG2250,Model!AG2475,Model!AG3536)*'Inflation GDP Population'!$S$18/'Inflation GDP Population'!AF$18</f>
        <v>1.419469735</v>
      </c>
      <c r="AI17" s="94">
        <f>sum(Model!AH10,Model!AH432,Model!AH674,Model!AH899,Model!AH1124,Model!AH1351,Model!AH1576,0*Model!AH1801,Model!AH2026,Model!AH2250,Model!AH2475,Model!AH3536)*'Inflation GDP Population'!$S$18/'Inflation GDP Population'!AG$18</f>
        <v>1.420912475</v>
      </c>
      <c r="AJ17" s="94">
        <f>sum(Model!AI10,Model!AI432,Model!AI674,Model!AI899,Model!AI1124,Model!AI1351,Model!AI1576,0*Model!AI1801,Model!AI2026,Model!AI2250,Model!AI2475,Model!AI3536)*'Inflation GDP Population'!$S$18/'Inflation GDP Population'!AH$18</f>
        <v>1.41730883</v>
      </c>
      <c r="AK17" s="94">
        <f>sum(Model!AJ10,Model!AJ432,Model!AJ674,Model!AJ899,Model!AJ1124,Model!AJ1351,Model!AJ1576,0*Model!AJ1801,Model!AJ2026,Model!AJ2250,Model!AJ2475,Model!AJ3536)*'Inflation GDP Population'!$S$18/'Inflation GDP Population'!AI$18</f>
        <v>1.418446599</v>
      </c>
      <c r="AL17" s="94">
        <f>sum(Model!AK10,Model!AK432,Model!AK674,Model!AK899,Model!AK1124,Model!AK1351,Model!AK1576,0*Model!AK1801,Model!AK2026,Model!AK2250,Model!AK2475,Model!AK3536)*'Inflation GDP Population'!$S$18/'Inflation GDP Population'!AJ$18</f>
        <v>1.419586259</v>
      </c>
      <c r="AM17" s="94">
        <f>sum(Model!AL10,Model!AL432,Model!AL674,Model!AL899,Model!AL1124,Model!AL1351,Model!AL1576,0*Model!AL1801,Model!AL2026,Model!AL2250,Model!AL2475,Model!AL3536)*'Inflation GDP Population'!$S$18/'Inflation GDP Population'!AK$18</f>
        <v>1.414761548</v>
      </c>
      <c r="AN17" s="94">
        <f>sum(Model!AM10,Model!AM432,Model!AM674,Model!AM899,Model!AM1124,Model!AM1351,Model!AM1576,0*Model!AM1801,Model!AM2026,Model!AM2250,Model!AM2475,Model!AM3536)*'Inflation GDP Population'!$S$18/'Inflation GDP Population'!AL$18</f>
        <v>1.415596214</v>
      </c>
      <c r="AO17" s="94">
        <f>sum(Model!AN10,Model!AN432,Model!AN674,Model!AN899,Model!AN1124,Model!AN1351,Model!AN1576,0*Model!AN1801,Model!AN2026,Model!AN2250,Model!AN2475,Model!AN3536)*'Inflation GDP Population'!$S$18/'Inflation GDP Population'!AM$18</f>
        <v>1.416431</v>
      </c>
      <c r="AP17" s="94">
        <f>sum(Model!AO10,Model!AO432,Model!AO674,Model!AO899,Model!AO1124,Model!AO1351,Model!AO1576,0*Model!AO1801,Model!AO2026,Model!AO2250,Model!AO2475,Model!AO3536)*'Inflation GDP Population'!$S$18/'Inflation GDP Population'!AN$18</f>
        <v>1.417265717</v>
      </c>
      <c r="AQ17" s="94">
        <f>sum(Model!AP10,Model!AP432,Model!AP674,Model!AP899,Model!AP1124,Model!AP1351,Model!AP1576,0*Model!AP1801,Model!AP2026,Model!AP2250,Model!AP2475,Model!AP3536)*'Inflation GDP Population'!$S$18/'Inflation GDP Population'!AO$18</f>
        <v>1.410912344</v>
      </c>
      <c r="AR17" s="94">
        <f>sum(Model!AQ10,Model!AQ432,Model!AQ674,Model!AQ899,Model!AQ1124,Model!AQ1351,Model!AQ1576,0*Model!AQ1801,Model!AQ2026,Model!AQ2250,Model!AQ2475,Model!AQ3536)*'Inflation GDP Population'!$S$18/'Inflation GDP Population'!AP$18</f>
        <v>1.411440541</v>
      </c>
      <c r="AS17" s="94">
        <f>sum(Model!AR10,Model!AR432,Model!AR674,Model!AR899,Model!AR1124,Model!AR1351,Model!AR1576,0*Model!AR1801,Model!AR2026,Model!AR2250,Model!AR2475,Model!AR3536)*'Inflation GDP Population'!$S$18/'Inflation GDP Population'!AQ$18</f>
        <v>1.411968113</v>
      </c>
      <c r="AT17" s="94">
        <f>sum(Model!AS10,Model!AS432,Model!AS674,Model!AS899,Model!AS1124,Model!AS1351,Model!AS1576,0*Model!AS1801,Model!AS2026,Model!AS2250,Model!AS2475,Model!AS3536)*'Inflation GDP Population'!$S$18/'Inflation GDP Population'!AR$18</f>
        <v>1.40438939</v>
      </c>
      <c r="AU17" s="94">
        <f>sum(Model!AT10,Model!AT432,Model!AT674,Model!AT899,Model!AT1124,Model!AT1351,Model!AT1576,0*Model!AT1801,Model!AT2026,Model!AT2250,Model!AT2475,Model!AT3536)*'Inflation GDP Population'!$S$18/'Inflation GDP Population'!AS$18</f>
        <v>1.404609362</v>
      </c>
      <c r="AV17" s="94">
        <f>sum(Model!AU10,Model!AU432,Model!AU674,Model!AU899,Model!AU1124,Model!AU1351,Model!AU1576,0*Model!AU1801,Model!AU2026,Model!AU2250,Model!AU2475,Model!AU3536)*'Inflation GDP Population'!$S$18/'Inflation GDP Population'!AT$18</f>
        <v>1.404827762</v>
      </c>
      <c r="AW17" s="94">
        <f>sum(Model!AV10,Model!AV432,Model!AV674,Model!AV899,Model!AV1124,Model!AV1351,Model!AV1576,0*Model!AV1801,Model!AV2026,Model!AV2250,Model!AV2475,Model!AV3536)*'Inflation GDP Population'!$S$18/'Inflation GDP Population'!AU$18</f>
        <v>1.405045279</v>
      </c>
      <c r="AX17" s="94">
        <f>sum(Model!AW10,Model!AW432,Model!AW674,Model!AW899,Model!AW1124,Model!AW1351,Model!AW1576,0*Model!AW1801,Model!AW2026,Model!AW2250,Model!AW2475,Model!AW3536)*'Inflation GDP Population'!$S$18/'Inflation GDP Population'!AV$18</f>
        <v>1.395932572</v>
      </c>
      <c r="AY17" s="94">
        <f>sum(Model!AX10,Model!AX432,Model!AX674,Model!AX899,Model!AX1124,Model!AX1351,Model!AX1576,0*Model!AX1801,Model!AX2026,Model!AX2250,Model!AX2475,Model!AX3536)*'Inflation GDP Population'!$S$18/'Inflation GDP Population'!AW$18</f>
        <v>1.395841053</v>
      </c>
      <c r="AZ17" s="94">
        <f>sum(Model!AY10,Model!AY432,Model!AY674,Model!AY899,Model!AY1124,Model!AY1351,Model!AY1576,0*Model!AY1801,Model!AY2026,Model!AY2250,Model!AY2475,Model!AY3536)*'Inflation GDP Population'!$S$18/'Inflation GDP Population'!AX$18</f>
        <v>1.395747652</v>
      </c>
      <c r="BA17" s="94">
        <f>sum(Model!AZ10,Model!AZ432,Model!AZ674,Model!AZ899,Model!AZ1124,Model!AZ1351,Model!AZ1576,0*Model!AZ1801,Model!AZ2026,Model!AZ2250,Model!AZ2475,Model!AZ3536)*'Inflation GDP Population'!$S$18/'Inflation GDP Population'!AY$18</f>
        <v>1.385406093</v>
      </c>
      <c r="BB17" s="94">
        <f>sum(Model!BA10,Model!BA432,Model!BA674,Model!BA899,Model!BA1124,Model!BA1351,Model!BA1576,0*Model!BA1801,Model!BA2026,Model!BA2250,Model!BA2475,Model!BA3536)*'Inflation GDP Population'!$S$18/'Inflation GDP Population'!AZ$18</f>
        <v>1.385002604</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4.263999443</v>
      </c>
      <c r="E18" s="82">
        <f>sum(Model!D11,Model!D435,0*Model!D675,0*Model!D900,Model!D1126,0*Model!D1352,0*Model!D1802,Model!D2027,Model!D2249,Model!D3537)*'Inflation GDP Population'!$S$11/'Inflation GDP Population'!C$11</f>
        <v>4.753979142</v>
      </c>
      <c r="F18" s="82">
        <f>sum(Model!E11,Model!E435,0*Model!E675,0*Model!E900,Model!E1126,0*Model!E1352,0*Model!E1802,Model!E2027,Model!E2249,Model!E3537)*'Inflation GDP Population'!$S$11/'Inflation GDP Population'!D$11</f>
        <v>4.260198417</v>
      </c>
      <c r="G18" s="82">
        <f>sum(Model!F11,Model!F435,0*Model!F675,0*Model!F900,Model!F1126,0*Model!F1352,0*Model!F1802,Model!F2027,Model!F2249,Model!F3537)*'Inflation GDP Population'!$S$11/'Inflation GDP Population'!E$11</f>
        <v>5.761319008</v>
      </c>
      <c r="H18" s="82">
        <f>sum(Model!G11,Model!G435,0*Model!G675,0*Model!G900,Model!G1126,0*Model!G1352,0*Model!G1802,Model!G2027,Model!G2249,Model!G3537)*'Inflation GDP Population'!$S$11/'Inflation GDP Population'!F$11</f>
        <v>6.715157423</v>
      </c>
      <c r="I18" s="82">
        <f>sum(Model!H11,Model!H435,0*Model!H675,0*Model!H900,Model!H1126,0*Model!H1352,0*Model!H1802,Model!H2027,Model!H2249,Model!H3537)*'Inflation GDP Population'!$S$11/'Inflation GDP Population'!G$11</f>
        <v>8.953945337</v>
      </c>
      <c r="J18" s="82">
        <f>sum(Model!I11,Model!I435,0*Model!I675,0*Model!I900,Model!I1126,0*Model!I1352,0*Model!I1802,Model!I2027,Model!I2249,Model!I3537)*'Inflation GDP Population'!$S$11/'Inflation GDP Population'!H$11</f>
        <v>6.137985157</v>
      </c>
      <c r="K18" s="82">
        <f>sum(Model!J11,Model!J435,0*Model!J675,0*Model!J900,Model!J1126,0*Model!J1352,0*Model!J1802,Model!J2027,Model!J2249,Model!J3537)*'Inflation GDP Population'!$S$11/'Inflation GDP Population'!I$11</f>
        <v>6.483576971</v>
      </c>
      <c r="L18" s="82">
        <f>sum(Model!K11,Model!K435,0*Model!K675,0*Model!K900,Model!K1126,0*Model!K1352,0*Model!K1802,Model!K2027,Model!K2249,Model!K3537)*'Inflation GDP Population'!$S$11/'Inflation GDP Population'!J$11</f>
        <v>6.57596309</v>
      </c>
      <c r="M18" s="82">
        <f>sum(Model!L11,Model!L435,0*Model!L675,0*Model!L900,Model!L1126,0*Model!L1352,0*Model!L1802,Model!L2027,Model!L2249,Model!L3537)*'Inflation GDP Population'!$S$11/'Inflation GDP Population'!K$11</f>
        <v>3.494336649</v>
      </c>
      <c r="N18" s="82">
        <f>sum(Model!M11,Model!M435,0*Model!M675,0*Model!M900,Model!M1126,0*Model!M1352,0*Model!M1802,Model!M2027,Model!M2249,Model!M3537)*'Inflation GDP Population'!$S$11/'Inflation GDP Population'!L$11</f>
        <v>3.923067368</v>
      </c>
      <c r="O18" s="82">
        <f>sum(Model!N11,Model!N435,0*Model!N675,0*Model!N900,Model!N1126,0*Model!N1352,0*Model!N1802,Model!N2027,Model!N2249,Model!N3537)*'Inflation GDP Population'!$S$11/'Inflation GDP Population'!M$11</f>
        <v>3.606723655</v>
      </c>
      <c r="P18" s="82">
        <f>sum(Model!O11,Model!O435,0*Model!O675,0*Model!O900,Model!O1126,0*Model!O1352,0*Model!O1802,Model!O2027,Model!O2249,Model!O3537)*'Inflation GDP Population'!$S$11/'Inflation GDP Population'!N$11</f>
        <v>2.599910225</v>
      </c>
      <c r="Q18" s="82">
        <f>sum(Model!P11,Model!P435,0*Model!P675,0*Model!P900,Model!P1126,0*Model!P1352,0*Model!P1802,Model!P2027,Model!P2249,Model!P3537)*'Inflation GDP Population'!$S$11/'Inflation GDP Population'!O$11</f>
        <v>2.989021539</v>
      </c>
      <c r="R18" s="82">
        <f>sum(Model!Q11,Model!Q435,0*Model!Q675,0*Model!Q900,Model!Q1126,0*Model!Q1352,0*Model!Q1802,Model!Q2027,Model!Q2249,Model!Q3537)*'Inflation GDP Population'!$S$11/'Inflation GDP Population'!P$11</f>
        <v>3.295781681</v>
      </c>
      <c r="S18" s="82">
        <f>sum(Model!R11,Model!R435,0*Model!R675,0*Model!R900,Model!R1126,0*Model!R1352,0*Model!R1802,Model!R2027,Model!R2249,Model!R3537)*'Inflation GDP Population'!$S$11/'Inflation GDP Population'!Q$11</f>
        <v>2.329648649</v>
      </c>
      <c r="T18" s="82">
        <f>sum(Model!S11,Model!S435,0*Model!S675,0*Model!S900,Model!S1126,0*Model!S1352,0*Model!S1802,Model!S2027,Model!S2249,Model!S3537)*'Inflation GDP Population'!$S$11/'Inflation GDP Population'!R$11</f>
        <v>1.859629396</v>
      </c>
      <c r="U18" s="82">
        <f>sum(Model!T11,Model!T435,0*Model!T675,0*Model!T900,Model!T1126,0*Model!T1352,0*Model!T1802,Model!T2027,Model!T2249,Model!T3537)*'Inflation GDP Population'!$S$11/'Inflation GDP Population'!S$11</f>
        <v>1.943692222</v>
      </c>
      <c r="V18" s="82">
        <f>sum(Model!U11,Model!U435,0*Model!U675,0*Model!U900,Model!U1126,0*Model!U1352,0*Model!U1802,Model!U2027,Model!U2249,Model!U3537)*'Inflation GDP Population'!$S$11/'Inflation GDP Population'!T$11</f>
        <v>2.103715502</v>
      </c>
      <c r="W18" s="94">
        <f>sum(Model!V11,Model!V435,0*Model!V675,0*Model!V900,Model!V1126,0*Model!V1352,0*Model!V1802,Model!V2027,Model!V2249,Model!V3537)*'Inflation GDP Population'!$S$18/'Inflation GDP Population'!U$18</f>
        <v>1.918653853</v>
      </c>
      <c r="X18" s="94">
        <f>sum(Model!W11,Model!W435,0*Model!W675,0*Model!W900,Model!W1126,0*Model!W1352,0*Model!W1802,Model!W2027,Model!W2249,Model!W3537)*'Inflation GDP Population'!$S$18/'Inflation GDP Population'!V$18</f>
        <v>1.911256379</v>
      </c>
      <c r="Y18" s="94">
        <f>sum(Model!X11,Model!X435,0*Model!X675,0*Model!X900,Model!X1126,0*Model!X1352,0*Model!X1802,Model!X2027,Model!X2249,Model!X3537)*'Inflation GDP Population'!$S$18/'Inflation GDP Population'!W$18</f>
        <v>1.831359849</v>
      </c>
      <c r="Z18" s="94">
        <f>sum(Model!Y11,Model!Y435,0*Model!Y675,0*Model!Y900,Model!Y1126,0*Model!Y1352,0*Model!Y1802,Model!Y2027,Model!Y2249,Model!Y3537)*'Inflation GDP Population'!$S$18/'Inflation GDP Population'!X$18</f>
        <v>1.825212934</v>
      </c>
      <c r="AA18" s="94">
        <f>sum(Model!Z11,Model!Z435,0*Model!Z675,0*Model!Z900,Model!Z1126,0*Model!Z1352,0*Model!Z1802,Model!Z2027,Model!Z2249,Model!Z3537)*'Inflation GDP Population'!$S$18/'Inflation GDP Population'!Y$18</f>
        <v>1.830163022</v>
      </c>
      <c r="AB18" s="94">
        <f>sum(Model!AA11,Model!AA435,0*Model!AA675,0*Model!AA900,Model!AA1126,0*Model!AA1352,0*Model!AA1802,Model!AA2027,Model!AA2249,Model!AA3537)*'Inflation GDP Population'!$S$18/'Inflation GDP Population'!Z$18</f>
        <v>1.855468519</v>
      </c>
      <c r="AC18" s="94">
        <f>sum(Model!AB11,Model!AB435,0*Model!AB675,0*Model!AB900,Model!AB1126,0*Model!AB1352,0*Model!AB1802,Model!AB2027,Model!AB2249,Model!AB3537)*'Inflation GDP Population'!$S$18/'Inflation GDP Population'!AA$18</f>
        <v>1.882384171</v>
      </c>
      <c r="AD18" s="94">
        <f>sum(Model!AC11,Model!AC435,0*Model!AC675,0*Model!AC900,Model!AC1126,0*Model!AC1352,0*Model!AC1802,Model!AC2027,Model!AC2249,Model!AC3537)*'Inflation GDP Population'!$S$18/'Inflation GDP Population'!AB$18</f>
        <v>1.85367948</v>
      </c>
      <c r="AE18" s="94">
        <f>sum(Model!AD11,Model!AD435,0*Model!AD675,0*Model!AD900,Model!AD1126,0*Model!AD1352,0*Model!AD1802,Model!AD2027,Model!AD2249,Model!AD3537)*'Inflation GDP Population'!$S$18/'Inflation GDP Population'!AC$18</f>
        <v>1.807530907</v>
      </c>
      <c r="AF18" s="94">
        <f>sum(Model!AE11,Model!AE435,0*Model!AE675,0*Model!AE900,Model!AE1126,0*Model!AE1352,0*Model!AE1802,Model!AE2027,Model!AE2249,Model!AE3537)*'Inflation GDP Population'!$S$18/'Inflation GDP Population'!AD$18</f>
        <v>1.808667358</v>
      </c>
      <c r="AG18" s="94">
        <f>sum(Model!AF11,Model!AF435,0*Model!AF675,0*Model!AF900,Model!AF1126,0*Model!AF1352,0*Model!AF1802,Model!AF2027,Model!AF2249,Model!AF3537)*'Inflation GDP Population'!$S$18/'Inflation GDP Population'!AE$18</f>
        <v>1.788141421</v>
      </c>
      <c r="AH18" s="94">
        <f>sum(Model!AG11,Model!AG435,0*Model!AG675,0*Model!AG900,Model!AG1126,0*Model!AG1352,0*Model!AG1802,Model!AG2027,Model!AG2249,Model!AG3537)*'Inflation GDP Population'!$S$18/'Inflation GDP Population'!AF$18</f>
        <v>1.776056917</v>
      </c>
      <c r="AI18" s="94">
        <f>sum(Model!AH11,Model!AH435,0*Model!AH675,0*Model!AH900,Model!AH1126,0*Model!AH1352,0*Model!AH1802,Model!AH2027,Model!AH2249,Model!AH3537)*'Inflation GDP Population'!$S$18/'Inflation GDP Population'!AG$18</f>
        <v>1.748903171</v>
      </c>
      <c r="AJ18" s="94">
        <f>sum(Model!AI11,Model!AI435,0*Model!AI675,0*Model!AI900,Model!AI1126,0*Model!AI1352,0*Model!AI1802,Model!AI2027,Model!AI2249,Model!AI3537)*'Inflation GDP Population'!$S$18/'Inflation GDP Population'!AH$18</f>
        <v>1.77142115</v>
      </c>
      <c r="AK18" s="94">
        <f>sum(Model!AJ11,Model!AJ435,0*Model!AJ675,0*Model!AJ900,Model!AJ1126,0*Model!AJ1352,0*Model!AJ1802,Model!AJ2027,Model!AJ2249,Model!AJ3537)*'Inflation GDP Population'!$S$18/'Inflation GDP Population'!AI$18</f>
        <v>1.764785186</v>
      </c>
      <c r="AL18" s="94">
        <f>sum(Model!AK11,Model!AK435,0*Model!AK675,0*Model!AK900,Model!AK1126,0*Model!AK1352,0*Model!AK1802,Model!AK2027,Model!AK2249,Model!AK3537)*'Inflation GDP Population'!$S$18/'Inflation GDP Population'!AJ$18</f>
        <v>1.750914954</v>
      </c>
      <c r="AM18" s="94">
        <f>sum(Model!AL11,Model!AL435,0*Model!AL675,0*Model!AL900,Model!AL1126,0*Model!AL1352,0*Model!AL1802,Model!AL2027,Model!AL2249,Model!AL3537)*'Inflation GDP Population'!$S$18/'Inflation GDP Population'!AK$18</f>
        <v>1.736571102</v>
      </c>
      <c r="AN18" s="94">
        <f>sum(Model!AM11,Model!AM435,0*Model!AM675,0*Model!AM900,Model!AM1126,0*Model!AM1352,0*Model!AM1802,Model!AM2027,Model!AM2249,Model!AM3537)*'Inflation GDP Population'!$S$18/'Inflation GDP Population'!AL$18</f>
        <v>1.734306033</v>
      </c>
      <c r="AO18" s="94">
        <f>sum(Model!AN11,Model!AN435,0*Model!AN675,0*Model!AN900,Model!AN1126,0*Model!AN1352,0*Model!AN1802,Model!AN2027,Model!AN2249,Model!AN3537)*'Inflation GDP Population'!$S$18/'Inflation GDP Population'!AM$18</f>
        <v>1.709120257</v>
      </c>
      <c r="AP18" s="94">
        <f>sum(Model!AO11,Model!AO435,0*Model!AO675,0*Model!AO900,Model!AO1126,0*Model!AO1352,0*Model!AO1802,Model!AO2027,Model!AO2249,Model!AO3537)*'Inflation GDP Population'!$S$18/'Inflation GDP Population'!AN$18</f>
        <v>1.682200607</v>
      </c>
      <c r="AQ18" s="94">
        <f>sum(Model!AP11,Model!AP435,0*Model!AP675,0*Model!AP900,Model!AP1126,0*Model!AP1352,0*Model!AP1802,Model!AP2027,Model!AP2249,Model!AP3537)*'Inflation GDP Population'!$S$18/'Inflation GDP Population'!AO$18</f>
        <v>1.660924239</v>
      </c>
      <c r="AR18" s="94">
        <f>sum(Model!AQ11,Model!AQ435,0*Model!AQ675,0*Model!AQ900,Model!AQ1126,0*Model!AQ1352,0*Model!AQ1802,Model!AQ2027,Model!AQ2249,Model!AQ3537)*'Inflation GDP Population'!$S$18/'Inflation GDP Population'!AP$18</f>
        <v>1.653541526</v>
      </c>
      <c r="AS18" s="94">
        <f>sum(Model!AR11,Model!AR435,0*Model!AR675,0*Model!AR900,Model!AR1126,0*Model!AR1352,0*Model!AR1802,Model!AR2027,Model!AR2249,Model!AR3537)*'Inflation GDP Population'!$S$18/'Inflation GDP Population'!AQ$18</f>
        <v>1.620550193</v>
      </c>
      <c r="AT18" s="94">
        <f>sum(Model!AS11,Model!AS435,0*Model!AS675,0*Model!AS900,Model!AS1126,0*Model!AS1352,0*Model!AS1802,Model!AS2027,Model!AS2249,Model!AS3537)*'Inflation GDP Population'!$S$18/'Inflation GDP Population'!AR$18</f>
        <v>1.605262491</v>
      </c>
      <c r="AU18" s="94">
        <f>sum(Model!AT11,Model!AT435,0*Model!AT675,0*Model!AT900,Model!AT1126,0*Model!AT1352,0*Model!AT1802,Model!AT2027,Model!AT2249,Model!AT3537)*'Inflation GDP Population'!$S$18/'Inflation GDP Population'!AS$18</f>
        <v>1.594080395</v>
      </c>
      <c r="AV18" s="94">
        <f>sum(Model!AU11,Model!AU435,0*Model!AU675,0*Model!AU900,Model!AU1126,0*Model!AU1352,0*Model!AU1802,Model!AU2027,Model!AU2249,Model!AU3537)*'Inflation GDP Population'!$S$18/'Inflation GDP Population'!AT$18</f>
        <v>1.589533715</v>
      </c>
      <c r="AW18" s="94">
        <f>sum(Model!AV11,Model!AV435,0*Model!AV675,0*Model!AV900,Model!AV1126,0*Model!AV1352,0*Model!AV1802,Model!AV2027,Model!AV2249,Model!AV3537)*'Inflation GDP Population'!$S$18/'Inflation GDP Population'!AU$18</f>
        <v>1.580119736</v>
      </c>
      <c r="AX18" s="94">
        <f>sum(Model!AW11,Model!AW435,0*Model!AW675,0*Model!AW900,Model!AW1126,0*Model!AW1352,0*Model!AW1802,Model!AW2027,Model!AW2249,Model!AW3537)*'Inflation GDP Population'!$S$18/'Inflation GDP Population'!AV$18</f>
        <v>1.565333851</v>
      </c>
      <c r="AY18" s="94">
        <f>sum(Model!AX11,Model!AX435,0*Model!AX675,0*Model!AX900,Model!AX1126,0*Model!AX1352,0*Model!AX1802,Model!AX2027,Model!AX2249,Model!AX3537)*'Inflation GDP Population'!$S$18/'Inflation GDP Population'!AW$18</f>
        <v>1.555970677</v>
      </c>
      <c r="AZ18" s="94">
        <f>sum(Model!AY11,Model!AY435,0*Model!AY675,0*Model!AY900,Model!AY1126,0*Model!AY1352,0*Model!AY1802,Model!AY2027,Model!AY2249,Model!AY3537)*'Inflation GDP Population'!$S$18/'Inflation GDP Population'!AX$18</f>
        <v>1.563066183</v>
      </c>
      <c r="BA18" s="94">
        <f>sum(Model!AZ11,Model!AZ435,0*Model!AZ675,0*Model!AZ900,Model!AZ1126,0*Model!AZ1352,0*Model!AZ1802,Model!AZ2027,Model!AZ2249,Model!AZ3537)*'Inflation GDP Population'!$S$18/'Inflation GDP Population'!AY$18</f>
        <v>1.556740894</v>
      </c>
      <c r="BB18" s="94">
        <f>sum(Model!BA11,Model!BA435,0*Model!BA675,0*Model!BA900,Model!BA1126,0*Model!BA1352,0*Model!BA1802,Model!BA2027,Model!BA2249,Model!BA3537)*'Inflation GDP Population'!$S$18/'Inflation GDP Population'!AZ$18</f>
        <v>1.548764198</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0.255601679</v>
      </c>
      <c r="E19" s="96">
        <f>(Model!D1125)*'Inflation GDP Population'!$S$11/'Inflation GDP Population'!C$11</f>
        <v>0.2488158714</v>
      </c>
      <c r="F19" s="96">
        <f>(Model!E1125)*'Inflation GDP Population'!$S$11/'Inflation GDP Population'!D$11</f>
        <v>0.2526007445</v>
      </c>
      <c r="G19" s="96">
        <f>(Model!F1125)*'Inflation GDP Population'!$S$11/'Inflation GDP Population'!E$11</f>
        <v>0.2587938114</v>
      </c>
      <c r="H19" s="96">
        <f>(Model!G1125)*'Inflation GDP Population'!$S$11/'Inflation GDP Population'!F$11</f>
        <v>0.2650049769</v>
      </c>
      <c r="I19" s="96">
        <f>(Model!H1125)*'Inflation GDP Population'!$S$11/'Inflation GDP Population'!G$11</f>
        <v>0.2442459559</v>
      </c>
      <c r="J19" s="96">
        <f>(Model!I1125)*'Inflation GDP Population'!$S$11/'Inflation GDP Population'!H$11</f>
        <v>0.2501975783</v>
      </c>
      <c r="K19" s="96">
        <f>(Model!J1125)*'Inflation GDP Population'!$S$11/'Inflation GDP Population'!I$11</f>
        <v>0.2556464516</v>
      </c>
      <c r="L19" s="96">
        <f>(Model!K1125)*'Inflation GDP Population'!$S$11/'Inflation GDP Population'!J$11</f>
        <v>0.2399501655</v>
      </c>
      <c r="M19" s="96">
        <f>(Model!L1125)*'Inflation GDP Population'!$S$11/'Inflation GDP Population'!K$11</f>
        <v>0.248580288</v>
      </c>
      <c r="N19" s="96">
        <f>(Model!M1125)*'Inflation GDP Population'!$S$11/'Inflation GDP Population'!L$11</f>
        <v>0.2623918243</v>
      </c>
      <c r="O19" s="96">
        <f>(Model!N1125)*'Inflation GDP Population'!$S$11/'Inflation GDP Population'!M$11</f>
        <v>0.2330597555</v>
      </c>
      <c r="P19" s="96">
        <f>(Model!O1125)*'Inflation GDP Population'!$S$11/'Inflation GDP Population'!N$11</f>
        <v>0.2484093228</v>
      </c>
      <c r="Q19" s="96">
        <f>(Model!P1125)*'Inflation GDP Population'!$S$11/'Inflation GDP Population'!O$11</f>
        <v>0.2546230651</v>
      </c>
      <c r="R19" s="96">
        <f>(Model!Q1125)*'Inflation GDP Population'!$S$11/'Inflation GDP Population'!P$11</f>
        <v>0.2461371804</v>
      </c>
      <c r="S19" s="96">
        <f>(Model!R1125)*'Inflation GDP Population'!$S$11/'Inflation GDP Population'!Q$11</f>
        <v>0.2168125968</v>
      </c>
      <c r="T19" s="96">
        <f>(Model!S1125)*'Inflation GDP Population'!$S$11/'Inflation GDP Population'!R$11</f>
        <v>0.2287767322</v>
      </c>
      <c r="U19" s="96">
        <f>(Model!T1125)*'Inflation GDP Population'!$S$11/'Inflation GDP Population'!S$11</f>
        <v>0.2094089668</v>
      </c>
      <c r="V19" s="96">
        <f>(Model!U1125)*'Inflation GDP Population'!$S$11/'Inflation GDP Population'!T$11</f>
        <v>0.2138697383</v>
      </c>
      <c r="W19" s="97">
        <f>(Model!V1125)*'Inflation GDP Population'!$S$18/'Inflation GDP Population'!U$18</f>
        <v>0.2011191683</v>
      </c>
      <c r="X19" s="97">
        <f>(Model!W1125)*'Inflation GDP Population'!$S$18/'Inflation GDP Population'!V$18</f>
        <v>0.1927519868</v>
      </c>
      <c r="Y19" s="97">
        <f>(Model!X1125)*'Inflation GDP Population'!$S$18/'Inflation GDP Population'!W$18</f>
        <v>0.1844619604</v>
      </c>
      <c r="Z19" s="97">
        <f>(Model!Y1125)*'Inflation GDP Population'!$S$18/'Inflation GDP Population'!X$18</f>
        <v>0.176528097</v>
      </c>
      <c r="AA19" s="97">
        <f>(Model!Z1125)*'Inflation GDP Population'!$S$18/'Inflation GDP Population'!Y$18</f>
        <v>0.1689351102</v>
      </c>
      <c r="AB19" s="97">
        <f>(Model!AA1125)*'Inflation GDP Population'!$S$18/'Inflation GDP Population'!Z$18</f>
        <v>0.161668369</v>
      </c>
      <c r="AC19" s="97">
        <f>(Model!AB1125)*'Inflation GDP Population'!$S$18/'Inflation GDP Population'!AA$18</f>
        <v>0.1547138697</v>
      </c>
      <c r="AD19" s="97">
        <f>(Model!AC1125)*'Inflation GDP Population'!$S$18/'Inflation GDP Population'!AB$18</f>
        <v>0.1480582095</v>
      </c>
      <c r="AE19" s="97">
        <f>(Model!AD1125)*'Inflation GDP Population'!$S$18/'Inflation GDP Population'!AC$18</f>
        <v>0.1447047705</v>
      </c>
      <c r="AF19" s="97">
        <f>(Model!AE1125)*'Inflation GDP Population'!$S$18/'Inflation GDP Population'!AD$18</f>
        <v>0.1414269745</v>
      </c>
      <c r="AG19" s="97">
        <f>(Model!AF1125)*'Inflation GDP Population'!$S$18/'Inflation GDP Population'!AE$18</f>
        <v>0.1382231215</v>
      </c>
      <c r="AH19" s="97">
        <f>(Model!AG1125)*'Inflation GDP Population'!$S$18/'Inflation GDP Population'!AF$18</f>
        <v>0.1350915493</v>
      </c>
      <c r="AI19" s="97">
        <f>(Model!AH1125)*'Inflation GDP Population'!$S$18/'Inflation GDP Population'!AG$18</f>
        <v>0.1320306333</v>
      </c>
      <c r="AJ19" s="97">
        <f>(Model!AI1125)*'Inflation GDP Population'!$S$18/'Inflation GDP Population'!AH$18</f>
        <v>0.129038785</v>
      </c>
      <c r="AK19" s="97">
        <f>(Model!AJ1125)*'Inflation GDP Population'!$S$18/'Inflation GDP Population'!AI$18</f>
        <v>0.1261144516</v>
      </c>
      <c r="AL19" s="97">
        <f>(Model!AK1125)*'Inflation GDP Population'!$S$18/'Inflation GDP Population'!AJ$18</f>
        <v>0.1232561153</v>
      </c>
      <c r="AM19" s="97">
        <f>(Model!AL1125)*'Inflation GDP Population'!$S$18/'Inflation GDP Population'!AK$18</f>
        <v>0.1204622919</v>
      </c>
      <c r="AN19" s="97">
        <f>(Model!AM1125)*'Inflation GDP Population'!$S$18/'Inflation GDP Population'!AL$18</f>
        <v>0.1177315308</v>
      </c>
      <c r="AO19" s="97">
        <f>(Model!AN1125)*'Inflation GDP Population'!$S$18/'Inflation GDP Population'!AM$18</f>
        <v>0.1150624138</v>
      </c>
      <c r="AP19" s="97">
        <f>(Model!AO1125)*'Inflation GDP Population'!$S$18/'Inflation GDP Population'!AN$18</f>
        <v>0.1124535545</v>
      </c>
      <c r="AQ19" s="97">
        <f>(Model!AP1125)*'Inflation GDP Population'!$S$18/'Inflation GDP Population'!AO$18</f>
        <v>0.1099035975</v>
      </c>
      <c r="AR19" s="97">
        <f>(Model!AQ1125)*'Inflation GDP Population'!$S$18/'Inflation GDP Population'!AP$18</f>
        <v>0.107411218</v>
      </c>
      <c r="AS19" s="97">
        <f>(Model!AR1125)*'Inflation GDP Population'!$S$18/'Inflation GDP Population'!AQ$18</f>
        <v>0.1049751207</v>
      </c>
      <c r="AT19" s="97">
        <f>(Model!AS1125)*'Inflation GDP Population'!$S$18/'Inflation GDP Population'!AR$18</f>
        <v>0.1025940393</v>
      </c>
      <c r="AU19" s="97">
        <f>(Model!AT1125)*'Inflation GDP Population'!$S$18/'Inflation GDP Population'!AS$18</f>
        <v>0.1002667361</v>
      </c>
      <c r="AV19" s="97">
        <f>(Model!AU1125)*'Inflation GDP Population'!$S$18/'Inflation GDP Population'!AT$18</f>
        <v>0.09799200111</v>
      </c>
      <c r="AW19" s="97">
        <f>(Model!AV1125)*'Inflation GDP Population'!$S$18/'Inflation GDP Population'!AU$18</f>
        <v>0.09576865129</v>
      </c>
      <c r="AX19" s="97">
        <f>(Model!AW1125)*'Inflation GDP Population'!$S$18/'Inflation GDP Population'!AV$18</f>
        <v>0.09359553031</v>
      </c>
      <c r="AY19" s="97">
        <f>(Model!AX1125)*'Inflation GDP Population'!$S$18/'Inflation GDP Population'!AW$18</f>
        <v>0.09147150772</v>
      </c>
      <c r="AZ19" s="97">
        <f>(Model!AY1125)*'Inflation GDP Population'!$S$18/'Inflation GDP Population'!AX$18</f>
        <v>0.08939547842</v>
      </c>
      <c r="BA19" s="97">
        <f>(Model!AZ1125)*'Inflation GDP Population'!$S$18/'Inflation GDP Population'!AY$18</f>
        <v>0.08736636212</v>
      </c>
      <c r="BB19" s="97">
        <f>(Model!BA1125)*'Inflation GDP Population'!$S$18/'Inflation GDP Population'!AZ$18</f>
        <v>0.08538310275</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1105.1</v>
      </c>
      <c r="E20" s="98">
        <f>sum(Model!D18,Model!D438,Model!D677,Model!D902,Model!D1129,Model!D1354,Model!D1579,0*Model!D1804,Model!D2030,Model!D2253,Model!D3539)</f>
        <v>1762.6</v>
      </c>
      <c r="F20" s="98">
        <f>sum(Model!E18,Model!E438,Model!E677,Model!E902,Model!E1129,Model!E1354,Model!E1579,0*Model!E1804,Model!E2030,Model!E2253,Model!E3539)</f>
        <v>2807.3</v>
      </c>
      <c r="G20" s="98">
        <f>sum(Model!F18,Model!F438,Model!F677,Model!F902,Model!F1129,Model!F1354,Model!F1579,0*Model!F1804,Model!F2030,Model!F2253,Model!F3539)</f>
        <v>3406.7</v>
      </c>
      <c r="H20" s="98">
        <f>sum(Model!G18,Model!G438,Model!G677,Model!G902,Model!G1129,Model!G1354,Model!G1579,0*Model!G1804,Model!G2030,Model!G2253,Model!G3539)</f>
        <v>637.3</v>
      </c>
      <c r="I20" s="98">
        <f>sum(Model!H18,Model!H438,Model!H677,Model!H902,Model!H1129,Model!H1354,Model!H1579,0*Model!H1804,Model!H2030,Model!H2253,Model!H3539)</f>
        <v>14.8</v>
      </c>
      <c r="J20" s="98">
        <f>sum(Model!I18,Model!I438,Model!I677,Model!I902,Model!I1129,Model!I1354,Model!I1579,0*Model!I1804,Model!I2030,Model!I2253,Model!I3539)</f>
        <v>63</v>
      </c>
      <c r="K20" s="98">
        <f>sum(Model!J18,Model!J438,Model!J677,Model!J902,Model!J1129,Model!J1354,Model!J1579,0*Model!J1804,Model!J2030,Model!J2253,Model!J3539)</f>
        <v>60.5</v>
      </c>
      <c r="L20" s="98">
        <f>sum(Model!K18,Model!K438,Model!K677,Model!K902,Model!K1129,Model!K1354,Model!K1579,0*Model!K1804,Model!K2030,Model!K2253,Model!K3539)</f>
        <v>192.8</v>
      </c>
      <c r="M20" s="98">
        <f>sum(Model!L18,Model!L438,Model!L677,Model!L902,Model!L1129,Model!L1354,Model!L1579,0*Model!L1804,Model!L2030,Model!L2253,Model!L3539)</f>
        <v>139.7</v>
      </c>
      <c r="N20" s="98">
        <f>sum(Model!M18,Model!M438,Model!M677,Model!M902,Model!M1129,Model!M1354,Model!M1579,0*Model!M1804,Model!M2030,Model!M2253,Model!M3539)</f>
        <v>396.4</v>
      </c>
      <c r="O20" s="98">
        <f>sum(Model!N18,Model!N438,Model!N677,Model!N902,Model!N1129,Model!N1354,Model!N1579,0*Model!N1804,Model!N2030,Model!N2253,Model!N3539)</f>
        <v>1097.4</v>
      </c>
      <c r="P20" s="98">
        <f>sum(Model!O18,Model!O438,Model!O677,Model!O902,Model!O1129,Model!O1354,Model!O1579,0*Model!O1804,Model!O2030,Model!O2253,Model!O3539)</f>
        <v>605.8</v>
      </c>
      <c r="Q20" s="98">
        <f>sum(Model!P18,Model!P438,Model!P677,Model!P902,Model!P1129,Model!P1354,Model!P1579,0*Model!P1804,Model!P2030,Model!P2253,Model!P3539)</f>
        <v>295.3</v>
      </c>
      <c r="R20" s="98">
        <f>sum(Model!Q18,Model!Q438,Model!Q677,Model!Q902,Model!Q1129,Model!Q1354,Model!Q1579,0*Model!Q1804,Model!Q2030,Model!Q2253,Model!Q3539)</f>
        <v>200.5</v>
      </c>
      <c r="S20" s="98">
        <f>sum(Model!R18,Model!R438,Model!R677,Model!R902,Model!R1129,Model!R1354,Model!R1579,0*Model!R1804,Model!R2030,Model!R2253,Model!R3539)</f>
        <v>244.1</v>
      </c>
      <c r="T20" s="98">
        <f>sum(Model!S18,Model!S438,Model!S677,Model!S902,Model!S1129,Model!S1354,Model!S1579,0*Model!S1804,Model!S2030,Model!S2253,Model!S3539)</f>
        <v>534.2</v>
      </c>
      <c r="U20" s="98">
        <f>sum(Model!T18,Model!T438,Model!T677,Model!T902,Model!T1129,Model!T1354,Model!T1579,0*Model!T1804,Model!T2030,Model!T2253,Model!T3539)</f>
        <v>262.4</v>
      </c>
      <c r="V20" s="98">
        <f>sum(Model!U18,Model!U438,Model!U677,Model!U902,Model!U1129,Model!U1354,Model!U1579,0*Model!U1804,Model!U2030,Model!U2253,Model!U3539)</f>
        <v>1813.2</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1573.718932</v>
      </c>
      <c r="Z20" s="98">
        <f>sum(Model!Y18,Model!Y438,Model!Y677,Model!Y902,Model!Y1129,Model!Y1354,Model!Y1579,0*Model!Y1804,Model!Y2030,Model!Y2253,Model!Y3539)</f>
        <v>509.2444835</v>
      </c>
      <c r="AA20" s="98">
        <f>sum(Model!Z18,Model!Z438,Model!Z677,Model!Z902,Model!Z1129,Model!Z1354,Model!Z1579,0*Model!Z1804,Model!Z2030,Model!Z2253,Model!Z3539)</f>
        <v>509.2444835</v>
      </c>
      <c r="AB20" s="98">
        <f>sum(Model!AA18,Model!AA438,Model!AA677,Model!AA902,Model!AA1129,Model!AA1354,Model!AA1579,0*Model!AA1804,Model!AA2030,Model!AA2253,Model!AA3539)</f>
        <v>509.2444835</v>
      </c>
      <c r="AC20" s="98">
        <f>sum(Model!AB18,Model!AB438,Model!AB677,Model!AB902,Model!AB1129,Model!AB1354,Model!AB1579,0*Model!AB1804,Model!AB2030,Model!AB2253,Model!AB3539)</f>
        <v>515.2444835</v>
      </c>
      <c r="AD20" s="98">
        <f>sum(Model!AC18,Model!AC438,Model!AC677,Model!AC902,Model!AC1129,Model!AC1354,Model!AC1579,0*Model!AC1804,Model!AC2030,Model!AC2253,Model!AC3539)</f>
        <v>599.8833948</v>
      </c>
      <c r="AE20" s="98">
        <f>sum(Model!AD18,Model!AD438,Model!AD677,Model!AD902,Model!AD1129,Model!AD1354,Model!AD1579,0*Model!AD1804,Model!AD2030,Model!AD2253,Model!AD3539)</f>
        <v>1040.592266</v>
      </c>
      <c r="AF20" s="98">
        <f>sum(Model!AE18,Model!AE438,Model!AE677,Model!AE902,Model!AE1129,Model!AE1354,Model!AE1579,0*Model!AE1804,Model!AE2030,Model!AE2253,Model!AE3539)</f>
        <v>509.2444835</v>
      </c>
      <c r="AG20" s="98">
        <f>sum(Model!AF18,Model!AF438,Model!AF677,Model!AF902,Model!AF1129,Model!AF1354,Model!AF1579,0*Model!AF1804,Model!AF2030,Model!AF2253,Model!AF3539)</f>
        <v>902.740048</v>
      </c>
      <c r="AH20" s="98">
        <f>sum(Model!AG18,Model!AG438,Model!AG677,Model!AG902,Model!AG1129,Model!AG1354,Model!AG1579,0*Model!AG1804,Model!AG2030,Model!AG2253,Model!AG3539)</f>
        <v>509.2444835</v>
      </c>
      <c r="AI20" s="98">
        <f>sum(Model!AH18,Model!AH438,Model!AH677,Model!AH902,Model!AH1129,Model!AH1354,Model!AH1579,0*Model!AH1804,Model!AH2030,Model!AH2253,Model!AH3539)</f>
        <v>806.340048</v>
      </c>
      <c r="AJ20" s="98">
        <f>sum(Model!AI18,Model!AI438,Model!AI677,Model!AI902,Model!AI1129,Model!AI1354,Model!AI1579,0*Model!AI1804,Model!AI2030,Model!AI2253,Model!AI3539)</f>
        <v>509.2444835</v>
      </c>
      <c r="AK20" s="98">
        <f>sum(Model!AJ18,Model!AJ438,Model!AJ677,Model!AJ902,Model!AJ1129,Model!AJ1354,Model!AJ1579,0*Model!AJ1804,Model!AJ2030,Model!AJ2253,Model!AJ3539)</f>
        <v>509.2444835</v>
      </c>
      <c r="AL20" s="98">
        <f>sum(Model!AK18,Model!AK438,Model!AK677,Model!AK902,Model!AK1129,Model!AK1354,Model!AK1579,0*Model!AK1804,Model!AK2030,Model!AK2253,Model!AK3539)</f>
        <v>975.1689388</v>
      </c>
      <c r="AM20" s="98">
        <f>sum(Model!AL18,Model!AL438,Model!AL677,Model!AL902,Model!AL1129,Model!AL1354,Model!AL1579,0*Model!AL1804,Model!AL2030,Model!AL2253,Model!AL3539)</f>
        <v>1112.792266</v>
      </c>
      <c r="AN20" s="98">
        <f>sum(Model!AM18,Model!AM438,Model!AM677,Model!AM902,Model!AM1129,Model!AM1354,Model!AM1579,0*Model!AM1804,Model!AM2030,Model!AM2253,Model!AM3539)</f>
        <v>1529.892266</v>
      </c>
      <c r="AO20" s="98">
        <f>sum(Model!AN18,Model!AN438,Model!AN677,Model!AN902,Model!AN1129,Model!AN1354,Model!AN1579,0*Model!AN1804,Model!AN2030,Model!AN2253,Model!AN3539)</f>
        <v>2975.738218</v>
      </c>
      <c r="AP20" s="98">
        <f>sum(Model!AO18,Model!AO438,Model!AO677,Model!AO902,Model!AO1129,Model!AO1354,Model!AO1579,0*Model!AO1804,Model!AO2030,Model!AO2253,Model!AO3539)</f>
        <v>3353.592266</v>
      </c>
      <c r="AQ20" s="98">
        <f>sum(Model!AP18,Model!AP438,Model!AP677,Model!AP902,Model!AP1129,Model!AP1354,Model!AP1579,0*Model!AP1804,Model!AP2030,Model!AP2253,Model!AP3539)</f>
        <v>4082.892266</v>
      </c>
      <c r="AR20" s="98">
        <f>sum(Model!AQ18,Model!AQ438,Model!AQ677,Model!AQ902,Model!AQ1129,Model!AQ1354,Model!AQ1579,0*Model!AQ1804,Model!AQ2030,Model!AQ2253,Model!AQ3539)</f>
        <v>1514.092266</v>
      </c>
      <c r="AS20" s="98">
        <f>sum(Model!AR18,Model!AR438,Model!AR677,Model!AR902,Model!AR1129,Model!AR1354,Model!AR1579,0*Model!AR1804,Model!AR2030,Model!AR2253,Model!AR3539)</f>
        <v>577.8444835</v>
      </c>
      <c r="AT20" s="98">
        <f>sum(Model!AS18,Model!AS438,Model!AS677,Model!AS902,Model!AS1129,Model!AS1354,Model!AS1579,0*Model!AS1804,Model!AS2030,Model!AS2253,Model!AS3539)</f>
        <v>686.3444835</v>
      </c>
      <c r="AU20" s="98">
        <f>sum(Model!AT18,Model!AT438,Model!AT677,Model!AT902,Model!AT1129,Model!AT1354,Model!AT1579,0*Model!AT1804,Model!AT2030,Model!AT2253,Model!AT3539)</f>
        <v>888.8444835</v>
      </c>
      <c r="AV20" s="98">
        <f>sum(Model!AU18,Model!AU438,Model!AU677,Model!AU902,Model!AU1129,Model!AU1354,Model!AU1579,0*Model!AU1804,Model!AU2030,Model!AU2253,Model!AU3539)</f>
        <v>1022.044483</v>
      </c>
      <c r="AW20" s="98">
        <f>sum(Model!AV18,Model!AV438,Model!AV677,Model!AV902,Model!AV1129,Model!AV1354,Model!AV1579,0*Model!AV1804,Model!AV2030,Model!AV2253,Model!AV3539)</f>
        <v>563.5444835</v>
      </c>
      <c r="AX20" s="98">
        <f>sum(Model!AW18,Model!AW438,Model!AW677,Model!AW902,Model!AW1129,Model!AW1354,Model!AW1579,0*Model!AW1804,Model!AW2030,Model!AW2253,Model!AW3539)</f>
        <v>510.7444835</v>
      </c>
      <c r="AY20" s="98">
        <f>sum(Model!AX18,Model!AX438,Model!AX677,Model!AX902,Model!AX1129,Model!AX1354,Model!AX1579,0*Model!AX1804,Model!AX2030,Model!AX2253,Model!AX3539)</f>
        <v>752.5719556</v>
      </c>
      <c r="AZ20" s="98">
        <f>sum(Model!AY18,Model!AY438,Model!AY677,Model!AY902,Model!AY1129,Model!AY1354,Model!AY1579,0*Model!AY1804,Model!AY2030,Model!AY2253,Model!AY3539)</f>
        <v>1786.072637</v>
      </c>
      <c r="BA20" s="98">
        <f>sum(Model!AZ18,Model!AZ438,Model!AZ677,Model!AZ902,Model!AZ1129,Model!AZ1354,Model!AZ1579,0*Model!AZ1804,Model!AZ2030,Model!AZ2253,Model!AZ3539)</f>
        <v>1018.488934</v>
      </c>
      <c r="BB20" s="98">
        <f>sum(Model!BA18,Model!BA438,Model!BA677,Model!BA902,Model!BA1129,Model!BA1354,Model!BA1579,0*Model!BA1804,Model!BA2030,Model!BA2253,Model!BA3539)</f>
        <v>1018.488934</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2</v>
      </c>
      <c r="T21" s="98">
        <f>Model!S2478</f>
        <v>17.5</v>
      </c>
      <c r="U21" s="98">
        <f>Model!T2478</f>
        <v>3.8</v>
      </c>
      <c r="V21" s="98">
        <f>Model!U2478</f>
        <v>4</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7.67</v>
      </c>
      <c r="AL21" s="98">
        <f>Model!AK2478</f>
        <v>2.89</v>
      </c>
      <c r="AM21" s="98">
        <f>Model!AL2478</f>
        <v>3.09</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3.335200214</v>
      </c>
      <c r="E22" s="96">
        <f>sum(Model!D20,Model!D441,Model!D679,Model!D904,Model!D1131,Model!D1356,Model!D1581,0*Model!D1806,Model!D2032,Model!D2255,Model!D2480,Model!D3541)*'Inflation GDP Population'!$S$11/'Inflation GDP Population'!C$11</f>
        <v>2.689400264</v>
      </c>
      <c r="F22" s="96">
        <f>sum(Model!E20,Model!E441,Model!E679,Model!E904,Model!E1131,Model!E1356,Model!E1581,0*Model!E1806,Model!E2032,Model!E2255,Model!E2480,Model!E3541)*'Inflation GDP Population'!$S$11/'Inflation GDP Population'!D$11</f>
        <v>1.603375781</v>
      </c>
      <c r="G22" s="96">
        <f>sum(Model!F20,Model!F441,Model!F679,Model!F904,Model!F1131,Model!F1356,Model!F1581,0*Model!F1806,Model!F2032,Model!F2255,Model!F2480,Model!F3541)*'Inflation GDP Population'!$S$11/'Inflation GDP Population'!E$11</f>
        <v>0.316134458</v>
      </c>
      <c r="H22" s="96">
        <f>sum(Model!G20,Model!G441,Model!G679,Model!G904,Model!G1131,Model!G1356,Model!G1581,0*Model!G1806,Model!G2032,Model!G2255,Model!G2480,Model!G3541)*'Inflation GDP Population'!$S$11/'Inflation GDP Population'!F$11</f>
        <v>0.09591683382</v>
      </c>
      <c r="I22" s="96">
        <f>sum(Model!H20,Model!H441,Model!H679,Model!H904,Model!H1131,Model!H1356,Model!H1581,0*Model!H1806,Model!H2032,Model!H2255,Model!H2480,Model!H3541)*'Inflation GDP Population'!$S$11/'Inflation GDP Population'!G$11</f>
        <v>0.2131098504</v>
      </c>
      <c r="J22" s="96">
        <f>sum(Model!I20,Model!I441,Model!I679,Model!I904,Model!I1131,Model!I1356,Model!I1581,0*Model!I1806,Model!I2032,Model!I2255,Model!I2480,Model!I3541)*'Inflation GDP Population'!$S$11/'Inflation GDP Population'!H$11</f>
        <v>0.2712484487</v>
      </c>
      <c r="K22" s="96">
        <f>sum(Model!J20,Model!J441,Model!J679,Model!J904,Model!J1131,Model!J1356,Model!J1581,0*Model!J1806,Model!J2032,Model!J2255,Model!J2480,Model!J3541)*'Inflation GDP Population'!$S$11/'Inflation GDP Population'!I$11</f>
        <v>0.438393179</v>
      </c>
      <c r="L22" s="96">
        <f>sum(Model!K20,Model!K441,Model!K679,Model!K904,Model!K1131,Model!K1356,Model!K1581,0*Model!K1806,Model!K2032,Model!K2255,Model!K2480,Model!K3541)*'Inflation GDP Population'!$S$11/'Inflation GDP Population'!J$11</f>
        <v>0.7512728511</v>
      </c>
      <c r="M22" s="96">
        <f>sum(Model!L20,Model!L441,Model!L679,Model!L904,Model!L1131,Model!L1356,Model!L1581,0*Model!L1806,Model!L2032,Model!L2255,Model!L2480,Model!L3541)*'Inflation GDP Population'!$S$11/'Inflation GDP Population'!K$11</f>
        <v>0.8175698779</v>
      </c>
      <c r="N22" s="96">
        <f>sum(Model!M20,Model!M441,Model!M679,Model!M904,Model!M1131,Model!M1356,Model!M1581,0*Model!M1806,Model!M2032,Model!M2255,Model!M2480,Model!M3541)*'Inflation GDP Population'!$S$11/'Inflation GDP Population'!L$11</f>
        <v>1.319466983</v>
      </c>
      <c r="O22" s="96">
        <f>sum(Model!N20,Model!N441,Model!N679,Model!N904,Model!N1131,Model!N1356,Model!N1581,0*Model!N1806,Model!N2032,Model!N2255,Model!N2480,Model!N3541)*'Inflation GDP Population'!$S$11/'Inflation GDP Population'!M$11</f>
        <v>1.015063287</v>
      </c>
      <c r="P22" s="96">
        <f>sum(Model!O20,Model!O441,Model!O679,Model!O904,Model!O1131,Model!O1356,Model!O1581,0*Model!O1806,Model!O2032,Model!O2255,Model!O2480,Model!O3541)*'Inflation GDP Population'!$S$11/'Inflation GDP Population'!N$11</f>
        <v>0.8860629596</v>
      </c>
      <c r="Q22" s="96">
        <f>sum(Model!P20,Model!P441,Model!P679,Model!P904,Model!P1131,Model!P1356,Model!P1581,0*Model!P1806,Model!P2032,Model!P2255,Model!P2480,Model!P3541)*'Inflation GDP Population'!$S$11/'Inflation GDP Population'!O$11</f>
        <v>1.038572975</v>
      </c>
      <c r="R22" s="96">
        <f>sum(Model!Q20,Model!Q441,Model!Q679,Model!Q904,Model!Q1131,Model!Q1356,Model!Q1581,0*Model!Q1806,Model!Q2032,Model!Q2255,Model!Q2480,Model!Q3541)*'Inflation GDP Population'!$S$11/'Inflation GDP Population'!P$11</f>
        <v>0.7909947708</v>
      </c>
      <c r="S22" s="96">
        <f>sum(Model!R20,Model!R441,Model!R679,Model!R904,Model!R1131,Model!R1356,Model!R1581,0*Model!R1806,Model!R2032,Model!R2255,Model!R2480,Model!R3541)*'Inflation GDP Population'!$S$11/'Inflation GDP Population'!Q$11</f>
        <v>2.238825046</v>
      </c>
      <c r="T22" s="96">
        <f>sum(Model!S20,Model!S441,Model!S679,Model!S904,Model!S1131,Model!S1356,Model!S1581,0*Model!S1806,Model!S2032,Model!S2255,Model!S2480,Model!S3541)*'Inflation GDP Population'!$S$11/'Inflation GDP Population'!R$11</f>
        <v>1.978757586</v>
      </c>
      <c r="U22" s="96">
        <f>sum(Model!T20,Model!T441,Model!T679,Model!T904,Model!T1131,Model!T1356,Model!T1581,0*Model!T1806,Model!T2032,Model!T2255,Model!T2480,Model!T3541)*'Inflation GDP Population'!$S$11/'Inflation GDP Population'!S$11</f>
        <v>1.695064791</v>
      </c>
      <c r="V22" s="96">
        <f>sum(Model!U20,Model!U441,Model!U679,Model!U904,Model!U1131,Model!U1356,Model!U1581,0*Model!U1806,Model!U2032,Model!U2255,Model!U2480,Model!U3541)*'Inflation GDP Population'!$S$11/'Inflation GDP Population'!T$11</f>
        <v>0.874801656</v>
      </c>
      <c r="W22" s="97">
        <f>sum(Model!V20,Model!V441,Model!V679,Model!V904,Model!V1131,Model!V1356,Model!V1581,0*Model!V1806,Model!V2032,Model!V2255,Model!V2480,Model!V3541)*'Inflation GDP Population'!$S$18/'Inflation GDP Population'!U$18</f>
        <v>1.1944763</v>
      </c>
      <c r="X22" s="97">
        <f>sum(Model!W20,Model!W441,Model!W679,Model!W904,Model!W1131,Model!W1356,Model!W1581,0*Model!W1806,Model!W2032,Model!W2255,Model!W2480,Model!W3541)*'Inflation GDP Population'!$S$18/'Inflation GDP Population'!V$18</f>
        <v>2.045766664</v>
      </c>
      <c r="Y22" s="97">
        <f>sum(Model!X20,Model!X441,Model!X679,Model!X904,Model!X1131,Model!X1356,Model!X1581,0*Model!X1806,Model!X2032,Model!X2255,Model!X2480,Model!X3541)*'Inflation GDP Population'!$S$18/'Inflation GDP Population'!W$18</f>
        <v>0.9604136007</v>
      </c>
      <c r="Z22" s="97">
        <f>sum(Model!Y20,Model!Y441,Model!Y679,Model!Y904,Model!Y1131,Model!Y1356,Model!Y1581,0*Model!Y1806,Model!Y2032,Model!Y2255,Model!Y2480,Model!Y3541)*'Inflation GDP Population'!$S$18/'Inflation GDP Population'!X$18</f>
        <v>1.037231669</v>
      </c>
      <c r="AA22" s="97">
        <f>sum(Model!Z20,Model!Z441,Model!Z679,Model!Z904,Model!Z1131,Model!Z1356,Model!Z1581,0*Model!Z1806,Model!Z2032,Model!Z2255,Model!Z2480,Model!Z3541)*'Inflation GDP Population'!$S$18/'Inflation GDP Population'!Y$18</f>
        <v>1.052152776</v>
      </c>
      <c r="AB22" s="97">
        <f>sum(Model!AA20,Model!AA441,Model!AA679,Model!AA904,Model!AA1131,Model!AA1356,Model!AA1581,0*Model!AA1806,Model!AA2032,Model!AA2255,Model!AA2480,Model!AA3541)*'Inflation GDP Population'!$S$18/'Inflation GDP Population'!Z$18</f>
        <v>1.213594819</v>
      </c>
      <c r="AC22" s="97">
        <f>sum(Model!AB20,Model!AB441,Model!AB679,Model!AB904,Model!AB1131,Model!AB1356,Model!AB1581,0*Model!AB1806,Model!AB2032,Model!AB2255,Model!AB2480,Model!AB3541)*'Inflation GDP Population'!$S$18/'Inflation GDP Population'!AA$18</f>
        <v>1.089627284</v>
      </c>
      <c r="AD22" s="97">
        <f>sum(Model!AC20,Model!AC441,Model!AC679,Model!AC904,Model!AC1131,Model!AC1356,Model!AC1581,0*Model!AC1806,Model!AC2032,Model!AC2255,Model!AC2480,Model!AC3541)*'Inflation GDP Population'!$S$18/'Inflation GDP Population'!AB$18</f>
        <v>1.173512176</v>
      </c>
      <c r="AE22" s="97">
        <f>sum(Model!AD20,Model!AD441,Model!AD679,Model!AD904,Model!AD1131,Model!AD1356,Model!AD1581,0*Model!AD1806,Model!AD2032,Model!AD2255,Model!AD2480,Model!AD3541)*'Inflation GDP Population'!$S$18/'Inflation GDP Population'!AC$18</f>
        <v>0.9722256858</v>
      </c>
      <c r="AF22" s="97">
        <f>sum(Model!AE20,Model!AE441,Model!AE679,Model!AE904,Model!AE1131,Model!AE1356,Model!AE1581,0*Model!AE1806,Model!AE2032,Model!AE2255,Model!AE2480,Model!AE3541)*'Inflation GDP Population'!$S$18/'Inflation GDP Population'!AD$18</f>
        <v>1.553725721</v>
      </c>
      <c r="AG22" s="97">
        <f>sum(Model!AF20,Model!AF441,Model!AF679,Model!AF904,Model!AF1131,Model!AF1356,Model!AF1581,0*Model!AF1806,Model!AF2032,Model!AF2255,Model!AF2480,Model!AF3541)*'Inflation GDP Population'!$S$18/'Inflation GDP Population'!AE$18</f>
        <v>1.392381085</v>
      </c>
      <c r="AH22" s="97">
        <f>sum(Model!AG20,Model!AG441,Model!AG679,Model!AG904,Model!AG1131,Model!AG1356,Model!AG1581,0*Model!AG1806,Model!AG2032,Model!AG2255,Model!AG2480,Model!AG3541)*'Inflation GDP Population'!$S$18/'Inflation GDP Population'!AF$18</f>
        <v>1.362499866</v>
      </c>
      <c r="AI22" s="97">
        <f>sum(Model!AH20,Model!AH441,Model!AH679,Model!AH904,Model!AH1131,Model!AH1356,Model!AH1581,0*Model!AH1806,Model!AH2032,Model!AH2255,Model!AH2480,Model!AH3541)*'Inflation GDP Population'!$S$18/'Inflation GDP Population'!AG$18</f>
        <v>2.193670667</v>
      </c>
      <c r="AJ22" s="97">
        <f>sum(Model!AI20,Model!AI441,Model!AI679,Model!AI904,Model!AI1131,Model!AI1356,Model!AI1581,0*Model!AI1806,Model!AI2032,Model!AI2255,Model!AI2480,Model!AI3541)*'Inflation GDP Population'!$S$18/'Inflation GDP Population'!AH$18</f>
        <v>2.376380464</v>
      </c>
      <c r="AK22" s="97">
        <f>sum(Model!AJ20,Model!AJ441,Model!AJ679,Model!AJ904,Model!AJ1131,Model!AJ1356,Model!AJ1581,0*Model!AJ1806,Model!AJ2032,Model!AJ2255,Model!AJ2480,Model!AJ3541)*'Inflation GDP Population'!$S$18/'Inflation GDP Population'!AI$18</f>
        <v>2.731590753</v>
      </c>
      <c r="AL22" s="97">
        <f>sum(Model!AK20,Model!AK441,Model!AK679,Model!AK904,Model!AK1131,Model!AK1356,Model!AK1581,0*Model!AK1806,Model!AK2032,Model!AK2255,Model!AK2480,Model!AK3541)*'Inflation GDP Population'!$S$18/'Inflation GDP Population'!AJ$18</f>
        <v>2.757427847</v>
      </c>
      <c r="AM22" s="97">
        <f>sum(Model!AL20,Model!AL441,Model!AL679,Model!AL904,Model!AL1131,Model!AL1356,Model!AL1581,0*Model!AL1806,Model!AL2032,Model!AL2255,Model!AL2480,Model!AL3541)*'Inflation GDP Population'!$S$18/'Inflation GDP Population'!AK$18</f>
        <v>3.544799516</v>
      </c>
      <c r="AN22" s="97">
        <f>sum(Model!AM20,Model!AM441,Model!AM679,Model!AM904,Model!AM1131,Model!AM1356,Model!AM1581,0*Model!AM1806,Model!AM2032,Model!AM2255,Model!AM2480,Model!AM3541)*'Inflation GDP Population'!$S$18/'Inflation GDP Population'!AL$18</f>
        <v>4.384392069</v>
      </c>
      <c r="AO22" s="97">
        <f>sum(Model!AN20,Model!AN441,Model!AN679,Model!AN904,Model!AN1131,Model!AN1356,Model!AN1581,0*Model!AN1806,Model!AN2032,Model!AN2255,Model!AN2480,Model!AN3541)*'Inflation GDP Population'!$S$18/'Inflation GDP Population'!AM$18</f>
        <v>3.173477935</v>
      </c>
      <c r="AP22" s="97">
        <f>sum(Model!AO20,Model!AO441,Model!AO679,Model!AO904,Model!AO1131,Model!AO1356,Model!AO1581,0*Model!AO1806,Model!AO2032,Model!AO2255,Model!AO2480,Model!AO3541)*'Inflation GDP Population'!$S$18/'Inflation GDP Population'!AN$18</f>
        <v>2.437546885</v>
      </c>
      <c r="AQ22" s="97">
        <f>sum(Model!AP20,Model!AP441,Model!AP679,Model!AP904,Model!AP1131,Model!AP1356,Model!AP1581,0*Model!AP1806,Model!AP2032,Model!AP2255,Model!AP2480,Model!AP3541)*'Inflation GDP Population'!$S$18/'Inflation GDP Population'!AO$18</f>
        <v>1.236158654</v>
      </c>
      <c r="AR22" s="97">
        <f>sum(Model!AQ20,Model!AQ441,Model!AQ679,Model!AQ904,Model!AQ1131,Model!AQ1356,Model!AQ1581,0*Model!AQ1806,Model!AQ2032,Model!AQ2255,Model!AQ2480,Model!AQ3541)*'Inflation GDP Population'!$S$18/'Inflation GDP Population'!AP$18</f>
        <v>0.7745420683</v>
      </c>
      <c r="AS22" s="97">
        <f>sum(Model!AR20,Model!AR441,Model!AR679,Model!AR904,Model!AR1131,Model!AR1356,Model!AR1581,0*Model!AR1806,Model!AR2032,Model!AR2255,Model!AR2480,Model!AR3541)*'Inflation GDP Population'!$S$18/'Inflation GDP Population'!AQ$18</f>
        <v>0.9441330657</v>
      </c>
      <c r="AT22" s="97">
        <f>sum(Model!AS20,Model!AS441,Model!AS679,Model!AS904,Model!AS1131,Model!AS1356,Model!AS1581,0*Model!AS1806,Model!AS2032,Model!AS2255,Model!AS2480,Model!AS3541)*'Inflation GDP Population'!$S$18/'Inflation GDP Population'!AR$18</f>
        <v>2.236596421</v>
      </c>
      <c r="AU22" s="97">
        <f>sum(Model!AT20,Model!AT441,Model!AT679,Model!AT904,Model!AT1131,Model!AT1356,Model!AT1581,0*Model!AT1806,Model!AT2032,Model!AT2255,Model!AT2480,Model!AT3541)*'Inflation GDP Population'!$S$18/'Inflation GDP Population'!AS$18</f>
        <v>2.118772923</v>
      </c>
      <c r="AV22" s="97">
        <f>sum(Model!AU20,Model!AU441,Model!AU679,Model!AU904,Model!AU1131,Model!AU1356,Model!AU1581,0*Model!AU1806,Model!AU2032,Model!AU2255,Model!AU2480,Model!AU3541)*'Inflation GDP Population'!$S$18/'Inflation GDP Population'!AT$18</f>
        <v>1.810495222</v>
      </c>
      <c r="AW22" s="97">
        <f>sum(Model!AV20,Model!AV441,Model!AV679,Model!AV904,Model!AV1131,Model!AV1356,Model!AV1581,0*Model!AV1806,Model!AV2032,Model!AV2255,Model!AV2480,Model!AV3541)*'Inflation GDP Population'!$S$18/'Inflation GDP Population'!AU$18</f>
        <v>1.763791955</v>
      </c>
      <c r="AX22" s="97">
        <f>sum(Model!AW20,Model!AW441,Model!AW679,Model!AW904,Model!AW1131,Model!AW1356,Model!AW1581,0*Model!AW1806,Model!AW2032,Model!AW2255,Model!AW2480,Model!AW3541)*'Inflation GDP Population'!$S$18/'Inflation GDP Population'!AV$18</f>
        <v>1.90983534</v>
      </c>
      <c r="AY22" s="97">
        <f>sum(Model!AX20,Model!AX441,Model!AX679,Model!AX904,Model!AX1131,Model!AX1356,Model!AX1581,0*Model!AX1806,Model!AX2032,Model!AX2255,Model!AX2480,Model!AX3541)*'Inflation GDP Population'!$S$18/'Inflation GDP Population'!AW$18</f>
        <v>2.054356802</v>
      </c>
      <c r="AZ22" s="97">
        <f>sum(Model!AY20,Model!AY441,Model!AY679,Model!AY904,Model!AY1131,Model!AY1356,Model!AY1581,0*Model!AY1806,Model!AY2032,Model!AY2255,Model!AY2480,Model!AY3541)*'Inflation GDP Population'!$S$18/'Inflation GDP Population'!AX$18</f>
        <v>1.089979125</v>
      </c>
      <c r="BA22" s="97">
        <f>sum(Model!AZ20,Model!AZ441,Model!AZ679,Model!AZ904,Model!AZ1131,Model!AZ1356,Model!AZ1581,0*Model!AZ1806,Model!AZ2032,Model!AZ2255,Model!AZ2480,Model!AZ3541)*'Inflation GDP Population'!$S$18/'Inflation GDP Population'!AY$18</f>
        <v>0.5839861852</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5.954977183</v>
      </c>
      <c r="E24" s="82">
        <f t="shared" si="1"/>
        <v>6.499651371</v>
      </c>
      <c r="F24" s="82">
        <f t="shared" si="1"/>
        <v>6.081571512</v>
      </c>
      <c r="G24" s="82">
        <f t="shared" si="1"/>
        <v>7.567424231</v>
      </c>
      <c r="H24" s="82">
        <f t="shared" si="1"/>
        <v>8.535230423</v>
      </c>
      <c r="I24" s="82">
        <f t="shared" si="1"/>
        <v>10.70763378</v>
      </c>
      <c r="J24" s="82">
        <f t="shared" si="1"/>
        <v>7.837440196</v>
      </c>
      <c r="K24" s="82">
        <f t="shared" si="1"/>
        <v>8.186079597</v>
      </c>
      <c r="L24" s="82">
        <f t="shared" si="1"/>
        <v>8.164721642</v>
      </c>
      <c r="M24" s="82">
        <f t="shared" si="1"/>
        <v>5.086554765</v>
      </c>
      <c r="N24" s="82">
        <f t="shared" si="1"/>
        <v>5.587818628</v>
      </c>
      <c r="O24" s="82">
        <f t="shared" si="1"/>
        <v>5.169334487</v>
      </c>
      <c r="P24" s="82">
        <f t="shared" si="1"/>
        <v>4.185840974</v>
      </c>
      <c r="Q24" s="82">
        <f t="shared" si="1"/>
        <v>4.591616898</v>
      </c>
      <c r="R24" s="82">
        <f t="shared" si="1"/>
        <v>4.821264288</v>
      </c>
      <c r="S24" s="82">
        <f t="shared" si="1"/>
        <v>3.78321801</v>
      </c>
      <c r="T24" s="82">
        <f t="shared" si="1"/>
        <v>3.371192691</v>
      </c>
      <c r="U24" s="82">
        <f t="shared" si="1"/>
        <v>3.356837479</v>
      </c>
      <c r="V24" s="82">
        <f t="shared" si="1"/>
        <v>3.555294331</v>
      </c>
      <c r="W24" s="82">
        <f t="shared" si="1"/>
        <v>3.342445457</v>
      </c>
      <c r="X24" s="82">
        <f t="shared" si="1"/>
        <v>3.328462925</v>
      </c>
      <c r="Y24" s="82">
        <f t="shared" si="1"/>
        <v>3.249305654</v>
      </c>
      <c r="Z24" s="82">
        <f t="shared" si="1"/>
        <v>3.286681327</v>
      </c>
      <c r="AA24" s="82">
        <f t="shared" si="1"/>
        <v>3.250432016</v>
      </c>
      <c r="AB24" s="82">
        <f t="shared" si="1"/>
        <v>3.27745299</v>
      </c>
      <c r="AC24" s="82">
        <f t="shared" si="1"/>
        <v>3.305890741</v>
      </c>
      <c r="AD24" s="82">
        <f t="shared" si="1"/>
        <v>3.275330305</v>
      </c>
      <c r="AE24" s="82">
        <f t="shared" si="1"/>
        <v>3.230039081</v>
      </c>
      <c r="AF24" s="82">
        <f t="shared" si="1"/>
        <v>3.231837935</v>
      </c>
      <c r="AG24" s="82">
        <f t="shared" si="1"/>
        <v>3.207646727</v>
      </c>
      <c r="AH24" s="82">
        <f t="shared" si="1"/>
        <v>3.195526652</v>
      </c>
      <c r="AI24" s="82">
        <f t="shared" si="1"/>
        <v>3.169815646</v>
      </c>
      <c r="AJ24" s="82">
        <f t="shared" si="1"/>
        <v>3.18872998</v>
      </c>
      <c r="AK24" s="82">
        <f t="shared" si="1"/>
        <v>3.183231785</v>
      </c>
      <c r="AL24" s="82">
        <f t="shared" si="1"/>
        <v>3.170501213</v>
      </c>
      <c r="AM24" s="82">
        <f t="shared" si="1"/>
        <v>3.15133265</v>
      </c>
      <c r="AN24" s="82">
        <f t="shared" si="1"/>
        <v>3.149902247</v>
      </c>
      <c r="AO24" s="82">
        <f t="shared" si="1"/>
        <v>3.125551256</v>
      </c>
      <c r="AP24" s="82">
        <f t="shared" si="1"/>
        <v>3.099466325</v>
      </c>
      <c r="AQ24" s="82">
        <f t="shared" si="1"/>
        <v>3.071836584</v>
      </c>
      <c r="AR24" s="82">
        <f t="shared" si="1"/>
        <v>3.064982068</v>
      </c>
      <c r="AS24" s="82">
        <f t="shared" si="1"/>
        <v>3.032518306</v>
      </c>
      <c r="AT24" s="82">
        <f t="shared" si="1"/>
        <v>3.009651882</v>
      </c>
      <c r="AU24" s="82">
        <f t="shared" si="1"/>
        <v>2.998689756</v>
      </c>
      <c r="AV24" s="82">
        <f t="shared" si="1"/>
        <v>2.994361477</v>
      </c>
      <c r="AW24" s="82">
        <f t="shared" si="1"/>
        <v>2.985165016</v>
      </c>
      <c r="AX24" s="82">
        <f t="shared" si="1"/>
        <v>2.961266423</v>
      </c>
      <c r="AY24" s="82">
        <f t="shared" si="1"/>
        <v>2.951811729</v>
      </c>
      <c r="AZ24" s="82">
        <f t="shared" si="1"/>
        <v>2.958813835</v>
      </c>
      <c r="BA24" s="82">
        <f t="shared" si="1"/>
        <v>2.942146987</v>
      </c>
      <c r="BB24" s="82">
        <f t="shared" si="1"/>
        <v>2.933766802</v>
      </c>
      <c r="BC24" s="103"/>
    </row>
    <row r="25" ht="15.75" customHeight="1">
      <c r="A25" s="79" t="s">
        <v>238</v>
      </c>
      <c r="B25" s="93" t="s">
        <v>227</v>
      </c>
      <c r="C25" s="93" t="s">
        <v>223</v>
      </c>
      <c r="D25" s="82">
        <f t="shared" ref="D25:BB25" si="2">SUM(D19,D22)</f>
        <v>3.590801893</v>
      </c>
      <c r="E25" s="82">
        <f t="shared" si="2"/>
        <v>2.938216136</v>
      </c>
      <c r="F25" s="82">
        <f t="shared" si="2"/>
        <v>1.855976526</v>
      </c>
      <c r="G25" s="82">
        <f t="shared" si="2"/>
        <v>0.5749282694</v>
      </c>
      <c r="H25" s="82">
        <f t="shared" si="2"/>
        <v>0.3609218108</v>
      </c>
      <c r="I25" s="82">
        <f t="shared" si="2"/>
        <v>0.4573558063</v>
      </c>
      <c r="J25" s="82">
        <f t="shared" si="2"/>
        <v>0.5214460269</v>
      </c>
      <c r="K25" s="82">
        <f t="shared" si="2"/>
        <v>0.6940396306</v>
      </c>
      <c r="L25" s="82">
        <f t="shared" si="2"/>
        <v>0.9912230165</v>
      </c>
      <c r="M25" s="82">
        <f t="shared" si="2"/>
        <v>1.066150166</v>
      </c>
      <c r="N25" s="82">
        <f t="shared" si="2"/>
        <v>1.581858807</v>
      </c>
      <c r="O25" s="82">
        <f t="shared" si="2"/>
        <v>1.248123042</v>
      </c>
      <c r="P25" s="82">
        <f t="shared" si="2"/>
        <v>1.134472282</v>
      </c>
      <c r="Q25" s="82">
        <f t="shared" si="2"/>
        <v>1.29319604</v>
      </c>
      <c r="R25" s="82">
        <f t="shared" si="2"/>
        <v>1.037131951</v>
      </c>
      <c r="S25" s="82">
        <f t="shared" si="2"/>
        <v>2.455637642</v>
      </c>
      <c r="T25" s="82">
        <f t="shared" si="2"/>
        <v>2.207534318</v>
      </c>
      <c r="U25" s="82">
        <f t="shared" si="2"/>
        <v>1.904473758</v>
      </c>
      <c r="V25" s="82">
        <f t="shared" si="2"/>
        <v>1.088671394</v>
      </c>
      <c r="W25" s="82">
        <f t="shared" si="2"/>
        <v>1.395595468</v>
      </c>
      <c r="X25" s="82">
        <f t="shared" si="2"/>
        <v>2.23851865</v>
      </c>
      <c r="Y25" s="82">
        <f t="shared" si="2"/>
        <v>1.144875561</v>
      </c>
      <c r="Z25" s="82">
        <f t="shared" si="2"/>
        <v>1.213759766</v>
      </c>
      <c r="AA25" s="82">
        <f t="shared" si="2"/>
        <v>1.221087886</v>
      </c>
      <c r="AB25" s="82">
        <f t="shared" si="2"/>
        <v>1.375263188</v>
      </c>
      <c r="AC25" s="82">
        <f t="shared" si="2"/>
        <v>1.244341154</v>
      </c>
      <c r="AD25" s="82">
        <f t="shared" si="2"/>
        <v>1.321570385</v>
      </c>
      <c r="AE25" s="82">
        <f t="shared" si="2"/>
        <v>1.116930456</v>
      </c>
      <c r="AF25" s="82">
        <f t="shared" si="2"/>
        <v>1.695152695</v>
      </c>
      <c r="AG25" s="82">
        <f t="shared" si="2"/>
        <v>1.530604207</v>
      </c>
      <c r="AH25" s="82">
        <f t="shared" si="2"/>
        <v>1.497591415</v>
      </c>
      <c r="AI25" s="82">
        <f t="shared" si="2"/>
        <v>2.3257013</v>
      </c>
      <c r="AJ25" s="82">
        <f t="shared" si="2"/>
        <v>2.505419249</v>
      </c>
      <c r="AK25" s="82">
        <f t="shared" si="2"/>
        <v>2.857705205</v>
      </c>
      <c r="AL25" s="82">
        <f t="shared" si="2"/>
        <v>2.880683962</v>
      </c>
      <c r="AM25" s="82">
        <f t="shared" si="2"/>
        <v>3.665261808</v>
      </c>
      <c r="AN25" s="82">
        <f t="shared" si="2"/>
        <v>4.502123599</v>
      </c>
      <c r="AO25" s="82">
        <f t="shared" si="2"/>
        <v>3.288540348</v>
      </c>
      <c r="AP25" s="82">
        <f t="shared" si="2"/>
        <v>2.55000044</v>
      </c>
      <c r="AQ25" s="82">
        <f t="shared" si="2"/>
        <v>1.346062251</v>
      </c>
      <c r="AR25" s="82">
        <f t="shared" si="2"/>
        <v>0.8819532863</v>
      </c>
      <c r="AS25" s="82">
        <f t="shared" si="2"/>
        <v>1.049108186</v>
      </c>
      <c r="AT25" s="82">
        <f t="shared" si="2"/>
        <v>2.33919046</v>
      </c>
      <c r="AU25" s="82">
        <f t="shared" si="2"/>
        <v>2.219039659</v>
      </c>
      <c r="AV25" s="82">
        <f t="shared" si="2"/>
        <v>1.908487223</v>
      </c>
      <c r="AW25" s="82">
        <f t="shared" si="2"/>
        <v>1.859560607</v>
      </c>
      <c r="AX25" s="82">
        <f t="shared" si="2"/>
        <v>2.00343087</v>
      </c>
      <c r="AY25" s="82">
        <f t="shared" si="2"/>
        <v>2.14582831</v>
      </c>
      <c r="AZ25" s="82">
        <f t="shared" si="2"/>
        <v>1.179374603</v>
      </c>
      <c r="BA25" s="82">
        <f t="shared" si="2"/>
        <v>0.6713525473</v>
      </c>
      <c r="BB25" s="82">
        <f t="shared" si="2"/>
        <v>0.08538310275</v>
      </c>
      <c r="BC25" s="103"/>
    </row>
    <row r="26" ht="15.75" customHeight="1">
      <c r="A26" s="87" t="s">
        <v>239</v>
      </c>
      <c r="B26" s="91" t="s">
        <v>240</v>
      </c>
      <c r="C26" s="91" t="s">
        <v>241</v>
      </c>
      <c r="D26" s="89">
        <f>SUM(Model!C2695,Model!C2862,Model!C3029)*'Inflation GDP Population'!$S$11/'Inflation GDP Population'!B$11</f>
        <v>3.477029259</v>
      </c>
      <c r="E26" s="89">
        <f>SUM(Model!D2695,Model!D2862,Model!D3029)*'Inflation GDP Population'!$S$11/'Inflation GDP Population'!C$11</f>
        <v>3.621712955</v>
      </c>
      <c r="F26" s="89">
        <f>SUM(Model!E2695,Model!E2862,Model!E3029)*'Inflation GDP Population'!$S$11/'Inflation GDP Population'!D$11</f>
        <v>3.709495146</v>
      </c>
      <c r="G26" s="89">
        <f>SUM(Model!F2695,Model!F2862,Model!F3029)*'Inflation GDP Population'!$S$11/'Inflation GDP Population'!E$11</f>
        <v>3.901249341</v>
      </c>
      <c r="H26" s="89">
        <f>SUM(Model!G2695,Model!G2862,Model!G3029)*'Inflation GDP Population'!$S$11/'Inflation GDP Population'!F$11</f>
        <v>3.721394976</v>
      </c>
      <c r="I26" s="89">
        <f>SUM(Model!H2695,Model!H2862,Model!H3029)*'Inflation GDP Population'!$S$11/'Inflation GDP Population'!G$11</f>
        <v>4.000592904</v>
      </c>
      <c r="J26" s="89">
        <f>SUM(Model!I2695,Model!I2862,Model!I3029)*'Inflation GDP Population'!$S$11/'Inflation GDP Population'!H$11</f>
        <v>4.486327883</v>
      </c>
      <c r="K26" s="89">
        <f>SUM(Model!J2695,Model!J2862,Model!J3029)*'Inflation GDP Population'!$S$11/'Inflation GDP Population'!I$11</f>
        <v>4.086537524</v>
      </c>
      <c r="L26" s="89">
        <f>SUM(Model!K2695,Model!K2862,Model!K3029)*'Inflation GDP Population'!$S$11/'Inflation GDP Population'!J$11</f>
        <v>4.364631939</v>
      </c>
      <c r="M26" s="89">
        <f>SUM(Model!L2695,Model!L2862,Model!L3029)*'Inflation GDP Population'!$S$11/'Inflation GDP Population'!K$11</f>
        <v>4.69103475</v>
      </c>
      <c r="N26" s="89">
        <f>SUM(Model!M2695,Model!M2862,Model!M3029)*'Inflation GDP Population'!$S$11/'Inflation GDP Population'!L$11</f>
        <v>4.876674591</v>
      </c>
      <c r="O26" s="89">
        <f>SUM(Model!N2695,Model!N2862,Model!N3029)*'Inflation GDP Population'!$S$11/'Inflation GDP Population'!M$11</f>
        <v>4.958763789</v>
      </c>
      <c r="P26" s="89">
        <f>SUM(Model!O2695,Model!O2862,Model!O3029)*'Inflation GDP Population'!$S$11/'Inflation GDP Population'!N$11</f>
        <v>5.133946073</v>
      </c>
      <c r="Q26" s="89">
        <f>SUM(Model!P2695,Model!P2862,Model!P3029)*'Inflation GDP Population'!$S$11/'Inflation GDP Population'!O$11</f>
        <v>5.476118389</v>
      </c>
      <c r="R26" s="89">
        <f>SUM(Model!Q2695,Model!Q2862,Model!Q3029)*'Inflation GDP Population'!$S$11/'Inflation GDP Population'!P$11</f>
        <v>5.547832636</v>
      </c>
      <c r="S26" s="89">
        <f>SUM(Model!R2695,Model!R2862,Model!R3029)*'Inflation GDP Population'!$S$11/'Inflation GDP Population'!Q$11</f>
        <v>5.887812111</v>
      </c>
      <c r="T26" s="89">
        <f>SUM(Model!S2695,Model!S2862,Model!S3029)*'Inflation GDP Population'!$S$11/'Inflation GDP Population'!R$11</f>
        <v>6.158297209</v>
      </c>
      <c r="U26" s="89">
        <f>SUM(Model!T2695,Model!T2862,Model!T3029)*'Inflation GDP Population'!$S$11/'Inflation GDP Population'!S$11</f>
        <v>5.396484757</v>
      </c>
      <c r="V26" s="89">
        <f>SUM(Model!U2695,Model!U2862,Model!U3029)*'Inflation GDP Population'!$S$11/'Inflation GDP Population'!T$11</f>
        <v>5.27139436</v>
      </c>
      <c r="W26" s="104">
        <f>SUM(Model!V2695,Model!V2862,Model!V3029)*'Inflation GDP Population'!$S$18/'Inflation GDP Population'!U$18</f>
        <v>5.323597686</v>
      </c>
      <c r="X26" s="104">
        <f>SUM(Model!W2695,Model!W2862,Model!W3029)*'Inflation GDP Population'!$S$18/'Inflation GDP Population'!V$18</f>
        <v>5.341248806</v>
      </c>
      <c r="Y26" s="104">
        <f>SUM(Model!X2695,Model!X2862,Model!X3029)*'Inflation GDP Population'!$S$18/'Inflation GDP Population'!W$18</f>
        <v>5.342500914</v>
      </c>
      <c r="Z26" s="104">
        <f>SUM(Model!Y2695,Model!Y2862,Model!Y3029)*'Inflation GDP Population'!$S$18/'Inflation GDP Population'!X$18</f>
        <v>5.426272654</v>
      </c>
      <c r="AA26" s="104">
        <f>SUM(Model!Z2695,Model!Z2862,Model!Z3029)*'Inflation GDP Population'!$S$18/'Inflation GDP Population'!Y$18</f>
        <v>5.510083375</v>
      </c>
      <c r="AB26" s="104">
        <f>SUM(Model!AA2695,Model!AA2862,Model!AA3029)*'Inflation GDP Population'!$S$18/'Inflation GDP Population'!Z$18</f>
        <v>5.593933093</v>
      </c>
      <c r="AC26" s="104">
        <f>SUM(Model!AB2695,Model!AB2862,Model!AB3029)*'Inflation GDP Population'!$S$18/'Inflation GDP Population'!AA$18</f>
        <v>5.67782182</v>
      </c>
      <c r="AD26" s="104">
        <f>SUM(Model!AC2695,Model!AC2862,Model!AC3029)*'Inflation GDP Population'!$S$18/'Inflation GDP Population'!AB$18</f>
        <v>5.761749571</v>
      </c>
      <c r="AE26" s="104">
        <f>SUM(Model!AD2695,Model!AD2862,Model!AD3029)*'Inflation GDP Population'!$S$18/'Inflation GDP Population'!AC$18</f>
        <v>5.845716359</v>
      </c>
      <c r="AF26" s="104">
        <f>SUM(Model!AE2695,Model!AE2862,Model!AE3029)*'Inflation GDP Population'!$S$18/'Inflation GDP Population'!AD$18</f>
        <v>5.929722198</v>
      </c>
      <c r="AG26" s="104">
        <f>SUM(Model!AF2695,Model!AF2862,Model!AF3029)*'Inflation GDP Population'!$S$18/'Inflation GDP Population'!AE$18</f>
        <v>6.013767101</v>
      </c>
      <c r="AH26" s="104">
        <f>SUM(Model!AG2695,Model!AG2862,Model!AG3029)*'Inflation GDP Population'!$S$18/'Inflation GDP Population'!AF$18</f>
        <v>6.097851082</v>
      </c>
      <c r="AI26" s="104">
        <f>SUM(Model!AH2695,Model!AH2862,Model!AH3029)*'Inflation GDP Population'!$S$18/'Inflation GDP Population'!AG$18</f>
        <v>6.181974155</v>
      </c>
      <c r="AJ26" s="104">
        <f>SUM(Model!AI2695,Model!AI2862,Model!AI3029)*'Inflation GDP Population'!$S$18/'Inflation GDP Population'!AH$18</f>
        <v>6.266136333</v>
      </c>
      <c r="AK26" s="104">
        <f>SUM(Model!AJ2695,Model!AJ2862,Model!AJ3029)*'Inflation GDP Population'!$S$18/'Inflation GDP Population'!AI$18</f>
        <v>6.350337631</v>
      </c>
      <c r="AL26" s="104">
        <f>SUM(Model!AK2695,Model!AK2862,Model!AK3029)*'Inflation GDP Population'!$S$18/'Inflation GDP Population'!AJ$18</f>
        <v>6.434578062</v>
      </c>
      <c r="AM26" s="104">
        <f>SUM(Model!AL2695,Model!AL2862,Model!AL3029)*'Inflation GDP Population'!$S$18/'Inflation GDP Population'!AK$18</f>
        <v>6.518857639</v>
      </c>
      <c r="AN26" s="104">
        <f>SUM(Model!AM2695,Model!AM2862,Model!AM3029)*'Inflation GDP Population'!$S$18/'Inflation GDP Population'!AL$18</f>
        <v>6.603176377</v>
      </c>
      <c r="AO26" s="104">
        <f>SUM(Model!AN2695,Model!AN2862,Model!AN3029)*'Inflation GDP Population'!$S$18/'Inflation GDP Population'!AM$18</f>
        <v>6.687534289</v>
      </c>
      <c r="AP26" s="104">
        <f>SUM(Model!AO2695,Model!AO2862,Model!AO3029)*'Inflation GDP Population'!$S$18/'Inflation GDP Population'!AN$18</f>
        <v>6.771931389</v>
      </c>
      <c r="AQ26" s="104">
        <f>SUM(Model!AP2695,Model!AP2862,Model!AP3029)*'Inflation GDP Population'!$S$18/'Inflation GDP Population'!AO$18</f>
        <v>6.85636769</v>
      </c>
      <c r="AR26" s="104">
        <f>SUM(Model!AQ2695,Model!AQ2862,Model!AQ3029)*'Inflation GDP Population'!$S$18/'Inflation GDP Population'!AP$18</f>
        <v>6.940843207</v>
      </c>
      <c r="AS26" s="104">
        <f>SUM(Model!AR2695,Model!AR2862,Model!AR3029)*'Inflation GDP Population'!$S$18/'Inflation GDP Population'!AQ$18</f>
        <v>7.025357953</v>
      </c>
      <c r="AT26" s="104">
        <f>SUM(Model!AS2695,Model!AS2862,Model!AS3029)*'Inflation GDP Population'!$S$18/'Inflation GDP Population'!AR$18</f>
        <v>7.109911942</v>
      </c>
      <c r="AU26" s="104">
        <f>SUM(Model!AT2695,Model!AT2862,Model!AT3029)*'Inflation GDP Population'!$S$18/'Inflation GDP Population'!AS$18</f>
        <v>7.194505187</v>
      </c>
      <c r="AV26" s="104">
        <f>SUM(Model!AU2695,Model!AU2862,Model!AU3029)*'Inflation GDP Population'!$S$18/'Inflation GDP Population'!AT$18</f>
        <v>7.279137703</v>
      </c>
      <c r="AW26" s="104">
        <f>SUM(Model!AV2695,Model!AV2862,Model!AV3029)*'Inflation GDP Population'!$S$18/'Inflation GDP Population'!AU$18</f>
        <v>7.363809503</v>
      </c>
      <c r="AX26" s="104">
        <f>SUM(Model!AW2695,Model!AW2862,Model!AW3029)*'Inflation GDP Population'!$S$18/'Inflation GDP Population'!AV$18</f>
        <v>7.448520601</v>
      </c>
      <c r="AY26" s="104">
        <f>SUM(Model!AX2695,Model!AX2862,Model!AX3029)*'Inflation GDP Population'!$S$18/'Inflation GDP Population'!AW$18</f>
        <v>7.53327101</v>
      </c>
      <c r="AZ26" s="104">
        <f>SUM(Model!AY2695,Model!AY2862,Model!AY3029)*'Inflation GDP Population'!$S$18/'Inflation GDP Population'!AX$18</f>
        <v>7.618060745</v>
      </c>
      <c r="BA26" s="104">
        <f>SUM(Model!AZ2695,Model!AZ2862,Model!AZ3029)*'Inflation GDP Population'!$S$18/'Inflation GDP Population'!AY$18</f>
        <v>7.702889819</v>
      </c>
      <c r="BB26" s="104">
        <f>SUM(Model!BA2695,Model!BA2862,Model!BA3029)*'Inflation GDP Population'!$S$18/'Inflation GDP Population'!AZ$18</f>
        <v>7.787758246</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1.101698917</v>
      </c>
      <c r="E27" s="89">
        <f>SUM(Model!D2698,Model!D2865,0*Model!D3032)*'Inflation GDP Population'!$S$11/'Inflation GDP Population'!C$11</f>
        <v>1.417090393</v>
      </c>
      <c r="F27" s="89">
        <f>SUM(Model!E2698,Model!E2865,0*Model!E3032)*'Inflation GDP Population'!$S$11/'Inflation GDP Population'!D$11</f>
        <v>1.583411132</v>
      </c>
      <c r="G27" s="89">
        <f>SUM(Model!F2698,Model!F2865,0*Model!F3032)*'Inflation GDP Population'!$S$11/'Inflation GDP Population'!E$11</f>
        <v>1.631863243</v>
      </c>
      <c r="H27" s="89">
        <f>SUM(Model!G2698,Model!G2865,0*Model!G3032)*'Inflation GDP Population'!$S$11/'Inflation GDP Population'!F$11</f>
        <v>1.7122375</v>
      </c>
      <c r="I27" s="89">
        <f>SUM(Model!H2698,Model!H2865,0*Model!H3032)*'Inflation GDP Population'!$S$11/'Inflation GDP Population'!G$11</f>
        <v>1.728863626</v>
      </c>
      <c r="J27" s="89">
        <f>SUM(Model!I2698,Model!I2865,0*Model!I3032)*'Inflation GDP Population'!$S$11/'Inflation GDP Population'!H$11</f>
        <v>2.259502138</v>
      </c>
      <c r="K27" s="89">
        <f>SUM(Model!J2698,Model!J2865,0*Model!J3032)*'Inflation GDP Population'!$S$11/'Inflation GDP Population'!I$11</f>
        <v>2.429175296</v>
      </c>
      <c r="L27" s="89">
        <f>SUM(Model!K2698,Model!K2865,0*Model!K3032)*'Inflation GDP Population'!$S$11/'Inflation GDP Population'!J$11</f>
        <v>4.173502702</v>
      </c>
      <c r="M27" s="89">
        <f>SUM(Model!L2698,Model!L2865,0*Model!L3032)*'Inflation GDP Population'!$S$11/'Inflation GDP Population'!K$11</f>
        <v>2.297504799</v>
      </c>
      <c r="N27" s="89">
        <f>SUM(Model!M2698,Model!M2865,0*Model!M3032)*'Inflation GDP Population'!$S$11/'Inflation GDP Population'!L$11</f>
        <v>2.316013632</v>
      </c>
      <c r="O27" s="89">
        <f>SUM(Model!N2698,Model!N2865,0*Model!N3032)*'Inflation GDP Population'!$S$11/'Inflation GDP Population'!M$11</f>
        <v>2.218655055</v>
      </c>
      <c r="P27" s="89">
        <f>SUM(Model!O2698,Model!O2865,0*Model!O3032)*'Inflation GDP Population'!$S$11/'Inflation GDP Population'!N$11</f>
        <v>3.499307601</v>
      </c>
      <c r="Q27" s="89">
        <f>SUM(Model!P2698,Model!P2865,0*Model!P3032)*'Inflation GDP Population'!$S$11/'Inflation GDP Population'!O$11</f>
        <v>3.695195538</v>
      </c>
      <c r="R27" s="89">
        <f>SUM(Model!Q2698,Model!Q2865,0*Model!Q3032)*'Inflation GDP Population'!$S$11/'Inflation GDP Population'!P$11</f>
        <v>3.446441964</v>
      </c>
      <c r="S27" s="89">
        <f>SUM(Model!R2698,Model!R2865,0*Model!R3032)*'Inflation GDP Population'!$S$11/'Inflation GDP Population'!Q$11</f>
        <v>3.953052781</v>
      </c>
      <c r="T27" s="89">
        <f>SUM(Model!S2698,Model!S2865,0*Model!S3032)*'Inflation GDP Population'!$S$11/'Inflation GDP Population'!R$11</f>
        <v>3.88342963</v>
      </c>
      <c r="U27" s="89">
        <f>SUM(Model!T2698,Model!T2865,0*Model!T3032)*'Inflation GDP Population'!$S$11/'Inflation GDP Population'!S$11</f>
        <v>3.677248752</v>
      </c>
      <c r="V27" s="89">
        <f>SUM(Model!U2698,Model!U2865,0*Model!U3032)*'Inflation GDP Population'!$S$11/'Inflation GDP Population'!T$11</f>
        <v>3.677248752</v>
      </c>
      <c r="W27" s="104">
        <f>SUM(Model!V2698,Model!V2865,0*Model!V3032)*'Inflation GDP Population'!$S$18/'Inflation GDP Population'!U$18</f>
        <v>3.695754207</v>
      </c>
      <c r="X27" s="104">
        <f>SUM(Model!W2698,Model!W2865,0*Model!W3032)*'Inflation GDP Population'!$S$18/'Inflation GDP Population'!V$18</f>
        <v>3.696620576</v>
      </c>
      <c r="Y27" s="104">
        <f>SUM(Model!X2698,Model!X2865,0*Model!X3032)*'Inflation GDP Population'!$S$18/'Inflation GDP Population'!W$18</f>
        <v>3.757404995</v>
      </c>
      <c r="Z27" s="104">
        <f>SUM(Model!Y2698,Model!Y2865,0*Model!Y3032)*'Inflation GDP Population'!$S$18/'Inflation GDP Population'!X$18</f>
        <v>3.773144351</v>
      </c>
      <c r="AA27" s="104">
        <f>SUM(Model!Z2698,Model!Z2865,0*Model!Z3032)*'Inflation GDP Population'!$S$18/'Inflation GDP Population'!Y$18</f>
        <v>3.78889088</v>
      </c>
      <c r="AB27" s="104">
        <f>SUM(Model!AA2698,Model!AA2865,0*Model!AA3032)*'Inflation GDP Population'!$S$18/'Inflation GDP Population'!Z$18</f>
        <v>3.804644585</v>
      </c>
      <c r="AC27" s="104">
        <f>SUM(Model!AB2698,Model!AB2865,0*Model!AB3032)*'Inflation GDP Population'!$S$18/'Inflation GDP Population'!AA$18</f>
        <v>3.820984607</v>
      </c>
      <c r="AD27" s="104">
        <f>SUM(Model!AC2698,Model!AC2865,0*Model!AC3032)*'Inflation GDP Population'!$S$18/'Inflation GDP Population'!AB$18</f>
        <v>3.83617353</v>
      </c>
      <c r="AE27" s="104">
        <f>SUM(Model!AD2698,Model!AD2865,0*Model!AD3032)*'Inflation GDP Population'!$S$18/'Inflation GDP Population'!AC$18</f>
        <v>3.851948775</v>
      </c>
      <c r="AF27" s="104">
        <f>SUM(Model!AE2698,Model!AE2865,0*Model!AE3032)*'Inflation GDP Population'!$S$18/'Inflation GDP Population'!AD$18</f>
        <v>3.867731206</v>
      </c>
      <c r="AG27" s="104">
        <f>SUM(Model!AF2698,Model!AF2865,0*Model!AF3032)*'Inflation GDP Population'!$S$18/'Inflation GDP Population'!AE$18</f>
        <v>3.883520825</v>
      </c>
      <c r="AH27" s="104">
        <f>SUM(Model!AG2698,Model!AG2865,0*Model!AG3032)*'Inflation GDP Population'!$S$18/'Inflation GDP Population'!AF$18</f>
        <v>3.899317634</v>
      </c>
      <c r="AI27" s="104">
        <f>SUM(Model!AH2698,Model!AH2865,0*Model!AH3032)*'Inflation GDP Population'!$S$18/'Inflation GDP Population'!AG$18</f>
        <v>3.915121635</v>
      </c>
      <c r="AJ27" s="104">
        <f>SUM(Model!AI2698,Model!AI2865,0*Model!AI3032)*'Inflation GDP Population'!$S$18/'Inflation GDP Population'!AH$18</f>
        <v>3.930932832</v>
      </c>
      <c r="AK27" s="104">
        <f>SUM(Model!AJ2698,Model!AJ2865,0*Model!AJ3032)*'Inflation GDP Population'!$S$18/'Inflation GDP Population'!AI$18</f>
        <v>3.946751227</v>
      </c>
      <c r="AL27" s="104">
        <f>SUM(Model!AK2698,Model!AK2865,0*Model!AK3032)*'Inflation GDP Population'!$S$18/'Inflation GDP Population'!AJ$18</f>
        <v>3.962750932</v>
      </c>
      <c r="AM27" s="104">
        <f>SUM(Model!AL2698,Model!AL2865,0*Model!AL3032)*'Inflation GDP Population'!$S$18/'Inflation GDP Population'!AK$18</f>
        <v>3.982618239</v>
      </c>
      <c r="AN27" s="104">
        <f>SUM(Model!AM2698,Model!AM2865,0*Model!AM3032)*'Inflation GDP Population'!$S$18/'Inflation GDP Population'!AL$18</f>
        <v>3.997007641</v>
      </c>
      <c r="AO27" s="104">
        <f>SUM(Model!AN2698,Model!AN2865,0*Model!AN3032)*'Inflation GDP Population'!$S$18/'Inflation GDP Population'!AM$18</f>
        <v>4.022699572</v>
      </c>
      <c r="AP27" s="104">
        <f>SUM(Model!AO2698,Model!AO2865,0*Model!AO3032)*'Inflation GDP Population'!$S$18/'Inflation GDP Population'!AN$18</f>
        <v>4.03526514</v>
      </c>
      <c r="AQ27" s="104">
        <f>SUM(Model!AP2698,Model!AP2865,0*Model!AP3032)*'Inflation GDP Population'!$S$18/'Inflation GDP Population'!AO$18</f>
        <v>4.055806358</v>
      </c>
      <c r="AR27" s="104">
        <f>SUM(Model!AQ2698,Model!AQ2865,0*Model!AQ3032)*'Inflation GDP Population'!$S$18/'Inflation GDP Population'!AP$18</f>
        <v>4.092320058</v>
      </c>
      <c r="AS27" s="104">
        <f>SUM(Model!AR2698,Model!AR2865,0*Model!AR3032)*'Inflation GDP Population'!$S$18/'Inflation GDP Population'!AQ$18</f>
        <v>4.073887222</v>
      </c>
      <c r="AT27" s="104">
        <f>SUM(Model!AS2698,Model!AS2865,0*Model!AS3032)*'Inflation GDP Population'!$S$18/'Inflation GDP Population'!AR$18</f>
        <v>4.090594312</v>
      </c>
      <c r="AU27" s="104">
        <f>SUM(Model!AT2698,Model!AT2865,0*Model!AT3032)*'Inflation GDP Population'!$S$18/'Inflation GDP Population'!AS$18</f>
        <v>4.122653257</v>
      </c>
      <c r="AV27" s="104">
        <f>SUM(Model!AU2698,Model!AU2865,0*Model!AU3032)*'Inflation GDP Population'!$S$18/'Inflation GDP Population'!AT$18</f>
        <v>4.155483251</v>
      </c>
      <c r="AW27" s="104">
        <f>SUM(Model!AV2698,Model!AV2865,0*Model!AV3032)*'Inflation GDP Population'!$S$18/'Inflation GDP Population'!AU$18</f>
        <v>4.142400156</v>
      </c>
      <c r="AX27" s="104">
        <f>SUM(Model!AW2698,Model!AW2865,0*Model!AW3032)*'Inflation GDP Population'!$S$18/'Inflation GDP Population'!AV$18</f>
        <v>4.153192006</v>
      </c>
      <c r="AY27" s="104">
        <f>SUM(Model!AX2698,Model!AX2865,0*Model!AX3032)*'Inflation GDP Population'!$S$18/'Inflation GDP Population'!AW$18</f>
        <v>4.168965935</v>
      </c>
      <c r="AZ27" s="104">
        <f>SUM(Model!AY2698,Model!AY2865,0*Model!AY3032)*'Inflation GDP Population'!$S$18/'Inflation GDP Population'!AX$18</f>
        <v>4.184892598</v>
      </c>
      <c r="BA27" s="104">
        <f>SUM(Model!AZ2698,Model!AZ2865,0*Model!AZ3032)*'Inflation GDP Population'!$S$18/'Inflation GDP Population'!AY$18</f>
        <v>4.231233146</v>
      </c>
      <c r="BB27" s="104">
        <f>SUM(Model!BA2698,Model!BA2865,0*Model!BA3032)*'Inflation GDP Population'!$S$18/'Inflation GDP Population'!AZ$18</f>
        <v>4.232225039</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0.337847</v>
      </c>
      <c r="E34" s="101">
        <f>Model!D657</f>
        <v>0.319487</v>
      </c>
      <c r="F34" s="101">
        <f>Model!E657</f>
        <v>0.320994</v>
      </c>
      <c r="G34" s="101">
        <f>Model!F657</f>
        <v>0.34325</v>
      </c>
      <c r="H34" s="101">
        <f>Model!G657</f>
        <v>0.316518</v>
      </c>
      <c r="I34" s="101">
        <f>Model!H657</f>
        <v>0.320856</v>
      </c>
      <c r="J34" s="101">
        <f>Model!I657</f>
        <v>0.285339</v>
      </c>
      <c r="K34" s="101">
        <f>Model!J657</f>
        <v>0.320783</v>
      </c>
      <c r="L34" s="101">
        <f>Model!K657</f>
        <v>0.349742</v>
      </c>
      <c r="M34" s="101">
        <f>Model!L657</f>
        <v>0.356236</v>
      </c>
      <c r="N34" s="101">
        <f>Model!M657</f>
        <v>0.346285</v>
      </c>
      <c r="O34" s="101">
        <f>Model!N657</f>
        <v>0.367224</v>
      </c>
      <c r="P34" s="101">
        <f>Model!O657</f>
        <v>0.33698</v>
      </c>
      <c r="Q34" s="101">
        <f>Model!P657</f>
        <v>0.38507</v>
      </c>
      <c r="R34" s="101">
        <f>Model!Q657</f>
        <v>0.415628</v>
      </c>
      <c r="S34" s="101">
        <f>Model!R657</f>
        <v>0.41893</v>
      </c>
      <c r="T34" s="101">
        <f>Model!S657</f>
        <v>0.388573</v>
      </c>
      <c r="U34" s="101">
        <f>Model!T657</f>
        <v>0.3953361023</v>
      </c>
      <c r="V34" s="101">
        <f>Model!U657</f>
        <v>0.3950131592</v>
      </c>
      <c r="W34" s="101">
        <f>Model!V657</f>
        <v>0.3946902161</v>
      </c>
      <c r="X34" s="101">
        <f>Model!W657</f>
        <v>0.394367273</v>
      </c>
      <c r="Y34" s="101">
        <f>Model!X657</f>
        <v>0.3940443299</v>
      </c>
      <c r="Z34" s="101">
        <f>Model!Y657</f>
        <v>0.3937213868</v>
      </c>
      <c r="AA34" s="101">
        <f>Model!Z657</f>
        <v>0.3933984437</v>
      </c>
      <c r="AB34" s="101">
        <f>Model!AA657</f>
        <v>0.3930755006</v>
      </c>
      <c r="AC34" s="101">
        <f>Model!AB657</f>
        <v>0.3927525575</v>
      </c>
      <c r="AD34" s="101">
        <f>Model!AC657</f>
        <v>0.3924296144</v>
      </c>
      <c r="AE34" s="101">
        <f>Model!AD657</f>
        <v>0.3921066713</v>
      </c>
      <c r="AF34" s="101">
        <f>Model!AE657</f>
        <v>0.3917837282</v>
      </c>
      <c r="AG34" s="101">
        <f>Model!AF657</f>
        <v>0.3914607851</v>
      </c>
      <c r="AH34" s="101">
        <f>Model!AG657</f>
        <v>0.3911378419</v>
      </c>
      <c r="AI34" s="101">
        <f>Model!AH657</f>
        <v>0.3908148988</v>
      </c>
      <c r="AJ34" s="101">
        <f>Model!AI657</f>
        <v>0.3904919557</v>
      </c>
      <c r="AK34" s="101">
        <f>Model!AJ657</f>
        <v>0.3901690126</v>
      </c>
      <c r="AL34" s="101">
        <f>Model!AK657</f>
        <v>0.3898460695</v>
      </c>
      <c r="AM34" s="101">
        <f>Model!AL657</f>
        <v>0.3895231264</v>
      </c>
      <c r="AN34" s="101">
        <f>Model!AM657</f>
        <v>0.3892001833</v>
      </c>
      <c r="AO34" s="101">
        <f>Model!AN657</f>
        <v>0.3888772402</v>
      </c>
      <c r="AP34" s="101">
        <f>Model!AO657</f>
        <v>0.3885542971</v>
      </c>
      <c r="AQ34" s="101">
        <f>Model!AP657</f>
        <v>0.388231354</v>
      </c>
      <c r="AR34" s="101">
        <f>Model!AQ657</f>
        <v>0.3879084109</v>
      </c>
      <c r="AS34" s="101">
        <f>Model!AR657</f>
        <v>0.3875854678</v>
      </c>
      <c r="AT34" s="101">
        <f>Model!AS657</f>
        <v>0.3872625247</v>
      </c>
      <c r="AU34" s="101">
        <f>Model!AT657</f>
        <v>0.3869395815</v>
      </c>
      <c r="AV34" s="101">
        <f>Model!AU657</f>
        <v>0.3866166384</v>
      </c>
      <c r="AW34" s="101">
        <f>Model!AV657</f>
        <v>0.3862936953</v>
      </c>
      <c r="AX34" s="101">
        <f>Model!AW657</f>
        <v>0.3859707522</v>
      </c>
      <c r="AY34" s="101">
        <f>Model!AX657</f>
        <v>0.3856478091</v>
      </c>
      <c r="AZ34" s="101">
        <f>Model!AY657</f>
        <v>0.385324866</v>
      </c>
      <c r="BA34" s="101">
        <f>Model!AZ657</f>
        <v>0.3850019229</v>
      </c>
      <c r="BB34" s="101">
        <f>Model!BA657</f>
        <v>0.3846789798</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0.2168246753</v>
      </c>
      <c r="E35" s="101">
        <f>Model!D434</f>
        <v>0.3073254421</v>
      </c>
      <c r="F35" s="101">
        <f>Model!E434</f>
        <v>0.4060091876</v>
      </c>
      <c r="G35" s="101">
        <f>Model!F434</f>
        <v>0.3842596029</v>
      </c>
      <c r="H35" s="101">
        <f>Model!G434</f>
        <v>0.4067569062</v>
      </c>
      <c r="I35" s="101">
        <f>Model!H434</f>
        <v>0.4219897895</v>
      </c>
      <c r="J35" s="101">
        <f>Model!I434</f>
        <v>0.4409858557</v>
      </c>
      <c r="K35" s="101">
        <f>Model!J434</f>
        <v>0.4425059046</v>
      </c>
      <c r="L35" s="101">
        <f>Model!K434</f>
        <v>0.4117134459</v>
      </c>
      <c r="M35" s="101">
        <f>Model!L434</f>
        <v>0.4082633309</v>
      </c>
      <c r="N35" s="101">
        <f>Model!M434</f>
        <v>0.4763100673</v>
      </c>
      <c r="O35" s="101">
        <f>Model!N434</f>
        <v>0.5181143841</v>
      </c>
      <c r="P35" s="101">
        <f>Model!O434</f>
        <v>0.5001363797</v>
      </c>
      <c r="Q35" s="101">
        <f>Model!P434</f>
        <v>0.4191734211</v>
      </c>
      <c r="R35" s="101">
        <f>Model!Q434</f>
        <v>0.3844740552</v>
      </c>
      <c r="S35" s="101">
        <f>Model!R434</f>
        <v>0.4327490829</v>
      </c>
      <c r="T35" s="101">
        <f>Model!S434</f>
        <v>0.4294852356</v>
      </c>
      <c r="U35" s="101">
        <f>Model!T434</f>
        <v>0.4091979244</v>
      </c>
      <c r="V35" s="101">
        <f>Model!U434</f>
        <v>0.4050377248</v>
      </c>
      <c r="W35" s="101">
        <f>Model!V434</f>
        <v>0.396937022</v>
      </c>
      <c r="X35" s="101">
        <f>Model!W434</f>
        <v>0.3888363191</v>
      </c>
      <c r="Y35" s="101">
        <f>Model!X434</f>
        <v>0.3855132389</v>
      </c>
      <c r="Z35" s="101">
        <f>Model!Y434</f>
        <v>0.3820008543</v>
      </c>
      <c r="AA35" s="101">
        <f>Model!Z434</f>
        <v>0.3782991651</v>
      </c>
      <c r="AB35" s="101">
        <f>Model!AA434</f>
        <v>0.3744081713</v>
      </c>
      <c r="AC35" s="101">
        <f>Model!AB434</f>
        <v>0.370327873</v>
      </c>
      <c r="AD35" s="101">
        <f>Model!AC434</f>
        <v>0.3660582702</v>
      </c>
      <c r="AE35" s="101">
        <f>Model!AD434</f>
        <v>0.3615993629</v>
      </c>
      <c r="AF35" s="101">
        <f>Model!AE434</f>
        <v>0.365809072</v>
      </c>
      <c r="AG35" s="101">
        <f>Model!AF434</f>
        <v>0.3700187811</v>
      </c>
      <c r="AH35" s="101">
        <f>Model!AG434</f>
        <v>0.3742284903</v>
      </c>
      <c r="AI35" s="101">
        <f>Model!AH434</f>
        <v>0.3784381994</v>
      </c>
      <c r="AJ35" s="101">
        <f>Model!AI434</f>
        <v>0.3826479086</v>
      </c>
      <c r="AK35" s="101">
        <f>Model!AJ434</f>
        <v>0.3868576177</v>
      </c>
      <c r="AL35" s="101">
        <f>Model!AK434</f>
        <v>0.3910673268</v>
      </c>
      <c r="AM35" s="101">
        <f>Model!AL434</f>
        <v>0.395277036</v>
      </c>
      <c r="AN35" s="101">
        <f>Model!AM434</f>
        <v>0.3994867451</v>
      </c>
      <c r="AO35" s="101">
        <f>Model!AN434</f>
        <v>0.4036964543</v>
      </c>
      <c r="AP35" s="101">
        <f>Model!AO434</f>
        <v>0.4079061634</v>
      </c>
      <c r="AQ35" s="101">
        <f>Model!AP434</f>
        <v>0.4121158726</v>
      </c>
      <c r="AR35" s="101">
        <f>Model!AQ434</f>
        <v>0.4163255817</v>
      </c>
      <c r="AS35" s="101">
        <f>Model!AR434</f>
        <v>0.4205352908</v>
      </c>
      <c r="AT35" s="101">
        <f>Model!AS434</f>
        <v>0.424745</v>
      </c>
      <c r="AU35" s="101">
        <f>Model!AT434</f>
        <v>0.4289547091</v>
      </c>
      <c r="AV35" s="101">
        <f>Model!AU434</f>
        <v>0.4331644183</v>
      </c>
      <c r="AW35" s="101">
        <f>Model!AV434</f>
        <v>0.4373741274</v>
      </c>
      <c r="AX35" s="101">
        <f>Model!AW434</f>
        <v>0.4415838365</v>
      </c>
      <c r="AY35" s="101">
        <f>Model!AX434</f>
        <v>0.4457935457</v>
      </c>
      <c r="AZ35" s="101">
        <f>Model!AY434</f>
        <v>0.4500032548</v>
      </c>
      <c r="BA35" s="101">
        <f>Model!AZ434</f>
        <v>0.454212964</v>
      </c>
      <c r="BB35" s="101">
        <f>Model!BA434</f>
        <v>0.4584226731</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0.14768</v>
      </c>
      <c r="E36" s="101">
        <f>'Assumptions (NG non-electricity'!C7</f>
        <v>0.142094</v>
      </c>
      <c r="F36" s="101">
        <f>'Assumptions (NG non-electricity'!D7</f>
        <v>0.159512</v>
      </c>
      <c r="G36" s="101">
        <f>'Assumptions (NG non-electricity'!E7</f>
        <v>0.088263</v>
      </c>
      <c r="H36" s="101">
        <f>'Assumptions (NG non-electricity'!F7</f>
        <v>0.098898</v>
      </c>
      <c r="I36" s="101">
        <f>'Assumptions (NG non-electricity'!G7</f>
        <v>0.09195</v>
      </c>
      <c r="J36" s="101">
        <f>'Assumptions (NG non-electricity'!H7</f>
        <v>0.09979</v>
      </c>
      <c r="K36" s="101">
        <f>'Assumptions (NG non-electricity'!I7</f>
        <v>0.10994</v>
      </c>
      <c r="L36" s="101">
        <f>'Assumptions (NG non-electricity'!J7</f>
        <v>0.111052</v>
      </c>
      <c r="M36" s="101">
        <f>'Assumptions (NG non-electricity'!K7</f>
        <v>0.108473</v>
      </c>
      <c r="N36" s="101">
        <f>'Assumptions (NG non-electricity'!L7</f>
        <v>0.117275</v>
      </c>
      <c r="O36" s="101">
        <f>'Assumptions (NG non-electricity'!M7</f>
        <v>0.122644</v>
      </c>
      <c r="P36" s="101">
        <f>'Assumptions (NG non-electricity'!N7</f>
        <v>0.122374</v>
      </c>
      <c r="Q36" s="101">
        <f>'Assumptions (NG non-electricity'!O7</f>
        <v>0.129905</v>
      </c>
      <c r="R36" s="101">
        <f>'Assumptions (NG non-electricity'!P7</f>
        <v>0.119587</v>
      </c>
      <c r="S36" s="101">
        <f>'Assumptions (NG non-electricity'!Q7</f>
        <v>0.113363</v>
      </c>
      <c r="T36" s="101">
        <f>'Assumptions (NG non-electricity'!R7</f>
        <v>0.111267</v>
      </c>
      <c r="U36" s="101">
        <f>'Assumptions (NG non-electricity'!S7</f>
        <v>0.112863</v>
      </c>
      <c r="V36" s="101">
        <f>'Assumptions (NG non-electricity'!T7</f>
        <v>0.1142307618</v>
      </c>
      <c r="W36" s="101">
        <f>'Assumptions (NG non-electricity'!U7</f>
        <v>0.1155985236</v>
      </c>
      <c r="X36" s="101">
        <f>'Assumptions (NG non-electricity'!V7</f>
        <v>0.1169662855</v>
      </c>
      <c r="Y36" s="101">
        <f>'Assumptions (NG non-electricity'!W7</f>
        <v>0.1183340473</v>
      </c>
      <c r="Z36" s="101">
        <f>'Assumptions (NG non-electricity'!X7</f>
        <v>0.1197018091</v>
      </c>
      <c r="AA36" s="101">
        <f>'Assumptions (NG non-electricity'!Y7</f>
        <v>0.1210695709</v>
      </c>
      <c r="AB36" s="101">
        <f>'Assumptions (NG non-electricity'!Z7</f>
        <v>0.1224373327</v>
      </c>
      <c r="AC36" s="101">
        <f>'Assumptions (NG non-electricity'!AA7</f>
        <v>0.1238050945</v>
      </c>
      <c r="AD36" s="101">
        <f>'Assumptions (NG non-electricity'!AB7</f>
        <v>0.1251728564</v>
      </c>
      <c r="AE36" s="101">
        <f>'Assumptions (NG non-electricity'!AC7</f>
        <v>0.1265406182</v>
      </c>
      <c r="AF36" s="101">
        <f>'Assumptions (NG non-electricity'!AD7</f>
        <v>0.12790838</v>
      </c>
      <c r="AG36" s="101">
        <f>'Assumptions (NG non-electricity'!AE7</f>
        <v>0.1292761418</v>
      </c>
      <c r="AH36" s="101">
        <f>'Assumptions (NG non-electricity'!AF7</f>
        <v>0.1306439036</v>
      </c>
      <c r="AI36" s="101">
        <f>'Assumptions (NG non-electricity'!AG7</f>
        <v>0.1320116655</v>
      </c>
      <c r="AJ36" s="101">
        <f>'Assumptions (NG non-electricity'!AH7</f>
        <v>0.1333794273</v>
      </c>
      <c r="AK36" s="101">
        <f>'Assumptions (NG non-electricity'!AI7</f>
        <v>0.1347471891</v>
      </c>
      <c r="AL36" s="101">
        <f>'Assumptions (NG non-electricity'!AJ7</f>
        <v>0.1361149509</v>
      </c>
      <c r="AM36" s="101">
        <f>'Assumptions (NG non-electricity'!AK7</f>
        <v>0.1374827127</v>
      </c>
      <c r="AN36" s="101">
        <f>'Assumptions (NG non-electricity'!AL7</f>
        <v>0.1388504745</v>
      </c>
      <c r="AO36" s="101">
        <f>'Assumptions (NG non-electricity'!AM7</f>
        <v>0.1402182364</v>
      </c>
      <c r="AP36" s="101">
        <f>'Assumptions (NG non-electricity'!AN7</f>
        <v>0.1415859982</v>
      </c>
      <c r="AQ36" s="101">
        <f>'Assumptions (NG non-electricity'!AO7</f>
        <v>0.14295376</v>
      </c>
      <c r="AR36" s="101">
        <f>'Assumptions (NG non-electricity'!AP7</f>
        <v>0.1443215218</v>
      </c>
      <c r="AS36" s="101">
        <f>'Assumptions (NG non-electricity'!AQ7</f>
        <v>0.1456892836</v>
      </c>
      <c r="AT36" s="101">
        <f>'Assumptions (NG non-electricity'!AR7</f>
        <v>0.1470570455</v>
      </c>
      <c r="AU36" s="101">
        <f>'Assumptions (NG non-electricity'!AS7</f>
        <v>0.1484248073</v>
      </c>
      <c r="AV36" s="101">
        <f>'Assumptions (NG non-electricity'!AT7</f>
        <v>0.1497925691</v>
      </c>
      <c r="AW36" s="101">
        <f>'Assumptions (NG non-electricity'!AU7</f>
        <v>0.1511603309</v>
      </c>
      <c r="AX36" s="101">
        <f>'Assumptions (NG non-electricity'!AV7</f>
        <v>0.1525280927</v>
      </c>
      <c r="AY36" s="101">
        <f>'Assumptions (NG non-electricity'!AW7</f>
        <v>0.1538958545</v>
      </c>
      <c r="AZ36" s="101">
        <f>'Assumptions (NG non-electricity'!AX7</f>
        <v>0.1552636164</v>
      </c>
      <c r="BA36" s="101">
        <f>'Assumptions (NG non-electricity'!AY7</f>
        <v>0.1566313782</v>
      </c>
      <c r="BB36" s="101">
        <f>'Assumptions (NG non-electricity'!AZ7</f>
        <v>0.15799914</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0.007185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-18.05277232</v>
      </c>
      <c r="E38" s="116">
        <f t="shared" si="3"/>
        <v>-16.66859756</v>
      </c>
      <c r="F38" s="116">
        <f t="shared" si="3"/>
        <v>-15.83267281</v>
      </c>
      <c r="G38" s="116">
        <f t="shared" si="3"/>
        <v>-16.1125554</v>
      </c>
      <c r="H38" s="116">
        <f t="shared" si="3"/>
        <v>-15.66577109</v>
      </c>
      <c r="I38" s="116">
        <f t="shared" si="3"/>
        <v>-15.06093421</v>
      </c>
      <c r="J38" s="116">
        <f t="shared" si="3"/>
        <v>-15.53121414</v>
      </c>
      <c r="K38" s="116">
        <f t="shared" si="3"/>
        <v>-16.1378931</v>
      </c>
      <c r="L38" s="116">
        <f t="shared" si="3"/>
        <v>-17.04433055</v>
      </c>
      <c r="M38" s="116">
        <f t="shared" si="3"/>
        <v>-17.43131667</v>
      </c>
      <c r="N38" s="116">
        <f t="shared" si="3"/>
        <v>-18.06249493</v>
      </c>
      <c r="O38" s="116">
        <f t="shared" si="3"/>
        <v>-19.54885362</v>
      </c>
      <c r="P38" s="116">
        <f t="shared" si="3"/>
        <v>-20.61692262</v>
      </c>
      <c r="Q38" s="116">
        <f t="shared" si="3"/>
        <v>-20.63772558</v>
      </c>
      <c r="R38" s="116">
        <f t="shared" si="3"/>
        <v>-22.43074694</v>
      </c>
      <c r="S38" s="116">
        <f t="shared" si="3"/>
        <v>-23.51968792</v>
      </c>
      <c r="T38" s="116">
        <f t="shared" si="3"/>
        <v>-23.11549576</v>
      </c>
      <c r="U38" s="116">
        <f t="shared" si="3"/>
        <v>-23.76275597</v>
      </c>
      <c r="V38" s="116">
        <f t="shared" si="3"/>
        <v>-26.6104192</v>
      </c>
      <c r="W38" s="116">
        <f t="shared" si="3"/>
        <v>-28.53192524</v>
      </c>
      <c r="X38" s="116">
        <f t="shared" si="3"/>
        <v>-29.68435512</v>
      </c>
      <c r="Y38" s="116">
        <f t="shared" si="3"/>
        <v>-30.14925438</v>
      </c>
      <c r="Z38" s="116">
        <f t="shared" si="3"/>
        <v>-30.63529095</v>
      </c>
      <c r="AA38" s="116">
        <f t="shared" si="3"/>
        <v>-31.22496182</v>
      </c>
      <c r="AB38" s="116">
        <f t="shared" si="3"/>
        <v>-31.757651</v>
      </c>
      <c r="AC38" s="116">
        <f t="shared" si="3"/>
        <v>-32.40854147</v>
      </c>
      <c r="AD38" s="116">
        <f t="shared" si="3"/>
        <v>-33.04935326</v>
      </c>
      <c r="AE38" s="116">
        <f t="shared" si="3"/>
        <v>-33.45565135</v>
      </c>
      <c r="AF38" s="116">
        <f t="shared" si="3"/>
        <v>-33.83192482</v>
      </c>
      <c r="AG38" s="116">
        <f t="shared" si="3"/>
        <v>-33.93298229</v>
      </c>
      <c r="AH38" s="116">
        <f t="shared" si="3"/>
        <v>-33.98103476</v>
      </c>
      <c r="AI38" s="116">
        <f t="shared" si="3"/>
        <v>-34.20301824</v>
      </c>
      <c r="AJ38" s="116">
        <f t="shared" si="3"/>
        <v>-34.48616571</v>
      </c>
      <c r="AK38" s="116">
        <f t="shared" si="3"/>
        <v>-34.54369618</v>
      </c>
      <c r="AL38" s="116">
        <f t="shared" si="3"/>
        <v>-34.74060765</v>
      </c>
      <c r="AM38" s="116">
        <f t="shared" si="3"/>
        <v>-34.88734312</v>
      </c>
      <c r="AN38" s="116">
        <f t="shared" si="3"/>
        <v>-35.0823286</v>
      </c>
      <c r="AO38" s="116">
        <f t="shared" si="3"/>
        <v>-35.28208707</v>
      </c>
      <c r="AP38" s="116">
        <f t="shared" si="3"/>
        <v>-35.45376454</v>
      </c>
      <c r="AQ38" s="116">
        <f t="shared" si="3"/>
        <v>-35.57664901</v>
      </c>
      <c r="AR38" s="116">
        <f t="shared" si="3"/>
        <v>-35.80561249</v>
      </c>
      <c r="AS38" s="116">
        <f t="shared" si="3"/>
        <v>-36.00101996</v>
      </c>
      <c r="AT38" s="116">
        <f t="shared" si="3"/>
        <v>-36.23892643</v>
      </c>
      <c r="AU38" s="116">
        <f t="shared" si="3"/>
        <v>-36.3950919</v>
      </c>
      <c r="AV38" s="116">
        <f t="shared" si="3"/>
        <v>-36.75499437</v>
      </c>
      <c r="AW38" s="116">
        <f t="shared" si="3"/>
        <v>-37.05176685</v>
      </c>
      <c r="AX38" s="116">
        <f t="shared" si="3"/>
        <v>-37.26728532</v>
      </c>
      <c r="AY38" s="116">
        <f t="shared" si="3"/>
        <v>-37.46933279</v>
      </c>
      <c r="AZ38" s="116">
        <f t="shared" si="3"/>
        <v>-37.79144826</v>
      </c>
      <c r="BA38" s="116">
        <f t="shared" si="3"/>
        <v>-37.95510673</v>
      </c>
      <c r="BB38" s="116">
        <f t="shared" si="3"/>
        <v>-38.22885321</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9.432006442</v>
      </c>
      <c r="E42" s="121">
        <f t="shared" si="4"/>
        <v>10.12136433</v>
      </c>
      <c r="F42" s="121">
        <f t="shared" si="4"/>
        <v>9.791066658</v>
      </c>
      <c r="G42" s="121">
        <f t="shared" si="4"/>
        <v>11.46867357</v>
      </c>
      <c r="H42" s="121">
        <f t="shared" si="4"/>
        <v>12.2566254</v>
      </c>
      <c r="I42" s="121">
        <f t="shared" si="4"/>
        <v>14.70822668</v>
      </c>
      <c r="J42" s="121">
        <f t="shared" si="4"/>
        <v>12.32376808</v>
      </c>
      <c r="K42" s="121">
        <f t="shared" si="4"/>
        <v>12.27261712</v>
      </c>
      <c r="L42" s="121">
        <f t="shared" si="4"/>
        <v>12.52935358</v>
      </c>
      <c r="M42" s="121">
        <f t="shared" si="4"/>
        <v>9.777589515</v>
      </c>
      <c r="N42" s="121">
        <f t="shared" si="4"/>
        <v>10.46449322</v>
      </c>
      <c r="O42" s="121">
        <f t="shared" si="4"/>
        <v>10.12809828</v>
      </c>
      <c r="P42" s="121">
        <f t="shared" si="4"/>
        <v>9.319787047</v>
      </c>
      <c r="Q42" s="121">
        <f t="shared" si="4"/>
        <v>10.06773529</v>
      </c>
      <c r="R42" s="121">
        <f t="shared" si="4"/>
        <v>10.36909692</v>
      </c>
      <c r="S42" s="121">
        <f t="shared" si="4"/>
        <v>9.671030122</v>
      </c>
      <c r="T42" s="121">
        <f t="shared" si="4"/>
        <v>9.5294899</v>
      </c>
      <c r="U42" s="121">
        <f t="shared" si="4"/>
        <v>8.753322236</v>
      </c>
      <c r="V42" s="121">
        <f t="shared" si="4"/>
        <v>8.826688691</v>
      </c>
      <c r="W42" s="121">
        <f t="shared" si="4"/>
        <v>8.666043143</v>
      </c>
      <c r="X42" s="121">
        <f t="shared" si="4"/>
        <v>8.669711731</v>
      </c>
      <c r="Y42" s="121">
        <f t="shared" si="4"/>
        <v>8.591806569</v>
      </c>
      <c r="Z42" s="121">
        <f t="shared" si="4"/>
        <v>8.712953981</v>
      </c>
      <c r="AA42" s="121">
        <f t="shared" si="4"/>
        <v>8.760515392</v>
      </c>
      <c r="AB42" s="121">
        <f t="shared" si="4"/>
        <v>8.871386083</v>
      </c>
      <c r="AC42" s="121">
        <f t="shared" si="4"/>
        <v>8.983712561</v>
      </c>
      <c r="AD42" s="121">
        <f t="shared" si="4"/>
        <v>9.037079876</v>
      </c>
      <c r="AE42" s="121">
        <f t="shared" si="4"/>
        <v>9.07575544</v>
      </c>
      <c r="AF42" s="121">
        <f t="shared" si="4"/>
        <v>9.161560133</v>
      </c>
      <c r="AG42" s="121">
        <f t="shared" si="4"/>
        <v>9.221413828</v>
      </c>
      <c r="AH42" s="121">
        <f t="shared" si="4"/>
        <v>9.293377734</v>
      </c>
      <c r="AI42" s="121">
        <f t="shared" si="4"/>
        <v>9.351789801</v>
      </c>
      <c r="AJ42" s="121">
        <f t="shared" si="4"/>
        <v>9.454866313</v>
      </c>
      <c r="AK42" s="121">
        <f t="shared" si="4"/>
        <v>9.533569416</v>
      </c>
      <c r="AL42" s="121">
        <f t="shared" si="4"/>
        <v>9.605079274</v>
      </c>
      <c r="AM42" s="121">
        <f t="shared" si="4"/>
        <v>9.670190289</v>
      </c>
      <c r="AN42" s="121">
        <f t="shared" si="4"/>
        <v>9.753078624</v>
      </c>
      <c r="AO42" s="121">
        <f t="shared" si="4"/>
        <v>9.813085545</v>
      </c>
      <c r="AP42" s="121">
        <f t="shared" si="4"/>
        <v>9.871397714</v>
      </c>
      <c r="AQ42" s="121">
        <f t="shared" si="4"/>
        <v>9.928204274</v>
      </c>
      <c r="AR42" s="121">
        <f t="shared" si="4"/>
        <v>10.00582527</v>
      </c>
      <c r="AS42" s="121">
        <f t="shared" si="4"/>
        <v>10.05787626</v>
      </c>
      <c r="AT42" s="121">
        <f t="shared" si="4"/>
        <v>10.11956382</v>
      </c>
      <c r="AU42" s="121">
        <f t="shared" si="4"/>
        <v>10.19319494</v>
      </c>
      <c r="AV42" s="121">
        <f t="shared" si="4"/>
        <v>10.27349918</v>
      </c>
      <c r="AW42" s="121">
        <f t="shared" si="4"/>
        <v>10.34897452</v>
      </c>
      <c r="AX42" s="121">
        <f t="shared" si="4"/>
        <v>10.40978702</v>
      </c>
      <c r="AY42" s="121">
        <f t="shared" si="4"/>
        <v>10.48508274</v>
      </c>
      <c r="AZ42" s="121">
        <f t="shared" si="4"/>
        <v>10.57687458</v>
      </c>
      <c r="BA42" s="121">
        <f t="shared" si="4"/>
        <v>10.64503681</v>
      </c>
      <c r="BB42" s="121">
        <f t="shared" si="4"/>
        <v>10.72152505</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4.69250081</v>
      </c>
      <c r="E43" s="121">
        <f t="shared" si="5"/>
        <v>4.355306528</v>
      </c>
      <c r="F43" s="121">
        <f t="shared" si="5"/>
        <v>3.439387658</v>
      </c>
      <c r="G43" s="121">
        <f t="shared" si="5"/>
        <v>2.206791512</v>
      </c>
      <c r="H43" s="121">
        <f t="shared" si="5"/>
        <v>2.073159311</v>
      </c>
      <c r="I43" s="121">
        <f t="shared" si="5"/>
        <v>2.186219432</v>
      </c>
      <c r="J43" s="121">
        <f t="shared" si="5"/>
        <v>2.780948165</v>
      </c>
      <c r="K43" s="121">
        <f t="shared" si="5"/>
        <v>3.123214927</v>
      </c>
      <c r="L43" s="121">
        <f t="shared" si="5"/>
        <v>5.164725719</v>
      </c>
      <c r="M43" s="121">
        <f t="shared" si="5"/>
        <v>3.363654965</v>
      </c>
      <c r="N43" s="121">
        <f t="shared" si="5"/>
        <v>3.897872439</v>
      </c>
      <c r="O43" s="121">
        <f t="shared" si="5"/>
        <v>3.466778097</v>
      </c>
      <c r="P43" s="121">
        <f t="shared" si="5"/>
        <v>4.633779884</v>
      </c>
      <c r="Q43" s="121">
        <f t="shared" si="5"/>
        <v>4.988391578</v>
      </c>
      <c r="R43" s="121">
        <f t="shared" si="5"/>
        <v>4.483573916</v>
      </c>
      <c r="S43" s="121">
        <f t="shared" si="5"/>
        <v>6.408690423</v>
      </c>
      <c r="T43" s="121">
        <f t="shared" si="5"/>
        <v>6.090963948</v>
      </c>
      <c r="U43" s="121">
        <f t="shared" si="5"/>
        <v>5.58172251</v>
      </c>
      <c r="V43" s="121">
        <f t="shared" si="5"/>
        <v>4.765920146</v>
      </c>
      <c r="W43" s="121">
        <f t="shared" si="5"/>
        <v>5.091349675</v>
      </c>
      <c r="X43" s="121">
        <f t="shared" si="5"/>
        <v>5.935139227</v>
      </c>
      <c r="Y43" s="121">
        <f t="shared" si="5"/>
        <v>4.902280556</v>
      </c>
      <c r="Z43" s="121">
        <f t="shared" si="5"/>
        <v>4.986904117</v>
      </c>
      <c r="AA43" s="121">
        <f t="shared" si="5"/>
        <v>5.009978766</v>
      </c>
      <c r="AB43" s="121">
        <f t="shared" si="5"/>
        <v>5.179907773</v>
      </c>
      <c r="AC43" s="121">
        <f t="shared" si="5"/>
        <v>5.065325761</v>
      </c>
      <c r="AD43" s="121">
        <f t="shared" si="5"/>
        <v>5.157743915</v>
      </c>
      <c r="AE43" s="121">
        <f t="shared" si="5"/>
        <v>4.968879232</v>
      </c>
      <c r="AF43" s="121">
        <f t="shared" si="5"/>
        <v>5.562883901</v>
      </c>
      <c r="AG43" s="121">
        <f t="shared" si="5"/>
        <v>5.414125031</v>
      </c>
      <c r="AH43" s="121">
        <f t="shared" si="5"/>
        <v>5.396909049</v>
      </c>
      <c r="AI43" s="121">
        <f t="shared" si="5"/>
        <v>6.240822936</v>
      </c>
      <c r="AJ43" s="121">
        <f t="shared" si="5"/>
        <v>6.436352082</v>
      </c>
      <c r="AK43" s="121">
        <f t="shared" si="5"/>
        <v>6.804456432</v>
      </c>
      <c r="AL43" s="121">
        <f t="shared" si="5"/>
        <v>6.843434894</v>
      </c>
      <c r="AM43" s="121">
        <f t="shared" si="5"/>
        <v>7.647880047</v>
      </c>
      <c r="AN43" s="121">
        <f t="shared" si="5"/>
        <v>8.499131241</v>
      </c>
      <c r="AO43" s="121">
        <f t="shared" si="5"/>
        <v>7.31123992</v>
      </c>
      <c r="AP43" s="121">
        <f t="shared" si="5"/>
        <v>6.585265579</v>
      </c>
      <c r="AQ43" s="121">
        <f t="shared" si="5"/>
        <v>5.40186861</v>
      </c>
      <c r="AR43" s="121">
        <f t="shared" si="5"/>
        <v>4.974273344</v>
      </c>
      <c r="AS43" s="121">
        <f t="shared" si="5"/>
        <v>5.122995409</v>
      </c>
      <c r="AT43" s="121">
        <f t="shared" si="5"/>
        <v>6.429784772</v>
      </c>
      <c r="AU43" s="121">
        <f t="shared" si="5"/>
        <v>6.341692917</v>
      </c>
      <c r="AV43" s="121">
        <f t="shared" si="5"/>
        <v>6.063970474</v>
      </c>
      <c r="AW43" s="121">
        <f t="shared" si="5"/>
        <v>6.001960763</v>
      </c>
      <c r="AX43" s="121">
        <f t="shared" si="5"/>
        <v>6.156622876</v>
      </c>
      <c r="AY43" s="121">
        <f t="shared" si="5"/>
        <v>6.314794244</v>
      </c>
      <c r="AZ43" s="121">
        <f t="shared" si="5"/>
        <v>5.364267201</v>
      </c>
      <c r="BA43" s="121">
        <f t="shared" si="5"/>
        <v>4.902585694</v>
      </c>
      <c r="BB43" s="121">
        <f t="shared" si="5"/>
        <v>4.317608142</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676.1430169</v>
      </c>
      <c r="E44" s="121">
        <f>E42*1000/'Inflation GDP Population'!C28</f>
        <v>720.8413453</v>
      </c>
      <c r="F44" s="121">
        <f>F42*1000/'Inflation GDP Population'!D28</f>
        <v>693.2984643</v>
      </c>
      <c r="G44" s="121">
        <f>G42*1000/'Inflation GDP Population'!E28</f>
        <v>808.6522665</v>
      </c>
      <c r="H44" s="121">
        <f>H42*1000/'Inflation GDP Population'!F28</f>
        <v>862.7366007</v>
      </c>
      <c r="I44" s="121">
        <f>I42*1000/'Inflation GDP Population'!G28</f>
        <v>1034.577096</v>
      </c>
      <c r="J44" s="121">
        <f>J42*1000/'Inflation GDP Population'!H28</f>
        <v>865.0965902</v>
      </c>
      <c r="K44" s="121">
        <f>K42*1000/'Inflation GDP Population'!I28</f>
        <v>859.4748181</v>
      </c>
      <c r="L44" s="121">
        <f>L42*1000/'Inflation GDP Population'!J28</f>
        <v>873.7275525</v>
      </c>
      <c r="M44" s="121">
        <f>M42*1000/'Inflation GDP Population'!K28</f>
        <v>678.8307427</v>
      </c>
      <c r="N44" s="121">
        <f>N42*1000/'Inflation GDP Population'!L28</f>
        <v>723.8107517</v>
      </c>
      <c r="O44" s="121">
        <f>O42*1000/'Inflation GDP Population'!M28</f>
        <v>697.0640644</v>
      </c>
      <c r="P44" s="121">
        <f>P42*1000/'Inflation GDP Population'!N28</f>
        <v>638.7847902</v>
      </c>
      <c r="Q44" s="121">
        <f>Q42*1000/'Inflation GDP Population'!O28</f>
        <v>687.4615802</v>
      </c>
      <c r="R44" s="121">
        <f>R42*1000/'Inflation GDP Population'!P28</f>
        <v>705.2054971</v>
      </c>
      <c r="S44" s="121">
        <f>S42*1000/'Inflation GDP Population'!Q28</f>
        <v>656.5734483</v>
      </c>
      <c r="T44" s="121">
        <f>T42*1000/'Inflation GDP Population'!R28</f>
        <v>645.6667547</v>
      </c>
      <c r="U44" s="121">
        <f>U42*1000/'Inflation GDP Population'!S28</f>
        <v>591.3221475</v>
      </c>
      <c r="V44" s="121">
        <f>V42*1000/'Inflation GDP Population'!T28</f>
        <v>594.2581537</v>
      </c>
      <c r="W44" s="121">
        <f>W42*1000/'Inflation GDP Population'!U28</f>
        <v>581.4999852</v>
      </c>
      <c r="X44" s="121">
        <f>X42*1000/'Inflation GDP Population'!V28</f>
        <v>579.8155458</v>
      </c>
      <c r="Y44" s="121">
        <f>Y42*1000/'Inflation GDP Population'!W28</f>
        <v>572.7406625</v>
      </c>
      <c r="Z44" s="121">
        <f>Z42*1000/'Inflation GDP Population'!X28</f>
        <v>578.9377236</v>
      </c>
      <c r="AA44" s="121">
        <f>AA42*1000/'Inflation GDP Population'!Y28</f>
        <v>580.2211192</v>
      </c>
      <c r="AB44" s="121">
        <f>AB42*1000/'Inflation GDP Population'!Z28</f>
        <v>585.6758509</v>
      </c>
      <c r="AC44" s="121">
        <f>AC42*1000/'Inflation GDP Population'!AA28</f>
        <v>591.1914337</v>
      </c>
      <c r="AD44" s="121">
        <f>AD42*1000/'Inflation GDP Population'!AB28</f>
        <v>592.8042523</v>
      </c>
      <c r="AE44" s="121">
        <f>AE42*1000/'Inflation GDP Population'!AC28</f>
        <v>593.4461377</v>
      </c>
      <c r="AF44" s="121">
        <f>AF42*1000/'Inflation GDP Population'!AD28</f>
        <v>597.1558538</v>
      </c>
      <c r="AG44" s="121">
        <f>AG42*1000/'Inflation GDP Population'!AE28</f>
        <v>599.1559507</v>
      </c>
      <c r="AH44" s="121">
        <f>AH42*1000/'Inflation GDP Population'!AF28</f>
        <v>601.9278072</v>
      </c>
      <c r="AI44" s="121">
        <f>AI42*1000/'Inflation GDP Population'!AG28</f>
        <v>604.8384112</v>
      </c>
      <c r="AJ44" s="121">
        <f>AJ42*1000/'Inflation GDP Population'!AH28</f>
        <v>610.6252112</v>
      </c>
      <c r="AK44" s="121">
        <f>AK42*1000/'Inflation GDP Population'!AI28</f>
        <v>614.8235333</v>
      </c>
      <c r="AL44" s="121">
        <f>AL42*1000/'Inflation GDP Population'!AJ28</f>
        <v>618.5465798</v>
      </c>
      <c r="AM44" s="121">
        <f>AM42*1000/'Inflation GDP Population'!AK28</f>
        <v>621.8474778</v>
      </c>
      <c r="AN44" s="121">
        <f>AN42*1000/'Inflation GDP Population'!AL28</f>
        <v>626.2804779</v>
      </c>
      <c r="AO44" s="121">
        <f>AO42*1000/'Inflation GDP Population'!AM28</f>
        <v>629.2336137</v>
      </c>
      <c r="AP44" s="121">
        <f>AP42*1000/'Inflation GDP Population'!AN28</f>
        <v>632.0698089</v>
      </c>
      <c r="AQ44" s="121">
        <f>AQ42*1000/'Inflation GDP Population'!AO28</f>
        <v>634.8016569</v>
      </c>
      <c r="AR44" s="121">
        <f>AR42*1000/'Inflation GDP Population'!AP28</f>
        <v>638.8546996</v>
      </c>
      <c r="AS44" s="121">
        <f>AS42*1000/'Inflation GDP Population'!AQ28</f>
        <v>641.2014022</v>
      </c>
      <c r="AT44" s="121">
        <f>AT42*1000/'Inflation GDP Population'!AR28</f>
        <v>644.154388</v>
      </c>
      <c r="AU44" s="121">
        <f>AU42*1000/'Inflation GDP Population'!AS28</f>
        <v>647.8575255</v>
      </c>
      <c r="AV44" s="121">
        <f>AV42*1000/'Inflation GDP Population'!AT28</f>
        <v>651.9729371</v>
      </c>
      <c r="AW44" s="121">
        <f>AW42*1000/'Inflation GDP Population'!AU28</f>
        <v>655.76992</v>
      </c>
      <c r="AX44" s="121">
        <f>AX42*1000/'Inflation GDP Population'!AV28</f>
        <v>658.6277225</v>
      </c>
      <c r="AY44" s="121">
        <f>AY42*1000/'Inflation GDP Population'!AW28</f>
        <v>662.3918834</v>
      </c>
      <c r="AZ44" s="121">
        <f>AZ42*1000/'Inflation GDP Population'!AX28</f>
        <v>667.1852847</v>
      </c>
      <c r="BA44" s="121">
        <f>BA42*1000/'Inflation GDP Population'!AY28</f>
        <v>670.4759735</v>
      </c>
      <c r="BB44" s="121">
        <f>BB42*1000/'Inflation GDP Population'!AZ28</f>
        <v>674.2804143</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336.3867141</v>
      </c>
      <c r="E45" s="121">
        <f>E43*1000/'Inflation GDP Population'!C28</f>
        <v>310.1839748</v>
      </c>
      <c r="F45" s="121">
        <f>F43*1000/'Inflation GDP Population'!D28</f>
        <v>243.5405931</v>
      </c>
      <c r="G45" s="121">
        <f>G43*1000/'Inflation GDP Population'!E28</f>
        <v>155.6001177</v>
      </c>
      <c r="H45" s="121">
        <f>H43*1000/'Inflation GDP Population'!F28</f>
        <v>145.9284557</v>
      </c>
      <c r="I45" s="121">
        <f>I43*1000/'Inflation GDP Population'!G28</f>
        <v>153.778739</v>
      </c>
      <c r="J45" s="121">
        <f>J43*1000/'Inflation GDP Population'!H28</f>
        <v>195.2153562</v>
      </c>
      <c r="K45" s="121">
        <f>K43*1000/'Inflation GDP Population'!I28</f>
        <v>218.7247068</v>
      </c>
      <c r="L45" s="121">
        <f>L43*1000/'Inflation GDP Population'!J28</f>
        <v>360.1592957</v>
      </c>
      <c r="M45" s="121">
        <f>M43*1000/'Inflation GDP Population'!K28</f>
        <v>233.5291735</v>
      </c>
      <c r="N45" s="121">
        <f>N43*1000/'Inflation GDP Population'!L28</f>
        <v>269.6090409</v>
      </c>
      <c r="O45" s="121">
        <f>O43*1000/'Inflation GDP Population'!M28</f>
        <v>238.6002154</v>
      </c>
      <c r="P45" s="121">
        <f>P43*1000/'Inflation GDP Population'!N28</f>
        <v>317.6025478</v>
      </c>
      <c r="Q45" s="121">
        <f>Q43*1000/'Inflation GDP Population'!O28</f>
        <v>340.6255189</v>
      </c>
      <c r="R45" s="121">
        <f>R43*1000/'Inflation GDP Population'!P28</f>
        <v>304.9292523</v>
      </c>
      <c r="S45" s="121">
        <f>S43*1000/'Inflation GDP Population'!Q28</f>
        <v>435.0907729</v>
      </c>
      <c r="T45" s="121">
        <f>T43*1000/'Inflation GDP Population'!R28</f>
        <v>412.6908121</v>
      </c>
      <c r="U45" s="121">
        <f>U43*1000/'Inflation GDP Population'!S28</f>
        <v>377.0678209</v>
      </c>
      <c r="V45" s="121">
        <f>V43*1000/'Inflation GDP Population'!T28</f>
        <v>320.866296</v>
      </c>
      <c r="W45" s="121">
        <f>W43*1000/'Inflation GDP Population'!U28</f>
        <v>341.6345513</v>
      </c>
      <c r="X45" s="121">
        <f>X43*1000/'Inflation GDP Population'!V28</f>
        <v>396.9319969</v>
      </c>
      <c r="Y45" s="121">
        <f>Y43*1000/'Inflation GDP Population'!W28</f>
        <v>326.792205</v>
      </c>
      <c r="Z45" s="121">
        <f>Z43*1000/'Inflation GDP Population'!X28</f>
        <v>331.3579899</v>
      </c>
      <c r="AA45" s="121">
        <f>AA43*1000/'Inflation GDP Population'!Y28</f>
        <v>331.817862</v>
      </c>
      <c r="AB45" s="121">
        <f>AB43*1000/'Inflation GDP Population'!Z28</f>
        <v>341.9698865</v>
      </c>
      <c r="AC45" s="121">
        <f>AC43*1000/'Inflation GDP Population'!AA28</f>
        <v>333.3340396</v>
      </c>
      <c r="AD45" s="121">
        <f>AD43*1000/'Inflation GDP Population'!AB28</f>
        <v>338.3319133</v>
      </c>
      <c r="AE45" s="121">
        <f>AE43*1000/'Inflation GDP Population'!AC28</f>
        <v>324.9054262</v>
      </c>
      <c r="AF45" s="121">
        <f>AF43*1000/'Inflation GDP Population'!AD28</f>
        <v>362.5920299</v>
      </c>
      <c r="AG45" s="121">
        <f>AG43*1000/'Inflation GDP Population'!AE28</f>
        <v>351.7795959</v>
      </c>
      <c r="AH45" s="121">
        <f>AH43*1000/'Inflation GDP Population'!AF28</f>
        <v>349.5553202</v>
      </c>
      <c r="AI45" s="121">
        <f>AI43*1000/'Inflation GDP Population'!AG28</f>
        <v>403.6328349</v>
      </c>
      <c r="AJ45" s="121">
        <f>AJ43*1000/'Inflation GDP Population'!AH28</f>
        <v>415.6800022</v>
      </c>
      <c r="AK45" s="121">
        <f>AK43*1000/'Inflation GDP Population'!AI28</f>
        <v>438.8219945</v>
      </c>
      <c r="AL45" s="121">
        <f>AL43*1000/'Inflation GDP Population'!AJ28</f>
        <v>440.7025832</v>
      </c>
      <c r="AM45" s="121">
        <f>AM43*1000/'Inflation GDP Population'!AK28</f>
        <v>491.8015856</v>
      </c>
      <c r="AN45" s="121">
        <f>AN43*1000/'Inflation GDP Population'!AL28</f>
        <v>545.759978</v>
      </c>
      <c r="AO45" s="121">
        <f>AO43*1000/'Inflation GDP Population'!AM28</f>
        <v>468.8105382</v>
      </c>
      <c r="AP45" s="121">
        <f>AP43*1000/'Inflation GDP Population'!AN28</f>
        <v>421.6573657</v>
      </c>
      <c r="AQ45" s="121">
        <f>AQ43*1000/'Inflation GDP Population'!AO28</f>
        <v>345.3912761</v>
      </c>
      <c r="AR45" s="121">
        <f>AR43*1000/'Inflation GDP Population'!AP28</f>
        <v>317.5987803</v>
      </c>
      <c r="AS45" s="121">
        <f>AS43*1000/'Inflation GDP Population'!AQ28</f>
        <v>326.5969629</v>
      </c>
      <c r="AT45" s="121">
        <f>AT43*1000/'Inflation GDP Population'!AR28</f>
        <v>409.2838532</v>
      </c>
      <c r="AU45" s="121">
        <f>AU43*1000/'Inflation GDP Population'!AS28</f>
        <v>403.0643486</v>
      </c>
      <c r="AV45" s="121">
        <f>AV43*1000/'Inflation GDP Population'!AT28</f>
        <v>384.8294112</v>
      </c>
      <c r="AW45" s="121">
        <f>AW43*1000/'Inflation GDP Population'!AU28</f>
        <v>380.3183902</v>
      </c>
      <c r="AX45" s="121">
        <f>AX43*1000/'Inflation GDP Population'!AV28</f>
        <v>389.5298236</v>
      </c>
      <c r="AY45" s="121">
        <f>AY43*1000/'Inflation GDP Population'!AW28</f>
        <v>398.9351879</v>
      </c>
      <c r="AZ45" s="121">
        <f>AZ43*1000/'Inflation GDP Population'!AX28</f>
        <v>338.3759648</v>
      </c>
      <c r="BA45" s="121">
        <f>BA43*1000/'Inflation GDP Population'!AY28</f>
        <v>308.7885909</v>
      </c>
      <c r="BB45" s="121">
        <f>BB43*1000/'Inflation GDP Population'!AZ28</f>
        <v>271.5358676</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1.156521721</v>
      </c>
      <c r="E46" s="126">
        <f>E42*1000/'Inflation GDP Population'!C23*100</f>
        <v>1.227463855</v>
      </c>
      <c r="F46" s="126">
        <f>F42*1000/'Inflation GDP Population'!D23*100</f>
        <v>1.173550866</v>
      </c>
      <c r="G46" s="126">
        <f>G42*1000/'Inflation GDP Population'!E23*100</f>
        <v>1.348716398</v>
      </c>
      <c r="H46" s="126">
        <f>H42*1000/'Inflation GDP Population'!F23*100</f>
        <v>1.389232098</v>
      </c>
      <c r="I46" s="126">
        <f>I42*1000/'Inflation GDP Population'!G23*100</f>
        <v>1.644721641</v>
      </c>
      <c r="J46" s="126">
        <f>J42*1000/'Inflation GDP Population'!H23*100</f>
        <v>1.34864352</v>
      </c>
      <c r="K46" s="126">
        <f>K42*1000/'Inflation GDP Population'!I23*100</f>
        <v>1.31647521</v>
      </c>
      <c r="L46" s="126">
        <f>L42*1000/'Inflation GDP Population'!J23*100</f>
        <v>1.347699564</v>
      </c>
      <c r="M46" s="126">
        <f>M42*1000/'Inflation GDP Population'!K23*100</f>
        <v>1.058752906</v>
      </c>
      <c r="N46" s="126">
        <f>N42*1000/'Inflation GDP Population'!L23*100</f>
        <v>1.110803083</v>
      </c>
      <c r="O46" s="126">
        <f>O42*1000/'Inflation GDP Population'!M23*100</f>
        <v>1.074818239</v>
      </c>
      <c r="P46" s="126">
        <f>P42*1000/'Inflation GDP Population'!N23*100</f>
        <v>0.972300616</v>
      </c>
      <c r="Q46" s="126">
        <f>Q42*1000/'Inflation GDP Population'!O23*100</f>
        <v>1.047600594</v>
      </c>
      <c r="R46" s="126">
        <f>R42*1000/'Inflation GDP Population'!P23*100</f>
        <v>1.066909875</v>
      </c>
      <c r="S46" s="126">
        <f>S42*1000/'Inflation GDP Population'!Q23*100</f>
        <v>0.954793986</v>
      </c>
      <c r="T46" s="126">
        <f>T42*1000/'Inflation GDP Population'!R23*100</f>
        <v>0.9254391691</v>
      </c>
      <c r="U46" s="126">
        <f>U42*1000/'Inflation GDP Population'!S23*100</f>
        <v>0.8394434153</v>
      </c>
      <c r="V46" s="126">
        <f>V42*1000/'Inflation GDP Population'!T23*100</f>
        <v>0.8307496709</v>
      </c>
      <c r="W46" s="126">
        <f>W42*1000/'Inflation GDP Population'!U23*100</f>
        <v>0.7969370937</v>
      </c>
      <c r="X46" s="126">
        <f>X42*1000/'Inflation GDP Population'!V23*100</f>
        <v>0.7818348098</v>
      </c>
      <c r="Y46" s="126">
        <f>Y42*1000/'Inflation GDP Population'!W23*100</f>
        <v>0.7598047193</v>
      </c>
      <c r="Z46" s="126">
        <f>Z42*1000/'Inflation GDP Population'!X23*100</f>
        <v>0.7555967241</v>
      </c>
      <c r="AA46" s="126">
        <f>AA42*1000/'Inflation GDP Population'!Y23*100</f>
        <v>0.7450088873</v>
      </c>
      <c r="AB46" s="126">
        <f>AB42*1000/'Inflation GDP Population'!Z23*100</f>
        <v>0.7398274264</v>
      </c>
      <c r="AC46" s="126">
        <f>AC42*1000/'Inflation GDP Population'!AA23*100</f>
        <v>0.7346863066</v>
      </c>
      <c r="AD46" s="126">
        <f>AD42*1000/'Inflation GDP Population'!AB23*100</f>
        <v>0.7247385599</v>
      </c>
      <c r="AE46" s="126">
        <f>AE42*1000/'Inflation GDP Population'!AC23*100</f>
        <v>0.7137451708</v>
      </c>
      <c r="AF46" s="126">
        <f>AF42*1000/'Inflation GDP Population'!AD23*100</f>
        <v>0.706540376</v>
      </c>
      <c r="AG46" s="126">
        <f>AG42*1000/'Inflation GDP Population'!AE23*100</f>
        <v>0.6973843727</v>
      </c>
      <c r="AH46" s="126">
        <f>AH42*1000/'Inflation GDP Population'!AF23*100</f>
        <v>0.6892161399</v>
      </c>
      <c r="AI46" s="126">
        <f>AI42*1000/'Inflation GDP Population'!AG23*100</f>
        <v>0.6801171661</v>
      </c>
      <c r="AJ46" s="126">
        <f>AJ42*1000/'Inflation GDP Population'!AH23*100</f>
        <v>0.6742974896</v>
      </c>
      <c r="AK46" s="126">
        <f>AK42*1000/'Inflation GDP Population'!AI23*100</f>
        <v>0.6667435665</v>
      </c>
      <c r="AL46" s="126">
        <f>AL42*1000/'Inflation GDP Population'!AJ23*100</f>
        <v>0.6587360097</v>
      </c>
      <c r="AM46" s="126">
        <f>AM42*1000/'Inflation GDP Population'!AK23*100</f>
        <v>0.650358202</v>
      </c>
      <c r="AN46" s="126">
        <f>AN42*1000/'Inflation GDP Population'!AL23*100</f>
        <v>0.643230275</v>
      </c>
      <c r="AO46" s="126">
        <f>AO42*1000/'Inflation GDP Population'!AM23*100</f>
        <v>0.6346546804</v>
      </c>
      <c r="AP46" s="126">
        <f>AP42*1000/'Inflation GDP Population'!AN23*100</f>
        <v>0.6260625165</v>
      </c>
      <c r="AQ46" s="126">
        <f>AQ42*1000/'Inflation GDP Population'!AO23*100</f>
        <v>0.6174714863</v>
      </c>
      <c r="AR46" s="126">
        <f>AR42*1000/'Inflation GDP Population'!AP23*100</f>
        <v>0.6102478647</v>
      </c>
      <c r="AS46" s="126">
        <f>AS42*1000/'Inflation GDP Population'!AQ23*100</f>
        <v>0.6015431592</v>
      </c>
      <c r="AT46" s="126">
        <f>AT42*1000/'Inflation GDP Population'!AR23*100</f>
        <v>0.5935119235</v>
      </c>
      <c r="AU46" s="126">
        <f>AU42*1000/'Inflation GDP Population'!AS23*100</f>
        <v>0.5862530768</v>
      </c>
      <c r="AV46" s="126">
        <f>AV42*1000/'Inflation GDP Population'!AT23*100</f>
        <v>0.5794291579</v>
      </c>
      <c r="AW46" s="126">
        <f>AW42*1000/'Inflation GDP Population'!AU23*100</f>
        <v>0.5723826003</v>
      </c>
      <c r="AX46" s="126">
        <f>AX42*1000/'Inflation GDP Population'!AV23*100</f>
        <v>0.5645963944</v>
      </c>
      <c r="AY46" s="126">
        <f>AY42*1000/'Inflation GDP Population'!AW23*100</f>
        <v>0.5576674142</v>
      </c>
      <c r="AZ46" s="126">
        <f>AZ42*1000/'Inflation GDP Population'!AX23*100</f>
        <v>0.551655448</v>
      </c>
      <c r="BA46" s="126">
        <f>BA42*1000/'Inflation GDP Population'!AY23*100</f>
        <v>0.5444586158</v>
      </c>
      <c r="BB46" s="126">
        <f>BB42*1000/'Inflation GDP Population'!AZ23*100</f>
        <v>0.5377512423</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0.5753790718</v>
      </c>
      <c r="E47" s="126">
        <f>E43*1000/'Inflation GDP Population'!C23*100</f>
        <v>0.5281878184</v>
      </c>
      <c r="F47" s="126">
        <f>F43*1000/'Inflation GDP Population'!D23*100</f>
        <v>0.4122427622</v>
      </c>
      <c r="G47" s="126">
        <f>G43*1000/'Inflation GDP Population'!E23*100</f>
        <v>0.2595187561</v>
      </c>
      <c r="H47" s="126">
        <f>H43*1000/'Inflation GDP Population'!F23*100</f>
        <v>0.2349830696</v>
      </c>
      <c r="I47" s="126">
        <f>I43*1000/'Inflation GDP Population'!G23*100</f>
        <v>0.2444701519</v>
      </c>
      <c r="J47" s="126">
        <f>J43*1000/'Inflation GDP Population'!H23*100</f>
        <v>0.3043312483</v>
      </c>
      <c r="K47" s="126">
        <f>K43*1000/'Inflation GDP Population'!I23*100</f>
        <v>0.3350251203</v>
      </c>
      <c r="L47" s="126">
        <f>L43*1000/'Inflation GDP Population'!J23*100</f>
        <v>0.5555353318</v>
      </c>
      <c r="M47" s="126">
        <f>M43*1000/'Inflation GDP Population'!K23*100</f>
        <v>0.3642287768</v>
      </c>
      <c r="N47" s="126">
        <f>N43*1000/'Inflation GDP Population'!L23*100</f>
        <v>0.4137580896</v>
      </c>
      <c r="O47" s="126">
        <f>O43*1000/'Inflation GDP Population'!M23*100</f>
        <v>0.3679028605</v>
      </c>
      <c r="P47" s="126">
        <f>P43*1000/'Inflation GDP Population'!N23*100</f>
        <v>0.4834259638</v>
      </c>
      <c r="Q47" s="126">
        <f>Q43*1000/'Inflation GDP Population'!O23*100</f>
        <v>0.5190682742</v>
      </c>
      <c r="R47" s="126">
        <f>R43*1000/'Inflation GDP Population'!P23*100</f>
        <v>0.4613294022</v>
      </c>
      <c r="S47" s="126">
        <f>S43*1000/'Inflation GDP Population'!Q23*100</f>
        <v>0.6327122341</v>
      </c>
      <c r="T47" s="126">
        <f>T43*1000/'Inflation GDP Population'!R23*100</f>
        <v>0.5915129429</v>
      </c>
      <c r="U47" s="126">
        <f>U43*1000/'Inflation GDP Population'!S23*100</f>
        <v>0.5352870694</v>
      </c>
      <c r="V47" s="126">
        <f>V43*1000/'Inflation GDP Population'!T23*100</f>
        <v>0.4485585401</v>
      </c>
      <c r="W47" s="126">
        <f>W43*1000/'Inflation GDP Population'!U23*100</f>
        <v>0.4682050788</v>
      </c>
      <c r="X47" s="126">
        <f>X43*1000/'Inflation GDP Population'!V23*100</f>
        <v>0.5352309964</v>
      </c>
      <c r="Y47" s="126">
        <f>Y43*1000/'Inflation GDP Population'!W23*100</f>
        <v>0.4335265083</v>
      </c>
      <c r="Z47" s="126">
        <f>Z43*1000/'Inflation GDP Population'!X23*100</f>
        <v>0.4324696794</v>
      </c>
      <c r="AA47" s="126">
        <f>AA43*1000/'Inflation GDP Population'!Y23*100</f>
        <v>0.4260569772</v>
      </c>
      <c r="AB47" s="126">
        <f>AB43*1000/'Inflation GDP Population'!Z23*100</f>
        <v>0.4319773484</v>
      </c>
      <c r="AC47" s="126">
        <f>AC43*1000/'Inflation GDP Population'!AA23*100</f>
        <v>0.4142413785</v>
      </c>
      <c r="AD47" s="126">
        <f>AD43*1000/'Inflation GDP Population'!AB23*100</f>
        <v>0.4136309459</v>
      </c>
      <c r="AE47" s="126">
        <f>AE43*1000/'Inflation GDP Population'!AC23*100</f>
        <v>0.3907678628</v>
      </c>
      <c r="AF47" s="126">
        <f>AF43*1000/'Inflation GDP Population'!AD23*100</f>
        <v>0.4290101278</v>
      </c>
      <c r="AG47" s="126">
        <f>AG43*1000/'Inflation GDP Population'!AE23*100</f>
        <v>0.4094519842</v>
      </c>
      <c r="AH47" s="126">
        <f>AH43*1000/'Inflation GDP Population'!AF23*100</f>
        <v>0.4002459524</v>
      </c>
      <c r="AI47" s="126">
        <f>AI43*1000/'Inflation GDP Population'!AG23*100</f>
        <v>0.4538693555</v>
      </c>
      <c r="AJ47" s="126">
        <f>AJ43*1000/'Inflation GDP Population'!AH23*100</f>
        <v>0.4590245813</v>
      </c>
      <c r="AK47" s="126">
        <f>AK43*1000/'Inflation GDP Population'!AI23*100</f>
        <v>0.4758792171</v>
      </c>
      <c r="AL47" s="126">
        <f>AL43*1000/'Inflation GDP Population'!AJ23*100</f>
        <v>0.4693367817</v>
      </c>
      <c r="AM47" s="126">
        <f>AM43*1000/'Inflation GDP Population'!AK23*100</f>
        <v>0.5143499112</v>
      </c>
      <c r="AN47" s="126">
        <f>AN43*1000/'Inflation GDP Population'!AL23*100</f>
        <v>0.56053055</v>
      </c>
      <c r="AO47" s="126">
        <f>AO43*1000/'Inflation GDP Population'!AM23*100</f>
        <v>0.4728495042</v>
      </c>
      <c r="AP47" s="126">
        <f>AP43*1000/'Inflation GDP Population'!AN23*100</f>
        <v>0.4176498668</v>
      </c>
      <c r="AQ47" s="126">
        <f>AQ43*1000/'Inflation GDP Population'!AO23*100</f>
        <v>0.3359620478</v>
      </c>
      <c r="AR47" s="126">
        <f>AR43*1000/'Inflation GDP Population'!AP23*100</f>
        <v>0.3033772431</v>
      </c>
      <c r="AS47" s="126">
        <f>AS43*1000/'Inflation GDP Population'!AQ23*100</f>
        <v>0.3063969732</v>
      </c>
      <c r="AT47" s="126">
        <f>AT43*1000/'Inflation GDP Population'!AR23*100</f>
        <v>0.3771065626</v>
      </c>
      <c r="AU47" s="126">
        <f>AU43*1000/'Inflation GDP Population'!AS23*100</f>
        <v>0.3647371609</v>
      </c>
      <c r="AV47" s="126">
        <f>AV43*1000/'Inflation GDP Population'!AT23*100</f>
        <v>0.3420101802</v>
      </c>
      <c r="AW47" s="126">
        <f>AW43*1000/'Inflation GDP Population'!AU23*100</f>
        <v>0.331957326</v>
      </c>
      <c r="AX47" s="126">
        <f>AX43*1000/'Inflation GDP Population'!AV23*100</f>
        <v>0.3339172136</v>
      </c>
      <c r="AY47" s="126">
        <f>AY43*1000/'Inflation GDP Population'!AW23*100</f>
        <v>0.3358633465</v>
      </c>
      <c r="AZ47" s="126">
        <f>AZ43*1000/'Inflation GDP Population'!AX23*100</f>
        <v>0.279782766</v>
      </c>
      <c r="BA47" s="126">
        <f>BA43*1000/'Inflation GDP Population'!AY23*100</f>
        <v>0.2507511312</v>
      </c>
      <c r="BB47" s="126">
        <f>BB43*1000/'Inflation GDP Population'!AZ23*100</f>
        <v>0.2165549333</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19.74740313</v>
      </c>
      <c r="E48" s="128">
        <f>sum('Transportation and Industrial G'!C21,Model!D246)</f>
        <v>19.57287645</v>
      </c>
      <c r="F48" s="128">
        <f>sum('Transportation and Industrial G'!D21,Model!E246)</f>
        <v>19.65840982</v>
      </c>
      <c r="G48" s="128">
        <f>sum('Transportation and Industrial G'!E21,Model!F246)</f>
        <v>20.02435939</v>
      </c>
      <c r="H48" s="128">
        <f>sum('Transportation and Industrial G'!F21,Model!G246)</f>
        <v>19.78227898</v>
      </c>
      <c r="I48" s="128">
        <f>sum('Transportation and Industrial G'!G21,Model!H246)</f>
        <v>21.09118965</v>
      </c>
      <c r="J48" s="128">
        <f>sum('Transportation and Industrial G'!H21,Model!I246)</f>
        <v>20.1917723</v>
      </c>
      <c r="K48" s="128">
        <f>sum('Transportation and Industrial G'!I21,Model!J246)</f>
        <v>20.68020537</v>
      </c>
      <c r="L48" s="128">
        <f>sum('Transportation and Industrial G'!J21,Model!K246)</f>
        <v>19.31638687</v>
      </c>
      <c r="M48" s="128">
        <f>sum('Transportation and Industrial G'!K21,Model!L246)</f>
        <v>14.66974712</v>
      </c>
      <c r="N48" s="128">
        <f>sum('Transportation and Industrial G'!L21,Model!M246)</f>
        <v>14.35769652</v>
      </c>
      <c r="O48" s="128">
        <f>sum('Transportation and Industrial G'!M21,Model!N246)</f>
        <v>7.071365349</v>
      </c>
      <c r="P48" s="128">
        <f>sum('Transportation and Industrial G'!N21,Model!O246)</f>
        <v>4.315399794</v>
      </c>
      <c r="Q48" s="128">
        <f>sum('Transportation and Industrial G'!O21,Model!P246)</f>
        <v>6.397115373</v>
      </c>
      <c r="R48" s="128">
        <f>sum('Transportation and Industrial G'!P21,Model!Q246)</f>
        <v>5.243462033</v>
      </c>
      <c r="S48" s="128">
        <f>sum('Transportation and Industrial G'!Q21,Model!R246)</f>
        <v>4.07484846</v>
      </c>
      <c r="T48" s="128">
        <f>sum('Transportation and Industrial G'!R21,Model!S246)</f>
        <v>2.598485287</v>
      </c>
      <c r="U48" s="128">
        <f>sum('Transportation and Industrial G'!S21,Model!T246)</f>
        <v>1.746590381</v>
      </c>
      <c r="V48" s="128">
        <f>sum('Transportation and Industrial G'!T21,Model!U246)</f>
        <v>1.109181648</v>
      </c>
      <c r="W48" s="128">
        <f>sum('Transportation and Industrial G'!U21,Model!V246)</f>
        <v>1.107740472</v>
      </c>
      <c r="X48" s="128">
        <f>sum('Transportation and Industrial G'!V21,Model!W246)</f>
        <v>1.106299295</v>
      </c>
      <c r="Y48" s="128">
        <f>sum('Transportation and Industrial G'!W21,Model!X246)</f>
        <v>0.9152783718</v>
      </c>
      <c r="Z48" s="128">
        <f>sum('Transportation and Industrial G'!X21,Model!Y246)</f>
        <v>0.8811060143</v>
      </c>
      <c r="AA48" s="128">
        <f>sum('Transportation and Industrial G'!Y21,Model!Z246)</f>
        <v>0.8470302384</v>
      </c>
      <c r="AB48" s="128">
        <f>sum('Transportation and Industrial G'!Z21,Model!AA246)</f>
        <v>0.8130563121</v>
      </c>
      <c r="AC48" s="128">
        <f>sum('Transportation and Industrial G'!AA21,Model!AB246)</f>
        <v>0.779189894</v>
      </c>
      <c r="AD48" s="128">
        <f>sum('Transportation and Industrial G'!AB21,Model!AC246)</f>
        <v>0.7454370692</v>
      </c>
      <c r="AE48" s="128">
        <f>sum('Transportation and Industrial G'!AC21,Model!AD246)</f>
        <v>0.7118043913</v>
      </c>
      <c r="AF48" s="128">
        <f>sum('Transportation and Industrial G'!AD21,Model!AE246)</f>
        <v>0.6782989277</v>
      </c>
      <c r="AG48" s="128">
        <f>sum('Transportation and Industrial G'!AE21,Model!AF246)</f>
        <v>0.6449283113</v>
      </c>
      <c r="AH48" s="128">
        <f>sum('Transportation and Industrial G'!AF21,Model!AG246)</f>
        <v>0.611700798</v>
      </c>
      <c r="AI48" s="128">
        <f>sum('Transportation and Industrial G'!AG21,Model!AH246)</f>
        <v>0.5786253318</v>
      </c>
      <c r="AJ48" s="128">
        <f>sum('Transportation and Industrial G'!AH21,Model!AI246)</f>
        <v>0.5457116178</v>
      </c>
      <c r="AK48" s="128">
        <f>sum('Transportation and Industrial G'!AI21,Model!AJ246)</f>
        <v>0.5129702051</v>
      </c>
      <c r="AL48" s="128">
        <f>sum('Transportation and Industrial G'!AJ21,Model!AK246)</f>
        <v>0.4804125804</v>
      </c>
      <c r="AM48" s="128">
        <f>sum('Transportation and Industrial G'!AK21,Model!AL246)</f>
        <v>0.4480512747</v>
      </c>
      <c r="AN48" s="128">
        <f>sum('Transportation and Industrial G'!AL21,Model!AM246)</f>
        <v>0.4158999848</v>
      </c>
      <c r="AO48" s="128">
        <f>sum('Transportation and Industrial G'!AM21,Model!AN246)</f>
        <v>0.3839737116</v>
      </c>
      <c r="AP48" s="128">
        <f>sum('Transportation and Industrial G'!AN21,Model!AO246)</f>
        <v>0.3522889199</v>
      </c>
      <c r="AQ48" s="128">
        <f>sum('Transportation and Industrial G'!AO21,Model!AP246)</f>
        <v>0.3208637208</v>
      </c>
      <c r="AR48" s="128">
        <f>sum('Transportation and Industrial G'!AP21,Model!AQ246)</f>
        <v>0.2897180829</v>
      </c>
      <c r="AS48" s="128">
        <f>sum('Transportation and Industrial G'!AQ21,Model!AR246)</f>
        <v>0.2588740769</v>
      </c>
      <c r="AT48" s="128">
        <f>sum('Transportation and Industrial G'!AR21,Model!AS246)</f>
        <v>0.2283561594</v>
      </c>
      <c r="AU48" s="128">
        <f>sum('Transportation and Industrial G'!AS21,Model!AT246)</f>
        <v>0.1981915044</v>
      </c>
      <c r="AV48" s="128">
        <f>sum('Transportation and Industrial G'!AT21,Model!AU246)</f>
        <v>0.1684103916</v>
      </c>
      <c r="AW48" s="128">
        <f>sum('Transportation and Industrial G'!AU21,Model!AV246)</f>
        <v>0.1390466629</v>
      </c>
      <c r="AX48" s="128">
        <f>sum('Transportation and Industrial G'!AV21,Model!AW246)</f>
        <v>0.1101382623</v>
      </c>
      <c r="AY48" s="128">
        <f>sum('Transportation and Industrial G'!AW21,Model!AX246)</f>
        <v>0.08172787699</v>
      </c>
      <c r="AZ48" s="128">
        <f>sum('Transportation and Industrial G'!AX21,Model!AY246)</f>
        <v>0.05386370181</v>
      </c>
      <c r="BA48" s="128">
        <f>sum('Transportation and Industrial G'!AY21,Model!AZ246)</f>
        <v>0.02660035783</v>
      </c>
      <c r="BB48" s="128">
        <f>sum('Transportation and Industrial G'!AZ21,Model!BA246)</f>
        <v>0</v>
      </c>
    </row>
    <row r="49" ht="15.75" customHeight="1">
      <c r="A49" s="127" t="s">
        <v>280</v>
      </c>
      <c r="B49" s="32" t="s">
        <v>279</v>
      </c>
      <c r="C49" s="32" t="s">
        <v>281</v>
      </c>
      <c r="D49" s="128">
        <f>sum('Transportation and Industrial G'!B$14:B$17,Model!C654)</f>
        <v>37.02459923</v>
      </c>
      <c r="E49" s="128">
        <f>sum('Transportation and Industrial G'!C$14:C$17,Model!D654)</f>
        <v>40.41581622</v>
      </c>
      <c r="F49" s="128">
        <f>sum('Transportation and Industrial G'!D$14:D$17,Model!E654)</f>
        <v>46.43589469</v>
      </c>
      <c r="G49" s="128">
        <f>sum('Transportation and Industrial G'!E$14:E$17,Model!F654)</f>
        <v>42.65923205</v>
      </c>
      <c r="H49" s="128">
        <f>sum('Transportation and Industrial G'!F$14:F$17,Model!G654)</f>
        <v>42.9228026</v>
      </c>
      <c r="I49" s="128">
        <f>sum('Transportation and Industrial G'!G$14:G$17,Model!H654)</f>
        <v>43.61108086</v>
      </c>
      <c r="J49" s="128">
        <f>sum('Transportation and Industrial G'!H$14:H$17,Model!I654)</f>
        <v>43.10314533</v>
      </c>
      <c r="K49" s="128">
        <f>sum('Transportation and Industrial G'!I$14:I$17,Model!J654)</f>
        <v>45.69020893</v>
      </c>
      <c r="L49" s="128">
        <f>sum('Transportation and Industrial G'!J$14:J$17,Model!K654)</f>
        <v>45.69708975</v>
      </c>
      <c r="M49" s="128">
        <f>sum('Transportation and Industrial G'!K$14:K$17,Model!L654)</f>
        <v>45.82117547</v>
      </c>
      <c r="N49" s="128">
        <f>sum('Transportation and Industrial G'!L$14:L$17,Model!M654)</f>
        <v>49.48701577</v>
      </c>
      <c r="O49" s="128">
        <f>sum('Transportation and Industrial G'!M$14:M$17,Model!N654)</f>
        <v>53.03441523</v>
      </c>
      <c r="P49" s="128">
        <f>sum('Transportation and Industrial G'!N$14:N$17,Model!O654)</f>
        <v>50.27196455</v>
      </c>
      <c r="Q49" s="128">
        <f>sum('Transportation and Industrial G'!O$14:O$17,Model!P654)</f>
        <v>49.04829633</v>
      </c>
      <c r="R49" s="128">
        <f>sum('Transportation and Industrial G'!P$14:P$17,Model!Q654)</f>
        <v>48.79110438</v>
      </c>
      <c r="S49" s="128">
        <f>sum('Transportation and Industrial G'!Q$14:Q$17,Model!R654)</f>
        <v>51.2375566</v>
      </c>
      <c r="T49" s="128">
        <f>sum('Transportation and Industrial G'!R$14:R$17,Model!S654)</f>
        <v>49.14408574</v>
      </c>
      <c r="U49" s="128">
        <f>sum('Transportation and Industrial G'!S$14:S$17,Model!T654)</f>
        <v>49.44955759</v>
      </c>
      <c r="V49" s="128">
        <f>sum('Transportation and Industrial G'!T$14:T$17,Model!U654)</f>
        <v>48.46831447</v>
      </c>
      <c r="W49" s="128">
        <f>sum('Transportation and Industrial G'!U$14:U$17,Model!V654)</f>
        <v>48.11831262</v>
      </c>
      <c r="X49" s="128">
        <f>sum('Transportation and Industrial G'!V$14:V$17,Model!W654)</f>
        <v>47.76831076</v>
      </c>
      <c r="Y49" s="128">
        <f>sum('Transportation and Industrial G'!W$14:W$17,Model!X654)</f>
        <v>47.66052531</v>
      </c>
      <c r="Z49" s="128">
        <f>sum('Transportation and Industrial G'!X$14:X$17,Model!Y654)</f>
        <v>47.54314248</v>
      </c>
      <c r="AA49" s="128">
        <f>sum('Transportation and Industrial G'!Y$14:Y$17,Model!Z654)</f>
        <v>47.41616227</v>
      </c>
      <c r="AB49" s="128">
        <f>sum('Transportation and Industrial G'!Z$14:Z$17,Model!AA654)</f>
        <v>47.27958467</v>
      </c>
      <c r="AC49" s="128">
        <f>sum('Transportation and Industrial G'!AA$14:AA$17,Model!AB654)</f>
        <v>47.1334097</v>
      </c>
      <c r="AD49" s="128">
        <f>sum('Transportation and Industrial G'!AB$14:AB$17,Model!AC654)</f>
        <v>46.97763734</v>
      </c>
      <c r="AE49" s="128">
        <f>sum('Transportation and Industrial G'!AC$14:AC$17,Model!AD654)</f>
        <v>46.81226761</v>
      </c>
      <c r="AF49" s="128">
        <f>sum('Transportation and Industrial G'!AD$14:AD$17,Model!AE654)</f>
        <v>47.08638027</v>
      </c>
      <c r="AG49" s="128">
        <f>sum('Transportation and Industrial G'!AE$14:AE$17,Model!AF654)</f>
        <v>47.36049292</v>
      </c>
      <c r="AH49" s="128">
        <f>sum('Transportation and Industrial G'!AF$14:AF$17,Model!AG654)</f>
        <v>47.63460558</v>
      </c>
      <c r="AI49" s="128">
        <f>sum('Transportation and Industrial G'!AG$14:AG$17,Model!AH654)</f>
        <v>47.90871824</v>
      </c>
      <c r="AJ49" s="128">
        <f>sum('Transportation and Industrial G'!AH$14:AH$17,Model!AI654)</f>
        <v>48.18283089</v>
      </c>
      <c r="AK49" s="128">
        <f>sum('Transportation and Industrial G'!AI$14:AI$17,Model!AJ654)</f>
        <v>48.45694355</v>
      </c>
      <c r="AL49" s="128">
        <f>sum('Transportation and Industrial G'!AJ$14:AJ$17,Model!AK654)</f>
        <v>48.73105621</v>
      </c>
      <c r="AM49" s="128">
        <f>sum('Transportation and Industrial G'!AK$14:AK$17,Model!AL654)</f>
        <v>49.00516886</v>
      </c>
      <c r="AN49" s="128">
        <f>sum('Transportation and Industrial G'!AL$14:AL$17,Model!AM654)</f>
        <v>49.27928152</v>
      </c>
      <c r="AO49" s="128">
        <f>sum('Transportation and Industrial G'!AM$14:AM$17,Model!AN654)</f>
        <v>49.55339418</v>
      </c>
      <c r="AP49" s="128">
        <f>sum('Transportation and Industrial G'!AN$14:AN$17,Model!AO654)</f>
        <v>49.82750683</v>
      </c>
      <c r="AQ49" s="128">
        <f>sum('Transportation and Industrial G'!AO$14:AO$17,Model!AP654)</f>
        <v>50.10161949</v>
      </c>
      <c r="AR49" s="128">
        <f>sum('Transportation and Industrial G'!AP$14:AP$17,Model!AQ654)</f>
        <v>50.37573215</v>
      </c>
      <c r="AS49" s="128">
        <f>sum('Transportation and Industrial G'!AQ$14:AQ$17,Model!AR654)</f>
        <v>50.64984481</v>
      </c>
      <c r="AT49" s="128">
        <f>sum('Transportation and Industrial G'!AR$14:AR$17,Model!AS654)</f>
        <v>50.92395746</v>
      </c>
      <c r="AU49" s="128">
        <f>sum('Transportation and Industrial G'!AS$14:AS$17,Model!AT654)</f>
        <v>51.19807012</v>
      </c>
      <c r="AV49" s="128">
        <f>sum('Transportation and Industrial G'!AT$14:AT$17,Model!AU654)</f>
        <v>51.47218278</v>
      </c>
      <c r="AW49" s="128">
        <f>sum('Transportation and Industrial G'!AU$14:AU$17,Model!AV654)</f>
        <v>51.74629543</v>
      </c>
      <c r="AX49" s="128">
        <f>sum('Transportation and Industrial G'!AV$14:AV$17,Model!AW654)</f>
        <v>52.02040809</v>
      </c>
      <c r="AY49" s="128">
        <f>sum('Transportation and Industrial G'!AW$14:AW$17,Model!AX654)</f>
        <v>52.29452075</v>
      </c>
      <c r="AZ49" s="128">
        <f>sum('Transportation and Industrial G'!AX$14:AX$17,Model!AY654)</f>
        <v>52.5686334</v>
      </c>
      <c r="BA49" s="128">
        <f>sum('Transportation and Industrial G'!AY$14:AY$17,Model!AZ654)</f>
        <v>52.84274606</v>
      </c>
      <c r="BB49" s="128">
        <f>sum('Transportation and Industrial G'!AZ$14:AZ$17,Model!BA654)</f>
        <v>53.11685872</v>
      </c>
    </row>
    <row r="50" ht="15.75" customHeight="1">
      <c r="A50" s="127" t="s">
        <v>282</v>
      </c>
      <c r="B50" s="32" t="s">
        <v>279</v>
      </c>
      <c r="C50" s="32" t="s">
        <v>215</v>
      </c>
      <c r="D50" s="128">
        <f>sum('Transportation and Industrial G'!B36:B39,Model!C2468)</f>
        <v>129.6700331</v>
      </c>
      <c r="E50" s="128">
        <f>sum('Transportation and Industrial G'!C36:C39,Model!D2468)</f>
        <v>126.5964542</v>
      </c>
      <c r="F50" s="128">
        <f>sum('Transportation and Industrial G'!D36:D39,Model!E2468)</f>
        <v>121.0982421</v>
      </c>
      <c r="G50" s="128">
        <f>sum('Transportation and Industrial G'!E36:E39,Model!F2468)</f>
        <v>130.656016</v>
      </c>
      <c r="H50" s="128">
        <f>sum('Transportation and Industrial G'!F36:F39,Model!G2468)</f>
        <v>132.4377896</v>
      </c>
      <c r="I50" s="128">
        <f>sum('Transportation and Industrial G'!G36:G39,Model!H2468)</f>
        <v>130.8827571</v>
      </c>
      <c r="J50" s="128">
        <f>sum('Transportation and Industrial G'!H36:H39,Model!I2468)</f>
        <v>114.5580885</v>
      </c>
      <c r="K50" s="128">
        <f>sum('Transportation and Industrial G'!I36:I39,Model!J2468)</f>
        <v>113.6821792</v>
      </c>
      <c r="L50" s="128">
        <f>sum('Transportation and Industrial G'!J36:J39,Model!K2468)</f>
        <v>105.5530345</v>
      </c>
      <c r="M50" s="128">
        <f>sum('Transportation and Industrial G'!K36:K39,Model!L2468)</f>
        <v>99.68996523</v>
      </c>
      <c r="N50" s="128">
        <f>sum('Transportation and Industrial G'!L36:L39,Model!M2468)</f>
        <v>97.10292575</v>
      </c>
      <c r="O50" s="128">
        <f>sum('Transportation and Industrial G'!M36:M39,Model!N2468)</f>
        <v>94.79703577</v>
      </c>
      <c r="P50" s="128">
        <f>sum('Transportation and Industrial G'!N36:N39,Model!O2468)</f>
        <v>88.15169058</v>
      </c>
      <c r="Q50" s="128">
        <f>sum('Transportation and Industrial G'!O36:O39,Model!P2468)</f>
        <v>92.6905419</v>
      </c>
      <c r="R50" s="128">
        <f>sum('Transportation and Industrial G'!P36:P39,Model!Q2468)</f>
        <v>93.92298545</v>
      </c>
      <c r="S50" s="128">
        <f>sum('Transportation and Industrial G'!Q36:Q39,Model!R2468)</f>
        <v>96.2161758</v>
      </c>
      <c r="T50" s="128">
        <f>sum('Transportation and Industrial G'!R36:R39,Model!S2468)</f>
        <v>92.50677301</v>
      </c>
      <c r="U50" s="128">
        <f>sum('Transportation and Industrial G'!S36:S39,Model!T2468)</f>
        <v>91.99939305</v>
      </c>
      <c r="V50" s="128">
        <f>sum('Transportation and Industrial G'!T36:T39,Model!U2468)</f>
        <v>91.34303817</v>
      </c>
      <c r="W50" s="128">
        <f>sum('Transportation and Industrial G'!U36:U39,Model!V2468)</f>
        <v>90.20737798</v>
      </c>
      <c r="X50" s="128">
        <f>sum('Transportation and Industrial G'!V36:V39,Model!W2468)</f>
        <v>89.07171779</v>
      </c>
      <c r="Y50" s="128">
        <f>sum('Transportation and Industrial G'!W36:W39,Model!X2468)</f>
        <v>87.89616766</v>
      </c>
      <c r="Z50" s="128">
        <f>sum('Transportation and Industrial G'!X36:X39,Model!Y2468)</f>
        <v>86.72061753</v>
      </c>
      <c r="AA50" s="128">
        <f>sum('Transportation and Industrial G'!Y36:Y39,Model!Z2468)</f>
        <v>85.5450674</v>
      </c>
      <c r="AB50" s="128">
        <f>sum('Transportation and Industrial G'!Z36:Z39,Model!AA2468)</f>
        <v>84.36951727</v>
      </c>
      <c r="AC50" s="128">
        <f>sum('Transportation and Industrial G'!AA36:AA39,Model!AB2468)</f>
        <v>83.19396714</v>
      </c>
      <c r="AD50" s="128">
        <f>sum('Transportation and Industrial G'!AB36:AB39,Model!AC2468)</f>
        <v>82.01841701</v>
      </c>
      <c r="AE50" s="128">
        <f>sum('Transportation and Industrial G'!AC36:AC39,Model!AD2468)</f>
        <v>80.84286688</v>
      </c>
      <c r="AF50" s="128">
        <f>sum('Transportation and Industrial G'!AD36:AD39,Model!AE2468)</f>
        <v>79.66731675</v>
      </c>
      <c r="AG50" s="128">
        <f>sum('Transportation and Industrial G'!AE36:AE39,Model!AF2468)</f>
        <v>78.49176661</v>
      </c>
      <c r="AH50" s="128">
        <f>sum('Transportation and Industrial G'!AF36:AF39,Model!AG2468)</f>
        <v>77.31621648</v>
      </c>
      <c r="AI50" s="128">
        <f>sum('Transportation and Industrial G'!AG36:AG39,Model!AH2468)</f>
        <v>76.14066635</v>
      </c>
      <c r="AJ50" s="128">
        <f>sum('Transportation and Industrial G'!AH36:AH39,Model!AI2468)</f>
        <v>74.96511622</v>
      </c>
      <c r="AK50" s="128">
        <f>sum('Transportation and Industrial G'!AI36:AI39,Model!AJ2468)</f>
        <v>73.78956609</v>
      </c>
      <c r="AL50" s="128">
        <f>sum('Transportation and Industrial G'!AJ36:AJ39,Model!AK2468)</f>
        <v>72.61401596</v>
      </c>
      <c r="AM50" s="128">
        <f>sum('Transportation and Industrial G'!AK36:AK39,Model!AL2468)</f>
        <v>71.43846583</v>
      </c>
      <c r="AN50" s="128">
        <f>sum('Transportation and Industrial G'!AL36:AL39,Model!AM2468)</f>
        <v>70.2629157</v>
      </c>
      <c r="AO50" s="128">
        <f>sum('Transportation and Industrial G'!AM36:AM39,Model!AN2468)</f>
        <v>69.08736557</v>
      </c>
      <c r="AP50" s="128">
        <f>sum('Transportation and Industrial G'!AN36:AN39,Model!AO2468)</f>
        <v>67.91181543</v>
      </c>
      <c r="AQ50" s="128">
        <f>sum('Transportation and Industrial G'!AO36:AO39,Model!AP2468)</f>
        <v>66.7362653</v>
      </c>
      <c r="AR50" s="128">
        <f>sum('Transportation and Industrial G'!AP36:AP39,Model!AQ2468)</f>
        <v>65.56071517</v>
      </c>
      <c r="AS50" s="128">
        <f>sum('Transportation and Industrial G'!AQ36:AQ39,Model!AR2468)</f>
        <v>64.38516504</v>
      </c>
      <c r="AT50" s="128">
        <f>sum('Transportation and Industrial G'!AR36:AR39,Model!AS2468)</f>
        <v>63.20961491</v>
      </c>
      <c r="AU50" s="128">
        <f>sum('Transportation and Industrial G'!AS36:AS39,Model!AT2468)</f>
        <v>62.03406478</v>
      </c>
      <c r="AV50" s="128">
        <f>sum('Transportation and Industrial G'!AT36:AT39,Model!AU2468)</f>
        <v>60.85851465</v>
      </c>
      <c r="AW50" s="128">
        <f>sum('Transportation and Industrial G'!AU36:AU39,Model!AV2468)</f>
        <v>59.68296452</v>
      </c>
      <c r="AX50" s="128">
        <f>sum('Transportation and Industrial G'!AV36:AV39,Model!AW2468)</f>
        <v>58.50741438</v>
      </c>
      <c r="AY50" s="128">
        <f>sum('Transportation and Industrial G'!AW36:AW39,Model!AX2468)</f>
        <v>57.33186425</v>
      </c>
      <c r="AZ50" s="128">
        <f>sum('Transportation and Industrial G'!AX36:AX39,Model!AY2468)</f>
        <v>56.15631412</v>
      </c>
      <c r="BA50" s="128">
        <f>sum('Transportation and Industrial G'!AY36:AY39,Model!AZ2468)</f>
        <v>54.98076399</v>
      </c>
      <c r="BB50" s="128">
        <f>sum('Transportation and Industrial G'!AZ36:AZ39,Model!BA2468)</f>
        <v>53.80521386</v>
      </c>
    </row>
    <row r="51" ht="15.75" customHeight="1">
      <c r="A51" s="127" t="s">
        <v>283</v>
      </c>
      <c r="B51" s="32" t="s">
        <v>279</v>
      </c>
      <c r="C51" s="32" t="s">
        <v>284</v>
      </c>
      <c r="D51" s="128">
        <f>sum(Model!C245,Model!C653,Model!C891,Model!C1116,Model!C1343,Model!C1568,Model!C1793,Model!C2244,Model!C2467,Model!C3760)</f>
        <v>0.17774</v>
      </c>
      <c r="E51" s="128">
        <f>sum(Model!D245,Model!D653,Model!D891,Model!D1116,Model!D1343,Model!D1568,Model!D1793,Model!D2244,Model!D2467,Model!D3760)</f>
        <v>0.2837606</v>
      </c>
      <c r="F51" s="128">
        <f>sum(Model!E245,Model!E653,Model!E891,Model!E1116,Model!E1343,Model!E1568,Model!E1793,Model!E2244,Model!E2467,Model!E3760)</f>
        <v>0.45004452</v>
      </c>
      <c r="G51" s="128">
        <f>sum(Model!F245,Model!F653,Model!F891,Model!F1116,Model!F1343,Model!F1568,Model!F1793,Model!F2244,Model!F2467,Model!F3760)</f>
        <v>0.5453134</v>
      </c>
      <c r="H51" s="128">
        <f>sum(Model!G245,Model!G653,Model!G891,Model!G1116,Model!G1343,Model!G1568,Model!G1793,Model!G2244,Model!G2467,Model!G3760)</f>
        <v>0.10247132</v>
      </c>
      <c r="I51" s="128">
        <f>sum(Model!H245,Model!H653,Model!H891,Model!H1116,Model!H1343,Model!H1568,Model!H1793,Model!H2244,Model!H2467,Model!H3760)</f>
        <v>0.00388828</v>
      </c>
      <c r="J51" s="128">
        <f>sum(Model!I245,Model!I653,Model!I891,Model!I1116,Model!I1343,Model!I1568,Model!I1793,Model!I2244,Model!I2467,Model!I3760)</f>
        <v>0.0116218</v>
      </c>
      <c r="K51" s="128">
        <f>sum(Model!J245,Model!J653,Model!J891,Model!J1116,Model!J1343,Model!J1568,Model!J1793,Model!J2244,Model!J2467,Model!J3760)</f>
        <v>0.03076154</v>
      </c>
      <c r="L51" s="128">
        <f>sum(Model!K245,Model!K653,Model!K891,Model!K1116,Model!K1343,Model!K1568,Model!K1793,Model!K2244,Model!K2467,Model!K3760)</f>
        <v>0.04285742</v>
      </c>
      <c r="M51" s="128">
        <f>sum(Model!L245,Model!L653,Model!L891,Model!L1116,Model!L1343,Model!L1568,Model!L1793,Model!L2244,Model!L2467,Model!L3760)</f>
        <v>0.08407224</v>
      </c>
      <c r="N51" s="128">
        <f>sum(Model!M245,Model!M653,Model!M891,Model!M1116,Model!M1343,Model!M1568,Model!M1793,Model!M2244,Model!M2467,Model!M3760)</f>
        <v>0.11353152</v>
      </c>
      <c r="O51" s="128">
        <f>sum(Model!N245,Model!N653,Model!N891,Model!N1116,Model!N1343,Model!N1568,Model!N1793,Model!N2244,Model!N2467,Model!N3760)</f>
        <v>0.2611347</v>
      </c>
      <c r="P51" s="128">
        <f>sum(Model!O245,Model!O653,Model!O891,Model!O1116,Model!O1343,Model!O1568,Model!O1793,Model!O2244,Model!O2467,Model!O3760)</f>
        <v>0.3366244</v>
      </c>
      <c r="Q51" s="128">
        <f>sum(Model!P245,Model!P653,Model!P891,Model!P1116,Model!P1343,Model!P1568,Model!P1793,Model!P2244,Model!P2467,Model!P3760)</f>
        <v>0.25623688</v>
      </c>
      <c r="R51" s="128">
        <f>sum(Model!Q245,Model!Q653,Model!Q891,Model!Q1116,Model!Q1343,Model!Q1568,Model!Q1793,Model!Q2244,Model!Q2467,Model!Q3760)</f>
        <v>0.2995811</v>
      </c>
      <c r="S51" s="128">
        <f>sum(Model!R245,Model!R653,Model!R891,Model!R1116,Model!R1343,Model!R1568,Model!R1793,Model!R2244,Model!R2467,Model!R3760)</f>
        <v>0.21701306</v>
      </c>
      <c r="T51" s="128">
        <f>sum(Model!S245,Model!S653,Model!S891,Model!S1116,Model!S1343,Model!S1568,Model!S1793,Model!S2244,Model!S2467,Model!S3760)</f>
        <v>0.4910865</v>
      </c>
      <c r="U51" s="128">
        <f>sum(Model!T245,Model!T653,Model!T891,Model!T1116,Model!T1343,Model!T1568,Model!T1793,Model!T2244,Model!T2467,Model!T3760)</f>
        <v>0.36265174</v>
      </c>
      <c r="V51" s="128">
        <f>sum(Model!U245,Model!U653,Model!U891,Model!U1116,Model!U1343,Model!U1568,Model!U1793,Model!U2244,Model!U2467,Model!U3760)</f>
        <v>0.5259455</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0.7796835578</v>
      </c>
      <c r="Z51" s="128">
        <f>sum(Model!Y245,Model!Y653,Model!Y891,Model!Y1116,Model!Y1343,Model!Y1568,Model!Y1793,Model!Y2244,Model!Y2467,Model!Y3760)</f>
        <v>0.5155785393</v>
      </c>
      <c r="AA51" s="128">
        <f>sum(Model!Z245,Model!Z653,Model!Z891,Model!Z1116,Model!Z1343,Model!Z1568,Model!Z1793,Model!Z2244,Model!Z2467,Model!Z3760)</f>
        <v>0.5155785393</v>
      </c>
      <c r="AB51" s="128">
        <f>sum(Model!AA245,Model!AA653,Model!AA891,Model!AA1116,Model!AA1343,Model!AA1568,Model!AA1793,Model!AA2244,Model!AA2467,Model!AA3760)</f>
        <v>0.5156356593</v>
      </c>
      <c r="AC51" s="128">
        <f>sum(Model!AB245,Model!AB653,Model!AB891,Model!AB1116,Model!AB1343,Model!AB1568,Model!AB1793,Model!AB2244,Model!AB2467,Model!AB3760)</f>
        <v>0.5224205393</v>
      </c>
      <c r="AD51" s="128">
        <f>sum(Model!AC245,Model!AC653,Model!AC891,Model!AC1116,Model!AC1343,Model!AC1568,Model!AC1793,Model!AC2244,Model!AC2467,Model!AC3760)</f>
        <v>0.5300807651</v>
      </c>
      <c r="AE51" s="128">
        <f>sum(Model!AD245,Model!AD653,Model!AD891,Model!AD1116,Model!AD1343,Model!AD1568,Model!AD1793,Model!AD2244,Model!AD2467,Model!AD3760)</f>
        <v>0.6005941844</v>
      </c>
      <c r="AF51" s="128">
        <f>sum(Model!AE245,Model!AE653,Model!AE891,Model!AE1116,Model!AE1343,Model!AE1568,Model!AE1793,Model!AE2244,Model!AE2467,Model!AE3760)</f>
        <v>0.5155785393</v>
      </c>
      <c r="AG51" s="128">
        <f>sum(Model!AF245,Model!AF653,Model!AF891,Model!AF1116,Model!AF1343,Model!AF1568,Model!AF1793,Model!AF2244,Model!AF2467,Model!AF3760)</f>
        <v>0.5785378296</v>
      </c>
      <c r="AH51" s="128">
        <f>sum(Model!AG245,Model!AG653,Model!AG891,Model!AG1116,Model!AG1343,Model!AG1568,Model!AG1793,Model!AG2244,Model!AG2467,Model!AG3760)</f>
        <v>0.5157281393</v>
      </c>
      <c r="AI51" s="128">
        <f>sum(Model!AH245,Model!AH653,Model!AH891,Model!AH1116,Model!AH1343,Model!AH1568,Model!AH1793,Model!AH2244,Model!AH2467,Model!AH3760)</f>
        <v>0.5631138296</v>
      </c>
      <c r="AJ51" s="128">
        <f>sum(Model!AI245,Model!AI653,Model!AI891,Model!AI1116,Model!AI1343,Model!AI1568,Model!AI1793,Model!AI2244,Model!AI2467,Model!AI3760)</f>
        <v>0.5155866993</v>
      </c>
      <c r="AK51" s="128">
        <f>sum(Model!AJ245,Model!AJ653,Model!AJ891,Model!AJ1116,Model!AJ1343,Model!AJ1568,Model!AJ1793,Model!AJ2244,Model!AJ2467,Model!AJ3760)</f>
        <v>0.5155866993</v>
      </c>
      <c r="AL51" s="128">
        <f>sum(Model!AK245,Model!AK653,Model!AK891,Model!AK1116,Model!AK1343,Model!AK1568,Model!AK1793,Model!AK2244,Model!AK2467,Model!AK3760)</f>
        <v>0.6767752228</v>
      </c>
      <c r="AM51" s="128">
        <f>sum(Model!AL245,Model!AL653,Model!AL891,Model!AL1116,Model!AL1343,Model!AL1568,Model!AL1793,Model!AL2244,Model!AL2467,Model!AL3760)</f>
        <v>0.6321514444</v>
      </c>
      <c r="AN51" s="128">
        <f>sum(Model!AM245,Model!AM653,Model!AM891,Model!AM1116,Model!AM1343,Model!AM1568,Model!AM1793,Model!AM2244,Model!AM2467,Model!AM3760)</f>
        <v>0.6977048444</v>
      </c>
      <c r="AO51" s="128">
        <f>sum(Model!AN245,Model!AN653,Model!AN891,Model!AN1116,Model!AN1343,Model!AN1568,Model!AN1793,Model!AN2244,Model!AN2467,Model!AN3760)</f>
        <v>1.152902068</v>
      </c>
      <c r="AP51" s="128">
        <f>sum(Model!AO245,Model!AO653,Model!AO891,Model!AO1116,Model!AO1343,Model!AO1568,Model!AO1793,Model!AO2244,Model!AO2467,Model!AO3760)</f>
        <v>1.090387984</v>
      </c>
      <c r="AQ51" s="128">
        <f>sum(Model!AP245,Model!AP653,Model!AP891,Model!AP1116,Model!AP1343,Model!AP1568,Model!AP1793,Model!AP2244,Model!AP2467,Model!AP3760)</f>
        <v>1.346992684</v>
      </c>
      <c r="AR51" s="128">
        <f>sum(Model!AQ245,Model!AQ653,Model!AQ891,Model!AQ1116,Model!AQ1343,Model!AQ1568,Model!AQ1793,Model!AQ2244,Model!AQ2467,Model!AQ3760)</f>
        <v>1.102743064</v>
      </c>
      <c r="AS51" s="128">
        <f>sum(Model!AR245,Model!AR653,Model!AR891,Model!AR1116,Model!AR1343,Model!AR1568,Model!AR1793,Model!AR2244,Model!AR2467,Model!AR3760)</f>
        <v>0.6239591393</v>
      </c>
      <c r="AT51" s="128">
        <f>sum(Model!AS245,Model!AS653,Model!AS891,Model!AS1116,Model!AS1343,Model!AS1568,Model!AS1793,Model!AS2244,Model!AS2467,Model!AS3760)</f>
        <v>0.7923960793</v>
      </c>
      <c r="AU51" s="128">
        <f>sum(Model!AT245,Model!AT653,Model!AT891,Model!AT1116,Model!AT1343,Model!AT1568,Model!AT1793,Model!AT2244,Model!AT2467,Model!AT3760)</f>
        <v>0.9537084393</v>
      </c>
      <c r="AV51" s="128">
        <f>sum(Model!AU245,Model!AU653,Model!AU891,Model!AU1116,Model!AU1343,Model!AU1568,Model!AU1793,Model!AU2244,Model!AU2467,Model!AU3760)</f>
        <v>0.9943595993</v>
      </c>
      <c r="AW51" s="128">
        <f>sum(Model!AV245,Model!AV653,Model!AV891,Model!AV1116,Model!AV1343,Model!AV1568,Model!AV1793,Model!AV2244,Model!AV2467,Model!AV3760)</f>
        <v>0.5493343993</v>
      </c>
      <c r="AX51" s="128">
        <f>sum(Model!AW245,Model!AW653,Model!AW891,Model!AW1116,Model!AW1343,Model!AW1568,Model!AW1793,Model!AW2244,Model!AW2467,Model!AW3760)</f>
        <v>0.5165070393</v>
      </c>
      <c r="AY51" s="128">
        <f>sum(Model!AX245,Model!AX653,Model!AX891,Model!AX1116,Model!AX1343,Model!AX1568,Model!AX1793,Model!AX2244,Model!AX2467,Model!AX3760)</f>
        <v>0.8426206394</v>
      </c>
      <c r="AZ51" s="128">
        <f>sum(Model!AY245,Model!AY653,Model!AY891,Model!AY1116,Model!AY1343,Model!AY1568,Model!AY1793,Model!AY2244,Model!AY2467,Model!AY3760)</f>
        <v>1.213339428</v>
      </c>
      <c r="BA51" s="128">
        <f>sum(Model!AZ245,Model!AZ653,Model!AZ891,Model!AZ1116,Model!AZ1343,Model!AZ1568,Model!AZ1793,Model!AZ2244,Model!AZ2467,Model!AZ3760)</f>
        <v>1.029703893</v>
      </c>
      <c r="BB51" s="128">
        <f>sum(Model!BA245,Model!BA653,Model!BA891,Model!BA1116,Model!BA1343,Model!BA1568,Model!BA1793,Model!BA2244,Model!BA2467,Model!BA3760)</f>
        <v>1.029354373</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0.07532774056</v>
      </c>
      <c r="E52" s="105">
        <f>SUM(Model!D189,Model!D599,Model!D837,Model!D1062,Model!D1289,Model!D1514,Model!D1739,Model!D1964*0,Model!D2190,Model!D2413,Model!D2638,Model!D3704)-sum(Model!D136,Model!D547,Model!D785,Model!D1010,Model!D1237,Model!D1462,Model!D1687,Model!D1912*0,Model!D2138,Model!D2361,Model!D2586,Model!D3652)</f>
        <v>0.2223534138</v>
      </c>
      <c r="F52" s="105">
        <f>SUM(Model!E189,Model!E599,Model!E837,Model!E1062,Model!E1289,Model!E1514,Model!E1739,Model!E1964*0,Model!E2190,Model!E2413,Model!E2638,Model!E3704)-sum(Model!E136,Model!E547,Model!E785,Model!E1010,Model!E1237,Model!E1462,Model!E1687,Model!E1912*0,Model!E2138,Model!E2361,Model!E2586,Model!E3652)</f>
        <v>0.4481491385</v>
      </c>
      <c r="G52" s="105">
        <f>SUM(Model!F189,Model!F599,Model!F837,Model!F1062,Model!F1289,Model!F1514,Model!F1739,Model!F1964*0,Model!F2190,Model!F2413,Model!F2638,Model!F3704)-sum(Model!F136,Model!F547,Model!F785,Model!F1010,Model!F1237,Model!F1462,Model!F1687,Model!F1912*0,Model!F2138,Model!F2361,Model!F2586,Model!F3652)</f>
        <v>0.7268893417</v>
      </c>
      <c r="H52" s="105">
        <f>SUM(Model!G189,Model!G599,Model!G837,Model!G1062,Model!G1289,Model!G1514,Model!G1739,Model!G1964*0,Model!G2190,Model!G2413,Model!G2638,Model!G3704)-sum(Model!G136,Model!G547,Model!G785,Model!G1010,Model!G1237,Model!G1462,Model!G1687,Model!G1912*0,Model!G2138,Model!G2361,Model!G2586,Model!G3652)</f>
        <v>0.8098081952</v>
      </c>
      <c r="I52" s="105">
        <f>SUM(Model!H189,Model!H599,Model!H837,Model!H1062,Model!H1289,Model!H1514,Model!H1739,Model!H1964*0,Model!H2190,Model!H2413,Model!H2638,Model!H3704)-sum(Model!H136,Model!H547,Model!H785,Model!H1010,Model!H1237,Model!H1462,Model!H1687,Model!H1912*0,Model!H2138,Model!H2361,Model!H2586,Model!H3652)</f>
        <v>0.7554866145</v>
      </c>
      <c r="J52" s="105">
        <f>SUM(Model!I189,Model!I599,Model!I837,Model!I1062,Model!I1289,Model!I1514,Model!I1739,Model!I1964*0,Model!I2190,Model!I2413,Model!I2638,Model!I3704)-sum(Model!I136,Model!I547,Model!I785,Model!I1010,Model!I1237,Model!I1462,Model!I1687,Model!I1912*0,Model!I2138,Model!I2361,Model!I2586,Model!I3652)</f>
        <v>0.6867728797</v>
      </c>
      <c r="K52" s="105">
        <f>SUM(Model!J189,Model!J599,Model!J837,Model!J1062,Model!J1289,Model!J1514,Model!J1739,Model!J1964*0,Model!J2190,Model!J2413,Model!J2638,Model!J3704)-sum(Model!J136,Model!J547,Model!J785,Model!J1010,Model!J1237,Model!J1462,Model!J1687,Model!J1912*0,Model!J2138,Model!J2361,Model!J2586,Model!J3652)</f>
        <v>0.6383923209</v>
      </c>
      <c r="L52" s="105">
        <f>SUM(Model!K189,Model!K599,Model!K837,Model!K1062,Model!K1289,Model!K1514,Model!K1739,Model!K1964*0,Model!K2190,Model!K2413,Model!K2638,Model!K3704)-sum(Model!K136,Model!K547,Model!K785,Model!K1010,Model!K1237,Model!K1462,Model!K1687,Model!K1912*0,Model!K2138,Model!K2361,Model!K2586,Model!K3652)</f>
        <v>0.2940040583</v>
      </c>
      <c r="M52" s="105">
        <f>SUM(Model!L189,Model!L599,Model!L837,Model!L1062,Model!L1289,Model!L1514,Model!L1739,Model!L1964*0,Model!L2190,Model!L2413,Model!L2638,Model!L3704)-sum(Model!L136,Model!L547,Model!L785,Model!L1010,Model!L1237,Model!L1462,Model!L1687,Model!L1912*0,Model!L2138,Model!L2361,Model!L2586,Model!L3652)</f>
        <v>0.7527202877</v>
      </c>
      <c r="N52" s="105">
        <f>SUM(Model!M189,Model!M599,Model!M837,Model!M1062,Model!M1289,Model!M1514,Model!M1739,Model!M1964*0,Model!M2190,Model!M2413,Model!M2638,Model!M3704)-sum(Model!M136,Model!M547,Model!M785,Model!M1010,Model!M1237,Model!M1462,Model!M1687,Model!M1912*0,Model!M2138,Model!M2361,Model!M2586,Model!M3652)</f>
        <v>0.7852630358</v>
      </c>
      <c r="O52" s="105">
        <f>SUM(Model!N189,Model!N599,Model!N837,Model!N1062,Model!N1289,Model!N1514,Model!N1739,Model!N1964*0,Model!N2190,Model!N2413,Model!N2638,Model!N3704)-sum(Model!N136,Model!N547,Model!N785,Model!N1010,Model!N1237,Model!N1462,Model!N1687,Model!N1912*0,Model!N2138,Model!N2361,Model!N2586,Model!N3652)</f>
        <v>0.8984275235</v>
      </c>
      <c r="P52" s="105">
        <f>SUM(Model!O189,Model!O599,Model!O837,Model!O1062,Model!O1289,Model!O1514,Model!O1739,Model!O1964*0,Model!O2190,Model!O2413,Model!O2638,Model!O3704)-sum(Model!O136,Model!O547,Model!O785,Model!O1010,Model!O1237,Model!O1462,Model!O1687,Model!O1912*0,Model!O2138,Model!O2361,Model!O2586,Model!O3652)</f>
        <v>1.136580203</v>
      </c>
      <c r="Q52" s="105">
        <f>SUM(Model!P189,Model!P599,Model!P837,Model!P1062,Model!P1289,Model!P1514,Model!P1739,Model!P1964*0,Model!P2190,Model!P2413,Model!P2638,Model!P3704)-sum(Model!P136,Model!P547,Model!P785,Model!P1010,Model!P1237,Model!P1462,Model!P1687,Model!P1912*0,Model!P2138,Model!P2361,Model!P2586,Model!P3652)</f>
        <v>1.331042685</v>
      </c>
      <c r="R52" s="105">
        <f>SUM(Model!Q189,Model!Q599,Model!Q837,Model!Q1062,Model!Q1289,Model!Q1514,Model!Q1739,Model!Q1964*0,Model!Q2190,Model!Q2413,Model!Q2638,Model!Q3704)-sum(Model!Q136,Model!Q547,Model!Q785,Model!Q1010,Model!Q1237,Model!Q1462,Model!Q1687,Model!Q1912*0,Model!Q2138,Model!Q2361,Model!Q2586,Model!Q3652)</f>
        <v>1.402328736</v>
      </c>
      <c r="S52" s="105">
        <f>SUM(Model!R189,Model!R599,Model!R837,Model!R1062,Model!R1289,Model!R1514,Model!R1739,Model!R1964*0,Model!R2190,Model!R2413,Model!R2638,Model!R3704)-sum(Model!R136,Model!R547,Model!R785,Model!R1010,Model!R1237,Model!R1462,Model!R1687,Model!R1912*0,Model!R2138,Model!R2361,Model!R2586,Model!R3652)</f>
        <v>1.399460169</v>
      </c>
      <c r="T52" s="105">
        <f>SUM(Model!S189,Model!S599,Model!S837,Model!S1062,Model!S1289,Model!S1514,Model!S1739,Model!S1964*0,Model!S2190,Model!S2413,Model!S2638,Model!S3704)-sum(Model!S136,Model!S547,Model!S785,Model!S1010,Model!S1237,Model!S1462,Model!S1687,Model!S1912*0,Model!S2138,Model!S2361,Model!S2586,Model!S3652)</f>
        <v>1.492441683</v>
      </c>
      <c r="U52" s="105">
        <f>SUM(Model!T189,Model!T599,Model!T837,Model!T1062,Model!T1289,Model!T1514,Model!T1739,Model!T1964*0,Model!T2190,Model!T2413,Model!T2638,Model!T3704)-sum(Model!T136,Model!T547,Model!T785,Model!T1010,Model!T1237,Model!T1462,Model!T1687,Model!T1912*0,Model!T2138,Model!T2361,Model!T2586,Model!T3652)</f>
        <v>1.46749084</v>
      </c>
      <c r="V52" s="105">
        <f>SUM(Model!U189,Model!U599,Model!U837,Model!U1062,Model!U1289,Model!U1514,Model!U1739,Model!U1964*0,Model!U2190,Model!U2413,Model!U2638,Model!U3704)-sum(Model!U136,Model!U547,Model!U785,Model!U1010,Model!U1237,Model!U1462,Model!U1687,Model!U1912*0,Model!U2138,Model!U2361,Model!U2586,Model!U3652)</f>
        <v>1.372242826</v>
      </c>
      <c r="W52" s="105">
        <f>SUM(Model!V189,Model!V599,Model!V837,Model!V1062,Model!V1289,Model!V1514,Model!V1739,Model!V1964*0,Model!V2190,Model!V2413,Model!V2638,Model!V3704)-sum(Model!V136,Model!V547,Model!V785,Model!V1010,Model!V1237,Model!V1462,Model!V1687,Model!V1912*0,Model!V2138,Model!V2361,Model!V2586,Model!V3652)</f>
        <v>1.111304081</v>
      </c>
      <c r="X52" s="105">
        <f>SUM(Model!W189,Model!W599,Model!W837,Model!W1062,Model!W1289,Model!W1514,Model!W1739,Model!W1964*0,Model!W2190,Model!W2413,Model!W2638,Model!W3704)-sum(Model!W136,Model!W547,Model!W785,Model!W1010,Model!W1237,Model!W1462,Model!W1687,Model!W1912*0,Model!W2138,Model!W2361,Model!W2586,Model!W3652)</f>
        <v>0.830296224</v>
      </c>
      <c r="Y52" s="105">
        <f>SUM(Model!X189,Model!X599,Model!X837,Model!X1062,Model!X1289,Model!X1514,Model!X1739,Model!X1964*0,Model!X2190,Model!X2413,Model!X2638,Model!X3704)-sum(Model!X136,Model!X547,Model!X785,Model!X1010,Model!X1237,Model!X1462,Model!X1687,Model!X1912*0,Model!X2138,Model!X2361,Model!X2586,Model!X3652)</f>
        <v>1.097762058</v>
      </c>
      <c r="Z52" s="105">
        <f>SUM(Model!Y189,Model!Y599,Model!Y837,Model!Y1062,Model!Y1289,Model!Y1514,Model!Y1739,Model!Y1964*0,Model!Y2190,Model!Y2413,Model!Y2638,Model!Y3704)-sum(Model!Y136,Model!Y547,Model!Y785,Model!Y1010,Model!Y1237,Model!Y1462,Model!Y1687,Model!Y1912*0,Model!Y2138,Model!Y2361,Model!Y2586,Model!Y3652)</f>
        <v>1.386396734</v>
      </c>
      <c r="AA52" s="105">
        <f>SUM(Model!Z189,Model!Z599,Model!Z837,Model!Z1062,Model!Z1289,Model!Z1514,Model!Z1739,Model!Z1964*0,Model!Z2190,Model!Z2413,Model!Z2638,Model!Z3704)-sum(Model!Z136,Model!Z547,Model!Z785,Model!Z1010,Model!Z1237,Model!Z1462,Model!Z1687,Model!Z1912*0,Model!Z2138,Model!Z2361,Model!Z2586,Model!Z3652)</f>
        <v>1.411798255</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1.425654614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1.482008538</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1.466049902</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1.431832955</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1.400729897</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1.517875696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1.510504984</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1.50514804</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1.485755379</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1.41618336</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1.621778005</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1.866754248</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1.989813569</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2.766632759</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3.560986327</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4.089396628</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4.351692569</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4.111146265</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3.70437803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3.580969322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3.640747089</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3.479637332</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3.178945224</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3.047804967</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3.754140929</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4.188272107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4.119589292</v>
      </c>
    </row>
    <row r="53" ht="15.75" customHeight="1">
      <c r="A53" s="87" t="s">
        <v>287</v>
      </c>
      <c r="B53" s="129" t="s">
        <v>286</v>
      </c>
      <c r="C53" s="91" t="s">
        <v>241</v>
      </c>
      <c r="D53" s="105">
        <f>sum(Model!C2805,Model!C2972)-sum(Model!C2753,Model!C2920)</f>
        <v>0.03864443551</v>
      </c>
      <c r="E53" s="105">
        <f>sum(Model!D2805,Model!D2972)-sum(Model!D2753,Model!D2920)</f>
        <v>0.08768895701</v>
      </c>
      <c r="F53" s="105">
        <f>sum(Model!E2805,Model!E2972)-sum(Model!E2753,Model!E2920)</f>
        <v>0.1416833161</v>
      </c>
      <c r="G53" s="105">
        <f>sum(Model!F2805,Model!F2972)-sum(Model!F2753,Model!F2920)</f>
        <v>0.1963509366</v>
      </c>
      <c r="H53" s="105">
        <f>sum(Model!G2805,Model!G2972)-sum(Model!G2753,Model!G2920)</f>
        <v>0.2542551803</v>
      </c>
      <c r="I53" s="105">
        <f>sum(Model!H2805,Model!H2972)-sum(Model!H2753,Model!H2920)</f>
        <v>0.3142956643</v>
      </c>
      <c r="J53" s="105">
        <f>sum(Model!I2805,Model!I2972)-sum(Model!I2753,Model!I2920)</f>
        <v>0.3992707536</v>
      </c>
      <c r="K53" s="105">
        <f>sum(Model!J2805,Model!J2972)-sum(Model!J2753,Model!J2920)</f>
        <v>0.4924368739</v>
      </c>
      <c r="L53" s="105">
        <f>sum(Model!K2805,Model!K2972)-sum(Model!K2753,Model!K2920)</f>
        <v>0.6649322737</v>
      </c>
      <c r="M53" s="105">
        <f>sum(Model!L2805,Model!L2972)-sum(Model!L2753,Model!L2920)</f>
        <v>0.7539961382</v>
      </c>
      <c r="N53" s="105">
        <f>sum(Model!M2805,Model!M2972)-sum(Model!M2753,Model!M2920)</f>
        <v>0.8438006281</v>
      </c>
      <c r="O53" s="105">
        <f>sum(Model!N2805,Model!N2972)-sum(Model!N2753,Model!N2920)</f>
        <v>0.9291523322</v>
      </c>
      <c r="P53" s="105">
        <f>sum(Model!O2805,Model!O2972)-sum(Model!O2753,Model!O2920)</f>
        <v>1.073712795</v>
      </c>
      <c r="Q53" s="105">
        <f>sum(Model!P2805,Model!P2972)-sum(Model!P2753,Model!P2920)</f>
        <v>1.226139712</v>
      </c>
      <c r="R53" s="105">
        <f>sum(Model!Q2805,Model!Q2972)-sum(Model!Q2753,Model!Q2920)</f>
        <v>1.368609573</v>
      </c>
      <c r="S53" s="105">
        <f>sum(Model!R2805,Model!R2972)-sum(Model!R2753,Model!R2920)</f>
        <v>1.535374239</v>
      </c>
      <c r="T53" s="105">
        <f>sum(Model!S2805,Model!S2972)-sum(Model!S2753,Model!S2920)</f>
        <v>1.69271158</v>
      </c>
      <c r="U53" s="105">
        <f>sum(Model!T2805,Model!T2972)-sum(Model!T2753,Model!T2920)</f>
        <v>1.843802116</v>
      </c>
      <c r="V53" s="105">
        <f>sum(Model!U2805,Model!U2972)-sum(Model!U2753,Model!U2920)</f>
        <v>1.99397552</v>
      </c>
      <c r="W53" s="105">
        <f>sum(Model!V2805,Model!V2972)-sum(Model!V2753,Model!V2920)</f>
        <v>2.147770067</v>
      </c>
      <c r="X53" s="105">
        <f>sum(Model!W2805,Model!W2972)-sum(Model!W2753,Model!W2920)</f>
        <v>2.301924087</v>
      </c>
      <c r="Y53" s="105">
        <f>sum(Model!X2805,Model!X2972)-sum(Model!X2753,Model!X2920)</f>
        <v>2.459793117</v>
      </c>
      <c r="Z53" s="105">
        <f>sum(Model!Y2805,Model!Y2972)-sum(Model!Y2753,Model!Y2920)</f>
        <v>2.619581099</v>
      </c>
      <c r="AA53" s="105">
        <f>sum(Model!Z2805,Model!Z2972)-sum(Model!Z2753,Model!Z2920)</f>
        <v>2.781514321</v>
      </c>
      <c r="AB53" s="105">
        <f>sum(Model!AA2805,Model!AA2972)-sum(Model!AA2753,Model!AA2920)</f>
        <v>2.948281821</v>
      </c>
      <c r="AC53" s="105">
        <f>sum(Model!AB2805,Model!AB2972)-sum(Model!AB2753,Model!AB2920)</f>
        <v>3.117181617</v>
      </c>
      <c r="AD53" s="105">
        <f>sum(Model!AC2805,Model!AC2972)-sum(Model!AC2753,Model!AC2920)</f>
        <v>3.288124639</v>
      </c>
      <c r="AE53" s="105">
        <f>sum(Model!AD2805,Model!AD2972)-sum(Model!AD2753,Model!AD2920)</f>
        <v>3.460950588</v>
      </c>
      <c r="AF53" s="105">
        <f>sum(Model!AE2805,Model!AE2972)-sum(Model!AE2753,Model!AE2920)</f>
        <v>3.637642151</v>
      </c>
      <c r="AG53" s="105">
        <f>sum(Model!AF2805,Model!AF2972)-sum(Model!AF2753,Model!AF2920)</f>
        <v>3.818544859</v>
      </c>
      <c r="AH53" s="105">
        <f>sum(Model!AG2805,Model!AG2972)-sum(Model!AG2753,Model!AG2920)</f>
        <v>3.999317605</v>
      </c>
      <c r="AI53" s="105">
        <f>sum(Model!AH2805,Model!AH2972)-sum(Model!AH2753,Model!AH2920)</f>
        <v>4.183440681</v>
      </c>
      <c r="AJ53" s="105">
        <f>sum(Model!AI2805,Model!AI2972)-sum(Model!AI2753,Model!AI2920)</f>
        <v>4.371954362</v>
      </c>
      <c r="AK53" s="105">
        <f>sum(Model!AJ2805,Model!AJ2972)-sum(Model!AJ2753,Model!AJ2920)</f>
        <v>4.564126155</v>
      </c>
      <c r="AL53" s="105">
        <f>sum(Model!AK2805,Model!AK2972)-sum(Model!AK2753,Model!AK2920)</f>
        <v>4.760618895</v>
      </c>
      <c r="AM53" s="105">
        <f>sum(Model!AL2805,Model!AL2972)-sum(Model!AL2753,Model!AL2920)</f>
        <v>4.958433075</v>
      </c>
      <c r="AN53" s="105">
        <f>sum(Model!AM2805,Model!AM2972)-sum(Model!AM2753,Model!AM2920)</f>
        <v>5.146498706</v>
      </c>
      <c r="AO53" s="105">
        <f>sum(Model!AN2805,Model!AN2972)-sum(Model!AN2753,Model!AN2920)</f>
        <v>5.337097935</v>
      </c>
      <c r="AP53" s="105">
        <f>sum(Model!AO2805,Model!AO2972)-sum(Model!AO2753,Model!AO2920)</f>
        <v>5.484114935</v>
      </c>
      <c r="AQ53" s="105">
        <f>sum(Model!AP2805,Model!AP2972)-sum(Model!AP2753,Model!AP2920)</f>
        <v>5.689153943</v>
      </c>
      <c r="AR53" s="105">
        <f>sum(Model!AQ2805,Model!AQ2972)-sum(Model!AQ2753,Model!AQ2920)</f>
        <v>5.900646651</v>
      </c>
      <c r="AS53" s="105">
        <f>sum(Model!AR2805,Model!AR2972)-sum(Model!AR2753,Model!AR2920)</f>
        <v>6.11686478</v>
      </c>
      <c r="AT53" s="105">
        <f>sum(Model!AS2805,Model!AS2972)-sum(Model!AS2753,Model!AS2920)</f>
        <v>6.307858457</v>
      </c>
      <c r="AU53" s="105">
        <f>sum(Model!AT2805,Model!AT2972)-sum(Model!AT2753,Model!AT2920)</f>
        <v>6.492646048</v>
      </c>
      <c r="AV53" s="105">
        <f>sum(Model!AU2805,Model!AU2972)-sum(Model!AU2753,Model!AU2920)</f>
        <v>6.699842666</v>
      </c>
      <c r="AW53" s="105">
        <f>sum(Model!AV2805,Model!AV2972)-sum(Model!AV2753,Model!AV2920)</f>
        <v>6.893796311</v>
      </c>
      <c r="AX53" s="105">
        <f>sum(Model!AW2805,Model!AW2972)-sum(Model!AW2753,Model!AW2920)</f>
        <v>7.103854292</v>
      </c>
      <c r="AY53" s="105">
        <f>sum(Model!AX2805,Model!AX2972)-sum(Model!AX2753,Model!AX2920)</f>
        <v>7.315124644</v>
      </c>
      <c r="AZ53" s="105">
        <f>sum(Model!AY2805,Model!AY2972)-sum(Model!AY2753,Model!AY2920)</f>
        <v>7.532002705</v>
      </c>
      <c r="BA53" s="105">
        <f>sum(Model!AZ2805,Model!AZ2972)-sum(Model!AZ2753,Model!AZ2920)</f>
        <v>7.756057517</v>
      </c>
      <c r="BB53" s="105">
        <f>sum(Model!BA2805,Model!BA2972)-sum(Model!BA2753,Model!BA2920)</f>
        <v>7.984023124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0.8846466419</v>
      </c>
      <c r="E55" s="132">
        <f>sum('Transportation and Industrial G'!C$35)*10^9*'Assumptions (O&amp;G Upstream)'!D$309/'Assumptions (O&amp;G Upstream)'!D$319/10^9*'Inflation GDP Population'!$S$18/'Inflation GDP Population'!C$18</f>
        <v>0.7895496216</v>
      </c>
      <c r="F55" s="132">
        <f>sum('Transportation and Industrial G'!D$35)*10^9*'Assumptions (O&amp;G Upstream)'!E$309/'Assumptions (O&amp;G Upstream)'!E$319/10^9*'Inflation GDP Population'!$S$18/'Inflation GDP Population'!D$18</f>
        <v>0.7109660638</v>
      </c>
      <c r="G55" s="132">
        <f>sum('Transportation and Industrial G'!E$35)*10^9*'Assumptions (O&amp;G Upstream)'!F$309/'Assumptions (O&amp;G Upstream)'!F$319/10^9*'Inflation GDP Population'!$S$18/'Inflation GDP Population'!E$18</f>
        <v>0.9130044855</v>
      </c>
      <c r="H55" s="132">
        <f>sum('Transportation and Industrial G'!F$35)*10^9*'Assumptions (O&amp;G Upstream)'!G$309/'Assumptions (O&amp;G Upstream)'!G$319/10^9*'Inflation GDP Population'!$S$18/'Inflation GDP Population'!F$18</f>
        <v>1.23702189</v>
      </c>
      <c r="I55" s="132">
        <f>sum('Transportation and Industrial G'!G$35)*10^9*'Assumptions (O&amp;G Upstream)'!H$309/'Assumptions (O&amp;G Upstream)'!H$319/10^9*'Inflation GDP Population'!$S$18/'Inflation GDP Population'!G$18</f>
        <v>1.705586116</v>
      </c>
      <c r="J55" s="132">
        <f>sum('Transportation and Industrial G'!H$35)*10^9*'Assumptions (O&amp;G Upstream)'!I$309/'Assumptions (O&amp;G Upstream)'!I$319/10^9*'Inflation GDP Population'!$S$18/'Inflation GDP Population'!H$18</f>
        <v>1.823448011</v>
      </c>
      <c r="K55" s="132">
        <f>sum('Transportation and Industrial G'!I$35)*10^9*'Assumptions (O&amp;G Upstream)'!J$309/'Assumptions (O&amp;G Upstream)'!J$319/10^9*'Inflation GDP Population'!$S$18/'Inflation GDP Population'!I$18</f>
        <v>1.573228542</v>
      </c>
      <c r="L55" s="132">
        <f>sum('Transportation and Industrial G'!J$35)*10^9*'Assumptions (O&amp;G Upstream)'!K$309/'Assumptions (O&amp;G Upstream)'!K$319/10^9*'Inflation GDP Population'!$S$18/'Inflation GDP Population'!J$18</f>
        <v>1.630204922</v>
      </c>
      <c r="M55" s="132">
        <f>sum('Transportation and Industrial G'!K$35)*10^9*'Assumptions (O&amp;G Upstream)'!L$309/'Assumptions (O&amp;G Upstream)'!L$319/10^9*'Inflation GDP Population'!$S$18/'Inflation GDP Population'!K$18</f>
        <v>1.261332216</v>
      </c>
      <c r="N55" s="132">
        <f>sum('Transportation and Industrial G'!L$35)*10^9*'Assumptions (O&amp;G Upstream)'!M$309/'Assumptions (O&amp;G Upstream)'!M$319/10^9*'Inflation GDP Population'!$S$18/'Inflation GDP Population'!L$18</f>
        <v>1.600363887</v>
      </c>
      <c r="O55" s="132">
        <f>sum('Transportation and Industrial G'!M$35)*10^9*'Assumptions (O&amp;G Upstream)'!N$309/'Assumptions (O&amp;G Upstream)'!N$319/10^9*'Inflation GDP Population'!$S$18/'Inflation GDP Population'!M$18</f>
        <v>1.798596461</v>
      </c>
      <c r="P55" s="132">
        <f>sum('Transportation and Industrial G'!N$35)*10^9*'Assumptions (O&amp;G Upstream)'!O$309/'Assumptions (O&amp;G Upstream)'!O$319/10^9*'Inflation GDP Population'!$S$18/'Inflation GDP Population'!N$18</f>
        <v>1.499893965</v>
      </c>
      <c r="Q55" s="132">
        <f>sum('Transportation and Industrial G'!O$35)*10^9*'Assumptions (O&amp;G Upstream)'!P$309/'Assumptions (O&amp;G Upstream)'!P$319/10^9*'Inflation GDP Population'!$S$18/'Inflation GDP Population'!O$18</f>
        <v>1.584769529</v>
      </c>
      <c r="R55" s="132">
        <f>sum('Transportation and Industrial G'!P$35)*10^9*'Assumptions (O&amp;G Upstream)'!Q$309/'Assumptions (O&amp;G Upstream)'!Q$319/10^9*'Inflation GDP Population'!$S$18/'Inflation GDP Population'!P$18</f>
        <v>1.486298393</v>
      </c>
      <c r="S55" s="132">
        <f>sum('Transportation and Industrial G'!Q$35)*10^9*'Assumptions (O&amp;G Upstream)'!R$309/'Assumptions (O&amp;G Upstream)'!R$319/10^9*'Inflation GDP Population'!$S$18/'Inflation GDP Population'!Q$18</f>
        <v>0.7316215436</v>
      </c>
      <c r="T55" s="132">
        <f>sum('Transportation and Industrial G'!R$35)*10^9*'Assumptions (O&amp;G Upstream)'!S$309/'Assumptions (O&amp;G Upstream)'!S$319/10^9*'Inflation GDP Population'!$S$18/'Inflation GDP Population'!R$18</f>
        <v>0.6154802458</v>
      </c>
      <c r="U55" s="132">
        <f>sum('Transportation and Industrial G'!S$35)*10^9*'Assumptions (O&amp;G Upstream)'!T$309/'Assumptions (O&amp;G Upstream)'!T$319/10^9*'Inflation GDP Population'!$S$18/'Inflation GDP Population'!S$18</f>
        <v>0.7824229717</v>
      </c>
      <c r="V55" s="132">
        <f>sum('Transportation and Industrial G'!T$35)*10^9*'Assumptions (O&amp;G Upstream)'!U$309/'Assumptions (O&amp;G Upstream)'!U$319/10^9*'Inflation GDP Population'!$S$18/'Inflation GDP Population'!T$18</f>
        <v>0.9853341996</v>
      </c>
      <c r="W55" s="132">
        <f>sum('Transportation and Industrial G'!U$35)*10^9*'Assumptions (O&amp;G Upstream)'!V$309/'Assumptions (O&amp;G Upstream)'!V$319/10^9*'Inflation GDP Population'!$S$18/'Inflation GDP Population'!U$18</f>
        <v>1.044665269</v>
      </c>
      <c r="X55" s="132">
        <f>sum('Transportation and Industrial G'!V$35)*10^9*'Assumptions (O&amp;G Upstream)'!W$309/'Assumptions (O&amp;G Upstream)'!W$319/10^9*'Inflation GDP Population'!$S$18/'Inflation GDP Population'!V$18</f>
        <v>1.089853995</v>
      </c>
      <c r="Y55" s="132">
        <f>sum('Transportation and Industrial G'!W$35)*10^9*'Assumptions (O&amp;G Upstream)'!X$309/'Assumptions (O&amp;G Upstream)'!X$319/10^9*'Inflation GDP Population'!$S$18/'Inflation GDP Population'!W$18</f>
        <v>1.129818558</v>
      </c>
      <c r="Z55" s="132">
        <f>sum('Transportation and Industrial G'!X$35)*10^9*'Assumptions (O&amp;G Upstream)'!Y$309/'Assumptions (O&amp;G Upstream)'!Y$319/10^9*'Inflation GDP Population'!$S$18/'Inflation GDP Population'!X$18</f>
        <v>1.133502269</v>
      </c>
      <c r="AA55" s="132">
        <f>sum('Transportation and Industrial G'!Y$35)*10^9*'Assumptions (O&amp;G Upstream)'!Z$309/'Assumptions (O&amp;G Upstream)'!Z$319/10^9*'Inflation GDP Population'!$S$18/'Inflation GDP Population'!Y$18</f>
        <v>1.173544739</v>
      </c>
      <c r="AB55" s="132">
        <f>sum('Transportation and Industrial G'!Z$35)*10^9*'Assumptions (O&amp;G Upstream)'!AA$309/'Assumptions (O&amp;G Upstream)'!AA$319/10^9*'Inflation GDP Population'!$S$18/'Inflation GDP Population'!Z$18</f>
        <v>1.238290694</v>
      </c>
      <c r="AC55" s="132">
        <f>sum('Transportation and Industrial G'!AA$35)*10^9*'Assumptions (O&amp;G Upstream)'!AB$309/'Assumptions (O&amp;G Upstream)'!AB$319/10^9*'Inflation GDP Population'!$S$18/'Inflation GDP Population'!AA$18</f>
        <v>1.296749786</v>
      </c>
      <c r="AD55" s="132">
        <f>sum('Transportation and Industrial G'!AB$35)*10^9*'Assumptions (O&amp;G Upstream)'!AC$309/'Assumptions (O&amp;G Upstream)'!AC$319/10^9*'Inflation GDP Population'!$S$18/'Inflation GDP Population'!AB$18</f>
        <v>1.346138207</v>
      </c>
      <c r="AE55" s="132">
        <f>sum('Transportation and Industrial G'!AC$35)*10^9*'Assumptions (O&amp;G Upstream)'!AD$309/'Assumptions (O&amp;G Upstream)'!AD$319/10^9*'Inflation GDP Population'!$S$18/'Inflation GDP Population'!AC$18</f>
        <v>1.399328994</v>
      </c>
      <c r="AF55" s="132">
        <f>sum('Transportation and Industrial G'!AD$35)*10^9*'Assumptions (O&amp;G Upstream)'!AE$309/'Assumptions (O&amp;G Upstream)'!AE$319/10^9*'Inflation GDP Population'!$S$18/'Inflation GDP Population'!AD$18</f>
        <v>1.442960812</v>
      </c>
      <c r="AG55" s="132">
        <f>sum('Transportation and Industrial G'!AE$35)*10^9*'Assumptions (O&amp;G Upstream)'!AF$309/'Assumptions (O&amp;G Upstream)'!AF$319/10^9*'Inflation GDP Population'!$S$18/'Inflation GDP Population'!AE$18</f>
        <v>1.490336454</v>
      </c>
      <c r="AH55" s="132">
        <f>sum('Transportation and Industrial G'!AF$35)*10^9*'Assumptions (O&amp;G Upstream)'!AG$309/'Assumptions (O&amp;G Upstream)'!AG$319/10^9*'Inflation GDP Population'!$S$18/'Inflation GDP Population'!AF$18</f>
        <v>1.528287033</v>
      </c>
      <c r="AI55" s="132">
        <f>sum('Transportation and Industrial G'!AG$35)*10^9*'Assumptions (O&amp;G Upstream)'!AH$309/'Assumptions (O&amp;G Upstream)'!AH$319/10^9*'Inflation GDP Population'!$S$18/'Inflation GDP Population'!AG$18</f>
        <v>1.575051043</v>
      </c>
      <c r="AJ55" s="132">
        <f>sum('Transportation and Industrial G'!AH$35)*10^9*'Assumptions (O&amp;G Upstream)'!AI$309/'Assumptions (O&amp;G Upstream)'!AI$319/10^9*'Inflation GDP Population'!$S$18/'Inflation GDP Population'!AH$18</f>
        <v>1.609767921</v>
      </c>
      <c r="AK55" s="132">
        <f>sum('Transportation and Industrial G'!AI$35)*10^9*'Assumptions (O&amp;G Upstream)'!AJ$309/'Assumptions (O&amp;G Upstream)'!AJ$319/10^9*'Inflation GDP Population'!$S$18/'Inflation GDP Population'!AI$18</f>
        <v>1.67312673</v>
      </c>
      <c r="AL55" s="132">
        <f>sum('Transportation and Industrial G'!AJ$35)*10^9*'Assumptions (O&amp;G Upstream)'!AK$309/'Assumptions (O&amp;G Upstream)'!AK$319/10^9*'Inflation GDP Population'!$S$18/'Inflation GDP Population'!AJ$18</f>
        <v>1.699985519</v>
      </c>
      <c r="AM55" s="132">
        <f>sum('Transportation and Industrial G'!AK$35)*10^9*'Assumptions (O&amp;G Upstream)'!AL$309/'Assumptions (O&amp;G Upstream)'!AL$319/10^9*'Inflation GDP Population'!$S$18/'Inflation GDP Population'!AK$18</f>
        <v>1.744391105</v>
      </c>
      <c r="AN55" s="132">
        <f>sum('Transportation and Industrial G'!AL$35)*10^9*'Assumptions (O&amp;G Upstream)'!AM$309/'Assumptions (O&amp;G Upstream)'!AM$319/10^9*'Inflation GDP Population'!$S$18/'Inflation GDP Population'!AL$18</f>
        <v>1.796821803</v>
      </c>
      <c r="AO55" s="132">
        <f>sum('Transportation and Industrial G'!AM$35)*10^9*'Assumptions (O&amp;G Upstream)'!AN$309/'Assumptions (O&amp;G Upstream)'!AN$319/10^9*'Inflation GDP Population'!$S$18/'Inflation GDP Population'!AM$18</f>
        <v>1.808037826</v>
      </c>
      <c r="AP55" s="132">
        <f>sum('Transportation and Industrial G'!AN$35)*10^9*'Assumptions (O&amp;G Upstream)'!AO$309/'Assumptions (O&amp;G Upstream)'!AO$319/10^9*'Inflation GDP Population'!$S$18/'Inflation GDP Population'!AN$18</f>
        <v>1.847678473</v>
      </c>
      <c r="AQ55" s="132">
        <f>sum('Transportation and Industrial G'!AO$35)*10^9*'Assumptions (O&amp;G Upstream)'!AP$309/'Assumptions (O&amp;G Upstream)'!AP$319/10^9*'Inflation GDP Population'!$S$18/'Inflation GDP Population'!AO$18</f>
        <v>1.87984817</v>
      </c>
      <c r="AR55" s="132">
        <f>sum('Transportation and Industrial G'!AP$35)*10^9*'Assumptions (O&amp;G Upstream)'!AQ$309/'Assumptions (O&amp;G Upstream)'!AQ$319/10^9*'Inflation GDP Population'!$S$18/'Inflation GDP Population'!AP$18</f>
        <v>1.926086633</v>
      </c>
      <c r="AS55" s="132">
        <f>sum('Transportation and Industrial G'!AQ$35)*10^9*'Assumptions (O&amp;G Upstream)'!AR$309/'Assumptions (O&amp;G Upstream)'!AR$319/10^9*'Inflation GDP Population'!$S$18/'Inflation GDP Population'!AQ$18</f>
        <v>1.956815866</v>
      </c>
      <c r="AT55" s="132">
        <f>sum('Transportation and Industrial G'!AR$35)*10^9*'Assumptions (O&amp;G Upstream)'!AS$309/'Assumptions (O&amp;G Upstream)'!AS$319/10^9*'Inflation GDP Population'!$S$18/'Inflation GDP Population'!AR$18</f>
        <v>2.002933455</v>
      </c>
      <c r="AU55" s="132">
        <f>sum('Transportation and Industrial G'!AS$35)*10^9*'Assumptions (O&amp;G Upstream)'!AT$309/'Assumptions (O&amp;G Upstream)'!AT$319/10^9*'Inflation GDP Population'!$S$18/'Inflation GDP Population'!AS$18</f>
        <v>2.029000295</v>
      </c>
      <c r="AV55" s="132">
        <f>sum('Transportation and Industrial G'!AT$35)*10^9*'Assumptions (O&amp;G Upstream)'!AU$309/'Assumptions (O&amp;G Upstream)'!AU$319/10^9*'Inflation GDP Population'!$S$18/'Inflation GDP Population'!AT$18</f>
        <v>2.06090812</v>
      </c>
      <c r="AW55" s="132">
        <f>sum('Transportation and Industrial G'!AU$35)*10^9*'Assumptions (O&amp;G Upstream)'!AV$309/'Assumptions (O&amp;G Upstream)'!AV$319/10^9*'Inflation GDP Population'!$S$18/'Inflation GDP Population'!AU$18</f>
        <v>2.093662568</v>
      </c>
      <c r="AX55" s="132">
        <f>sum('Transportation and Industrial G'!AV$35)*10^9*'Assumptions (O&amp;G Upstream)'!AW$309/'Assumptions (O&amp;G Upstream)'!AW$319/10^9*'Inflation GDP Population'!$S$18/'Inflation GDP Population'!AV$18</f>
        <v>2.123067807</v>
      </c>
      <c r="AY55" s="132">
        <f>sum('Transportation and Industrial G'!AW$35)*10^9*'Assumptions (O&amp;G Upstream)'!AX$309/'Assumptions (O&amp;G Upstream)'!AX$319/10^9*'Inflation GDP Population'!$S$18/'Inflation GDP Population'!AW$18</f>
        <v>2.152178895</v>
      </c>
      <c r="AZ55" s="132">
        <f>sum('Transportation and Industrial G'!AX$35)*10^9*'Assumptions (O&amp;G Upstream)'!AY$309/'Assumptions (O&amp;G Upstream)'!AY$319/10^9*'Inflation GDP Population'!$S$18/'Inflation GDP Population'!AX$18</f>
        <v>2.182212745</v>
      </c>
      <c r="BA55" s="132">
        <f>sum('Transportation and Industrial G'!AY$35)*10^9*'Assumptions (O&amp;G Upstream)'!AZ$309/'Assumptions (O&amp;G Upstream)'!AZ$319/10^9*'Inflation GDP Population'!$S$18/'Inflation GDP Population'!AY$18</f>
        <v>2.208111069</v>
      </c>
      <c r="BB55" s="132">
        <f>sum('Transportation and Industrial G'!AZ$35)*10^9*'Assumptions (O&amp;G Upstream)'!BA$309/'Assumptions (O&amp;G Upstream)'!BA$319/10^9*'Inflation GDP Population'!$S$18/'Inflation GDP Population'!AZ$18</f>
        <v>2.232817817</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0.8872287727</v>
      </c>
      <c r="E56" s="132">
        <f>sum('Transportation and Industrial G'!C$34)*10^9*'Assumptions (O&amp;G Upstream)'!D$309/'Assumptions (O&amp;G Upstream)'!D$319/10^9*'Inflation GDP Population'!$S$18/'Inflation GDP Population'!C$18</f>
        <v>0.6468242505</v>
      </c>
      <c r="F56" s="132">
        <f>sum('Transportation and Industrial G'!D$34)*10^9*'Assumptions (O&amp;G Upstream)'!E$309/'Assumptions (O&amp;G Upstream)'!E$319/10^9*'Inflation GDP Population'!$S$18/'Inflation GDP Population'!D$18</f>
        <v>0.6233715285</v>
      </c>
      <c r="G56" s="132">
        <f>sum('Transportation and Industrial G'!E$34)*10^9*'Assumptions (O&amp;G Upstream)'!F$309/'Assumptions (O&amp;G Upstream)'!F$319/10^9*'Inflation GDP Population'!$S$18/'Inflation GDP Population'!E$18</f>
        <v>1.051440402</v>
      </c>
      <c r="H56" s="132">
        <f>sum('Transportation and Industrial G'!F$34)*10^9*'Assumptions (O&amp;G Upstream)'!G$309/'Assumptions (O&amp;G Upstream)'!G$319/10^9*'Inflation GDP Population'!$S$18/'Inflation GDP Population'!F$18</f>
        <v>1.226928387</v>
      </c>
      <c r="I56" s="132">
        <f>sum('Transportation and Industrial G'!G$34)*10^9*'Assumptions (O&amp;G Upstream)'!H$309/'Assumptions (O&amp;G Upstream)'!H$319/10^9*'Inflation GDP Population'!$S$18/'Inflation GDP Population'!G$18</f>
        <v>1.59294446</v>
      </c>
      <c r="J56" s="132">
        <f>sum('Transportation and Industrial G'!H$34)*10^9*'Assumptions (O&amp;G Upstream)'!I$309/'Assumptions (O&amp;G Upstream)'!I$319/10^9*'Inflation GDP Population'!$S$18/'Inflation GDP Population'!H$18</f>
        <v>1.333133778</v>
      </c>
      <c r="K56" s="132">
        <f>sum('Transportation and Industrial G'!I$34)*10^9*'Assumptions (O&amp;G Upstream)'!J$309/'Assumptions (O&amp;G Upstream)'!J$319/10^9*'Inflation GDP Population'!$S$18/'Inflation GDP Population'!I$18</f>
        <v>1.42646499</v>
      </c>
      <c r="L56" s="132">
        <f>sum('Transportation and Industrial G'!J$34)*10^9*'Assumptions (O&amp;G Upstream)'!K$309/'Assumptions (O&amp;G Upstream)'!K$319/10^9*'Inflation GDP Population'!$S$18/'Inflation GDP Population'!J$18</f>
        <v>1.803533676</v>
      </c>
      <c r="M56" s="132">
        <f>sum('Transportation and Industrial G'!K$34)*10^9*'Assumptions (O&amp;G Upstream)'!L$309/'Assumptions (O&amp;G Upstream)'!L$319/10^9*'Inflation GDP Population'!$S$18/'Inflation GDP Population'!K$18</f>
        <v>1.065555432</v>
      </c>
      <c r="N56" s="132">
        <f>sum('Transportation and Industrial G'!L$34)*10^9*'Assumptions (O&amp;G Upstream)'!M$309/'Assumptions (O&amp;G Upstream)'!M$319/10^9*'Inflation GDP Population'!$S$18/'Inflation GDP Population'!L$18</f>
        <v>1.471292625</v>
      </c>
      <c r="O56" s="132">
        <f>sum('Transportation and Industrial G'!M$34)*10^9*'Assumptions (O&amp;G Upstream)'!N$309/'Assumptions (O&amp;G Upstream)'!N$319/10^9*'Inflation GDP Population'!$S$18/'Inflation GDP Population'!M$18</f>
        <v>1.554266966</v>
      </c>
      <c r="P56" s="132">
        <f>sum('Transportation and Industrial G'!N$34)*10^9*'Assumptions (O&amp;G Upstream)'!O$309/'Assumptions (O&amp;G Upstream)'!O$319/10^9*'Inflation GDP Population'!$S$18/'Inflation GDP Population'!N$18</f>
        <v>1.200558828</v>
      </c>
      <c r="Q56" s="132">
        <f>sum('Transportation and Industrial G'!O$34)*10^9*'Assumptions (O&amp;G Upstream)'!P$309/'Assumptions (O&amp;G Upstream)'!P$319/10^9*'Inflation GDP Population'!$S$18/'Inflation GDP Population'!O$18</f>
        <v>1.289910804</v>
      </c>
      <c r="R56" s="132">
        <f>sum('Transportation and Industrial G'!P$34)*10^9*'Assumptions (O&amp;G Upstream)'!Q$309/'Assumptions (O&amp;G Upstream)'!Q$319/10^9*'Inflation GDP Population'!$S$18/'Inflation GDP Population'!P$18</f>
        <v>1.302185569</v>
      </c>
      <c r="S56" s="132">
        <f>sum('Transportation and Industrial G'!Q$34)*10^9*'Assumptions (O&amp;G Upstream)'!R$309/'Assumptions (O&amp;G Upstream)'!R$319/10^9*'Inflation GDP Population'!$S$18/'Inflation GDP Population'!Q$18</f>
        <v>0.8144051064</v>
      </c>
      <c r="T56" s="132">
        <f>sum('Transportation and Industrial G'!R$34)*10^9*'Assumptions (O&amp;G Upstream)'!S$309/'Assumptions (O&amp;G Upstream)'!S$319/10^9*'Inflation GDP Population'!$S$18/'Inflation GDP Population'!R$18</f>
        <v>0.5845752541</v>
      </c>
      <c r="U56" s="132">
        <f>sum('Transportation and Industrial G'!S$34)*10^9*'Assumptions (O&amp;G Upstream)'!T$309/'Assumptions (O&amp;G Upstream)'!T$319/10^9*'Inflation GDP Population'!$S$18/'Inflation GDP Population'!S$18</f>
        <v>0.6494644135</v>
      </c>
      <c r="V56" s="132">
        <f>sum('Transportation and Industrial G'!T$34)*10^9*'Assumptions (O&amp;G Upstream)'!U$309/'Assumptions (O&amp;G Upstream)'!U$319/10^9*'Inflation GDP Population'!$S$18/'Inflation GDP Population'!T$18</f>
        <v>0.805939695</v>
      </c>
      <c r="W56" s="132">
        <f>sum('Transportation and Industrial G'!U$34)*10^9*'Assumptions (O&amp;G Upstream)'!V$309/'Assumptions (O&amp;G Upstream)'!V$319/10^9*'Inflation GDP Population'!$S$18/'Inflation GDP Population'!U$18</f>
        <v>0.8419885482</v>
      </c>
      <c r="X56" s="132">
        <f>sum('Transportation and Industrial G'!V$34)*10^9*'Assumptions (O&amp;G Upstream)'!W$309/'Assumptions (O&amp;G Upstream)'!W$319/10^9*'Inflation GDP Population'!$S$18/'Inflation GDP Population'!V$18</f>
        <v>0.8655885574</v>
      </c>
      <c r="Y56" s="132">
        <f>sum('Transportation and Industrial G'!W$34)*10^9*'Assumptions (O&amp;G Upstream)'!X$309/'Assumptions (O&amp;G Upstream)'!X$319/10^9*'Inflation GDP Population'!$S$18/'Inflation GDP Population'!W$18</f>
        <v>0.8842386091</v>
      </c>
      <c r="Z56" s="132">
        <f>sum('Transportation and Industrial G'!X$34)*10^9*'Assumptions (O&amp;G Upstream)'!Y$309/'Assumptions (O&amp;G Upstream)'!Y$319/10^9*'Inflation GDP Population'!$S$18/'Inflation GDP Population'!X$18</f>
        <v>0.8741852636</v>
      </c>
      <c r="AA56" s="132">
        <f>sum('Transportation and Industrial G'!Y$34)*10^9*'Assumptions (O&amp;G Upstream)'!Z$309/'Assumptions (O&amp;G Upstream)'!Z$319/10^9*'Inflation GDP Population'!$S$18/'Inflation GDP Population'!Y$18</f>
        <v>0.8918731709</v>
      </c>
      <c r="AB56" s="132">
        <f>sum('Transportation and Industrial G'!Z$34)*10^9*'Assumptions (O&amp;G Upstream)'!AA$309/'Assumptions (O&amp;G Upstream)'!AA$319/10^9*'Inflation GDP Population'!$S$18/'Inflation GDP Population'!Z$18</f>
        <v>0.9273630242</v>
      </c>
      <c r="AC56" s="132">
        <f>sum('Transportation and Industrial G'!AA$34)*10^9*'Assumptions (O&amp;G Upstream)'!AB$309/'Assumptions (O&amp;G Upstream)'!AB$319/10^9*'Inflation GDP Population'!$S$18/'Inflation GDP Population'!AA$18</f>
        <v>0.9569907452</v>
      </c>
      <c r="AD56" s="132">
        <f>sum('Transportation and Industrial G'!AB$34)*10^9*'Assumptions (O&amp;G Upstream)'!AC$309/'Assumptions (O&amp;G Upstream)'!AC$319/10^9*'Inflation GDP Population'!$S$18/'Inflation GDP Population'!AB$18</f>
        <v>0.9789614069</v>
      </c>
      <c r="AE56" s="132">
        <f>sum('Transportation and Industrial G'!AC$34)*10^9*'Assumptions (O&amp;G Upstream)'!AD$309/'Assumptions (O&amp;G Upstream)'!AD$319/10^9*'Inflation GDP Population'!$S$18/'Inflation GDP Population'!AC$18</f>
        <v>1.002811751</v>
      </c>
      <c r="AF56" s="132">
        <f>sum('Transportation and Industrial G'!AD$34)*10^9*'Assumptions (O&amp;G Upstream)'!AE$309/'Assumptions (O&amp;G Upstream)'!AE$319/10^9*'Inflation GDP Population'!$S$18/'Inflation GDP Population'!AD$18</f>
        <v>1.019005169</v>
      </c>
      <c r="AG56" s="132">
        <f>sum('Transportation and Industrial G'!AE$34)*10^9*'Assumptions (O&amp;G Upstream)'!AF$309/'Assumptions (O&amp;G Upstream)'!AF$319/10^9*'Inflation GDP Population'!$S$18/'Inflation GDP Population'!AE$18</f>
        <v>1.037113676</v>
      </c>
      <c r="AH56" s="132">
        <f>sum('Transportation and Industrial G'!AF$34)*10^9*'Assumptions (O&amp;G Upstream)'!AG$309/'Assumptions (O&amp;G Upstream)'!AG$319/10^9*'Inflation GDP Population'!$S$18/'Inflation GDP Population'!AF$18</f>
        <v>1.048007474</v>
      </c>
      <c r="AI56" s="132">
        <f>sum('Transportation and Industrial G'!AG$34)*10^9*'Assumptions (O&amp;G Upstream)'!AH$309/'Assumptions (O&amp;G Upstream)'!AH$319/10^9*'Inflation GDP Population'!$S$18/'Inflation GDP Population'!AG$18</f>
        <v>1.064309738</v>
      </c>
      <c r="AJ56" s="132">
        <f>sum('Transportation and Industrial G'!AH$34)*10^9*'Assumptions (O&amp;G Upstream)'!AI$309/'Assumptions (O&amp;G Upstream)'!AI$319/10^9*'Inflation GDP Population'!$S$18/'Inflation GDP Population'!AH$18</f>
        <v>1.071880738</v>
      </c>
      <c r="AK56" s="132">
        <f>sum('Transportation and Industrial G'!AI$34)*10^9*'Assumptions (O&amp;G Upstream)'!AJ$309/'Assumptions (O&amp;G Upstream)'!AJ$319/10^9*'Inflation GDP Population'!$S$18/'Inflation GDP Population'!AI$18</f>
        <v>1.097784202</v>
      </c>
      <c r="AL56" s="132">
        <f>sum('Transportation and Industrial G'!AJ$34)*10^9*'Assumptions (O&amp;G Upstream)'!AK$309/'Assumptions (O&amp;G Upstream)'!AK$319/10^9*'Inflation GDP Population'!$S$18/'Inflation GDP Population'!AJ$18</f>
        <v>1.099088714</v>
      </c>
      <c r="AM56" s="132">
        <f>sum('Transportation and Industrial G'!AK$34)*10^9*'Assumptions (O&amp;G Upstream)'!AL$309/'Assumptions (O&amp;G Upstream)'!AL$319/10^9*'Inflation GDP Population'!$S$18/'Inflation GDP Population'!AK$18</f>
        <v>1.111282617</v>
      </c>
      <c r="AN56" s="132">
        <f>sum('Transportation and Industrial G'!AL$34)*10^9*'Assumptions (O&amp;G Upstream)'!AM$309/'Assumptions (O&amp;G Upstream)'!AM$319/10^9*'Inflation GDP Population'!$S$18/'Inflation GDP Population'!AL$18</f>
        <v>1.127903211</v>
      </c>
      <c r="AO56" s="132">
        <f>sum('Transportation and Industrial G'!AM$34)*10^9*'Assumptions (O&amp;G Upstream)'!AN$309/'Assumptions (O&amp;G Upstream)'!AN$319/10^9*'Inflation GDP Population'!$S$18/'Inflation GDP Population'!AM$18</f>
        <v>1.118285843</v>
      </c>
      <c r="AP56" s="132">
        <f>sum('Transportation and Industrial G'!AN$34)*10^9*'Assumptions (O&amp;G Upstream)'!AO$309/'Assumptions (O&amp;G Upstream)'!AO$319/10^9*'Inflation GDP Population'!$S$18/'Inflation GDP Population'!AN$18</f>
        <v>1.126008869</v>
      </c>
      <c r="AQ56" s="132">
        <f>sum('Transportation and Industrial G'!AO$34)*10^9*'Assumptions (O&amp;G Upstream)'!AP$309/'Assumptions (O&amp;G Upstream)'!AP$319/10^9*'Inflation GDP Population'!$S$18/'Inflation GDP Population'!AO$18</f>
        <v>1.128753651</v>
      </c>
      <c r="AR56" s="132">
        <f>sum('Transportation and Industrial G'!AP$34)*10^9*'Assumptions (O&amp;G Upstream)'!AQ$309/'Assumptions (O&amp;G Upstream)'!AQ$319/10^9*'Inflation GDP Population'!$S$18/'Inflation GDP Population'!AP$18</f>
        <v>1.139471187</v>
      </c>
      <c r="AS56" s="132">
        <f>sum('Transportation and Industrial G'!AQ$34)*10^9*'Assumptions (O&amp;G Upstream)'!AR$309/'Assumptions (O&amp;G Upstream)'!AR$319/10^9*'Inflation GDP Population'!$S$18/'Inflation GDP Population'!AQ$18</f>
        <v>1.14055977</v>
      </c>
      <c r="AT56" s="132">
        <f>sum('Transportation and Industrial G'!AR$34)*10^9*'Assumptions (O&amp;G Upstream)'!AS$309/'Assumptions (O&amp;G Upstream)'!AS$319/10^9*'Inflation GDP Population'!$S$18/'Inflation GDP Population'!AR$18</f>
        <v>1.150174787</v>
      </c>
      <c r="AU56" s="132">
        <f>sum('Transportation and Industrial G'!AS$34)*10^9*'Assumptions (O&amp;G Upstream)'!AT$309/'Assumptions (O&amp;G Upstream)'!AT$319/10^9*'Inflation GDP Population'!$S$18/'Inflation GDP Population'!AS$18</f>
        <v>1.147880281</v>
      </c>
      <c r="AV56" s="132">
        <f>sum('Transportation and Industrial G'!AT$34)*10^9*'Assumptions (O&amp;G Upstream)'!AU$309/'Assumptions (O&amp;G Upstream)'!AU$319/10^9*'Inflation GDP Population'!$S$18/'Inflation GDP Population'!AT$18</f>
        <v>1.14862284</v>
      </c>
      <c r="AW56" s="132">
        <f>sum('Transportation and Industrial G'!AU$34)*10^9*'Assumptions (O&amp;G Upstream)'!AV$309/'Assumptions (O&amp;G Upstream)'!AV$319/10^9*'Inflation GDP Population'!$S$18/'Inflation GDP Population'!AU$18</f>
        <v>1.149519229</v>
      </c>
      <c r="AX56" s="132">
        <f>sum('Transportation and Industrial G'!AV$34)*10^9*'Assumptions (O&amp;G Upstream)'!AW$309/'Assumptions (O&amp;G Upstream)'!AW$319/10^9*'Inflation GDP Population'!$S$18/'Inflation GDP Population'!AV$18</f>
        <v>1.148285229</v>
      </c>
      <c r="AY56" s="132">
        <f>sum('Transportation and Industrial G'!AW$34)*10^9*'Assumptions (O&amp;G Upstream)'!AX$309/'Assumptions (O&amp;G Upstream)'!AX$319/10^9*'Inflation GDP Population'!$S$18/'Inflation GDP Population'!AW$18</f>
        <v>1.146635762</v>
      </c>
      <c r="AZ56" s="132">
        <f>sum('Transportation and Industrial G'!AX$34)*10^9*'Assumptions (O&amp;G Upstream)'!AY$309/'Assumptions (O&amp;G Upstream)'!AY$319/10^9*'Inflation GDP Population'!$S$18/'Inflation GDP Population'!AX$18</f>
        <v>1.14522138</v>
      </c>
      <c r="BA56" s="132">
        <f>sum('Transportation and Industrial G'!AY$34)*10^9*'Assumptions (O&amp;G Upstream)'!AZ$309/'Assumptions (O&amp;G Upstream)'!AZ$319/10^9*'Inflation GDP Population'!$S$18/'Inflation GDP Population'!AY$18</f>
        <v>1.141410214</v>
      </c>
      <c r="BB56" s="132">
        <f>sum('Transportation and Industrial G'!AZ$34)*10^9*'Assumptions (O&amp;G Upstream)'!BA$309/'Assumptions (O&amp;G Upstream)'!BA$319/10^9*'Inflation GDP Population'!$S$18/'Inflation GDP Population'!AZ$18</f>
        <v>1.136802513</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7.278103297</v>
      </c>
      <c r="E57" s="132">
        <f>sum('Transportation and Industrial G'!C$31:C$32)*10^9*'Assumptions (O&amp;G Upstream)'!D$309/'Assumptions (O&amp;G Upstream)'!D$319/10^9*'Inflation GDP Population'!$S$18/'Inflation GDP Population'!C$18</f>
        <v>6.041293291</v>
      </c>
      <c r="F57" s="132">
        <f>sum('Transportation and Industrial G'!D$31:D$32)*10^9*'Assumptions (O&amp;G Upstream)'!E$309/'Assumptions (O&amp;G Upstream)'!E$319/10^9*'Inflation GDP Population'!$S$18/'Inflation GDP Population'!D$18</f>
        <v>6.138899051</v>
      </c>
      <c r="G57" s="132">
        <f>sum('Transportation and Industrial G'!E$31:E$32)*10^9*'Assumptions (O&amp;G Upstream)'!F$309/'Assumptions (O&amp;G Upstream)'!F$319/10^9*'Inflation GDP Population'!$S$18/'Inflation GDP Population'!E$18</f>
        <v>7.260291256</v>
      </c>
      <c r="H57" s="132">
        <f>sum('Transportation and Industrial G'!F$31:F$32)*10^9*'Assumptions (O&amp;G Upstream)'!G$309/'Assumptions (O&amp;G Upstream)'!G$319/10^9*'Inflation GDP Population'!$S$18/'Inflation GDP Population'!F$18</f>
        <v>9.907031765</v>
      </c>
      <c r="I57" s="132">
        <f>sum('Transportation and Industrial G'!G$31:G$32)*10^9*'Assumptions (O&amp;G Upstream)'!H$309/'Assumptions (O&amp;G Upstream)'!H$319/10^9*'Inflation GDP Population'!$S$18/'Inflation GDP Population'!G$18</f>
        <v>13.0224876</v>
      </c>
      <c r="J57" s="132">
        <f>sum('Transportation and Industrial G'!H$31:H$32)*10^9*'Assumptions (O&amp;G Upstream)'!I$309/'Assumptions (O&amp;G Upstream)'!I$319/10^9*'Inflation GDP Population'!$S$18/'Inflation GDP Population'!H$18</f>
        <v>14.64574011</v>
      </c>
      <c r="K57" s="132">
        <f>sum('Transportation and Industrial G'!I$31:I$32)*10^9*'Assumptions (O&amp;G Upstream)'!J$309/'Assumptions (O&amp;G Upstream)'!J$319/10^9*'Inflation GDP Population'!$S$18/'Inflation GDP Population'!I$18</f>
        <v>15.62858162</v>
      </c>
      <c r="L57" s="132">
        <f>sum('Transportation and Industrial G'!J$31:J$32)*10^9*'Assumptions (O&amp;G Upstream)'!K$309/'Assumptions (O&amp;G Upstream)'!K$319/10^9*'Inflation GDP Population'!$S$18/'Inflation GDP Population'!J$18</f>
        <v>20.38176177</v>
      </c>
      <c r="M57" s="132">
        <f>sum('Transportation and Industrial G'!K$31:K$32)*10^9*'Assumptions (O&amp;G Upstream)'!L$309/'Assumptions (O&amp;G Upstream)'!L$319/10^9*'Inflation GDP Population'!$S$18/'Inflation GDP Population'!K$18</f>
        <v>12.13492823</v>
      </c>
      <c r="N57" s="132">
        <f>sum('Transportation and Industrial G'!L$31:L$32)*10^9*'Assumptions (O&amp;G Upstream)'!M$309/'Assumptions (O&amp;G Upstream)'!M$319/10^9*'Inflation GDP Population'!$S$18/'Inflation GDP Population'!L$18</f>
        <v>15.35148126</v>
      </c>
      <c r="O57" s="132">
        <f>sum('Transportation and Industrial G'!M$31:M$32)*10^9*'Assumptions (O&amp;G Upstream)'!N$309/'Assumptions (O&amp;G Upstream)'!N$319/10^9*'Inflation GDP Population'!$S$18/'Inflation GDP Population'!M$18</f>
        <v>17.78913165</v>
      </c>
      <c r="P57" s="132">
        <f>sum('Transportation and Industrial G'!N$31:N$32)*10^9*'Assumptions (O&amp;G Upstream)'!O$309/'Assumptions (O&amp;G Upstream)'!O$319/10^9*'Inflation GDP Population'!$S$18/'Inflation GDP Population'!N$18</f>
        <v>16.87608964</v>
      </c>
      <c r="Q57" s="132">
        <f>sum('Transportation and Industrial G'!O$31:O$32)*10^9*'Assumptions (O&amp;G Upstream)'!P$309/'Assumptions (O&amp;G Upstream)'!P$319/10^9*'Inflation GDP Population'!$S$18/'Inflation GDP Population'!O$18</f>
        <v>17.83717357</v>
      </c>
      <c r="R57" s="132">
        <f>sum('Transportation and Industrial G'!P$31:P$32)*10^9*'Assumptions (O&amp;G Upstream)'!Q$309/'Assumptions (O&amp;G Upstream)'!Q$319/10^9*'Inflation GDP Population'!$S$18/'Inflation GDP Population'!P$18</f>
        <v>16.28339037</v>
      </c>
      <c r="S57" s="132">
        <f>sum('Transportation and Industrial G'!Q$31:Q$32)*10^9*'Assumptions (O&amp;G Upstream)'!R$309/'Assumptions (O&amp;G Upstream)'!R$319/10^9*'Inflation GDP Population'!$S$18/'Inflation GDP Population'!Q$18</f>
        <v>8.63524698</v>
      </c>
      <c r="T57" s="132">
        <f>sum('Transportation and Industrial G'!R$31:R$32)*10^9*'Assumptions (O&amp;G Upstream)'!S$309/'Assumptions (O&amp;G Upstream)'!S$319/10^9*'Inflation GDP Population'!$S$18/'Inflation GDP Population'!R$18</f>
        <v>7.811396052</v>
      </c>
      <c r="U57" s="132">
        <f>sum('Transportation and Industrial G'!S$31:S$32)*10^9*'Assumptions (O&amp;G Upstream)'!T$309/'Assumptions (O&amp;G Upstream)'!T$319/10^9*'Inflation GDP Population'!$S$18/'Inflation GDP Population'!S$18</f>
        <v>8.928220331</v>
      </c>
      <c r="V57" s="132">
        <f>sum('Transportation and Industrial G'!T$31:T$32)*10^9*'Assumptions (O&amp;G Upstream)'!U$309/'Assumptions (O&amp;G Upstream)'!U$319/10^9*'Inflation GDP Population'!$S$18/'Inflation GDP Population'!T$18</f>
        <v>11.01592326</v>
      </c>
      <c r="W57" s="132">
        <f>sum('Transportation and Industrial G'!U$31:U$32)*10^9*'Assumptions (O&amp;G Upstream)'!V$309/'Assumptions (O&amp;G Upstream)'!V$319/10^9*'Inflation GDP Population'!$S$18/'Inflation GDP Population'!U$18</f>
        <v>11.44151785</v>
      </c>
      <c r="X57" s="132">
        <f>sum('Transportation and Industrial G'!V$31:V$32)*10^9*'Assumptions (O&amp;G Upstream)'!W$309/'Assumptions (O&amp;G Upstream)'!W$319/10^9*'Inflation GDP Population'!$S$18/'Inflation GDP Population'!V$18</f>
        <v>11.69221537</v>
      </c>
      <c r="Y57" s="132">
        <f>sum('Transportation and Industrial G'!W$31:W$32)*10^9*'Assumptions (O&amp;G Upstream)'!X$309/'Assumptions (O&amp;G Upstream)'!X$319/10^9*'Inflation GDP Population'!$S$18/'Inflation GDP Population'!W$18</f>
        <v>11.87161326</v>
      </c>
      <c r="Z57" s="132">
        <f>sum('Transportation and Industrial G'!X$31:X$32)*10^9*'Assumptions (O&amp;G Upstream)'!Y$309/'Assumptions (O&amp;G Upstream)'!Y$319/10^9*'Inflation GDP Population'!$S$18/'Inflation GDP Population'!X$18</f>
        <v>11.66390984</v>
      </c>
      <c r="AA57" s="132">
        <f>sum('Transportation and Industrial G'!Y$31:Y$32)*10^9*'Assumptions (O&amp;G Upstream)'!Z$309/'Assumptions (O&amp;G Upstream)'!Z$319/10^9*'Inflation GDP Population'!$S$18/'Inflation GDP Population'!Y$18</f>
        <v>11.82463813</v>
      </c>
      <c r="AB57" s="132">
        <f>sum('Transportation and Industrial G'!Z$31:Z$32)*10^9*'Assumptions (O&amp;G Upstream)'!AA$309/'Assumptions (O&amp;G Upstream)'!AA$319/10^9*'Inflation GDP Population'!$S$18/'Inflation GDP Population'!Z$18</f>
        <v>12.2157592</v>
      </c>
      <c r="AC57" s="132">
        <f>sum('Transportation and Industrial G'!AA$31:AA$32)*10^9*'Assumptions (O&amp;G Upstream)'!AB$309/'Assumptions (O&amp;G Upstream)'!AB$319/10^9*'Inflation GDP Population'!$S$18/'Inflation GDP Population'!AA$18</f>
        <v>12.52288158</v>
      </c>
      <c r="AD57" s="132">
        <f>sum('Transportation and Industrial G'!AB$31:AB$32)*10^9*'Assumptions (O&amp;G Upstream)'!AC$309/'Assumptions (O&amp;G Upstream)'!AC$319/10^9*'Inflation GDP Population'!$S$18/'Inflation GDP Population'!AB$18</f>
        <v>12.72406462</v>
      </c>
      <c r="AE57" s="132">
        <f>sum('Transportation and Industrial G'!AC$31:AC$32)*10^9*'Assumptions (O&amp;G Upstream)'!AD$309/'Assumptions (O&amp;G Upstream)'!AD$319/10^9*'Inflation GDP Population'!$S$18/'Inflation GDP Population'!AC$18</f>
        <v>12.94432104</v>
      </c>
      <c r="AF57" s="132">
        <f>sum('Transportation and Industrial G'!AD$31:AD$32)*10^9*'Assumptions (O&amp;G Upstream)'!AE$309/'Assumptions (O&amp;G Upstream)'!AE$319/10^9*'Inflation GDP Population'!$S$18/'Inflation GDP Population'!AD$18</f>
        <v>13.06078915</v>
      </c>
      <c r="AG57" s="132">
        <f>sum('Transportation and Industrial G'!AE$31:AE$32)*10^9*'Assumptions (O&amp;G Upstream)'!AF$309/'Assumptions (O&amp;G Upstream)'!AF$319/10^9*'Inflation GDP Population'!$S$18/'Inflation GDP Population'!AE$18</f>
        <v>13.19726267</v>
      </c>
      <c r="AH57" s="132">
        <f>sum('Transportation and Industrial G'!AF$31:AF$32)*10^9*'Assumptions (O&amp;G Upstream)'!AG$309/'Assumptions (O&amp;G Upstream)'!AG$319/10^9*'Inflation GDP Population'!$S$18/'Inflation GDP Population'!AF$18</f>
        <v>13.23778201</v>
      </c>
      <c r="AI57" s="132">
        <f>sum('Transportation and Industrial G'!AG$31:AG$32)*10^9*'Assumptions (O&amp;G Upstream)'!AH$309/'Assumptions (O&amp;G Upstream)'!AH$319/10^9*'Inflation GDP Population'!$S$18/'Inflation GDP Population'!AG$18</f>
        <v>13.34254163</v>
      </c>
      <c r="AJ57" s="132">
        <f>sum('Transportation and Industrial G'!AH$31:AH$32)*10^9*'Assumptions (O&amp;G Upstream)'!AI$309/'Assumptions (O&amp;G Upstream)'!AI$319/10^9*'Inflation GDP Population'!$S$18/'Inflation GDP Population'!AH$18</f>
        <v>13.33399715</v>
      </c>
      <c r="AK57" s="132">
        <f>sum('Transportation and Industrial G'!AI$31:AI$32)*10^9*'Assumptions (O&amp;G Upstream)'!AJ$309/'Assumptions (O&amp;G Upstream)'!AJ$319/10^9*'Inflation GDP Population'!$S$18/'Inflation GDP Population'!AI$18</f>
        <v>13.54862134</v>
      </c>
      <c r="AL57" s="132">
        <f>sum('Transportation and Industrial G'!AJ$31:AJ$32)*10^9*'Assumptions (O&amp;G Upstream)'!AK$309/'Assumptions (O&amp;G Upstream)'!AK$319/10^9*'Inflation GDP Population'!$S$18/'Inflation GDP Population'!AJ$18</f>
        <v>13.45528955</v>
      </c>
      <c r="AM57" s="132">
        <f>sum('Transportation and Industrial G'!AK$31:AK$32)*10^9*'Assumptions (O&amp;G Upstream)'!AL$309/'Assumptions (O&amp;G Upstream)'!AL$319/10^9*'Inflation GDP Population'!$S$18/'Inflation GDP Population'!AK$18</f>
        <v>13.49217078</v>
      </c>
      <c r="AN57" s="132">
        <f>sum('Transportation and Industrial G'!AL$31:AL$32)*10^9*'Assumptions (O&amp;G Upstream)'!AM$309/'Assumptions (O&amp;G Upstream)'!AM$319/10^9*'Inflation GDP Population'!$S$18/'Inflation GDP Population'!AL$18</f>
        <v>13.57806021</v>
      </c>
      <c r="AO57" s="132">
        <f>sum('Transportation and Industrial G'!AM$31:AM$32)*10^9*'Assumptions (O&amp;G Upstream)'!AN$309/'Assumptions (O&amp;G Upstream)'!AN$319/10^9*'Inflation GDP Population'!$S$18/'Inflation GDP Population'!AM$18</f>
        <v>13.3455187</v>
      </c>
      <c r="AP57" s="132">
        <f>sum('Transportation and Industrial G'!AN$31:AN$32)*10^9*'Assumptions (O&amp;G Upstream)'!AO$309/'Assumptions (O&amp;G Upstream)'!AO$319/10^9*'Inflation GDP Population'!$S$18/'Inflation GDP Population'!AN$18</f>
        <v>13.31820517</v>
      </c>
      <c r="AQ57" s="132">
        <f>sum('Transportation and Industrial G'!AO$31:AO$32)*10^9*'Assumptions (O&amp;G Upstream)'!AP$309/'Assumptions (O&amp;G Upstream)'!AP$319/10^9*'Inflation GDP Population'!$S$18/'Inflation GDP Population'!AO$18</f>
        <v>13.22893919</v>
      </c>
      <c r="AR57" s="132">
        <f>sum('Transportation and Industrial G'!AP$31:AP$32)*10^9*'Assumptions (O&amp;G Upstream)'!AQ$309/'Assumptions (O&amp;G Upstream)'!AQ$319/10^9*'Inflation GDP Population'!$S$18/'Inflation GDP Population'!AP$18</f>
        <v>13.22963403</v>
      </c>
      <c r="AS57" s="132">
        <f>sum('Transportation and Industrial G'!AQ$31:AQ$32)*10^9*'Assumptions (O&amp;G Upstream)'!AR$309/'Assumptions (O&amp;G Upstream)'!AR$319/10^9*'Inflation GDP Population'!$S$18/'Inflation GDP Population'!AQ$18</f>
        <v>13.11515909</v>
      </c>
      <c r="AT57" s="132">
        <f>sum('Transportation and Industrial G'!AR$31:AR$32)*10^9*'Assumptions (O&amp;G Upstream)'!AS$309/'Assumptions (O&amp;G Upstream)'!AS$319/10^9*'Inflation GDP Population'!$S$18/'Inflation GDP Population'!AR$18</f>
        <v>13.09538513</v>
      </c>
      <c r="AU57" s="132">
        <f>sum('Transportation and Industrial G'!AS$31:AS$32)*10^9*'Assumptions (O&amp;G Upstream)'!AT$309/'Assumptions (O&amp;G Upstream)'!AT$319/10^9*'Inflation GDP Population'!$S$18/'Inflation GDP Population'!AS$18</f>
        <v>12.93698428</v>
      </c>
      <c r="AV57" s="132">
        <f>sum('Transportation and Industrial G'!AT$31:AT$32)*10^9*'Assumptions (O&amp;G Upstream)'!AU$309/'Assumptions (O&amp;G Upstream)'!AU$319/10^9*'Inflation GDP Population'!$S$18/'Inflation GDP Population'!AT$18</f>
        <v>12.81073245</v>
      </c>
      <c r="AW57" s="132">
        <f>sum('Transportation and Industrial G'!AU$31:AU$32)*10^9*'Assumptions (O&amp;G Upstream)'!AV$309/'Assumptions (O&amp;G Upstream)'!AV$319/10^9*'Inflation GDP Population'!$S$18/'Inflation GDP Population'!AU$18</f>
        <v>12.68368559</v>
      </c>
      <c r="AX57" s="132">
        <f>sum('Transportation and Industrial G'!AV$31:AV$32)*10^9*'Assumptions (O&amp;G Upstream)'!AW$309/'Assumptions (O&amp;G Upstream)'!AW$319/10^9*'Inflation GDP Population'!$S$18/'Inflation GDP Population'!AV$18</f>
        <v>12.530796</v>
      </c>
      <c r="AY57" s="132">
        <f>sum('Transportation and Industrial G'!AW$31:AW$32)*10^9*'Assumptions (O&amp;G Upstream)'!AX$309/'Assumptions (O&amp;G Upstream)'!AX$319/10^9*'Inflation GDP Population'!$S$18/'Inflation GDP Population'!AW$18</f>
        <v>12.37128694</v>
      </c>
      <c r="AZ57" s="132">
        <f>sum('Transportation and Industrial G'!AX$31:AX$32)*10^9*'Assumptions (O&amp;G Upstream)'!AY$309/'Assumptions (O&amp;G Upstream)'!AY$319/10^9*'Inflation GDP Population'!$S$18/'Inflation GDP Population'!AX$18</f>
        <v>12.21219555</v>
      </c>
      <c r="BA57" s="132">
        <f>sum('Transportation and Industrial G'!AY$31:AY$32)*10^9*'Assumptions (O&amp;G Upstream)'!AZ$309/'Assumptions (O&amp;G Upstream)'!AZ$319/10^9*'Inflation GDP Population'!$S$18/'Inflation GDP Population'!AY$18</f>
        <v>12.02564702</v>
      </c>
      <c r="BB57" s="132">
        <f>sum('Transportation and Industrial G'!AZ$31:AZ$32)*10^9*'Assumptions (O&amp;G Upstream)'!BA$309/'Assumptions (O&amp;G Upstream)'!BA$319/10^9*'Inflation GDP Population'!$S$18/'Inflation GDP Population'!AZ$18</f>
        <v>11.82916919</v>
      </c>
    </row>
    <row r="58" ht="15.75" customHeight="1">
      <c r="A58" s="119" t="s">
        <v>295</v>
      </c>
      <c r="B58" s="131" t="s">
        <v>296</v>
      </c>
      <c r="C58" s="120" t="s">
        <v>270</v>
      </c>
      <c r="D58" s="132">
        <f>sum('Transportation and Industrial G'!B$33)*10^9*'Assumptions (O&amp;G Upstream)'!C$309/'Assumptions (O&amp;G Upstream)'!C$319/10^9*'Inflation GDP Population'!$S$18/'Inflation GDP Population'!B$18</f>
        <v>2.457459973</v>
      </c>
      <c r="E58" s="132">
        <f>sum('Transportation and Industrial G'!C$33)*10^9*'Assumptions (O&amp;G Upstream)'!D$309/'Assumptions (O&amp;G Upstream)'!D$319/10^9*'Inflation GDP Population'!$S$18/'Inflation GDP Population'!C$18</f>
        <v>2.108751494</v>
      </c>
      <c r="F58" s="132">
        <f>sum('Transportation and Industrial G'!D$33)*10^9*'Assumptions (O&amp;G Upstream)'!E$309/'Assumptions (O&amp;G Upstream)'!E$319/10^9*'Inflation GDP Population'!$S$18/'Inflation GDP Population'!D$18</f>
        <v>1.990422338</v>
      </c>
      <c r="G58" s="132">
        <f>sum('Transportation and Industrial G'!E$33)*10^9*'Assumptions (O&amp;G Upstream)'!F$309/'Assumptions (O&amp;G Upstream)'!F$319/10^9*'Inflation GDP Population'!$S$18/'Inflation GDP Population'!E$18</f>
        <v>2.622610989</v>
      </c>
      <c r="H58" s="132">
        <f>sum('Transportation and Industrial G'!F$33)*10^9*'Assumptions (O&amp;G Upstream)'!G$309/'Assumptions (O&amp;G Upstream)'!G$319/10^9*'Inflation GDP Population'!$S$18/'Inflation GDP Population'!F$18</f>
        <v>3.478106538</v>
      </c>
      <c r="I58" s="132">
        <f>sum('Transportation and Industrial G'!G$33)*10^9*'Assumptions (O&amp;G Upstream)'!H$309/'Assumptions (O&amp;G Upstream)'!H$319/10^9*'Inflation GDP Population'!$S$18/'Inflation GDP Population'!G$18</f>
        <v>4.241110287</v>
      </c>
      <c r="J58" s="132">
        <f>sum('Transportation and Industrial G'!H$33)*10^9*'Assumptions (O&amp;G Upstream)'!I$309/'Assumptions (O&amp;G Upstream)'!I$319/10^9*'Inflation GDP Population'!$S$18/'Inflation GDP Population'!H$18</f>
        <v>4.13964875</v>
      </c>
      <c r="K58" s="132">
        <f>sum('Transportation and Industrial G'!I$33)*10^9*'Assumptions (O&amp;G Upstream)'!J$309/'Assumptions (O&amp;G Upstream)'!J$319/10^9*'Inflation GDP Population'!$S$18/'Inflation GDP Population'!I$18</f>
        <v>4.391658406</v>
      </c>
      <c r="L58" s="132">
        <f>sum('Transportation and Industrial G'!J$33)*10^9*'Assumptions (O&amp;G Upstream)'!K$309/'Assumptions (O&amp;G Upstream)'!K$319/10^9*'Inflation GDP Population'!$S$18/'Inflation GDP Population'!J$18</f>
        <v>5.628208988</v>
      </c>
      <c r="M58" s="132">
        <f>sum('Transportation and Industrial G'!K$33)*10^9*'Assumptions (O&amp;G Upstream)'!L$309/'Assumptions (O&amp;G Upstream)'!L$319/10^9*'Inflation GDP Population'!$S$18/'Inflation GDP Population'!K$18</f>
        <v>3.321535508</v>
      </c>
      <c r="N58" s="132">
        <f>sum('Transportation and Industrial G'!L$33)*10^9*'Assumptions (O&amp;G Upstream)'!M$309/'Assumptions (O&amp;G Upstream)'!M$319/10^9*'Inflation GDP Population'!$S$18/'Inflation GDP Population'!L$18</f>
        <v>3.993563386</v>
      </c>
      <c r="O58" s="132">
        <f>sum('Transportation and Industrial G'!M$33)*10^9*'Assumptions (O&amp;G Upstream)'!N$309/'Assumptions (O&amp;G Upstream)'!N$319/10^9*'Inflation GDP Population'!$S$18/'Inflation GDP Population'!M$18</f>
        <v>4.537653016</v>
      </c>
      <c r="P58" s="132">
        <f>sum('Transportation and Industrial G'!N$33)*10^9*'Assumptions (O&amp;G Upstream)'!O$309/'Assumptions (O&amp;G Upstream)'!O$319/10^9*'Inflation GDP Population'!$S$18/'Inflation GDP Population'!N$18</f>
        <v>3.809517985</v>
      </c>
      <c r="Q58" s="132">
        <f>sum('Transportation and Industrial G'!O$33)*10^9*'Assumptions (O&amp;G Upstream)'!P$309/'Assumptions (O&amp;G Upstream)'!P$319/10^9*'Inflation GDP Population'!$S$18/'Inflation GDP Population'!O$18</f>
        <v>4.260403682</v>
      </c>
      <c r="R58" s="132">
        <f>sum('Transportation and Industrial G'!P$33)*10^9*'Assumptions (O&amp;G Upstream)'!Q$309/'Assumptions (O&amp;G Upstream)'!Q$319/10^9*'Inflation GDP Population'!$S$18/'Inflation GDP Population'!P$18</f>
        <v>4.325923878</v>
      </c>
      <c r="S58" s="132">
        <f>sum('Transportation and Industrial G'!Q$33)*10^9*'Assumptions (O&amp;G Upstream)'!R$309/'Assumptions (O&amp;G Upstream)'!R$319/10^9*'Inflation GDP Population'!$S$18/'Inflation GDP Population'!Q$18</f>
        <v>2.349455899</v>
      </c>
      <c r="T58" s="132">
        <f>sum('Transportation and Industrial G'!R$33)*10^9*'Assumptions (O&amp;G Upstream)'!S$309/'Assumptions (O&amp;G Upstream)'!S$319/10^9*'Inflation GDP Population'!$S$18/'Inflation GDP Population'!R$18</f>
        <v>1.712688112</v>
      </c>
      <c r="U58" s="132">
        <f>sum('Transportation and Industrial G'!S$33)*10^9*'Assumptions (O&amp;G Upstream)'!T$309/'Assumptions (O&amp;G Upstream)'!T$319/10^9*'Inflation GDP Population'!$S$18/'Inflation GDP Population'!S$18</f>
        <v>2.08797572</v>
      </c>
      <c r="V58" s="132">
        <f>sum('Transportation and Industrial G'!T$33)*10^9*'Assumptions (O&amp;G Upstream)'!U$309/'Assumptions (O&amp;G Upstream)'!U$319/10^9*'Inflation GDP Population'!$S$18/'Inflation GDP Population'!T$18</f>
        <v>2.567589622</v>
      </c>
      <c r="W58" s="132">
        <f>sum('Transportation and Industrial G'!U$33)*10^9*'Assumptions (O&amp;G Upstream)'!V$309/'Assumptions (O&amp;G Upstream)'!V$319/10^9*'Inflation GDP Population'!$S$18/'Inflation GDP Population'!U$18</f>
        <v>2.657600821</v>
      </c>
      <c r="X58" s="132">
        <f>sum('Transportation and Industrial G'!V$33)*10^9*'Assumptions (O&amp;G Upstream)'!W$309/'Assumptions (O&amp;G Upstream)'!W$319/10^9*'Inflation GDP Population'!$S$18/'Inflation GDP Population'!V$18</f>
        <v>2.706198318</v>
      </c>
      <c r="Y58" s="132">
        <f>sum('Transportation and Industrial G'!W$33)*10^9*'Assumptions (O&amp;G Upstream)'!X$309/'Assumptions (O&amp;G Upstream)'!X$319/10^9*'Inflation GDP Population'!$S$18/'Inflation GDP Population'!W$18</f>
        <v>2.737679039</v>
      </c>
      <c r="Z58" s="132">
        <f>sum('Transportation and Industrial G'!X$33)*10^9*'Assumptions (O&amp;G Upstream)'!Y$309/'Assumptions (O&amp;G Upstream)'!Y$319/10^9*'Inflation GDP Population'!$S$18/'Inflation GDP Population'!X$18</f>
        <v>2.679649709</v>
      </c>
      <c r="AA58" s="132">
        <f>sum('Transportation and Industrial G'!Y$33)*10^9*'Assumptions (O&amp;G Upstream)'!Z$309/'Assumptions (O&amp;G Upstream)'!Z$319/10^9*'Inflation GDP Population'!$S$18/'Inflation GDP Population'!Y$18</f>
        <v>2.706023806</v>
      </c>
      <c r="AB58" s="132">
        <f>sum('Transportation and Industrial G'!Z$33)*10^9*'Assumptions (O&amp;G Upstream)'!AA$309/'Assumptions (O&amp;G Upstream)'!AA$319/10^9*'Inflation GDP Population'!$S$18/'Inflation GDP Population'!Z$18</f>
        <v>2.784328355</v>
      </c>
      <c r="AC58" s="132">
        <f>sum('Transportation and Industrial G'!AA$33)*10^9*'Assumptions (O&amp;G Upstream)'!AB$309/'Assumptions (O&amp;G Upstream)'!AB$319/10^9*'Inflation GDP Population'!$S$18/'Inflation GDP Population'!AA$18</f>
        <v>2.842524614</v>
      </c>
      <c r="AD58" s="132">
        <f>sum('Transportation and Industrial G'!AB$33)*10^9*'Assumptions (O&amp;G Upstream)'!AC$309/'Assumptions (O&amp;G Upstream)'!AC$319/10^9*'Inflation GDP Population'!$S$18/'Inflation GDP Population'!AB$18</f>
        <v>2.875853482</v>
      </c>
      <c r="AE58" s="132">
        <f>sum('Transportation and Industrial G'!AC$33)*10^9*'Assumptions (O&amp;G Upstream)'!AD$309/'Assumptions (O&amp;G Upstream)'!AD$319/10^9*'Inflation GDP Population'!$S$18/'Inflation GDP Population'!AC$18</f>
        <v>2.912722297</v>
      </c>
      <c r="AF58" s="132">
        <f>sum('Transportation and Industrial G'!AD$33)*10^9*'Assumptions (O&amp;G Upstream)'!AE$309/'Assumptions (O&amp;G Upstream)'!AE$319/10^9*'Inflation GDP Population'!$S$18/'Inflation GDP Population'!AD$18</f>
        <v>2.925519169</v>
      </c>
      <c r="AG58" s="132">
        <f>sum('Transportation and Industrial G'!AE$33)*10^9*'Assumptions (O&amp;G Upstream)'!AF$309/'Assumptions (O&amp;G Upstream)'!AF$319/10^9*'Inflation GDP Population'!$S$18/'Inflation GDP Population'!AE$18</f>
        <v>2.942134532</v>
      </c>
      <c r="AH58" s="132">
        <f>sum('Transportation and Industrial G'!AF$33)*10^9*'Assumptions (O&amp;G Upstream)'!AG$309/'Assumptions (O&amp;G Upstream)'!AG$319/10^9*'Inflation GDP Population'!$S$18/'Inflation GDP Population'!AF$18</f>
        <v>2.936748815</v>
      </c>
      <c r="AI58" s="132">
        <f>sum('Transportation and Industrial G'!AG$33)*10^9*'Assumptions (O&amp;G Upstream)'!AH$309/'Assumptions (O&amp;G Upstream)'!AH$319/10^9*'Inflation GDP Population'!$S$18/'Inflation GDP Population'!AG$18</f>
        <v>2.945011017</v>
      </c>
      <c r="AJ58" s="132">
        <f>sum('Transportation and Industrial G'!AH$33)*10^9*'Assumptions (O&amp;G Upstream)'!AI$309/'Assumptions (O&amp;G Upstream)'!AI$319/10^9*'Inflation GDP Population'!$S$18/'Inflation GDP Population'!AH$18</f>
        <v>2.927690571</v>
      </c>
      <c r="AK58" s="132">
        <f>sum('Transportation and Industrial G'!AI$33)*10^9*'Assumptions (O&amp;G Upstream)'!AJ$309/'Assumptions (O&amp;G Upstream)'!AJ$319/10^9*'Inflation GDP Population'!$S$18/'Inflation GDP Population'!AI$18</f>
        <v>2.958636094</v>
      </c>
      <c r="AL58" s="132">
        <f>sum('Transportation and Industrial G'!AJ$33)*10^9*'Assumptions (O&amp;G Upstream)'!AK$309/'Assumptions (O&amp;G Upstream)'!AK$319/10^9*'Inflation GDP Population'!$S$18/'Inflation GDP Population'!AJ$18</f>
        <v>2.921671885</v>
      </c>
      <c r="AM58" s="132">
        <f>sum('Transportation and Industrial G'!AK$33)*10^9*'Assumptions (O&amp;G Upstream)'!AL$309/'Assumptions (O&amp;G Upstream)'!AL$319/10^9*'Inflation GDP Population'!$S$18/'Inflation GDP Population'!AK$18</f>
        <v>2.912508855</v>
      </c>
      <c r="AN58" s="132">
        <f>sum('Transportation and Industrial G'!AL$33)*10^9*'Assumptions (O&amp;G Upstream)'!AM$309/'Assumptions (O&amp;G Upstream)'!AM$319/10^9*'Inflation GDP Population'!$S$18/'Inflation GDP Population'!AL$18</f>
        <v>2.91319541</v>
      </c>
      <c r="AO58" s="132">
        <f>sum('Transportation and Industrial G'!AM$33)*10^9*'Assumptions (O&amp;G Upstream)'!AN$309/'Assumptions (O&amp;G Upstream)'!AN$319/10^9*'Inflation GDP Population'!$S$18/'Inflation GDP Population'!AM$18</f>
        <v>2.845162813</v>
      </c>
      <c r="AP58" s="132">
        <f>sum('Transportation and Industrial G'!AN$33)*10^9*'Assumptions (O&amp;G Upstream)'!AO$309/'Assumptions (O&amp;G Upstream)'!AO$319/10^9*'Inflation GDP Population'!$S$18/'Inflation GDP Population'!AN$18</f>
        <v>2.820615167</v>
      </c>
      <c r="AQ58" s="132">
        <f>sum('Transportation and Industrial G'!AO$33)*10^9*'Assumptions (O&amp;G Upstream)'!AP$309/'Assumptions (O&amp;G Upstream)'!AP$319/10^9*'Inflation GDP Population'!$S$18/'Inflation GDP Population'!AO$18</f>
        <v>2.782461265</v>
      </c>
      <c r="AR58" s="132">
        <f>sum('Transportation and Industrial G'!AP$33)*10^9*'Assumptions (O&amp;G Upstream)'!AQ$309/'Assumptions (O&amp;G Upstream)'!AQ$319/10^9*'Inflation GDP Population'!$S$18/'Inflation GDP Population'!AP$18</f>
        <v>2.762673694</v>
      </c>
      <c r="AS58" s="132">
        <f>sum('Transportation and Industrial G'!AQ$33)*10^9*'Assumptions (O&amp;G Upstream)'!AR$309/'Assumptions (O&amp;G Upstream)'!AR$319/10^9*'Inflation GDP Population'!$S$18/'Inflation GDP Population'!AQ$18</f>
        <v>2.718292252</v>
      </c>
      <c r="AT58" s="132">
        <f>sum('Transportation and Industrial G'!AR$33)*10^9*'Assumptions (O&amp;G Upstream)'!AS$309/'Assumptions (O&amp;G Upstream)'!AS$319/10^9*'Inflation GDP Population'!$S$18/'Inflation GDP Population'!AR$18</f>
        <v>2.692995052</v>
      </c>
      <c r="AU58" s="132">
        <f>sum('Transportation and Industrial G'!AS$33)*10^9*'Assumptions (O&amp;G Upstream)'!AT$309/'Assumptions (O&amp;G Upstream)'!AT$319/10^9*'Inflation GDP Population'!$S$18/'Inflation GDP Population'!AS$18</f>
        <v>2.638692209</v>
      </c>
      <c r="AV58" s="132">
        <f>sum('Transportation and Industrial G'!AT$33)*10^9*'Assumptions (O&amp;G Upstream)'!AU$309/'Assumptions (O&amp;G Upstream)'!AU$319/10^9*'Inflation GDP Population'!$S$18/'Inflation GDP Population'!AT$18</f>
        <v>2.590601527</v>
      </c>
      <c r="AW58" s="132">
        <f>sum('Transportation and Industrial G'!AU$33)*10^9*'Assumptions (O&amp;G Upstream)'!AV$309/'Assumptions (O&amp;G Upstream)'!AV$319/10^9*'Inflation GDP Population'!$S$18/'Inflation GDP Population'!AU$18</f>
        <v>2.541929052</v>
      </c>
      <c r="AX58" s="132">
        <f>sum('Transportation and Industrial G'!AV$33)*10^9*'Assumptions (O&amp;G Upstream)'!AW$309/'Assumptions (O&amp;G Upstream)'!AW$319/10^9*'Inflation GDP Population'!$S$18/'Inflation GDP Population'!AV$18</f>
        <v>2.48768146</v>
      </c>
      <c r="AY58" s="132">
        <f>sum('Transportation and Industrial G'!AW$33)*10^9*'Assumptions (O&amp;G Upstream)'!AX$309/'Assumptions (O&amp;G Upstream)'!AX$319/10^9*'Inflation GDP Population'!$S$18/'Inflation GDP Population'!AW$18</f>
        <v>2.431762288</v>
      </c>
      <c r="AZ58" s="132">
        <f>sum('Transportation and Industrial G'!AX$33)*10^9*'Assumptions (O&amp;G Upstream)'!AY$309/'Assumptions (O&amp;G Upstream)'!AY$319/10^9*'Inflation GDP Population'!$S$18/'Inflation GDP Population'!AX$18</f>
        <v>2.375557944</v>
      </c>
      <c r="BA58" s="132">
        <f>sum('Transportation and Industrial G'!AY$33)*10^9*'Assumptions (O&amp;G Upstream)'!AZ$309/'Assumptions (O&amp;G Upstream)'!AZ$319/10^9*'Inflation GDP Population'!$S$18/'Inflation GDP Population'!AY$18</f>
        <v>2.313679526</v>
      </c>
      <c r="BB58" s="132">
        <f>sum('Transportation and Industrial G'!AZ$33)*10^9*'Assumptions (O&amp;G Upstream)'!BA$309/'Assumptions (O&amp;G Upstream)'!BA$319/10^9*'Inflation GDP Population'!$S$18/'Inflation GDP Population'!AZ$18</f>
        <v>2.249617879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0.8573214867</v>
      </c>
      <c r="E59" s="132">
        <f>sum('Assumptions (NG non-electricity'!C$7)*10^15*'Assumptions (O&amp;G Upstream)'!D$312/'Assumptions (O&amp;G Upstream)'!D$320/10^9/10^3*'Inflation GDP Population'!$S$18/'Inflation GDP Population'!C$18</f>
        <v>0.739475033</v>
      </c>
      <c r="F59" s="132">
        <f>sum('Assumptions (NG non-electricity'!D$7)*10^15*'Assumptions (O&amp;G Upstream)'!E$312/'Assumptions (O&amp;G Upstream)'!E$320/10^9/10^3*'Inflation GDP Population'!$S$18/'Inflation GDP Population'!D$18</f>
        <v>0.7002290574</v>
      </c>
      <c r="G59" s="132">
        <f>sum('Assumptions (NG non-electricity'!E$7)*10^15*'Assumptions (O&amp;G Upstream)'!F$312/'Assumptions (O&amp;G Upstream)'!F$320/10^9/10^3*'Inflation GDP Population'!$S$18/'Inflation GDP Population'!E$18</f>
        <v>0.6132132244</v>
      </c>
      <c r="H59" s="132">
        <f>sum('Assumptions (NG non-electricity'!F$7)*10^15*'Assumptions (O&amp;G Upstream)'!G$312/'Assumptions (O&amp;G Upstream)'!G$320/10^9/10^3*'Inflation GDP Population'!$S$18/'Inflation GDP Population'!F$18</f>
        <v>0.7218660211</v>
      </c>
      <c r="I59" s="132">
        <f>sum('Assumptions (NG non-electricity'!G$7)*10^15*'Assumptions (O&amp;G Upstream)'!H$312/'Assumptions (O&amp;G Upstream)'!H$320/10^9/10^3*'Inflation GDP Population'!$S$18/'Inflation GDP Population'!G$18</f>
        <v>0.9584248965</v>
      </c>
      <c r="J59" s="132">
        <f>sum('Assumptions (NG non-electricity'!H$7)*10^15*'Assumptions (O&amp;G Upstream)'!I$312/'Assumptions (O&amp;G Upstream)'!I$320/10^9/10^3*'Inflation GDP Population'!$S$18/'Inflation GDP Population'!H$18</f>
        <v>0.7818814875</v>
      </c>
      <c r="K59" s="132">
        <f>sum('Assumptions (NG non-electricity'!I$7)*10^15*'Assumptions (O&amp;G Upstream)'!J$312/'Assumptions (O&amp;G Upstream)'!J$320/10^9/10^3*'Inflation GDP Population'!$S$18/'Inflation GDP Population'!I$18</f>
        <v>0.8696359659</v>
      </c>
      <c r="L59" s="132">
        <f>sum('Assumptions (NG non-electricity'!J$7)*10^15*'Assumptions (O&amp;G Upstream)'!K$312/'Assumptions (O&amp;G Upstream)'!K$320/10^9/10^3*'Inflation GDP Population'!$S$18/'Inflation GDP Population'!J$18</f>
        <v>1.095324017</v>
      </c>
      <c r="M59" s="132">
        <f>sum('Assumptions (NG non-electricity'!K$7)*10^15*'Assumptions (O&amp;G Upstream)'!L$312/'Assumptions (O&amp;G Upstream)'!L$320/10^9/10^3*'Inflation GDP Population'!$S$18/'Inflation GDP Population'!K$18</f>
        <v>0.4730954006</v>
      </c>
      <c r="N59" s="132">
        <f>sum('Assumptions (NG non-electricity'!L$7)*10^15*'Assumptions (O&amp;G Upstream)'!M$312/'Assumptions (O&amp;G Upstream)'!M$320/10^9/10^3*'Inflation GDP Population'!$S$18/'Inflation GDP Population'!L$18</f>
        <v>0.5618683793</v>
      </c>
      <c r="O59" s="132">
        <f>sum('Assumptions (NG non-electricity'!M$7)*10^15*'Assumptions (O&amp;G Upstream)'!N$312/'Assumptions (O&amp;G Upstream)'!N$320/10^9/10^3*'Inflation GDP Population'!$S$18/'Inflation GDP Population'!M$18</f>
        <v>0.5273514716</v>
      </c>
      <c r="P59" s="132">
        <f>sum('Assumptions (NG non-electricity'!N$7)*10^15*'Assumptions (O&amp;G Upstream)'!O$312/'Assumptions (O&amp;G Upstream)'!O$320/10^9/10^3*'Inflation GDP Population'!$S$18/'Inflation GDP Population'!N$18</f>
        <v>0.354255367</v>
      </c>
      <c r="Q59" s="132">
        <f>sum('Assumptions (NG non-electricity'!O$7)*10^15*'Assumptions (O&amp;G Upstream)'!P$312/'Assumptions (O&amp;G Upstream)'!P$320/10^9/10^3*'Inflation GDP Population'!$S$18/'Inflation GDP Population'!O$18</f>
        <v>0.4998081639</v>
      </c>
      <c r="R59" s="132">
        <f>sum('Assumptions (NG non-electricity'!P$7)*10^15*'Assumptions (O&amp;G Upstream)'!Q$312/'Assumptions (O&amp;G Upstream)'!Q$320/10^9/10^3*'Inflation GDP Population'!$S$18/'Inflation GDP Population'!P$18</f>
        <v>0.5266986711</v>
      </c>
      <c r="S59" s="132">
        <f>sum('Assumptions (NG non-electricity'!Q$7)*10^15*'Assumptions (O&amp;G Upstream)'!R$312/'Assumptions (O&amp;G Upstream)'!R$320/10^9/10^3*'Inflation GDP Population'!$S$18/'Inflation GDP Population'!Q$18</f>
        <v>0.294829729</v>
      </c>
      <c r="T59" s="132">
        <f>sum('Assumptions (NG non-electricity'!R$7)*10^15*'Assumptions (O&amp;G Upstream)'!S$312/'Assumptions (O&amp;G Upstream)'!S$320/10^9/10^3*'Inflation GDP Population'!$S$18/'Inflation GDP Population'!R$18</f>
        <v>0.2754815577</v>
      </c>
      <c r="U59" s="132">
        <f>sum('Assumptions (NG non-electricity'!S$7)*10^15*'Assumptions (O&amp;G Upstream)'!T$312/'Assumptions (O&amp;G Upstream)'!T$320/10^9/10^3*'Inflation GDP Population'!$S$18/'Inflation GDP Population'!S$18</f>
        <v>0.3257339479</v>
      </c>
      <c r="V59" s="132">
        <f>sum('Assumptions (NG non-electricity'!T$7)*10^15*'Assumptions (O&amp;G Upstream)'!U$312/'Assumptions (O&amp;G Upstream)'!U$320/10^9/10^3*'Inflation GDP Population'!$S$18/'Inflation GDP Population'!T$18</f>
        <v>0.341216621</v>
      </c>
      <c r="W59" s="132">
        <f>sum('Assumptions (NG non-electricity'!U$7)*10^15*'Assumptions (O&amp;G Upstream)'!V$312/'Assumptions (O&amp;G Upstream)'!V$320/10^9/10^3*'Inflation GDP Population'!$S$18/'Inflation GDP Population'!U$18</f>
        <v>0.3309937533</v>
      </c>
      <c r="X59" s="132">
        <f>sum('Assumptions (NG non-electricity'!V$7)*10^15*'Assumptions (O&amp;G Upstream)'!W$312/'Assumptions (O&amp;G Upstream)'!W$320/10^9/10^3*'Inflation GDP Population'!$S$18/'Inflation GDP Population'!V$18</f>
        <v>0.3440167658</v>
      </c>
      <c r="Y59" s="132">
        <f>sum('Assumptions (NG non-electricity'!W$7)*10^15*'Assumptions (O&amp;G Upstream)'!X$312/'Assumptions (O&amp;G Upstream)'!X$320/10^9/10^3*'Inflation GDP Population'!$S$18/'Inflation GDP Population'!W$18</f>
        <v>0.3409310407</v>
      </c>
      <c r="Z59" s="132">
        <f>sum('Assumptions (NG non-electricity'!X$7)*10^15*'Assumptions (O&amp;G Upstream)'!Y$312/'Assumptions (O&amp;G Upstream)'!Y$320/10^9/10^3*'Inflation GDP Population'!$S$18/'Inflation GDP Population'!X$18</f>
        <v>0.3472001214</v>
      </c>
      <c r="AA59" s="132">
        <f>sum('Assumptions (NG non-electricity'!Y$7)*10^15*'Assumptions (O&amp;G Upstream)'!Z$312/'Assumptions (O&amp;G Upstream)'!Z$320/10^9/10^3*'Inflation GDP Population'!$S$18/'Inflation GDP Population'!Y$18</f>
        <v>0.3679520935</v>
      </c>
      <c r="AB59" s="132">
        <f>sum('Assumptions (NG non-electricity'!Z$7)*10^15*'Assumptions (O&amp;G Upstream)'!AA$312/'Assumptions (O&amp;G Upstream)'!AA$320/10^9/10^3*'Inflation GDP Population'!$S$18/'Inflation GDP Population'!Z$18</f>
        <v>0.3945017346</v>
      </c>
      <c r="AC59" s="132">
        <f>sum('Assumptions (NG non-electricity'!AA$7)*10^15*'Assumptions (O&amp;G Upstream)'!AB$312/'Assumptions (O&amp;G Upstream)'!AB$320/10^9/10^3*'Inflation GDP Population'!$S$18/'Inflation GDP Population'!AA$18</f>
        <v>0.4278966451</v>
      </c>
      <c r="AD59" s="132">
        <f>sum('Assumptions (NG non-electricity'!AB$7)*10^15*'Assumptions (O&amp;G Upstream)'!AC$312/'Assumptions (O&amp;G Upstream)'!AC$320/10^9/10^3*'Inflation GDP Population'!$S$18/'Inflation GDP Population'!AB$18</f>
        <v>0.44281384</v>
      </c>
      <c r="AE59" s="132">
        <f>sum('Assumptions (NG non-electricity'!AC$7)*10^15*'Assumptions (O&amp;G Upstream)'!AD$312/'Assumptions (O&amp;G Upstream)'!AD$320/10^9/10^3*'Inflation GDP Population'!$S$18/'Inflation GDP Population'!AC$18</f>
        <v>0.4520247073</v>
      </c>
      <c r="AF59" s="132">
        <f>sum('Assumptions (NG non-electricity'!AD$7)*10^15*'Assumptions (O&amp;G Upstream)'!AE$312/'Assumptions (O&amp;G Upstream)'!AE$320/10^9/10^3*'Inflation GDP Population'!$S$18/'Inflation GDP Population'!AD$18</f>
        <v>0.4682143586</v>
      </c>
      <c r="AG59" s="132">
        <f>sum('Assumptions (NG non-electricity'!AE$7)*10^15*'Assumptions (O&amp;G Upstream)'!AF$312/'Assumptions (O&amp;G Upstream)'!AF$320/10^9/10^3*'Inflation GDP Population'!$S$18/'Inflation GDP Population'!AE$18</f>
        <v>0.4766689337</v>
      </c>
      <c r="AH59" s="132">
        <f>sum('Assumptions (NG non-electricity'!AF$7)*10^15*'Assumptions (O&amp;G Upstream)'!AG$312/'Assumptions (O&amp;G Upstream)'!AG$320/10^9/10^3*'Inflation GDP Population'!$S$18/'Inflation GDP Population'!AF$18</f>
        <v>0.4875162102</v>
      </c>
      <c r="AI59" s="132">
        <f>sum('Assumptions (NG non-electricity'!AG$7)*10^15*'Assumptions (O&amp;G Upstream)'!AH$312/'Assumptions (O&amp;G Upstream)'!AH$320/10^9/10^3*'Inflation GDP Population'!$S$18/'Inflation GDP Population'!AG$18</f>
        <v>0.4916599692</v>
      </c>
      <c r="AJ59" s="132">
        <f>sum('Assumptions (NG non-electricity'!AH$7)*10^15*'Assumptions (O&amp;G Upstream)'!AI$312/'Assumptions (O&amp;G Upstream)'!AI$320/10^9/10^3*'Inflation GDP Population'!$S$18/'Inflation GDP Population'!AH$18</f>
        <v>0.5155289269</v>
      </c>
      <c r="AK59" s="132">
        <f>sum('Assumptions (NG non-electricity'!AI$7)*10^15*'Assumptions (O&amp;G Upstream)'!AJ$312/'Assumptions (O&amp;G Upstream)'!AJ$320/10^9/10^3*'Inflation GDP Population'!$S$18/'Inflation GDP Population'!AI$18</f>
        <v>0.5299052179</v>
      </c>
      <c r="AL59" s="132">
        <f>sum('Assumptions (NG non-electricity'!AJ$7)*10^15*'Assumptions (O&amp;G Upstream)'!AK$312/'Assumptions (O&amp;G Upstream)'!AK$320/10^9/10^3*'Inflation GDP Population'!$S$18/'Inflation GDP Population'!AJ$18</f>
        <v>0.5423280957</v>
      </c>
      <c r="AM59" s="132">
        <f>sum('Assumptions (NG non-electricity'!AK$7)*10^15*'Assumptions (O&amp;G Upstream)'!AL$312/'Assumptions (O&amp;G Upstream)'!AL$320/10^9/10^3*'Inflation GDP Population'!$S$18/'Inflation GDP Population'!AK$18</f>
        <v>0.5548648278</v>
      </c>
      <c r="AN59" s="132">
        <f>sum('Assumptions (NG non-electricity'!AL$7)*10^15*'Assumptions (O&amp;G Upstream)'!AM$312/'Assumptions (O&amp;G Upstream)'!AM$320/10^9/10^3*'Inflation GDP Population'!$S$18/'Inflation GDP Population'!AL$18</f>
        <v>0.5726352161</v>
      </c>
      <c r="AO59" s="132">
        <f>sum('Assumptions (NG non-electricity'!AM$7)*10^15*'Assumptions (O&amp;G Upstream)'!AN$312/'Assumptions (O&amp;G Upstream)'!AN$320/10^9/10^3*'Inflation GDP Population'!$S$18/'Inflation GDP Population'!AM$18</f>
        <v>0.5827129559</v>
      </c>
      <c r="AP59" s="132">
        <f>sum('Assumptions (NG non-electricity'!AN$7)*10^15*'Assumptions (O&amp;G Upstream)'!AO$312/'Assumptions (O&amp;G Upstream)'!AO$320/10^9/10^3*'Inflation GDP Population'!$S$18/'Inflation GDP Population'!AN$18</f>
        <v>0.5914642276</v>
      </c>
      <c r="AQ59" s="132">
        <f>sum('Assumptions (NG non-electricity'!AO$7)*10^15*'Assumptions (O&amp;G Upstream)'!AP$312/'Assumptions (O&amp;G Upstream)'!AP$320/10^9/10^3*'Inflation GDP Population'!$S$18/'Inflation GDP Population'!AO$18</f>
        <v>0.602018654</v>
      </c>
      <c r="AR59" s="132">
        <f>sum('Assumptions (NG non-electricity'!AP$7)*10^15*'Assumptions (O&amp;G Upstream)'!AQ$312/'Assumptions (O&amp;G Upstream)'!AQ$320/10^9/10^3*'Inflation GDP Population'!$S$18/'Inflation GDP Population'!AP$18</f>
        <v>0.6182975693</v>
      </c>
      <c r="AS59" s="132">
        <f>sum('Assumptions (NG non-electricity'!AQ$7)*10^15*'Assumptions (O&amp;G Upstream)'!AR$312/'Assumptions (O&amp;G Upstream)'!AR$320/10^9/10^3*'Inflation GDP Population'!$S$18/'Inflation GDP Population'!AQ$18</f>
        <v>0.6242988711</v>
      </c>
      <c r="AT59" s="132">
        <f>sum('Assumptions (NG non-electricity'!AR$7)*10^15*'Assumptions (O&amp;G Upstream)'!AS$312/'Assumptions (O&amp;G Upstream)'!AS$320/10^9/10^3*'Inflation GDP Population'!$S$18/'Inflation GDP Population'!AR$18</f>
        <v>0.6385151724</v>
      </c>
      <c r="AU59" s="132">
        <f>sum('Assumptions (NG non-electricity'!AS$7)*10^15*'Assumptions (O&amp;G Upstream)'!AT$312/'Assumptions (O&amp;G Upstream)'!AT$320/10^9/10^3*'Inflation GDP Population'!$S$18/'Inflation GDP Population'!AS$18</f>
        <v>0.6559965884</v>
      </c>
      <c r="AV59" s="132">
        <f>sum('Assumptions (NG non-electricity'!AT$7)*10^15*'Assumptions (O&amp;G Upstream)'!AU$312/'Assumptions (O&amp;G Upstream)'!AU$320/10^9/10^3*'Inflation GDP Population'!$S$18/'Inflation GDP Population'!AT$18</f>
        <v>0.6767781735</v>
      </c>
      <c r="AW59" s="132">
        <f>sum('Assumptions (NG non-electricity'!AU$7)*10^15*'Assumptions (O&amp;G Upstream)'!AV$312/'Assumptions (O&amp;G Upstream)'!AV$320/10^9/10^3*'Inflation GDP Population'!$S$18/'Inflation GDP Population'!AU$18</f>
        <v>0.6969944154</v>
      </c>
      <c r="AX59" s="132">
        <f>sum('Assumptions (NG non-electricity'!AV$7)*10^15*'Assumptions (O&amp;G Upstream)'!AW$312/'Assumptions (O&amp;G Upstream)'!AW$320/10^9/10^3*'Inflation GDP Population'!$S$18/'Inflation GDP Population'!AV$18</f>
        <v>0.7141721834</v>
      </c>
      <c r="AY59" s="132">
        <f>sum('Assumptions (NG non-electricity'!AW$7)*10^15*'Assumptions (O&amp;G Upstream)'!AX$312/'Assumptions (O&amp;G Upstream)'!AX$320/10^9/10^3*'Inflation GDP Population'!$S$18/'Inflation GDP Population'!AW$18</f>
        <v>0.7345718671</v>
      </c>
      <c r="AZ59" s="132">
        <f>sum('Assumptions (NG non-electricity'!AX$7)*10^15*'Assumptions (O&amp;G Upstream)'!AY$312/'Assumptions (O&amp;G Upstream)'!AY$320/10^9/10^3*'Inflation GDP Population'!$S$18/'Inflation GDP Population'!AX$18</f>
        <v>0.7650636022</v>
      </c>
      <c r="BA59" s="132">
        <f>sum('Assumptions (NG non-electricity'!AY$7)*10^15*'Assumptions (O&amp;G Upstream)'!AZ$312/'Assumptions (O&amp;G Upstream)'!AZ$320/10^9/10^3*'Inflation GDP Population'!$S$18/'Inflation GDP Population'!AY$18</f>
        <v>0.7912479628</v>
      </c>
      <c r="BB59" s="132">
        <f>sum('Assumptions (NG non-electricity'!AZ$7)*10^15*'Assumptions (O&amp;G Upstream)'!BA$312/'Assumptions (O&amp;G Upstream)'!BA$320/10^9/10^3*'Inflation GDP Population'!$S$18/'Inflation GDP Population'!AZ$18</f>
        <v>0.81564643</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0.8399637453</v>
      </c>
      <c r="E60" s="132">
        <f>sum('Assumptions (NG non-electricity'!C$3)*10^15*'Assumptions (O&amp;G Upstream)'!D$312/'Assumptions (O&amp;G Upstream)'!D$320/10^9/10^3*'Inflation GDP Population'!$S$18/'Inflation GDP Population'!C$18</f>
        <v>0.7102330508</v>
      </c>
      <c r="F60" s="132">
        <f>sum('Assumptions (NG non-electricity'!D$3)*10^15*'Assumptions (O&amp;G Upstream)'!E$312/'Assumptions (O&amp;G Upstream)'!E$320/10^9/10^3*'Inflation GDP Population'!$S$18/'Inflation GDP Population'!D$18</f>
        <v>0.6032842601</v>
      </c>
      <c r="G60" s="132">
        <f>sum('Assumptions (NG non-electricity'!E$3)*10^15*'Assumptions (O&amp;G Upstream)'!F$312/'Assumptions (O&amp;G Upstream)'!F$320/10^9/10^3*'Inflation GDP Population'!$S$18/'Inflation GDP Population'!E$18</f>
        <v>0.928521666</v>
      </c>
      <c r="H60" s="132">
        <f>sum('Assumptions (NG non-electricity'!F$3)*10^15*'Assumptions (O&amp;G Upstream)'!G$312/'Assumptions (O&amp;G Upstream)'!G$320/10^9/10^3*'Inflation GDP Population'!$S$18/'Inflation GDP Population'!F$18</f>
        <v>0.9017084537</v>
      </c>
      <c r="I60" s="132">
        <f>sum('Assumptions (NG non-electricity'!G$3)*10^15*'Assumptions (O&amp;G Upstream)'!H$312/'Assumptions (O&amp;G Upstream)'!H$320/10^9/10^3*'Inflation GDP Population'!$S$18/'Inflation GDP Population'!G$18</f>
        <v>1.283236605</v>
      </c>
      <c r="J60" s="132">
        <f>sum('Assumptions (NG non-electricity'!H$3)*10^15*'Assumptions (O&amp;G Upstream)'!I$312/'Assumptions (O&amp;G Upstream)'!I$320/10^9/10^3*'Inflation GDP Population'!$S$18/'Inflation GDP Population'!H$18</f>
        <v>0.88086444</v>
      </c>
      <c r="K60" s="132">
        <f>sum('Assumptions (NG non-electricity'!I$3)*10^15*'Assumptions (O&amp;G Upstream)'!J$312/'Assumptions (O&amp;G Upstream)'!J$320/10^9/10^3*'Inflation GDP Population'!$S$18/'Inflation GDP Population'!I$18</f>
        <v>1.022126799</v>
      </c>
      <c r="L60" s="132">
        <f>sum('Assumptions (NG non-electricity'!J$3)*10^15*'Assumptions (O&amp;G Upstream)'!K$312/'Assumptions (O&amp;G Upstream)'!K$320/10^9/10^3*'Inflation GDP Population'!$S$18/'Inflation GDP Population'!J$18</f>
        <v>1.398665606</v>
      </c>
      <c r="M60" s="132">
        <f>sum('Assumptions (NG non-electricity'!K$3)*10^15*'Assumptions (O&amp;G Upstream)'!L$312/'Assumptions (O&amp;G Upstream)'!L$320/10^9/10^3*'Inflation GDP Population'!$S$18/'Inflation GDP Population'!K$18</f>
        <v>0.6277030804</v>
      </c>
      <c r="N60" s="132">
        <f>sum('Assumptions (NG non-electricity'!L$3)*10^15*'Assumptions (O&amp;G Upstream)'!M$312/'Assumptions (O&amp;G Upstream)'!M$320/10^9/10^3*'Inflation GDP Population'!$S$18/'Inflation GDP Population'!L$18</f>
        <v>0.6898560313</v>
      </c>
      <c r="O60" s="132">
        <f>sum('Assumptions (NG non-electricity'!M$3)*10^15*'Assumptions (O&amp;G Upstream)'!N$312/'Assumptions (O&amp;G Upstream)'!N$320/10^9/10^3*'Inflation GDP Population'!$S$18/'Inflation GDP Population'!M$18</f>
        <v>0.684339194</v>
      </c>
      <c r="P60" s="132">
        <f>sum('Assumptions (NG non-electricity'!N$3)*10^15*'Assumptions (O&amp;G Upstream)'!O$312/'Assumptions (O&amp;G Upstream)'!O$320/10^9/10^3*'Inflation GDP Population'!$S$18/'Inflation GDP Population'!N$18</f>
        <v>0.4280018774</v>
      </c>
      <c r="Q60" s="132">
        <f>sum('Assumptions (NG non-electricity'!O$3)*10^15*'Assumptions (O&amp;G Upstream)'!P$312/'Assumptions (O&amp;G Upstream)'!P$320/10^9/10^3*'Inflation GDP Population'!$S$18/'Inflation GDP Population'!O$18</f>
        <v>0.7120280069</v>
      </c>
      <c r="R60" s="132">
        <f>sum('Assumptions (NG non-electricity'!P$3)*10^15*'Assumptions (O&amp;G Upstream)'!Q$312/'Assumptions (O&amp;G Upstream)'!Q$320/10^9/10^3*'Inflation GDP Population'!$S$18/'Inflation GDP Population'!P$18</f>
        <v>0.8741241543</v>
      </c>
      <c r="S60" s="132">
        <f>sum('Assumptions (NG non-electricity'!Q$3)*10^15*'Assumptions (O&amp;G Upstream)'!R$312/'Assumptions (O&amp;G Upstream)'!R$320/10^9/10^3*'Inflation GDP Population'!$S$18/'Inflation GDP Population'!Q$18</f>
        <v>0.5222998258</v>
      </c>
      <c r="T60" s="132">
        <f>sum('Assumptions (NG non-electricity'!R$3)*10^15*'Assumptions (O&amp;G Upstream)'!S$312/'Assumptions (O&amp;G Upstream)'!S$320/10^9/10^3*'Inflation GDP Population'!$S$18/'Inflation GDP Population'!R$18</f>
        <v>0.4821317208</v>
      </c>
      <c r="U60" s="132">
        <f>sum('Assumptions (NG non-electricity'!S$3)*10^15*'Assumptions (O&amp;G Upstream)'!T$312/'Assumptions (O&amp;G Upstream)'!T$320/10^9/10^3*'Inflation GDP Population'!$S$18/'Inflation GDP Population'!S$18</f>
        <v>0.5871280598</v>
      </c>
      <c r="V60" s="132">
        <f>sum('Assumptions (NG non-electricity'!T$3)*10^15*'Assumptions (O&amp;G Upstream)'!U$312/'Assumptions (O&amp;G Upstream)'!U$320/10^9/10^3*'Inflation GDP Population'!$S$18/'Inflation GDP Population'!T$18</f>
        <v>0.6124920106</v>
      </c>
      <c r="W60" s="132">
        <f>sum('Assumptions (NG non-electricity'!U$3)*10^15*'Assumptions (O&amp;G Upstream)'!V$312/'Assumptions (O&amp;G Upstream)'!V$320/10^9/10^3*'Inflation GDP Population'!$S$18/'Inflation GDP Population'!U$18</f>
        <v>0.591733076</v>
      </c>
      <c r="X60" s="132">
        <f>sum('Assumptions (NG non-electricity'!V$3)*10^15*'Assumptions (O&amp;G Upstream)'!W$312/'Assumptions (O&amp;G Upstream)'!W$320/10^9/10^3*'Inflation GDP Population'!$S$18/'Inflation GDP Population'!V$18</f>
        <v>0.6125700642</v>
      </c>
      <c r="Y60" s="132">
        <f>sum('Assumptions (NG non-electricity'!W$3)*10^15*'Assumptions (O&amp;G Upstream)'!X$312/'Assumptions (O&amp;G Upstream)'!X$320/10^9/10^3*'Inflation GDP Population'!$S$18/'Inflation GDP Population'!W$18</f>
        <v>0.6047085759</v>
      </c>
      <c r="Z60" s="132">
        <f>sum('Assumptions (NG non-electricity'!X$3)*10^15*'Assumptions (O&amp;G Upstream)'!Y$312/'Assumptions (O&amp;G Upstream)'!Y$320/10^9/10^3*'Inflation GDP Population'!$S$18/'Inflation GDP Population'!X$18</f>
        <v>0.6134726694</v>
      </c>
      <c r="AA60" s="132">
        <f>sum('Assumptions (NG non-electricity'!Y$3)*10^15*'Assumptions (O&amp;G Upstream)'!Z$312/'Assumptions (O&amp;G Upstream)'!Z$320/10^9/10^3*'Inflation GDP Population'!$S$18/'Inflation GDP Population'!Y$18</f>
        <v>0.6476998752</v>
      </c>
      <c r="AB60" s="132">
        <f>sum('Assumptions (NG non-electricity'!Z$3)*10^15*'Assumptions (O&amp;G Upstream)'!AA$312/'Assumptions (O&amp;G Upstream)'!AA$320/10^9/10^3*'Inflation GDP Population'!$S$18/'Inflation GDP Population'!Z$18</f>
        <v>0.6918774246</v>
      </c>
      <c r="AC60" s="132">
        <f>sum('Assumptions (NG non-electricity'!AA$3)*10^15*'Assumptions (O&amp;G Upstream)'!AB$312/'Assumptions (O&amp;G Upstream)'!AB$320/10^9/10^3*'Inflation GDP Population'!$S$18/'Inflation GDP Population'!AA$18</f>
        <v>0.7477329137</v>
      </c>
      <c r="AD60" s="132">
        <f>sum('Assumptions (NG non-electricity'!AB$3)*10^15*'Assumptions (O&amp;G Upstream)'!AC$312/'Assumptions (O&amp;G Upstream)'!AC$320/10^9/10^3*'Inflation GDP Population'!$S$18/'Inflation GDP Population'!AB$18</f>
        <v>0.7710543916</v>
      </c>
      <c r="AE60" s="132">
        <f>sum('Assumptions (NG non-electricity'!AC$3)*10^15*'Assumptions (O&amp;G Upstream)'!AD$312/'Assumptions (O&amp;G Upstream)'!AD$320/10^9/10^3*'Inflation GDP Population'!$S$18/'Inflation GDP Population'!AC$18</f>
        <v>0.7843506458</v>
      </c>
      <c r="AF60" s="132">
        <f>sum('Assumptions (NG non-electricity'!AD$3)*10^15*'Assumptions (O&amp;G Upstream)'!AE$312/'Assumptions (O&amp;G Upstream)'!AE$320/10^9/10^3*'Inflation GDP Population'!$S$18/'Inflation GDP Population'!AD$18</f>
        <v>0.8096630981</v>
      </c>
      <c r="AG60" s="132">
        <f>sum('Assumptions (NG non-electricity'!AE$3)*10^15*'Assumptions (O&amp;G Upstream)'!AF$312/'Assumptions (O&amp;G Upstream)'!AF$320/10^9/10^3*'Inflation GDP Population'!$S$18/'Inflation GDP Population'!AE$18</f>
        <v>0.8215131856</v>
      </c>
      <c r="AH60" s="132">
        <f>sum('Assumptions (NG non-electricity'!AF$3)*10^15*'Assumptions (O&amp;G Upstream)'!AG$312/'Assumptions (O&amp;G Upstream)'!AG$320/10^9/10^3*'Inflation GDP Population'!$S$18/'Inflation GDP Population'!AF$18</f>
        <v>0.8374341182</v>
      </c>
      <c r="AI60" s="132">
        <f>sum('Assumptions (NG non-electricity'!AG$3)*10^15*'Assumptions (O&amp;G Upstream)'!AH$312/'Assumptions (O&amp;G Upstream)'!AH$320/10^9/10^3*'Inflation GDP Population'!$S$18/'Inflation GDP Population'!AG$18</f>
        <v>0.8418127134</v>
      </c>
      <c r="AJ60" s="132">
        <f>sum('Assumptions (NG non-electricity'!AH$3)*10^15*'Assumptions (O&amp;G Upstream)'!AI$312/'Assumptions (O&amp;G Upstream)'!AI$320/10^9/10^3*'Inflation GDP Population'!$S$18/'Inflation GDP Population'!AH$18</f>
        <v>0.879867326</v>
      </c>
      <c r="AK60" s="132">
        <f>sum('Assumptions (NG non-electricity'!AI$3)*10^15*'Assumptions (O&amp;G Upstream)'!AJ$312/'Assumptions (O&amp;G Upstream)'!AJ$320/10^9/10^3*'Inflation GDP Population'!$S$18/'Inflation GDP Population'!AI$18</f>
        <v>0.9015705335</v>
      </c>
      <c r="AL60" s="132">
        <f>sum('Assumptions (NG non-electricity'!AJ$3)*10^15*'Assumptions (O&amp;G Upstream)'!AK$312/'Assumptions (O&amp;G Upstream)'!AK$320/10^9/10^3*'Inflation GDP Population'!$S$18/'Inflation GDP Population'!AJ$18</f>
        <v>0.9198652306</v>
      </c>
      <c r="AM60" s="132">
        <f>sum('Assumptions (NG non-electricity'!AK$3)*10^15*'Assumptions (O&amp;G Upstream)'!AL$312/'Assumptions (O&amp;G Upstream)'!AL$320/10^9/10^3*'Inflation GDP Population'!$S$18/'Inflation GDP Population'!AK$18</f>
        <v>0.9382801151</v>
      </c>
      <c r="AN60" s="132">
        <f>sum('Assumptions (NG non-electricity'!AL$3)*10^15*'Assumptions (O&amp;G Upstream)'!AM$312/'Assumptions (O&amp;G Upstream)'!AM$320/10^9/10^3*'Inflation GDP Population'!$S$18/'Inflation GDP Population'!AL$18</f>
        <v>0.9654474524</v>
      </c>
      <c r="AO60" s="132">
        <f>sum('Assumptions (NG non-electricity'!AM$3)*10^15*'Assumptions (O&amp;G Upstream)'!AN$312/'Assumptions (O&amp;G Upstream)'!AN$320/10^9/10^3*'Inflation GDP Population'!$S$18/'Inflation GDP Population'!AM$18</f>
        <v>0.9795622366</v>
      </c>
      <c r="AP60" s="132">
        <f>sum('Assumptions (NG non-electricity'!AN$3)*10^15*'Assumptions (O&amp;G Upstream)'!AO$312/'Assumptions (O&amp;G Upstream)'!AO$320/10^9/10^3*'Inflation GDP Population'!$S$18/'Inflation GDP Population'!AN$18</f>
        <v>0.9914106477</v>
      </c>
      <c r="AQ60" s="132">
        <f>sum('Assumptions (NG non-electricity'!AO$3)*10^15*'Assumptions (O&amp;G Upstream)'!AP$312/'Assumptions (O&amp;G Upstream)'!AP$320/10^9/10^3*'Inflation GDP Population'!$S$18/'Inflation GDP Population'!AO$18</f>
        <v>1.006243818</v>
      </c>
      <c r="AR60" s="132">
        <f>sum('Assumptions (NG non-electricity'!AP$3)*10^15*'Assumptions (O&amp;G Upstream)'!AQ$312/'Assumptions (O&amp;G Upstream)'!AQ$320/10^9/10^3*'Inflation GDP Population'!$S$18/'Inflation GDP Population'!AP$18</f>
        <v>1.030573427</v>
      </c>
      <c r="AS60" s="132">
        <f>sum('Assumptions (NG non-electricity'!AQ$3)*10^15*'Assumptions (O&amp;G Upstream)'!AR$312/'Assumptions (O&amp;G Upstream)'!AR$320/10^9/10^3*'Inflation GDP Population'!$S$18/'Inflation GDP Population'!AQ$18</f>
        <v>1.037723218</v>
      </c>
      <c r="AT60" s="132">
        <f>sum('Assumptions (NG non-electricity'!AR$3)*10^15*'Assumptions (O&amp;G Upstream)'!AS$312/'Assumptions (O&amp;G Upstream)'!AS$320/10^9/10^3*'Inflation GDP Population'!$S$18/'Inflation GDP Population'!AR$18</f>
        <v>1.058490045</v>
      </c>
      <c r="AU60" s="132">
        <f>sum('Assumptions (NG non-electricity'!AS$3)*10^15*'Assumptions (O&amp;G Upstream)'!AT$312/'Assumptions (O&amp;G Upstream)'!AT$320/10^9/10^3*'Inflation GDP Population'!$S$18/'Inflation GDP Population'!AS$18</f>
        <v>1.084581631</v>
      </c>
      <c r="AV60" s="132">
        <f>sum('Assumptions (NG non-electricity'!AT$3)*10^15*'Assumptions (O&amp;G Upstream)'!AU$312/'Assumptions (O&amp;G Upstream)'!AU$320/10^9/10^3*'Inflation GDP Population'!$S$18/'Inflation GDP Population'!AT$18</f>
        <v>1.116015459</v>
      </c>
      <c r="AW60" s="132">
        <f>sum('Assumptions (NG non-electricity'!AU$3)*10^15*'Assumptions (O&amp;G Upstream)'!AV$312/'Assumptions (O&amp;G Upstream)'!AV$320/10^9/10^3*'Inflation GDP Population'!$S$18/'Inflation GDP Population'!AU$18</f>
        <v>1.146394351</v>
      </c>
      <c r="AX60" s="132">
        <f>sum('Assumptions (NG non-electricity'!AV$3)*10^15*'Assumptions (O&amp;G Upstream)'!AW$312/'Assumptions (O&amp;G Upstream)'!AW$320/10^9/10^3*'Inflation GDP Population'!$S$18/'Inflation GDP Population'!AV$18</f>
        <v>1.171671319</v>
      </c>
      <c r="AY60" s="132">
        <f>sum('Assumptions (NG non-electricity'!AW$3)*10^15*'Assumptions (O&amp;G Upstream)'!AX$312/'Assumptions (O&amp;G Upstream)'!AX$320/10^9/10^3*'Inflation GDP Population'!$S$18/'Inflation GDP Population'!AW$18</f>
        <v>1.20213197</v>
      </c>
      <c r="AZ60" s="132">
        <f>sum('Assumptions (NG non-electricity'!AX$3)*10^15*'Assumptions (O&amp;G Upstream)'!AY$312/'Assumptions (O&amp;G Upstream)'!AY$320/10^9/10^3*'Inflation GDP Population'!$S$18/'Inflation GDP Population'!AX$18</f>
        <v>1.248955181</v>
      </c>
      <c r="BA60" s="132">
        <f>sum('Assumptions (NG non-electricity'!AY$3)*10^15*'Assumptions (O&amp;G Upstream)'!AZ$312/'Assumptions (O&amp;G Upstream)'!AZ$320/10^9/10^3*'Inflation GDP Population'!$S$18/'Inflation GDP Population'!AY$18</f>
        <v>1.288574314</v>
      </c>
      <c r="BB60" s="132">
        <f>sum('Assumptions (NG non-electricity'!AZ$3)*10^15*'Assumptions (O&amp;G Upstream)'!BA$312/'Assumptions (O&amp;G Upstream)'!BA$320/10^9/10^3*'Inflation GDP Population'!$S$18/'Inflation GDP Population'!AZ$18</f>
        <v>1.325140991</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0.04171082666</v>
      </c>
      <c r="E61" s="132">
        <f>sum('Assumptions (NG non-electricity'!C$8)*10^15*'Assumptions (O&amp;G Upstream)'!D$312/'Assumptions (O&amp;G Upstream)'!D$320/10^9/10^3*'Inflation GDP Population'!$S$18/'Inflation GDP Population'!C$18</f>
        <v>0.04355853186</v>
      </c>
      <c r="F61" s="132">
        <f>sum('Assumptions (NG non-electricity'!D$8)*10^15*'Assumptions (O&amp;G Upstream)'!E$312/'Assumptions (O&amp;G Upstream)'!E$320/10^9/10^3*'Inflation GDP Population'!$S$18/'Inflation GDP Population'!D$18</f>
        <v>0.03777440593</v>
      </c>
      <c r="G61" s="132">
        <f>sum('Assumptions (NG non-electricity'!E$8)*10^15*'Assumptions (O&amp;G Upstream)'!F$312/'Assumptions (O&amp;G Upstream)'!F$320/10^9/10^3*'Inflation GDP Population'!$S$18/'Inflation GDP Population'!E$18</f>
        <v>0.05031428992</v>
      </c>
      <c r="H61" s="132">
        <f>sum('Assumptions (NG non-electricity'!F$8)*10^15*'Assumptions (O&amp;G Upstream)'!G$312/'Assumptions (O&amp;G Upstream)'!G$320/10^9/10^3*'Inflation GDP Population'!$S$18/'Inflation GDP Population'!F$18</f>
        <v>0.04929079699</v>
      </c>
      <c r="I61" s="132">
        <f>sum('Assumptions (NG non-electricity'!G$8)*10^15*'Assumptions (O&amp;G Upstream)'!H$312/'Assumptions (O&amp;G Upstream)'!H$320/10^9/10^3*'Inflation GDP Population'!$S$18/'Inflation GDP Population'!G$18</f>
        <v>0.07960294654</v>
      </c>
      <c r="J61" s="132">
        <f>sum('Assumptions (NG non-electricity'!H$8)*10^15*'Assumptions (O&amp;G Upstream)'!I$312/'Assumptions (O&amp;G Upstream)'!I$320/10^9/10^3*'Inflation GDP Population'!$S$18/'Inflation GDP Population'!H$18</f>
        <v>0.05578711485</v>
      </c>
      <c r="K61" s="132">
        <f>sum('Assumptions (NG non-electricity'!I$8)*10^15*'Assumptions (O&amp;G Upstream)'!J$312/'Assumptions (O&amp;G Upstream)'!J$320/10^9/10^3*'Inflation GDP Population'!$S$18/'Inflation GDP Population'!I$18</f>
        <v>0.0700834515</v>
      </c>
      <c r="L61" s="132">
        <f>sum('Assumptions (NG non-electricity'!J$8)*10^15*'Assumptions (O&amp;G Upstream)'!K$312/'Assumptions (O&amp;G Upstream)'!K$320/10^9/10^3*'Inflation GDP Population'!$S$18/'Inflation GDP Population'!J$18</f>
        <v>0.08250536146</v>
      </c>
      <c r="M61" s="132">
        <f>sum('Assumptions (NG non-electricity'!K$8)*10^15*'Assumptions (O&amp;G Upstream)'!L$312/'Assumptions (O&amp;G Upstream)'!L$320/10^9/10^3*'Inflation GDP Population'!$S$18/'Inflation GDP Population'!K$18</f>
        <v>0.04311255367</v>
      </c>
      <c r="N61" s="132">
        <f>sum('Assumptions (NG non-electricity'!L$8)*10^15*'Assumptions (O&amp;G Upstream)'!M$312/'Assumptions (O&amp;G Upstream)'!M$320/10^9/10^3*'Inflation GDP Population'!$S$18/'Inflation GDP Population'!L$18</f>
        <v>0.07368608547</v>
      </c>
      <c r="O61" s="132">
        <f>sum('Assumptions (NG non-electricity'!M$8)*10^15*'Assumptions (O&amp;G Upstream)'!N$312/'Assumptions (O&amp;G Upstream)'!N$320/10^9/10^3*'Inflation GDP Population'!$S$18/'Inflation GDP Population'!M$18</f>
        <v>0.06877188804</v>
      </c>
      <c r="P61" s="132">
        <f>sum('Assumptions (NG non-electricity'!N$8)*10^15*'Assumptions (O&amp;G Upstream)'!O$312/'Assumptions (O&amp;G Upstream)'!O$320/10^9/10^3*'Inflation GDP Population'!$S$18/'Inflation GDP Population'!N$18</f>
        <v>0.03375404562</v>
      </c>
      <c r="Q61" s="132">
        <f>sum('Assumptions (NG non-electricity'!O$8)*10^15*'Assumptions (O&amp;G Upstream)'!P$312/'Assumptions (O&amp;G Upstream)'!P$320/10^9/10^3*'Inflation GDP Population'!$S$18/'Inflation GDP Population'!O$18</f>
        <v>0.03992540177</v>
      </c>
      <c r="R61" s="132">
        <f>sum('Assumptions (NG non-electricity'!P$8)*10^15*'Assumptions (O&amp;G Upstream)'!Q$312/'Assumptions (O&amp;G Upstream)'!Q$320/10^9/10^3*'Inflation GDP Population'!$S$18/'Inflation GDP Population'!P$18</f>
        <v>0.08110543811</v>
      </c>
      <c r="S61" s="132">
        <f>sum('Assumptions (NG non-electricity'!Q$8)*10^15*'Assumptions (O&amp;G Upstream)'!R$312/'Assumptions (O&amp;G Upstream)'!R$320/10^9/10^3*'Inflation GDP Population'!$S$18/'Inflation GDP Population'!Q$18</f>
        <v>0.05551838099</v>
      </c>
      <c r="T61" s="132">
        <f>sum('Assumptions (NG non-electricity'!R$8)*10^15*'Assumptions (O&amp;G Upstream)'!S$312/'Assumptions (O&amp;G Upstream)'!S$320/10^9/10^3*'Inflation GDP Population'!$S$18/'Inflation GDP Population'!R$18</f>
        <v>0.04322357064</v>
      </c>
      <c r="U61" s="132">
        <f>sum('Assumptions (NG non-electricity'!S$8)*10^15*'Assumptions (O&amp;G Upstream)'!T$312/'Assumptions (O&amp;G Upstream)'!T$320/10^9/10^3*'Inflation GDP Population'!$S$18/'Inflation GDP Population'!S$18</f>
        <v>0.05367569498</v>
      </c>
      <c r="V61" s="132">
        <f>sum('Assumptions (NG non-electricity'!T$8)*10^15*'Assumptions (O&amp;G Upstream)'!U$312/'Assumptions (O&amp;G Upstream)'!U$320/10^9/10^3*'Inflation GDP Population'!$S$18/'Inflation GDP Population'!T$18</f>
        <v>0.05590205774</v>
      </c>
      <c r="W61" s="132">
        <f>sum('Assumptions (NG non-electricity'!U$8)*10^15*'Assumptions (O&amp;G Upstream)'!V$312/'Assumptions (O&amp;G Upstream)'!V$320/10^9/10^3*'Inflation GDP Population'!$S$18/'Inflation GDP Population'!U$18</f>
        <v>0.05391949122</v>
      </c>
      <c r="X61" s="132">
        <f>sum('Assumptions (NG non-electricity'!V$8)*10^15*'Assumptions (O&amp;G Upstream)'!W$312/'Assumptions (O&amp;G Upstream)'!W$320/10^9/10^3*'Inflation GDP Population'!$S$18/'Inflation GDP Population'!V$18</f>
        <v>0.05572859824</v>
      </c>
      <c r="Y61" s="132">
        <f>sum('Assumptions (NG non-electricity'!W$8)*10^15*'Assumptions (O&amp;G Upstream)'!X$312/'Assumptions (O&amp;G Upstream)'!X$320/10^9/10^3*'Inflation GDP Population'!$S$18/'Inflation GDP Population'!W$18</f>
        <v>0.05492632211</v>
      </c>
      <c r="Z61" s="132">
        <f>sum('Assumptions (NG non-electricity'!X$8)*10^15*'Assumptions (O&amp;G Upstream)'!Y$312/'Assumptions (O&amp;G Upstream)'!Y$320/10^9/10^3*'Inflation GDP Population'!$S$18/'Inflation GDP Population'!X$18</f>
        <v>0.05563538345</v>
      </c>
      <c r="AA61" s="132">
        <f>sum('Assumptions (NG non-electricity'!Y$8)*10^15*'Assumptions (O&amp;G Upstream)'!Z$312/'Assumptions (O&amp;G Upstream)'!Z$320/10^9/10^3*'Inflation GDP Population'!$S$18/'Inflation GDP Population'!Y$18</f>
        <v>0.05864897056</v>
      </c>
      <c r="AB61" s="132">
        <f>sum('Assumptions (NG non-electricity'!Z$8)*10^15*'Assumptions (O&amp;G Upstream)'!AA$312/'Assumptions (O&amp;G Upstream)'!AA$320/10^9/10^3*'Inflation GDP Population'!$S$18/'Inflation GDP Population'!Z$18</f>
        <v>0.06255406044</v>
      </c>
      <c r="AC61" s="132">
        <f>sum('Assumptions (NG non-electricity'!AA$8)*10^15*'Assumptions (O&amp;G Upstream)'!AB$312/'Assumptions (O&amp;G Upstream)'!AB$320/10^9/10^3*'Inflation GDP Population'!$S$18/'Inflation GDP Population'!AA$18</f>
        <v>0.06750275158</v>
      </c>
      <c r="AD61" s="132">
        <f>sum('Assumptions (NG non-electricity'!AB$8)*10^15*'Assumptions (O&amp;G Upstream)'!AC$312/'Assumptions (O&amp;G Upstream)'!AC$320/10^9/10^3*'Inflation GDP Population'!$S$18/'Inflation GDP Population'!AB$18</f>
        <v>0.06950520302</v>
      </c>
      <c r="AE61" s="132">
        <f>sum('Assumptions (NG non-electricity'!AC$8)*10^15*'Assumptions (O&amp;G Upstream)'!AD$312/'Assumptions (O&amp;G Upstream)'!AD$320/10^9/10^3*'Inflation GDP Population'!$S$18/'Inflation GDP Population'!AC$18</f>
        <v>0.07060060113</v>
      </c>
      <c r="AF61" s="132">
        <f>sum('Assumptions (NG non-electricity'!AD$8)*10^15*'Assumptions (O&amp;G Upstream)'!AE$312/'Assumptions (O&amp;G Upstream)'!AE$320/10^9/10^3*'Inflation GDP Population'!$S$18/'Inflation GDP Population'!AD$18</f>
        <v>0.0727740715</v>
      </c>
      <c r="AG61" s="132">
        <f>sum('Assumptions (NG non-electricity'!AE$8)*10^15*'Assumptions (O&amp;G Upstream)'!AF$312/'Assumptions (O&amp;G Upstream)'!AF$320/10^9/10^3*'Inflation GDP Population'!$S$18/'Inflation GDP Population'!AE$18</f>
        <v>0.07373424464</v>
      </c>
      <c r="AH61" s="132">
        <f>sum('Assumptions (NG non-electricity'!AF$8)*10^15*'Assumptions (O&amp;G Upstream)'!AG$312/'Assumptions (O&amp;G Upstream)'!AG$320/10^9/10^3*'Inflation GDP Population'!$S$18/'Inflation GDP Population'!AF$18</f>
        <v>0.07505778446</v>
      </c>
      <c r="AI61" s="132">
        <f>sum('Assumptions (NG non-electricity'!AG$8)*10^15*'Assumptions (O&amp;G Upstream)'!AH$312/'Assumptions (O&amp;G Upstream)'!AH$320/10^9/10^3*'Inflation GDP Population'!$S$18/'Inflation GDP Population'!AG$18</f>
        <v>0.07534576223</v>
      </c>
      <c r="AJ61" s="132">
        <f>sum('Assumptions (NG non-electricity'!AH$8)*10^15*'Assumptions (O&amp;G Upstream)'!AI$312/'Assumptions (O&amp;G Upstream)'!AI$320/10^9/10^3*'Inflation GDP Population'!$S$18/'Inflation GDP Population'!AH$18</f>
        <v>0.07864416692</v>
      </c>
      <c r="AK61" s="132">
        <f>sum('Assumptions (NG non-electricity'!AI$8)*10^15*'Assumptions (O&amp;G Upstream)'!AJ$312/'Assumptions (O&amp;G Upstream)'!AJ$320/10^9/10^3*'Inflation GDP Population'!$S$18/'Inflation GDP Population'!AI$18</f>
        <v>0.08047529507</v>
      </c>
      <c r="AL61" s="132">
        <f>sum('Assumptions (NG non-electricity'!AJ$8)*10^15*'Assumptions (O&amp;G Upstream)'!AK$312/'Assumptions (O&amp;G Upstream)'!AK$320/10^9/10^3*'Inflation GDP Population'!$S$18/'Inflation GDP Population'!AJ$18</f>
        <v>0.08199890223</v>
      </c>
      <c r="AM61" s="132">
        <f>sum('Assumptions (NG non-electricity'!AK$8)*10^15*'Assumptions (O&amp;G Upstream)'!AL$312/'Assumptions (O&amp;G Upstream)'!AL$320/10^9/10^3*'Inflation GDP Population'!$S$18/'Inflation GDP Population'!AK$18</f>
        <v>0.08353040664</v>
      </c>
      <c r="AN61" s="132">
        <f>sum('Assumptions (NG non-electricity'!AL$8)*10^15*'Assumptions (O&amp;G Upstream)'!AM$312/'Assumptions (O&amp;G Upstream)'!AM$320/10^9/10^3*'Inflation GDP Population'!$S$18/'Inflation GDP Population'!AL$18</f>
        <v>0.08583731375</v>
      </c>
      <c r="AO61" s="132">
        <f>sum('Assumptions (NG non-electricity'!AM$8)*10^15*'Assumptions (O&amp;G Upstream)'!AN$312/'Assumptions (O&amp;G Upstream)'!AN$320/10^9/10^3*'Inflation GDP Population'!$S$18/'Inflation GDP Population'!AM$18</f>
        <v>0.0869805035</v>
      </c>
      <c r="AP61" s="132">
        <f>sum('Assumptions (NG non-electricity'!AN$8)*10^15*'Assumptions (O&amp;G Upstream)'!AO$312/'Assumptions (O&amp;G Upstream)'!AO$320/10^9/10^3*'Inflation GDP Population'!$S$18/'Inflation GDP Population'!AN$18</f>
        <v>0.08792102644</v>
      </c>
      <c r="AQ61" s="132">
        <f>sum('Assumptions (NG non-electricity'!AO$8)*10^15*'Assumptions (O&amp;G Upstream)'!AP$312/'Assumptions (O&amp;G Upstream)'!AP$320/10^9/10^3*'Inflation GDP Population'!$S$18/'Inflation GDP Population'!AO$18</f>
        <v>0.08912477327</v>
      </c>
      <c r="AR61" s="132">
        <f>sum('Assumptions (NG non-electricity'!AP$8)*10^15*'Assumptions (O&amp;G Upstream)'!AQ$312/'Assumptions (O&amp;G Upstream)'!AQ$320/10^9/10^3*'Inflation GDP Population'!$S$18/'Inflation GDP Population'!AP$18</f>
        <v>0.09116682416</v>
      </c>
      <c r="AS61" s="132">
        <f>sum('Assumptions (NG non-electricity'!AQ$8)*10^15*'Assumptions (O&amp;G Upstream)'!AR$312/'Assumptions (O&amp;G Upstream)'!AR$320/10^9/10^3*'Inflation GDP Population'!$S$18/'Inflation GDP Population'!AQ$18</f>
        <v>0.09168717726</v>
      </c>
      <c r="AT61" s="132">
        <f>sum('Assumptions (NG non-electricity'!AR$8)*10^15*'Assumptions (O&amp;G Upstream)'!AS$312/'Assumptions (O&amp;G Upstream)'!AS$320/10^9/10^3*'Inflation GDP Population'!$S$18/'Inflation GDP Population'!AR$18</f>
        <v>0.09340915021</v>
      </c>
      <c r="AU61" s="132">
        <f>sum('Assumptions (NG non-electricity'!AS$8)*10^15*'Assumptions (O&amp;G Upstream)'!AT$312/'Assumptions (O&amp;G Upstream)'!AT$320/10^9/10^3*'Inflation GDP Population'!$S$18/'Inflation GDP Population'!AS$18</f>
        <v>0.0955975449</v>
      </c>
      <c r="AV61" s="132">
        <f>sum('Assumptions (NG non-electricity'!AT$8)*10^15*'Assumptions (O&amp;G Upstream)'!AU$312/'Assumptions (O&amp;G Upstream)'!AU$320/10^9/10^3*'Inflation GDP Population'!$S$18/'Inflation GDP Population'!AT$18</f>
        <v>0.09825229883</v>
      </c>
      <c r="AW61" s="132">
        <f>sum('Assumptions (NG non-electricity'!AU$8)*10^15*'Assumptions (O&amp;G Upstream)'!AV$312/'Assumptions (O&amp;G Upstream)'!AV$320/10^9/10^3*'Inflation GDP Population'!$S$18/'Inflation GDP Population'!AU$18</f>
        <v>0.1008093042</v>
      </c>
      <c r="AX61" s="132">
        <f>sum('Assumptions (NG non-electricity'!AV$8)*10^15*'Assumptions (O&amp;G Upstream)'!AW$312/'Assumptions (O&amp;G Upstream)'!AW$320/10^9/10^3*'Inflation GDP Population'!$S$18/'Inflation GDP Population'!AV$18</f>
        <v>0.1029135114</v>
      </c>
      <c r="AY61" s="132">
        <f>sum('Assumptions (NG non-electricity'!AW$8)*10^15*'Assumptions (O&amp;G Upstream)'!AX$312/'Assumptions (O&amp;G Upstream)'!AX$320/10^9/10^3*'Inflation GDP Population'!$S$18/'Inflation GDP Population'!AW$18</f>
        <v>0.1054689457</v>
      </c>
      <c r="AZ61" s="132">
        <f>sum('Assumptions (NG non-electricity'!AX$8)*10^15*'Assumptions (O&amp;G Upstream)'!AY$312/'Assumptions (O&amp;G Upstream)'!AY$320/10^9/10^3*'Inflation GDP Population'!$S$18/'Inflation GDP Population'!AX$18</f>
        <v>0.1094538174</v>
      </c>
      <c r="BA61" s="132">
        <f>sum('Assumptions (NG non-electricity'!AY$8)*10^15*'Assumptions (O&amp;G Upstream)'!AZ$312/'Assumptions (O&amp;G Upstream)'!AZ$320/10^9/10^3*'Inflation GDP Population'!$S$18/'Inflation GDP Population'!AY$18</f>
        <v>0.1128004342</v>
      </c>
      <c r="BB61" s="132">
        <f>sum('Assumptions (NG non-electricity'!AZ$8)*10^15*'Assumptions (O&amp;G Upstream)'!BA$312/'Assumptions (O&amp;G Upstream)'!BA$320/10^9/10^3*'Inflation GDP Population'!$S$18/'Inflation GDP Population'!AZ$18</f>
        <v>0.115874047</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1.121327508</v>
      </c>
      <c r="E62" s="132">
        <f>sum('Assumptions (NG non-electricity'!C$6)*10^15*'Assumptions (O&amp;G Upstream)'!D$312/'Assumptions (O&amp;G Upstream)'!D$320/10^9/10^3*'Inflation GDP Population'!$S$18/'Inflation GDP Population'!C$18</f>
        <v>0.9524174471</v>
      </c>
      <c r="F62" s="132">
        <f>sum('Assumptions (NG non-electricity'!D$6)*10^15*'Assumptions (O&amp;G Upstream)'!E$312/'Assumptions (O&amp;G Upstream)'!E$320/10^9/10^3*'Inflation GDP Population'!$S$18/'Inflation GDP Population'!D$18</f>
        <v>0.8058218012</v>
      </c>
      <c r="G62" s="132">
        <f>sum('Assumptions (NG non-electricity'!E$6)*10^15*'Assumptions (O&amp;G Upstream)'!F$312/'Assumptions (O&amp;G Upstream)'!F$320/10^9/10^3*'Inflation GDP Population'!$S$18/'Inflation GDP Population'!E$18</f>
        <v>1.456231167</v>
      </c>
      <c r="H62" s="132">
        <f>sum('Assumptions (NG non-electricity'!F$6)*10^15*'Assumptions (O&amp;G Upstream)'!G$312/'Assumptions (O&amp;G Upstream)'!G$320/10^9/10^3*'Inflation GDP Population'!$S$18/'Inflation GDP Population'!F$18</f>
        <v>1.408586894</v>
      </c>
      <c r="I62" s="132">
        <f>sum('Assumptions (NG non-electricity'!G$6)*10^15*'Assumptions (O&amp;G Upstream)'!H$312/'Assumptions (O&amp;G Upstream)'!H$320/10^9/10^3*'Inflation GDP Population'!$S$18/'Inflation GDP Population'!G$18</f>
        <v>2.061150329</v>
      </c>
      <c r="J62" s="132">
        <f>sum('Assumptions (NG non-electricity'!H$6)*10^15*'Assumptions (O&amp;G Upstream)'!I$312/'Assumptions (O&amp;G Upstream)'!I$320/10^9/10^3*'Inflation GDP Population'!$S$18/'Inflation GDP Population'!H$18</f>
        <v>1.354843364</v>
      </c>
      <c r="K62" s="132">
        <f>sum('Assumptions (NG non-electricity'!I$6)*10^15*'Assumptions (O&amp;G Upstream)'!J$312/'Assumptions (O&amp;G Upstream)'!J$320/10^9/10^3*'Inflation GDP Population'!$S$18/'Inflation GDP Population'!I$18</f>
        <v>1.515297561</v>
      </c>
      <c r="L62" s="132">
        <f>sum('Assumptions (NG non-electricity'!J$6)*10^15*'Assumptions (O&amp;G Upstream)'!K$312/'Assumptions (O&amp;G Upstream)'!K$320/10^9/10^3*'Inflation GDP Population'!$S$18/'Inflation GDP Population'!J$18</f>
        <v>2.050896872</v>
      </c>
      <c r="M62" s="132">
        <f>sum('Assumptions (NG non-electricity'!K$6)*10^15*'Assumptions (O&amp;G Upstream)'!L$312/'Assumptions (O&amp;G Upstream)'!L$320/10^9/10^3*'Inflation GDP Population'!$S$18/'Inflation GDP Population'!K$18</f>
        <v>0.9259887426</v>
      </c>
      <c r="N62" s="132">
        <f>sum('Assumptions (NG non-electricity'!L$6)*10^15*'Assumptions (O&amp;G Upstream)'!M$312/'Assumptions (O&amp;G Upstream)'!M$320/10^9/10^3*'Inflation GDP Population'!$S$18/'Inflation GDP Population'!L$18</f>
        <v>0.9692067845</v>
      </c>
      <c r="O62" s="132">
        <f>sum('Assumptions (NG non-electricity'!M$6)*10^15*'Assumptions (O&amp;G Upstream)'!N$312/'Assumptions (O&amp;G Upstream)'!N$320/10^9/10^3*'Inflation GDP Population'!$S$18/'Inflation GDP Population'!M$18</f>
        <v>0.8946709231</v>
      </c>
      <c r="P62" s="132">
        <f>sum('Assumptions (NG non-electricity'!N$6)*10^15*'Assumptions (O&amp;G Upstream)'!O$312/'Assumptions (O&amp;G Upstream)'!O$320/10^9/10^3*'Inflation GDP Population'!$S$18/'Inflation GDP Population'!N$18</f>
        <v>0.5475074102</v>
      </c>
      <c r="Q62" s="132">
        <f>sum('Assumptions (NG non-electricity'!O$6)*10^15*'Assumptions (O&amp;G Upstream)'!P$312/'Assumptions (O&amp;G Upstream)'!P$320/10^9/10^3*'Inflation GDP Population'!$S$18/'Inflation GDP Population'!O$18</f>
        <v>0.7695248946</v>
      </c>
      <c r="R62" s="132">
        <f>sum('Assumptions (NG non-electricity'!P$6)*10^15*'Assumptions (O&amp;G Upstream)'!Q$312/'Assumptions (O&amp;G Upstream)'!Q$320/10^9/10^3*'Inflation GDP Population'!$S$18/'Inflation GDP Population'!P$18</f>
        <v>0.9564319701</v>
      </c>
      <c r="S62" s="132">
        <f>sum('Assumptions (NG non-electricity'!Q$6)*10^15*'Assumptions (O&amp;G Upstream)'!R$312/'Assumptions (O&amp;G Upstream)'!R$320/10^9/10^3*'Inflation GDP Population'!$S$18/'Inflation GDP Population'!Q$18</f>
        <v>0.5672357225</v>
      </c>
      <c r="T62" s="132">
        <f>sum('Assumptions (NG non-electricity'!R$6)*10^15*'Assumptions (O&amp;G Upstream)'!S$312/'Assumptions (O&amp;G Upstream)'!S$320/10^9/10^3*'Inflation GDP Population'!$S$18/'Inflation GDP Population'!R$18</f>
        <v>0.4799207775</v>
      </c>
      <c r="U62" s="132">
        <f>sum('Assumptions (NG non-electricity'!S$6)*10^15*'Assumptions (O&amp;G Upstream)'!T$312/'Assumptions (O&amp;G Upstream)'!T$320/10^9/10^3*'Inflation GDP Population'!$S$18/'Inflation GDP Population'!S$18</f>
        <v>0.5538516178</v>
      </c>
      <c r="V62" s="132">
        <f>sum('Assumptions (NG non-electricity'!T$6)*10^15*'Assumptions (O&amp;G Upstream)'!U$312/'Assumptions (O&amp;G Upstream)'!U$320/10^9/10^3*'Inflation GDP Population'!$S$18/'Inflation GDP Population'!T$18</f>
        <v>0.5674445783</v>
      </c>
      <c r="W62" s="132">
        <f>sum('Assumptions (NG non-electricity'!U$6)*10^15*'Assumptions (O&amp;G Upstream)'!V$312/'Assumptions (O&amp;G Upstream)'!V$320/10^9/10^3*'Inflation GDP Population'!$S$18/'Inflation GDP Population'!U$18</f>
        <v>0.5383851291</v>
      </c>
      <c r="X62" s="132">
        <f>sum('Assumptions (NG non-electricity'!V$6)*10^15*'Assumptions (O&amp;G Upstream)'!W$312/'Assumptions (O&amp;G Upstream)'!W$320/10^9/10^3*'Inflation GDP Population'!$S$18/'Inflation GDP Population'!V$18</f>
        <v>0.547327878</v>
      </c>
      <c r="Y62" s="132">
        <f>sum('Assumptions (NG non-electricity'!W$6)*10^15*'Assumptions (O&amp;G Upstream)'!X$312/'Assumptions (O&amp;G Upstream)'!X$320/10^9/10^3*'Inflation GDP Population'!$S$18/'Inflation GDP Population'!W$18</f>
        <v>0.530568604</v>
      </c>
      <c r="Z62" s="132">
        <f>sum('Assumptions (NG non-electricity'!X$6)*10^15*'Assumptions (O&amp;G Upstream)'!Y$312/'Assumptions (O&amp;G Upstream)'!Y$320/10^9/10^3*'Inflation GDP Population'!$S$18/'Inflation GDP Population'!X$18</f>
        <v>0.5285327382</v>
      </c>
      <c r="AA62" s="132">
        <f>sum('Assumptions (NG non-electricity'!Y$6)*10^15*'Assumptions (O&amp;G Upstream)'!Z$312/'Assumptions (O&amp;G Upstream)'!Z$320/10^9/10^3*'Inflation GDP Population'!$S$18/'Inflation GDP Population'!Y$18</f>
        <v>0.5479084008</v>
      </c>
      <c r="AB62" s="132">
        <f>sum('Assumptions (NG non-electricity'!Z$6)*10^15*'Assumptions (O&amp;G Upstream)'!AA$312/'Assumptions (O&amp;G Upstream)'!AA$320/10^9/10^3*'Inflation GDP Population'!$S$18/'Inflation GDP Population'!Z$18</f>
        <v>0.5746396037</v>
      </c>
      <c r="AC62" s="132">
        <f>sum('Assumptions (NG non-electricity'!AA$6)*10^15*'Assumptions (O&amp;G Upstream)'!AB$312/'Assumptions (O&amp;G Upstream)'!AB$320/10^9/10^3*'Inflation GDP Population'!$S$18/'Inflation GDP Population'!AA$18</f>
        <v>0.6097031619</v>
      </c>
      <c r="AD62" s="132">
        <f>sum('Assumptions (NG non-electricity'!AB$6)*10^15*'Assumptions (O&amp;G Upstream)'!AC$312/'Assumptions (O&amp;G Upstream)'!AC$320/10^9/10^3*'Inflation GDP Population'!$S$18/'Inflation GDP Population'!AB$18</f>
        <v>0.6172119589</v>
      </c>
      <c r="AE62" s="132">
        <f>sum('Assumptions (NG non-electricity'!AC$6)*10^15*'Assumptions (O&amp;G Upstream)'!AD$312/'Assumptions (O&amp;G Upstream)'!AD$320/10^9/10^3*'Inflation GDP Population'!$S$18/'Inflation GDP Population'!AC$18</f>
        <v>0.6163213745</v>
      </c>
      <c r="AF62" s="132">
        <f>sum('Assumptions (NG non-electricity'!AD$6)*10^15*'Assumptions (O&amp;G Upstream)'!AE$312/'Assumptions (O&amp;G Upstream)'!AE$320/10^9/10^3*'Inflation GDP Population'!$S$18/'Inflation GDP Population'!AD$18</f>
        <v>0.6244788009</v>
      </c>
      <c r="AG62" s="132">
        <f>sum('Assumptions (NG non-electricity'!AE$6)*10^15*'Assumptions (O&amp;G Upstream)'!AF$312/'Assumptions (O&amp;G Upstream)'!AF$320/10^9/10^3*'Inflation GDP Population'!$S$18/'Inflation GDP Population'!AE$18</f>
        <v>0.6218869063</v>
      </c>
      <c r="AH62" s="132">
        <f>sum('Assumptions (NG non-electricity'!AF$6)*10^15*'Assumptions (O&amp;G Upstream)'!AG$312/'Assumptions (O&amp;G Upstream)'!AG$320/10^9/10^3*'Inflation GDP Population'!$S$18/'Inflation GDP Population'!AF$18</f>
        <v>0.6221520781</v>
      </c>
      <c r="AI62" s="132">
        <f>sum('Assumptions (NG non-electricity'!AG$6)*10^15*'Assumptions (O&amp;G Upstream)'!AH$312/'Assumptions (O&amp;G Upstream)'!AH$320/10^9/10^3*'Inflation GDP Population'!$S$18/'Inflation GDP Population'!AG$18</f>
        <v>0.6137256321</v>
      </c>
      <c r="AJ62" s="132">
        <f>sum('Assumptions (NG non-electricity'!AH$6)*10^15*'Assumptions (O&amp;G Upstream)'!AI$312/'Assumptions (O&amp;G Upstream)'!AI$320/10^9/10^3*'Inflation GDP Population'!$S$18/'Inflation GDP Population'!AH$18</f>
        <v>0.6294351431</v>
      </c>
      <c r="AK62" s="132">
        <f>sum('Assumptions (NG non-electricity'!AI$6)*10^15*'Assumptions (O&amp;G Upstream)'!AJ$312/'Assumptions (O&amp;G Upstream)'!AJ$320/10^9/10^3*'Inflation GDP Population'!$S$18/'Inflation GDP Population'!AI$18</f>
        <v>0.6328035566</v>
      </c>
      <c r="AL62" s="132">
        <f>sum('Assumptions (NG non-electricity'!AJ$6)*10^15*'Assumptions (O&amp;G Upstream)'!AK$312/'Assumptions (O&amp;G Upstream)'!AK$320/10^9/10^3*'Inflation GDP Population'!$S$18/'Inflation GDP Population'!AJ$18</f>
        <v>0.6334136347</v>
      </c>
      <c r="AM62" s="132">
        <f>sum('Assumptions (NG non-electricity'!AK$6)*10^15*'Assumptions (O&amp;G Upstream)'!AL$312/'Assumptions (O&amp;G Upstream)'!AL$320/10^9/10^3*'Inflation GDP Population'!$S$18/'Inflation GDP Population'!AK$18</f>
        <v>0.633791589</v>
      </c>
      <c r="AN62" s="132">
        <f>sum('Assumptions (NG non-electricity'!AL$6)*10^15*'Assumptions (O&amp;G Upstream)'!AM$312/'Assumptions (O&amp;G Upstream)'!AM$320/10^9/10^3*'Inflation GDP Population'!$S$18/'Inflation GDP Population'!AL$18</f>
        <v>0.6396585569</v>
      </c>
      <c r="AO62" s="132">
        <f>sum('Assumptions (NG non-electricity'!AM$6)*10^15*'Assumptions (O&amp;G Upstream)'!AN$312/'Assumptions (O&amp;G Upstream)'!AN$320/10^9/10^3*'Inflation GDP Population'!$S$18/'Inflation GDP Population'!AM$18</f>
        <v>0.6365171834</v>
      </c>
      <c r="AP62" s="132">
        <f>sum('Assumptions (NG non-electricity'!AN$6)*10^15*'Assumptions (O&amp;G Upstream)'!AO$312/'Assumptions (O&amp;G Upstream)'!AO$320/10^9/10^3*'Inflation GDP Population'!$S$18/'Inflation GDP Population'!AN$18</f>
        <v>0.6317439732</v>
      </c>
      <c r="AQ62" s="132">
        <f>sum('Assumptions (NG non-electricity'!AO$6)*10^15*'Assumptions (O&amp;G Upstream)'!AP$312/'Assumptions (O&amp;G Upstream)'!AP$320/10^9/10^3*'Inflation GDP Population'!$S$18/'Inflation GDP Population'!AO$18</f>
        <v>0.628708052</v>
      </c>
      <c r="AR62" s="132">
        <f>sum('Assumptions (NG non-electricity'!AP$6)*10^15*'Assumptions (O&amp;G Upstream)'!AQ$312/'Assumptions (O&amp;G Upstream)'!AQ$320/10^9/10^3*'Inflation GDP Population'!$S$18/'Inflation GDP Population'!AP$18</f>
        <v>0.6312911686</v>
      </c>
      <c r="AS62" s="132">
        <f>sum('Assumptions (NG non-electricity'!AQ$6)*10^15*'Assumptions (O&amp;G Upstream)'!AR$312/'Assumptions (O&amp;G Upstream)'!AR$320/10^9/10^3*'Inflation GDP Population'!$S$18/'Inflation GDP Population'!AQ$18</f>
        <v>0.6231344918</v>
      </c>
      <c r="AT62" s="132">
        <f>sum('Assumptions (NG non-electricity'!AR$6)*10^15*'Assumptions (O&amp;G Upstream)'!AS$312/'Assumptions (O&amp;G Upstream)'!AS$320/10^9/10^3*'Inflation GDP Population'!$S$18/'Inflation GDP Population'!AR$18</f>
        <v>0.6229866697</v>
      </c>
      <c r="AU62" s="132">
        <f>sum('Assumptions (NG non-electricity'!AS$6)*10^15*'Assumptions (O&amp;G Upstream)'!AT$312/'Assumptions (O&amp;G Upstream)'!AT$320/10^9/10^3*'Inflation GDP Population'!$S$18/'Inflation GDP Population'!AS$18</f>
        <v>0.6255842778</v>
      </c>
      <c r="AV62" s="132">
        <f>sum('Assumptions (NG non-electricity'!AT$6)*10^15*'Assumptions (O&amp;G Upstream)'!AU$312/'Assumptions (O&amp;G Upstream)'!AU$320/10^9/10^3*'Inflation GDP Population'!$S$18/'Inflation GDP Population'!AT$18</f>
        <v>0.6307581221</v>
      </c>
      <c r="AW62" s="132">
        <f>sum('Assumptions (NG non-electricity'!AU$6)*10^15*'Assumptions (O&amp;G Upstream)'!AV$312/'Assumptions (O&amp;G Upstream)'!AV$320/10^9/10^3*'Inflation GDP Population'!$S$18/'Inflation GDP Population'!AU$18</f>
        <v>0.6347908762</v>
      </c>
      <c r="AX62" s="132">
        <f>sum('Assumptions (NG non-electricity'!AV$6)*10^15*'Assumptions (O&amp;G Upstream)'!AW$312/'Assumptions (O&amp;G Upstream)'!AW$320/10^9/10^3*'Inflation GDP Population'!$S$18/'Inflation GDP Population'!AV$18</f>
        <v>0.6355339631</v>
      </c>
      <c r="AY62" s="132">
        <f>sum('Assumptions (NG non-electricity'!AW$6)*10^15*'Assumptions (O&amp;G Upstream)'!AX$312/'Assumptions (O&amp;G Upstream)'!AX$320/10^9/10^3*'Inflation GDP Population'!$S$18/'Inflation GDP Population'!AW$18</f>
        <v>0.6386325656</v>
      </c>
      <c r="AZ62" s="132">
        <f>sum('Assumptions (NG non-electricity'!AX$6)*10^15*'Assumptions (O&amp;G Upstream)'!AY$312/'Assumptions (O&amp;G Upstream)'!AY$320/10^9/10^3*'Inflation GDP Population'!$S$18/'Inflation GDP Population'!AX$18</f>
        <v>0.6497383892</v>
      </c>
      <c r="BA62" s="132">
        <f>sum('Assumptions (NG non-electricity'!AY$6)*10^15*'Assumptions (O&amp;G Upstream)'!AZ$312/'Assumptions (O&amp;G Upstream)'!AZ$320/10^9/10^3*'Inflation GDP Population'!$S$18/'Inflation GDP Population'!AY$18</f>
        <v>0.6563232582</v>
      </c>
      <c r="BB62" s="132">
        <f>sum('Assumptions (NG non-electricity'!AZ$6)*10^15*'Assumptions (O&amp;G Upstream)'!BA$312/'Assumptions (O&amp;G Upstream)'!BA$320/10^9/10^3*'Inflation GDP Population'!$S$18/'Inflation GDP Population'!AZ$18</f>
        <v>0.660705493</v>
      </c>
    </row>
    <row r="63" ht="15.75" customHeight="1">
      <c r="A63" s="119" t="s">
        <v>305</v>
      </c>
      <c r="B63" s="131" t="s">
        <v>306</v>
      </c>
      <c r="C63" s="120" t="s">
        <v>270</v>
      </c>
      <c r="D63" s="132">
        <f>'Transportation and Industrial G'!B$20*10^9*'Transportation and Industrial G'!B28/10^9</f>
        <v>0.01859224988</v>
      </c>
      <c r="E63" s="132">
        <f>'Transportation and Industrial G'!C$20*10^9*'Transportation and Industrial G'!C28/10^9</f>
        <v>0.013014262</v>
      </c>
      <c r="F63" s="132">
        <f>'Transportation and Industrial G'!D$20*10^9*'Transportation and Industrial G'!D28/10^9</f>
        <v>0.01540100717</v>
      </c>
      <c r="G63" s="132">
        <f>'Transportation and Industrial G'!E$20*10^9*'Transportation and Industrial G'!E28/10^9</f>
        <v>0.0156762413</v>
      </c>
      <c r="H63" s="132">
        <f>'Transportation and Industrial G'!F$20*10^9*'Transportation and Industrial G'!F28/10^9</f>
        <v>0.01667579472</v>
      </c>
      <c r="I63" s="132">
        <f>'Transportation and Industrial G'!G$20*10^9*'Transportation and Industrial G'!G28/10^9</f>
        <v>0.02589412855</v>
      </c>
      <c r="J63" s="132">
        <f>'Transportation and Industrial G'!H$20*10^9*'Transportation and Industrial G'!H28/10^9</f>
        <v>0.02346958968</v>
      </c>
      <c r="K63" s="132">
        <f>'Transportation and Industrial G'!I$20*10^9*'Transportation and Industrial G'!I28/10^9</f>
        <v>0.02542727247</v>
      </c>
      <c r="L63" s="132">
        <f>'Transportation and Industrial G'!J$20*10^9*'Transportation and Industrial G'!J28/10^9</f>
        <v>0.02494192355</v>
      </c>
      <c r="M63" s="132">
        <f>'Transportation and Industrial G'!K$20*10^9*'Transportation and Industrial G'!K28/10^9</f>
        <v>0.01302077323</v>
      </c>
      <c r="N63" s="132">
        <f>'Transportation and Industrial G'!L$20*10^9*'Transportation and Industrial G'!L28/10^9</f>
        <v>0.01713043098</v>
      </c>
      <c r="O63" s="132">
        <f>'Transportation and Industrial G'!M$20*10^9*'Transportation and Industrial G'!M28/10^9</f>
        <v>0.01701152291</v>
      </c>
      <c r="P63" s="132">
        <f>'Transportation and Industrial G'!N$20*10^9*'Transportation and Industrial G'!N28/10^9</f>
        <v>0.01544312457</v>
      </c>
      <c r="Q63" s="132">
        <f>'Transportation and Industrial G'!O$20*10^9*'Transportation and Industrial G'!O28/10^9</f>
        <v>0.01334907377</v>
      </c>
      <c r="R63" s="132">
        <f>'Transportation and Industrial G'!P$20*10^9*'Transportation and Industrial G'!P28/10^9</f>
        <v>0.01132996303</v>
      </c>
      <c r="S63" s="132">
        <f>'Transportation and Industrial G'!Q$20*10^9*'Transportation and Industrial G'!Q28/10^9</f>
        <v>0.008381880898</v>
      </c>
      <c r="T63" s="132">
        <f>'Transportation and Industrial G'!R$20*10^9*'Transportation and Industrial G'!R28/10^9</f>
        <v>0.001888949664</v>
      </c>
      <c r="U63" s="132">
        <f>'Transportation and Industrial G'!S$20*10^9*'Transportation and Industrial G'!S28/10^9</f>
        <v>0.002291072948</v>
      </c>
      <c r="V63" s="132">
        <f>'Transportation and Industrial G'!T$20*10^9*'Transportation and Industrial G'!T28/10^9</f>
        <v>0.00249875509</v>
      </c>
      <c r="W63" s="132">
        <f>'Transportation and Industrial G'!U$20*10^9*'Transportation and Industrial G'!U28/10^9</f>
        <v>0.002272559227</v>
      </c>
      <c r="X63" s="132">
        <f>'Transportation and Industrial G'!V$20*10^9*'Transportation and Industrial G'!V28/10^9</f>
        <v>0.002149980479</v>
      </c>
      <c r="Y63" s="132">
        <f>'Transportation and Industrial G'!W$20*10^9*'Transportation and Industrial G'!W28/10^9</f>
        <v>0.001996047849</v>
      </c>
      <c r="Z63" s="132">
        <f>'Transportation and Industrial G'!X$20*10^9*'Transportation and Industrial G'!X28/10^9</f>
        <v>0.001897954989</v>
      </c>
      <c r="AA63" s="132">
        <f>'Transportation and Industrial G'!Y$20*10^9*'Transportation and Industrial G'!Y28/10^9</f>
        <v>0.001818077242</v>
      </c>
      <c r="AB63" s="132">
        <f>'Transportation and Industrial G'!Z$20*10^9*'Transportation and Industrial G'!Z28/10^9</f>
        <v>0.001758504866</v>
      </c>
      <c r="AC63" s="132">
        <f>'Transportation and Industrial G'!AA$20*10^9*'Transportation and Industrial G'!AA28/10^9</f>
        <v>0.001698335274</v>
      </c>
      <c r="AD63" s="132">
        <f>'Transportation and Industrial G'!AB$20*10^9*'Transportation and Industrial G'!AB28/10^9</f>
        <v>0.001641151765</v>
      </c>
      <c r="AE63" s="132">
        <f>'Transportation and Industrial G'!AC$20*10^9*'Transportation and Industrial G'!AC28/10^9</f>
        <v>0.001586506428</v>
      </c>
      <c r="AF63" s="132">
        <f>'Transportation and Industrial G'!AD$20*10^9*'Transportation and Industrial G'!AD28/10^9</f>
        <v>0.001524097273</v>
      </c>
      <c r="AG63" s="132">
        <f>'Transportation and Industrial G'!AE$20*10^9*'Transportation and Industrial G'!AE28/10^9</f>
        <v>0.001470497065</v>
      </c>
      <c r="AH63" s="132">
        <f>'Transportation and Industrial G'!AF$20*10^9*'Transportation and Industrial G'!AF28/10^9</f>
        <v>0.001406445563</v>
      </c>
      <c r="AI63" s="132">
        <f>'Transportation and Industrial G'!AG$20*10^9*'Transportation and Industrial G'!AG28/10^9</f>
        <v>0.001347470404</v>
      </c>
      <c r="AJ63" s="132">
        <f>'Transportation and Industrial G'!AH$20*10^9*'Transportation and Industrial G'!AH28/10^9</f>
        <v>0.001284613336</v>
      </c>
      <c r="AK63" s="132">
        <f>'Transportation and Industrial G'!AI$20*10^9*'Transportation and Industrial G'!AI28/10^9</f>
        <v>0.0012157841</v>
      </c>
      <c r="AL63" s="132">
        <f>'Transportation and Industrial G'!AJ$20*10^9*'Transportation and Industrial G'!AJ28/10^9</f>
        <v>0.001146656255</v>
      </c>
      <c r="AM63" s="132">
        <f>'Transportation and Industrial G'!AK$20*10^9*'Transportation and Industrial G'!AK28/10^9</f>
        <v>0.001081708928</v>
      </c>
      <c r="AN63" s="132">
        <f>'Transportation and Industrial G'!AL$20*10^9*'Transportation and Industrial G'!AL28/10^9</f>
        <v>0.001013775517</v>
      </c>
      <c r="AO63" s="132">
        <f>'Transportation and Industrial G'!AM$20*10^9*'Transportation and Industrial G'!AM28/10^9</f>
        <v>0.000943303935</v>
      </c>
      <c r="AP63" s="132">
        <f>'Transportation and Industrial G'!AN$20*10^9*'Transportation and Industrial G'!AN28/10^9</f>
        <v>0.0008743253946</v>
      </c>
      <c r="AQ63" s="132">
        <f>'Transportation and Industrial G'!AO$20*10^9*'Transportation and Industrial G'!AO28/10^9</f>
        <v>0.0008014649451</v>
      </c>
      <c r="AR63" s="132">
        <f>'Transportation and Industrial G'!AP$20*10^9*'Transportation and Industrial G'!AP28/10^9</f>
        <v>0.0007300975375</v>
      </c>
      <c r="AS63" s="132">
        <f>'Transportation and Industrial G'!AQ$20*10^9*'Transportation and Industrial G'!AQ28/10^9</f>
        <v>0.0006597752594</v>
      </c>
      <c r="AT63" s="132">
        <f>'Transportation and Industrial G'!AR$20*10^9*'Transportation and Industrial G'!AR28/10^9</f>
        <v>0.0005876613308</v>
      </c>
      <c r="AU63" s="132">
        <f>'Transportation and Industrial G'!AS$20*10^9*'Transportation and Industrial G'!AS28/10^9</f>
        <v>0.0005152487939</v>
      </c>
      <c r="AV63" s="132">
        <f>'Transportation and Industrial G'!AT$20*10^9*'Transportation and Industrial G'!AT28/10^9</f>
        <v>0.0004434334737</v>
      </c>
      <c r="AW63" s="132">
        <f>'Transportation and Industrial G'!AU$20*10^9*'Transportation and Industrial G'!AU28/10^9</f>
        <v>0.0003717674578</v>
      </c>
      <c r="AX63" s="132">
        <f>'Transportation and Industrial G'!AV$20*10^9*'Transportation and Industrial G'!AV28/10^9</f>
        <v>0.0002974139662</v>
      </c>
      <c r="AY63" s="132">
        <f>'Transportation and Industrial G'!AW$20*10^9*'Transportation and Industrial G'!AW28/10^9</f>
        <v>0.0002239562999</v>
      </c>
      <c r="AZ63" s="132">
        <f>'Transportation and Industrial G'!AX$20*10^9*'Transportation and Industrial G'!AX28/10^9</f>
        <v>0.0001496028083</v>
      </c>
      <c r="BA63" s="132">
        <f>'Transportation and Industrial G'!AY$20*10^9*'Transportation and Industrial G'!AY28/10^9</f>
        <v>0.00007495070835</v>
      </c>
      <c r="BB63" s="132">
        <f>'Transportation and Industrial G'!AZ$20*10^9*'Transportation and Industrial G'!AZ28/10^9</f>
        <v>0</v>
      </c>
    </row>
    <row r="64" ht="15.75" customHeight="1">
      <c r="A64" s="119" t="s">
        <v>307</v>
      </c>
      <c r="B64" s="131" t="s">
        <v>290</v>
      </c>
      <c r="C64" s="123" t="s">
        <v>273</v>
      </c>
      <c r="D64" s="133">
        <f>D55*1000/'Inflation GDP Population'!B$28</f>
        <v>63.41679822</v>
      </c>
      <c r="E64" s="133">
        <f>E55*1000/'Inflation GDP Population'!C$28</f>
        <v>56.23155072</v>
      </c>
      <c r="F64" s="133">
        <f>F55*1000/'Inflation GDP Population'!D$28</f>
        <v>50.34300117</v>
      </c>
      <c r="G64" s="133">
        <f>G55*1000/'Inflation GDP Population'!E$28</f>
        <v>64.37563524</v>
      </c>
      <c r="H64" s="133">
        <f>H55*1000/'Inflation GDP Population'!F$28</f>
        <v>87.07323797</v>
      </c>
      <c r="I64" s="133">
        <f>I55*1000/'Inflation GDP Population'!G$28</f>
        <v>119.9709774</v>
      </c>
      <c r="J64" s="133">
        <f>J55*1000/'Inflation GDP Population'!H$28</f>
        <v>128.0013261</v>
      </c>
      <c r="K64" s="133">
        <f>K55*1000/'Inflation GDP Population'!I$28</f>
        <v>110.1761997</v>
      </c>
      <c r="L64" s="133">
        <f>L55*1000/'Inflation GDP Population'!J$28</f>
        <v>113.6814399</v>
      </c>
      <c r="M64" s="133">
        <f>M55*1000/'Inflation GDP Population'!K$28</f>
        <v>87.57077437</v>
      </c>
      <c r="N64" s="133">
        <f>N55*1000/'Inflation GDP Population'!L$28</f>
        <v>110.6943799</v>
      </c>
      <c r="O64" s="133">
        <f>O55*1000/'Inflation GDP Population'!M$28</f>
        <v>123.787993</v>
      </c>
      <c r="P64" s="133">
        <f>P55*1000/'Inflation GDP Population'!N$28</f>
        <v>102.8037923</v>
      </c>
      <c r="Q64" s="133">
        <f>Q55*1000/'Inflation GDP Population'!O$28</f>
        <v>108.213827</v>
      </c>
      <c r="R64" s="133">
        <f>R55*1000/'Inflation GDP Population'!P$28</f>
        <v>101.0836146</v>
      </c>
      <c r="S64" s="133">
        <f>S55*1000/'Inflation GDP Population'!Q$28</f>
        <v>49.67033229</v>
      </c>
      <c r="T64" s="133">
        <f>T55*1000/'Inflation GDP Population'!R$28</f>
        <v>41.70161646</v>
      </c>
      <c r="U64" s="133">
        <f>U55*1000/'Inflation GDP Population'!S$28</f>
        <v>52.85582084</v>
      </c>
      <c r="V64" s="133">
        <f>V55*1000/'Inflation GDP Population'!T$28</f>
        <v>66.3377743</v>
      </c>
      <c r="W64" s="133">
        <f>W55*1000/'Inflation GDP Population'!U$28</f>
        <v>70.09806302</v>
      </c>
      <c r="X64" s="133">
        <f>X55*1000/'Inflation GDP Population'!V$28</f>
        <v>72.88757784</v>
      </c>
      <c r="Y64" s="133">
        <f>Y55*1000/'Inflation GDP Population'!W$28</f>
        <v>75.3151301</v>
      </c>
      <c r="Z64" s="133">
        <f>Z55*1000/'Inflation GDP Population'!X$28</f>
        <v>75.31627332</v>
      </c>
      <c r="AA64" s="133">
        <f>AA55*1000/'Inflation GDP Population'!Y$28</f>
        <v>77.7255003</v>
      </c>
      <c r="AB64" s="133">
        <f>AB55*1000/'Inflation GDP Population'!Z$28</f>
        <v>81.75012887</v>
      </c>
      <c r="AC64" s="133">
        <f>AC55*1000/'Inflation GDP Population'!AA$28</f>
        <v>85.33525085</v>
      </c>
      <c r="AD64" s="133">
        <f>AD55*1000/'Inflation GDP Population'!AB$28</f>
        <v>88.30246764</v>
      </c>
      <c r="AE64" s="133">
        <f>AE55*1000/'Inflation GDP Population'!AC$28</f>
        <v>91.49942307</v>
      </c>
      <c r="AF64" s="133">
        <f>AF55*1000/'Inflation GDP Population'!AD$28</f>
        <v>94.05303062</v>
      </c>
      <c r="AG64" s="133">
        <f>AG55*1000/'Inflation GDP Population'!AE$28</f>
        <v>96.83373629</v>
      </c>
      <c r="AH64" s="133">
        <f>AH55*1000/'Inflation GDP Population'!AF$28</f>
        <v>98.98644919</v>
      </c>
      <c r="AI64" s="133">
        <f>AI55*1000/'Inflation GDP Population'!AG$28</f>
        <v>101.8683472</v>
      </c>
      <c r="AJ64" s="133">
        <f>AJ55*1000/'Inflation GDP Population'!AH$28</f>
        <v>103.9639107</v>
      </c>
      <c r="AK64" s="133">
        <f>AK55*1000/'Inflation GDP Population'!AI$28</f>
        <v>107.900582</v>
      </c>
      <c r="AL64" s="133">
        <f>AL55*1000/'Inflation GDP Population'!AJ$28</f>
        <v>109.4754346</v>
      </c>
      <c r="AM64" s="133">
        <f>AM55*1000/'Inflation GDP Population'!AK$28</f>
        <v>112.1741327</v>
      </c>
      <c r="AN64" s="133">
        <f>AN55*1000/'Inflation GDP Population'!AL$28</f>
        <v>115.3804312</v>
      </c>
      <c r="AO64" s="133">
        <f>AO55*1000/'Inflation GDP Population'!AM$28</f>
        <v>115.9348066</v>
      </c>
      <c r="AP64" s="133">
        <f>AP55*1000/'Inflation GDP Population'!AN$28</f>
        <v>118.3076412</v>
      </c>
      <c r="AQ64" s="133">
        <f>AQ55*1000/'Inflation GDP Population'!AO$28</f>
        <v>120.1960294</v>
      </c>
      <c r="AR64" s="133">
        <f>AR55*1000/'Inflation GDP Population'!AP$28</f>
        <v>122.9773121</v>
      </c>
      <c r="AS64" s="133">
        <f>AS55*1000/'Inflation GDP Population'!AQ$28</f>
        <v>124.7493054</v>
      </c>
      <c r="AT64" s="133">
        <f>AT55*1000/'Inflation GDP Population'!AR$28</f>
        <v>127.495453</v>
      </c>
      <c r="AU64" s="133">
        <f>AU55*1000/'Inflation GDP Population'!AS$28</f>
        <v>128.9588905</v>
      </c>
      <c r="AV64" s="133">
        <f>AV55*1000/'Inflation GDP Population'!AT$28</f>
        <v>130.7885752</v>
      </c>
      <c r="AW64" s="133">
        <f>AW55*1000/'Inflation GDP Population'!AU$28</f>
        <v>132.666375</v>
      </c>
      <c r="AX64" s="133">
        <f>AX55*1000/'Inflation GDP Population'!AV$28</f>
        <v>134.3266016</v>
      </c>
      <c r="AY64" s="133">
        <f>AY55*1000/'Inflation GDP Population'!AW$28</f>
        <v>135.963241</v>
      </c>
      <c r="AZ64" s="133">
        <f>AZ55*1000/'Inflation GDP Population'!AX$28</f>
        <v>137.6531622</v>
      </c>
      <c r="BA64" s="133">
        <f>BA55*1000/'Inflation GDP Population'!AY$28</f>
        <v>139.0775294</v>
      </c>
      <c r="BB64" s="133">
        <f>BB55*1000/'Inflation GDP Population'!AZ$28</f>
        <v>140.4226839</v>
      </c>
    </row>
    <row r="65" ht="15.75" customHeight="1">
      <c r="A65" s="119" t="s">
        <v>308</v>
      </c>
      <c r="B65" s="131" t="s">
        <v>292</v>
      </c>
      <c r="C65" s="123" t="s">
        <v>273</v>
      </c>
      <c r="D65" s="133">
        <f>D56*1000/'Inflation GDP Population'!B$28</f>
        <v>63.6019009</v>
      </c>
      <c r="E65" s="133">
        <f>E56*1000/'Inflation GDP Population'!C$28</f>
        <v>46.06668112</v>
      </c>
      <c r="F65" s="133">
        <f>F56*1000/'Inflation GDP Population'!D$28</f>
        <v>44.14049445</v>
      </c>
      <c r="G65" s="133">
        <f>G56*1000/'Inflation GDP Population'!E$28</f>
        <v>74.13670455</v>
      </c>
      <c r="H65" s="133">
        <f>H56*1000/'Inflation GDP Population'!F$28</f>
        <v>86.3627623</v>
      </c>
      <c r="I65" s="133">
        <f>I56*1000/'Inflation GDP Population'!G$28</f>
        <v>112.04776</v>
      </c>
      <c r="J65" s="133">
        <f>J56*1000/'Inflation GDP Population'!H$28</f>
        <v>93.58253725</v>
      </c>
      <c r="K65" s="133">
        <f>K56*1000/'Inflation GDP Population'!I$28</f>
        <v>99.89806787</v>
      </c>
      <c r="L65" s="133">
        <f>L56*1000/'Inflation GDP Population'!J$28</f>
        <v>125.7684249</v>
      </c>
      <c r="M65" s="133">
        <f>M56*1000/'Inflation GDP Population'!K$28</f>
        <v>73.97853881</v>
      </c>
      <c r="N65" s="133">
        <f>N56*1000/'Inflation GDP Population'!L$28</f>
        <v>101.7667458</v>
      </c>
      <c r="O65" s="133">
        <f>O56*1000/'Inflation GDP Population'!M$28</f>
        <v>106.972071</v>
      </c>
      <c r="P65" s="133">
        <f>P56*1000/'Inflation GDP Population'!N$28</f>
        <v>82.2871505</v>
      </c>
      <c r="Q65" s="133">
        <f>Q56*1000/'Inflation GDP Population'!O$28</f>
        <v>88.07980092</v>
      </c>
      <c r="R65" s="133">
        <f>R56*1000/'Inflation GDP Population'!P$28</f>
        <v>88.56204436</v>
      </c>
      <c r="S65" s="133">
        <f>S56*1000/'Inflation GDP Population'!Q$28</f>
        <v>55.29057011</v>
      </c>
      <c r="T65" s="133">
        <f>T56*1000/'Inflation GDP Population'!R$28</f>
        <v>39.60766118</v>
      </c>
      <c r="U65" s="133">
        <f>U56*1000/'Inflation GDP Population'!S$28</f>
        <v>43.87393511</v>
      </c>
      <c r="V65" s="133">
        <f>V56*1000/'Inflation GDP Population'!T$28</f>
        <v>54.26001209</v>
      </c>
      <c r="W65" s="133">
        <f>W56*1000/'Inflation GDP Population'!U$28</f>
        <v>56.4982565</v>
      </c>
      <c r="X65" s="133">
        <f>X56*1000/'Inflation GDP Population'!V$28</f>
        <v>57.8890876</v>
      </c>
      <c r="Y65" s="133">
        <f>Y56*1000/'Inflation GDP Population'!W$28</f>
        <v>58.94446095</v>
      </c>
      <c r="Z65" s="133">
        <f>Z56*1000/'Inflation GDP Population'!X$28</f>
        <v>58.08579129</v>
      </c>
      <c r="AA65" s="133">
        <f>AA56*1000/'Inflation GDP Population'!Y$28</f>
        <v>59.07000059</v>
      </c>
      <c r="AB65" s="133">
        <f>AB56*1000/'Inflation GDP Population'!Z$28</f>
        <v>61.22314182</v>
      </c>
      <c r="AC65" s="133">
        <f>AC56*1000/'Inflation GDP Population'!AA$28</f>
        <v>62.97671779</v>
      </c>
      <c r="AD65" s="133">
        <f>AD56*1000/'Inflation GDP Population'!AB$28</f>
        <v>64.21681482</v>
      </c>
      <c r="AE65" s="133">
        <f>AE56*1000/'Inflation GDP Population'!AC$28</f>
        <v>65.57192564</v>
      </c>
      <c r="AF65" s="133">
        <f>AF56*1000/'Inflation GDP Population'!AD$28</f>
        <v>66.41935356</v>
      </c>
      <c r="AG65" s="133">
        <f>AG56*1000/'Inflation GDP Population'!AE$28</f>
        <v>67.38585234</v>
      </c>
      <c r="AH65" s="133">
        <f>AH56*1000/'Inflation GDP Population'!AF$28</f>
        <v>67.87896275</v>
      </c>
      <c r="AI65" s="133">
        <f>AI56*1000/'Inflation GDP Population'!AG$28</f>
        <v>68.83553041</v>
      </c>
      <c r="AJ65" s="133">
        <f>AJ56*1000/'Inflation GDP Population'!AH$28</f>
        <v>69.22545284</v>
      </c>
      <c r="AK65" s="133">
        <f>AK56*1000/'Inflation GDP Population'!AI$28</f>
        <v>70.79652252</v>
      </c>
      <c r="AL65" s="133">
        <f>AL56*1000/'Inflation GDP Population'!AJ$28</f>
        <v>70.77896451</v>
      </c>
      <c r="AM65" s="133">
        <f>AM56*1000/'Inflation GDP Population'!AK$28</f>
        <v>71.46170571</v>
      </c>
      <c r="AN65" s="133">
        <f>AN56*1000/'Inflation GDP Population'!AL$28</f>
        <v>72.42674742</v>
      </c>
      <c r="AO65" s="133">
        <f>AO56*1000/'Inflation GDP Population'!AM$28</f>
        <v>71.70660432</v>
      </c>
      <c r="AP65" s="133">
        <f>AP56*1000/'Inflation GDP Population'!AN$28</f>
        <v>72.0988285</v>
      </c>
      <c r="AQ65" s="133">
        <f>AQ56*1000/'Inflation GDP Population'!AO$28</f>
        <v>72.17163022</v>
      </c>
      <c r="AR65" s="133">
        <f>AR56*1000/'Inflation GDP Population'!AP$28</f>
        <v>72.75327154</v>
      </c>
      <c r="AS65" s="133">
        <f>AS56*1000/'Inflation GDP Population'!AQ$28</f>
        <v>72.71202239</v>
      </c>
      <c r="AT65" s="133">
        <f>AT56*1000/'Inflation GDP Population'!AR$28</f>
        <v>73.2136433</v>
      </c>
      <c r="AU65" s="133">
        <f>AU56*1000/'Inflation GDP Population'!AS$28</f>
        <v>72.95679937</v>
      </c>
      <c r="AV65" s="133">
        <f>AV56*1000/'Inflation GDP Population'!AT$28</f>
        <v>72.89347022</v>
      </c>
      <c r="AW65" s="133">
        <f>AW56*1000/'Inflation GDP Population'!AU$28</f>
        <v>72.84008012</v>
      </c>
      <c r="AX65" s="133">
        <f>AX56*1000/'Inflation GDP Population'!AV$28</f>
        <v>72.65206129</v>
      </c>
      <c r="AY65" s="133">
        <f>AY56*1000/'Inflation GDP Population'!AW$28</f>
        <v>72.43836226</v>
      </c>
      <c r="AZ65" s="133">
        <f>AZ56*1000/'Inflation GDP Population'!AX$28</f>
        <v>72.24013546</v>
      </c>
      <c r="BA65" s="133">
        <f>BA56*1000/'Inflation GDP Population'!AY$28</f>
        <v>71.89154329</v>
      </c>
      <c r="BB65" s="133">
        <f>BB56*1000/'Inflation GDP Population'!AZ$28</f>
        <v>71.49390276</v>
      </c>
    </row>
    <row r="66" ht="15.75" customHeight="1">
      <c r="A66" s="119" t="s">
        <v>309</v>
      </c>
      <c r="B66" s="131" t="s">
        <v>294</v>
      </c>
      <c r="C66" s="123" t="s">
        <v>273</v>
      </c>
      <c r="D66" s="133">
        <f>D57*1000/'Inflation GDP Population'!B$28</f>
        <v>521.7382697</v>
      </c>
      <c r="E66" s="133">
        <f>E57*1000/'Inflation GDP Population'!C$28</f>
        <v>430.259582</v>
      </c>
      <c r="F66" s="133">
        <f>F57*1000/'Inflation GDP Population'!D$28</f>
        <v>434.6910744</v>
      </c>
      <c r="G66" s="133">
        <f>G57*1000/'Inflation GDP Population'!E$28</f>
        <v>511.9206631</v>
      </c>
      <c r="H66" s="133">
        <f>H57*1000/'Inflation GDP Population'!F$28</f>
        <v>697.3500968</v>
      </c>
      <c r="I66" s="133">
        <f>I57*1000/'Inflation GDP Population'!G$28</f>
        <v>916.0021594</v>
      </c>
      <c r="J66" s="133">
        <f>J57*1000/'Inflation GDP Population'!H$28</f>
        <v>1028.093011</v>
      </c>
      <c r="K66" s="133">
        <f>K57*1000/'Inflation GDP Population'!I$28</f>
        <v>1094.499422</v>
      </c>
      <c r="L66" s="133">
        <f>L57*1000/'Inflation GDP Population'!J$28</f>
        <v>1421.310901</v>
      </c>
      <c r="M66" s="133">
        <f>M57*1000/'Inflation GDP Population'!K$28</f>
        <v>842.4941883</v>
      </c>
      <c r="N66" s="133">
        <f>N57*1000/'Inflation GDP Population'!L$28</f>
        <v>1061.835194</v>
      </c>
      <c r="O66" s="133">
        <f>O57*1000/'Inflation GDP Population'!M$28</f>
        <v>1224.332947</v>
      </c>
      <c r="P66" s="133">
        <f>P57*1000/'Inflation GDP Population'!N$28</f>
        <v>1156.69911</v>
      </c>
      <c r="Q66" s="133">
        <f>Q57*1000/'Inflation GDP Population'!O$28</f>
        <v>1217.987083</v>
      </c>
      <c r="R66" s="133">
        <f>R57*1000/'Inflation GDP Population'!P$28</f>
        <v>1107.438428</v>
      </c>
      <c r="S66" s="133">
        <f>S57*1000/'Inflation GDP Population'!Q$28</f>
        <v>586.2533582</v>
      </c>
      <c r="T66" s="133">
        <f>T57*1000/'Inflation GDP Population'!R$28</f>
        <v>529.2579972</v>
      </c>
      <c r="U66" s="133">
        <f>U57*1000/'Inflation GDP Population'!S$28</f>
        <v>603.1372178</v>
      </c>
      <c r="V66" s="133">
        <f>V57*1000/'Inflation GDP Population'!T$28</f>
        <v>741.6487025</v>
      </c>
      <c r="W66" s="133">
        <f>W57*1000/'Inflation GDP Population'!U$28</f>
        <v>767.7370572</v>
      </c>
      <c r="X66" s="133">
        <f>X57*1000/'Inflation GDP Population'!V$28</f>
        <v>781.9554381</v>
      </c>
      <c r="Y66" s="133">
        <f>Y57*1000/'Inflation GDP Population'!W$28</f>
        <v>791.3767134</v>
      </c>
      <c r="Z66" s="133">
        <f>Z57*1000/'Inflation GDP Population'!X$28</f>
        <v>775.0158471</v>
      </c>
      <c r="AA66" s="133">
        <f>AA57*1000/'Inflation GDP Population'!Y$28</f>
        <v>783.1622303</v>
      </c>
      <c r="AB66" s="133">
        <f>AB57*1000/'Inflation GDP Population'!Z$28</f>
        <v>806.4664414</v>
      </c>
      <c r="AC66" s="133">
        <f>AC57*1000/'Inflation GDP Population'!AA$28</f>
        <v>824.0936323</v>
      </c>
      <c r="AD66" s="133">
        <f>AD57*1000/'Inflation GDP Population'!AB$28</f>
        <v>834.6589515</v>
      </c>
      <c r="AE66" s="133">
        <f>AE57*1000/'Inflation GDP Population'!AC$28</f>
        <v>846.4041782</v>
      </c>
      <c r="AF66" s="133">
        <f>AF57*1000/'Inflation GDP Population'!AD$28</f>
        <v>851.3098845</v>
      </c>
      <c r="AG66" s="133">
        <f>AG57*1000/'Inflation GDP Population'!AE$28</f>
        <v>857.4843954</v>
      </c>
      <c r="AH66" s="133">
        <f>AH57*1000/'Inflation GDP Population'!AF$28</f>
        <v>857.4050606</v>
      </c>
      <c r="AI66" s="133">
        <f>AI57*1000/'Inflation GDP Population'!AG$28</f>
        <v>862.9451533</v>
      </c>
      <c r="AJ66" s="133">
        <f>AJ57*1000/'Inflation GDP Population'!AH$28</f>
        <v>861.1517667</v>
      </c>
      <c r="AK66" s="133">
        <f>AK57*1000/'Inflation GDP Population'!AI$28</f>
        <v>873.7557657</v>
      </c>
      <c r="AL66" s="133">
        <f>AL57*1000/'Inflation GDP Population'!AJ$28</f>
        <v>866.4918938</v>
      </c>
      <c r="AM66" s="133">
        <f>AM57*1000/'Inflation GDP Population'!AK$28</f>
        <v>867.6222617</v>
      </c>
      <c r="AN66" s="133">
        <f>AN57*1000/'Inflation GDP Population'!AL$28</f>
        <v>871.8963892</v>
      </c>
      <c r="AO66" s="133">
        <f>AO57*1000/'Inflation GDP Population'!AM$28</f>
        <v>855.7399116</v>
      </c>
      <c r="AP66" s="133">
        <f>AP57*1000/'Inflation GDP Population'!AN$28</f>
        <v>852.7703616</v>
      </c>
      <c r="AQ66" s="133">
        <f>AQ57*1000/'Inflation GDP Population'!AO$28</f>
        <v>845.8480794</v>
      </c>
      <c r="AR66" s="133">
        <f>AR57*1000/'Inflation GDP Population'!AP$28</f>
        <v>844.6893329</v>
      </c>
      <c r="AS66" s="133">
        <f>AS57*1000/'Inflation GDP Population'!AQ$28</f>
        <v>836.1067665</v>
      </c>
      <c r="AT66" s="133">
        <f>AT57*1000/'Inflation GDP Population'!AR$28</f>
        <v>833.5783971</v>
      </c>
      <c r="AU66" s="133">
        <f>AU57*1000/'Inflation GDP Population'!AS$28</f>
        <v>822.2468683</v>
      </c>
      <c r="AV66" s="133">
        <f>AV57*1000/'Inflation GDP Population'!AT$28</f>
        <v>812.9898795</v>
      </c>
      <c r="AW66" s="133">
        <f>AW57*1000/'Inflation GDP Population'!AU$28</f>
        <v>803.7105</v>
      </c>
      <c r="AX66" s="133">
        <f>AX57*1000/'Inflation GDP Population'!AV$28</f>
        <v>792.8240618</v>
      </c>
      <c r="AY66" s="133">
        <f>AY57*1000/'Inflation GDP Population'!AW$28</f>
        <v>781.5522549</v>
      </c>
      <c r="AZ66" s="133">
        <f>AZ57*1000/'Inflation GDP Population'!AX$28</f>
        <v>770.3407188</v>
      </c>
      <c r="BA66" s="133">
        <f>BA57*1000/'Inflation GDP Population'!AY$28</f>
        <v>757.4334916</v>
      </c>
      <c r="BB66" s="133">
        <f>BB57*1000/'Inflation GDP Population'!AZ$28</f>
        <v>743.9405369</v>
      </c>
    </row>
    <row r="67" ht="15.75" customHeight="1">
      <c r="A67" s="119" t="s">
        <v>310</v>
      </c>
      <c r="B67" s="131" t="s">
        <v>296</v>
      </c>
      <c r="C67" s="123" t="s">
        <v>273</v>
      </c>
      <c r="D67" s="133">
        <f>D58*1000/'Inflation GDP Population'!B$28</f>
        <v>176.1655285</v>
      </c>
      <c r="E67" s="133">
        <f>E58*1000/'Inflation GDP Population'!C$28</f>
        <v>150.1848185</v>
      </c>
      <c r="F67" s="133">
        <f>F58*1000/'Inflation GDP Population'!D$28</f>
        <v>140.9403897</v>
      </c>
      <c r="G67" s="133">
        <f>G58*1000/'Inflation GDP Population'!E$28</f>
        <v>184.9194074</v>
      </c>
      <c r="H67" s="133">
        <f>H58*1000/'Inflation GDP Population'!F$28</f>
        <v>244.8218587</v>
      </c>
      <c r="I67" s="133">
        <f>I58*1000/'Inflation GDP Population'!G$28</f>
        <v>298.319822</v>
      </c>
      <c r="J67" s="133">
        <f>J58*1000/'Inflation GDP Population'!H$28</f>
        <v>290.5926171</v>
      </c>
      <c r="K67" s="133">
        <f>K58*1000/'Inflation GDP Population'!I$28</f>
        <v>307.5562264</v>
      </c>
      <c r="L67" s="133">
        <f>L58*1000/'Inflation GDP Population'!J$28</f>
        <v>392.4800455</v>
      </c>
      <c r="M67" s="133">
        <f>M58*1000/'Inflation GDP Population'!K$28</f>
        <v>230.6049372</v>
      </c>
      <c r="N67" s="133">
        <f>N58*1000/'Inflation GDP Population'!L$28</f>
        <v>276.2278169</v>
      </c>
      <c r="O67" s="133">
        <f>O58*1000/'Inflation GDP Population'!M$28</f>
        <v>312.3029386</v>
      </c>
      <c r="P67" s="133">
        <f>P58*1000/'Inflation GDP Population'!N$28</f>
        <v>261.1070548</v>
      </c>
      <c r="Q67" s="133">
        <f>Q58*1000/'Inflation GDP Population'!O$28</f>
        <v>290.9158578</v>
      </c>
      <c r="R67" s="133">
        <f>R58*1000/'Inflation GDP Population'!P$28</f>
        <v>294.2074244</v>
      </c>
      <c r="S67" s="133">
        <f>S58*1000/'Inflation GDP Population'!Q$28</f>
        <v>159.5063134</v>
      </c>
      <c r="T67" s="133">
        <f>T58*1000/'Inflation GDP Population'!R$28</f>
        <v>116.0424941</v>
      </c>
      <c r="U67" s="133">
        <f>U58*1000/'Inflation GDP Population'!S$28</f>
        <v>141.0511636</v>
      </c>
      <c r="V67" s="133">
        <f>V58*1000/'Inflation GDP Population'!T$28</f>
        <v>172.8633604</v>
      </c>
      <c r="W67" s="133">
        <f>W58*1000/'Inflation GDP Population'!U$28</f>
        <v>178.3276188</v>
      </c>
      <c r="X67" s="133">
        <f>X58*1000/'Inflation GDP Population'!V$28</f>
        <v>180.9859317</v>
      </c>
      <c r="Y67" s="133">
        <f>Y58*1000/'Inflation GDP Population'!W$28</f>
        <v>182.4971377</v>
      </c>
      <c r="Z67" s="133">
        <f>Z58*1000/'Inflation GDP Population'!X$28</f>
        <v>178.0510153</v>
      </c>
      <c r="AA67" s="133">
        <f>AA58*1000/'Inflation GDP Population'!Y$28</f>
        <v>179.2237204</v>
      </c>
      <c r="AB67" s="133">
        <f>AB58*1000/'Inflation GDP Population'!Z$28</f>
        <v>183.8172596</v>
      </c>
      <c r="AC67" s="133">
        <f>AC58*1000/'Inflation GDP Population'!AA$28</f>
        <v>187.0580999</v>
      </c>
      <c r="AD67" s="133">
        <f>AD58*1000/'Inflation GDP Population'!AB$28</f>
        <v>188.6470183</v>
      </c>
      <c r="AE67" s="133">
        <f>AE58*1000/'Inflation GDP Population'!AC$28</f>
        <v>190.4572913</v>
      </c>
      <c r="AF67" s="133">
        <f>AF58*1000/'Inflation GDP Population'!AD$28</f>
        <v>190.6870524</v>
      </c>
      <c r="AG67" s="133">
        <f>AG58*1000/'Inflation GDP Population'!AE$28</f>
        <v>191.1634642</v>
      </c>
      <c r="AH67" s="133">
        <f>AH58*1000/'Inflation GDP Population'!AF$28</f>
        <v>190.2118718</v>
      </c>
      <c r="AI67" s="133">
        <f>AI58*1000/'Inflation GDP Population'!AG$28</f>
        <v>190.4721794</v>
      </c>
      <c r="AJ67" s="133">
        <f>AJ58*1000/'Inflation GDP Population'!AH$28</f>
        <v>189.0795294</v>
      </c>
      <c r="AK67" s="133">
        <f>AK58*1000/'Inflation GDP Population'!AI$28</f>
        <v>190.8035718</v>
      </c>
      <c r="AL67" s="133">
        <f>AL58*1000/'Inflation GDP Population'!AJ$28</f>
        <v>188.1494259</v>
      </c>
      <c r="AM67" s="133">
        <f>AM58*1000/'Inflation GDP Population'!AK$28</f>
        <v>187.2906563</v>
      </c>
      <c r="AN67" s="133">
        <f>AN58*1000/'Inflation GDP Population'!AL$28</f>
        <v>187.0668211</v>
      </c>
      <c r="AO67" s="133">
        <f>AO58*1000/'Inflation GDP Population'!AM$28</f>
        <v>182.4372232</v>
      </c>
      <c r="AP67" s="133">
        <f>AP58*1000/'Inflation GDP Population'!AN$28</f>
        <v>180.605193</v>
      </c>
      <c r="AQ67" s="133">
        <f>AQ58*1000/'Inflation GDP Population'!AO$28</f>
        <v>177.9084084</v>
      </c>
      <c r="AR67" s="133">
        <f>AR58*1000/'Inflation GDP Population'!AP$28</f>
        <v>176.3919541</v>
      </c>
      <c r="AS67" s="133">
        <f>AS58*1000/'Inflation GDP Population'!AQ$28</f>
        <v>173.2943177</v>
      </c>
      <c r="AT67" s="133">
        <f>AT58*1000/'Inflation GDP Population'!AR$28</f>
        <v>171.4208843</v>
      </c>
      <c r="AU67" s="133">
        <f>AU58*1000/'Inflation GDP Population'!AS$28</f>
        <v>167.7095959</v>
      </c>
      <c r="AV67" s="133">
        <f>AV58*1000/'Inflation GDP Population'!AT$28</f>
        <v>164.4037788</v>
      </c>
      <c r="AW67" s="133">
        <f>AW58*1000/'Inflation GDP Population'!AU$28</f>
        <v>161.0710905</v>
      </c>
      <c r="AX67" s="133">
        <f>AX58*1000/'Inflation GDP Population'!AV$28</f>
        <v>157.3957249</v>
      </c>
      <c r="AY67" s="133">
        <f>AY58*1000/'Inflation GDP Population'!AW$28</f>
        <v>153.625836</v>
      </c>
      <c r="AZ67" s="133">
        <f>AZ58*1000/'Inflation GDP Population'!AX$28</f>
        <v>149.8493048</v>
      </c>
      <c r="BA67" s="133">
        <f>BA58*1000/'Inflation GDP Population'!AY$28</f>
        <v>145.726742</v>
      </c>
      <c r="BB67" s="133">
        <f>BB58*1000/'Inflation GDP Population'!AZ$28</f>
        <v>141.4792456</v>
      </c>
    </row>
    <row r="68" ht="15.75" customHeight="1">
      <c r="A68" s="119" t="s">
        <v>311</v>
      </c>
      <c r="B68" s="131" t="s">
        <v>312</v>
      </c>
      <c r="C68" s="123" t="s">
        <v>273</v>
      </c>
      <c r="D68" s="133">
        <f t="shared" ref="D68:BB68" si="6">sum(D64:D67)</f>
        <v>824.9224973</v>
      </c>
      <c r="E68" s="133">
        <f t="shared" si="6"/>
        <v>682.7426323</v>
      </c>
      <c r="F68" s="133">
        <f t="shared" si="6"/>
        <v>670.1149597</v>
      </c>
      <c r="G68" s="133">
        <f t="shared" si="6"/>
        <v>835.3524103</v>
      </c>
      <c r="H68" s="133">
        <f t="shared" si="6"/>
        <v>1115.607956</v>
      </c>
      <c r="I68" s="133">
        <f t="shared" si="6"/>
        <v>1446.340719</v>
      </c>
      <c r="J68" s="133">
        <f t="shared" si="6"/>
        <v>1540.269491</v>
      </c>
      <c r="K68" s="133">
        <f t="shared" si="6"/>
        <v>1612.129916</v>
      </c>
      <c r="L68" s="133">
        <f t="shared" si="6"/>
        <v>2053.240811</v>
      </c>
      <c r="M68" s="133">
        <f t="shared" si="6"/>
        <v>1234.648439</v>
      </c>
      <c r="N68" s="133">
        <f t="shared" si="6"/>
        <v>1550.524137</v>
      </c>
      <c r="O68" s="133">
        <f t="shared" si="6"/>
        <v>1767.395949</v>
      </c>
      <c r="P68" s="133">
        <f t="shared" si="6"/>
        <v>1602.897107</v>
      </c>
      <c r="Q68" s="133">
        <f t="shared" si="6"/>
        <v>1705.196568</v>
      </c>
      <c r="R68" s="133">
        <f t="shared" si="6"/>
        <v>1591.291512</v>
      </c>
      <c r="S68" s="133">
        <f t="shared" si="6"/>
        <v>850.720574</v>
      </c>
      <c r="T68" s="133">
        <f t="shared" si="6"/>
        <v>726.6097689</v>
      </c>
      <c r="U68" s="133">
        <f t="shared" si="6"/>
        <v>840.9181374</v>
      </c>
      <c r="V68" s="133">
        <f t="shared" si="6"/>
        <v>1035.109849</v>
      </c>
      <c r="W68" s="133">
        <f t="shared" si="6"/>
        <v>1072.660996</v>
      </c>
      <c r="X68" s="133">
        <f t="shared" si="6"/>
        <v>1093.718035</v>
      </c>
      <c r="Y68" s="133">
        <f t="shared" si="6"/>
        <v>1108.133442</v>
      </c>
      <c r="Z68" s="133">
        <f t="shared" si="6"/>
        <v>1086.468927</v>
      </c>
      <c r="AA68" s="133">
        <f t="shared" si="6"/>
        <v>1099.181452</v>
      </c>
      <c r="AB68" s="133">
        <f t="shared" si="6"/>
        <v>1133.256972</v>
      </c>
      <c r="AC68" s="133">
        <f t="shared" si="6"/>
        <v>1159.463701</v>
      </c>
      <c r="AD68" s="133">
        <f t="shared" si="6"/>
        <v>1175.825252</v>
      </c>
      <c r="AE68" s="133">
        <f t="shared" si="6"/>
        <v>1193.932818</v>
      </c>
      <c r="AF68" s="133">
        <f t="shared" si="6"/>
        <v>1202.469321</v>
      </c>
      <c r="AG68" s="133">
        <f t="shared" si="6"/>
        <v>1212.867448</v>
      </c>
      <c r="AH68" s="133">
        <f t="shared" si="6"/>
        <v>1214.482344</v>
      </c>
      <c r="AI68" s="133">
        <f t="shared" si="6"/>
        <v>1224.12121</v>
      </c>
      <c r="AJ68" s="133">
        <f t="shared" si="6"/>
        <v>1223.42066</v>
      </c>
      <c r="AK68" s="133">
        <f t="shared" si="6"/>
        <v>1243.256442</v>
      </c>
      <c r="AL68" s="133">
        <f t="shared" si="6"/>
        <v>1234.895719</v>
      </c>
      <c r="AM68" s="133">
        <f t="shared" si="6"/>
        <v>1238.548756</v>
      </c>
      <c r="AN68" s="133">
        <f t="shared" si="6"/>
        <v>1246.770389</v>
      </c>
      <c r="AO68" s="133">
        <f t="shared" si="6"/>
        <v>1225.818546</v>
      </c>
      <c r="AP68" s="133">
        <f t="shared" si="6"/>
        <v>1223.782024</v>
      </c>
      <c r="AQ68" s="133">
        <f t="shared" si="6"/>
        <v>1216.124147</v>
      </c>
      <c r="AR68" s="133">
        <f t="shared" si="6"/>
        <v>1216.811871</v>
      </c>
      <c r="AS68" s="133">
        <f t="shared" si="6"/>
        <v>1206.862412</v>
      </c>
      <c r="AT68" s="133">
        <f t="shared" si="6"/>
        <v>1205.708378</v>
      </c>
      <c r="AU68" s="133">
        <f t="shared" si="6"/>
        <v>1191.872154</v>
      </c>
      <c r="AV68" s="133">
        <f t="shared" si="6"/>
        <v>1181.075704</v>
      </c>
      <c r="AW68" s="133">
        <f t="shared" si="6"/>
        <v>1170.288046</v>
      </c>
      <c r="AX68" s="133">
        <f t="shared" si="6"/>
        <v>1157.19845</v>
      </c>
      <c r="AY68" s="133">
        <f t="shared" si="6"/>
        <v>1143.579694</v>
      </c>
      <c r="AZ68" s="133">
        <f t="shared" si="6"/>
        <v>1130.083321</v>
      </c>
      <c r="BA68" s="133">
        <f t="shared" si="6"/>
        <v>1114.129306</v>
      </c>
      <c r="BB68" s="133">
        <f t="shared" si="6"/>
        <v>1097.336369</v>
      </c>
    </row>
    <row r="69" ht="15.75" customHeight="1">
      <c r="A69" s="119" t="s">
        <v>313</v>
      </c>
      <c r="B69" s="131" t="s">
        <v>298</v>
      </c>
      <c r="C69" s="123" t="s">
        <v>273</v>
      </c>
      <c r="D69" s="133">
        <f>D59*1000/'Inflation GDP Population'!B$28</f>
        <v>61.45796655</v>
      </c>
      <c r="E69" s="133">
        <f>E59*1000/'Inflation GDP Population'!C$28</f>
        <v>52.66524951</v>
      </c>
      <c r="F69" s="133">
        <f>F59*1000/'Inflation GDP Population'!D$28</f>
        <v>49.58272139</v>
      </c>
      <c r="G69" s="133">
        <f>G59*1000/'Inflation GDP Population'!E$28</f>
        <v>43.23745555</v>
      </c>
      <c r="H69" s="133">
        <f>H59*1000/'Inflation GDP Population'!F$28</f>
        <v>50.81172158</v>
      </c>
      <c r="I69" s="133">
        <f>I59*1000/'Inflation GDP Population'!G$28</f>
        <v>67.41563533</v>
      </c>
      <c r="J69" s="133">
        <f>J59*1000/'Inflation GDP Population'!H$28</f>
        <v>54.88605468</v>
      </c>
      <c r="K69" s="133">
        <f>K59*1000/'Inflation GDP Population'!I$28</f>
        <v>60.90226773</v>
      </c>
      <c r="L69" s="133">
        <f>L59*1000/'Inflation GDP Population'!J$28</f>
        <v>76.3818154</v>
      </c>
      <c r="M69" s="133">
        <f>M59*1000/'Inflation GDP Population'!K$28</f>
        <v>32.84569286</v>
      </c>
      <c r="N69" s="133">
        <f>N59*1000/'Inflation GDP Population'!L$28</f>
        <v>38.86345621</v>
      </c>
      <c r="O69" s="133">
        <f>O59*1000/'Inflation GDP Population'!M$28</f>
        <v>36.2948453</v>
      </c>
      <c r="P69" s="133">
        <f>P59*1000/'Inflation GDP Population'!N$28</f>
        <v>24.28091319</v>
      </c>
      <c r="Q69" s="133">
        <f>Q59*1000/'Inflation GDP Population'!O$28</f>
        <v>34.12871916</v>
      </c>
      <c r="R69" s="133">
        <f>R59*1000/'Inflation GDP Population'!P$28</f>
        <v>35.82093994</v>
      </c>
      <c r="S69" s="133">
        <f>S59*1000/'Inflation GDP Population'!Q$28</f>
        <v>20.0162102</v>
      </c>
      <c r="T69" s="133">
        <f>T59*1000/'Inflation GDP Population'!R$28</f>
        <v>18.66514212</v>
      </c>
      <c r="U69" s="133">
        <f>U59*1000/'Inflation GDP Population'!S$28</f>
        <v>22.0046392</v>
      </c>
      <c r="V69" s="133">
        <f>V59*1000/'Inflation GDP Population'!T$28</f>
        <v>22.97246071</v>
      </c>
      <c r="W69" s="133">
        <f>W59*1000/'Inflation GDP Population'!U$28</f>
        <v>22.21000513</v>
      </c>
      <c r="X69" s="133">
        <f>X59*1000/'Inflation GDP Population'!V$28</f>
        <v>23.00725503</v>
      </c>
      <c r="Y69" s="133">
        <f>Y59*1000/'Inflation GDP Population'!W$28</f>
        <v>22.72689318</v>
      </c>
      <c r="Z69" s="133">
        <f>Z59*1000/'Inflation GDP Population'!X$28</f>
        <v>23.06993108</v>
      </c>
      <c r="AA69" s="133">
        <f>AA59*1000/'Inflation GDP Population'!Y$28</f>
        <v>24.36997893</v>
      </c>
      <c r="AB69" s="133">
        <f>AB59*1000/'Inflation GDP Population'!Z$28</f>
        <v>26.04442383</v>
      </c>
      <c r="AC69" s="133">
        <f>AC59*1000/'Inflation GDP Population'!AA$28</f>
        <v>28.15860696</v>
      </c>
      <c r="AD69" s="133">
        <f>AD59*1000/'Inflation GDP Population'!AB$28</f>
        <v>29.04720672</v>
      </c>
      <c r="AE69" s="133">
        <f>AE59*1000/'Inflation GDP Population'!AC$28</f>
        <v>29.55702349</v>
      </c>
      <c r="AF69" s="133">
        <f>AF59*1000/'Inflation GDP Population'!AD$28</f>
        <v>30.51848605</v>
      </c>
      <c r="AG69" s="133">
        <f>AG59*1000/'Inflation GDP Population'!AE$28</f>
        <v>30.97128417</v>
      </c>
      <c r="AH69" s="133">
        <f>AH59*1000/'Inflation GDP Population'!AF$28</f>
        <v>31.57620101</v>
      </c>
      <c r="AI69" s="133">
        <f>AI59*1000/'Inflation GDP Population'!AG$28</f>
        <v>31.79870816</v>
      </c>
      <c r="AJ69" s="133">
        <f>AJ59*1000/'Inflation GDP Population'!AH$28</f>
        <v>33.29449085</v>
      </c>
      <c r="AK69" s="133">
        <f>AK59*1000/'Inflation GDP Population'!AI$28</f>
        <v>34.17378992</v>
      </c>
      <c r="AL69" s="133">
        <f>AL59*1000/'Inflation GDP Population'!AJ$28</f>
        <v>34.92477044</v>
      </c>
      <c r="AM69" s="133">
        <f>AM59*1000/'Inflation GDP Population'!AK$28</f>
        <v>35.68092079</v>
      </c>
      <c r="AN69" s="133">
        <f>AN59*1000/'Inflation GDP Population'!AL$28</f>
        <v>36.77097978</v>
      </c>
      <c r="AO69" s="133">
        <f>AO59*1000/'Inflation GDP Population'!AM$28</f>
        <v>37.36465735</v>
      </c>
      <c r="AP69" s="133">
        <f>AP59*1000/'Inflation GDP Population'!AN$28</f>
        <v>37.87170694</v>
      </c>
      <c r="AQ69" s="133">
        <f>AQ59*1000/'Inflation GDP Population'!AO$28</f>
        <v>38.49260435</v>
      </c>
      <c r="AR69" s="133">
        <f>AR59*1000/'Inflation GDP Population'!AP$28</f>
        <v>39.47723422</v>
      </c>
      <c r="AS69" s="133">
        <f>AS59*1000/'Inflation GDP Population'!AQ$28</f>
        <v>39.79978489</v>
      </c>
      <c r="AT69" s="133">
        <f>AT59*1000/'Inflation GDP Population'!AR$28</f>
        <v>40.6442765</v>
      </c>
      <c r="AU69" s="133">
        <f>AU59*1000/'Inflation GDP Population'!AS$28</f>
        <v>41.69373085</v>
      </c>
      <c r="AV69" s="133">
        <f>AV59*1000/'Inflation GDP Population'!AT$28</f>
        <v>42.94944164</v>
      </c>
      <c r="AW69" s="133">
        <f>AW59*1000/'Inflation GDP Population'!AU$28</f>
        <v>44.16553265</v>
      </c>
      <c r="AX69" s="133">
        <f>AX59*1000/'Inflation GDP Population'!AV$28</f>
        <v>45.18570818</v>
      </c>
      <c r="AY69" s="133">
        <f>AY59*1000/'Inflation GDP Population'!AW$28</f>
        <v>46.4063522</v>
      </c>
      <c r="AZ69" s="133">
        <f>AZ59*1000/'Inflation GDP Population'!AX$28</f>
        <v>48.25992531</v>
      </c>
      <c r="BA69" s="133">
        <f>BA59*1000/'Inflation GDP Population'!AY$28</f>
        <v>49.83662883</v>
      </c>
      <c r="BB69" s="133">
        <f>BB59*1000/'Inflation GDP Population'!AZ$28</f>
        <v>51.29628577</v>
      </c>
    </row>
    <row r="70" ht="15.75" customHeight="1">
      <c r="A70" s="119" t="s">
        <v>314</v>
      </c>
      <c r="B70" s="131" t="s">
        <v>300</v>
      </c>
      <c r="C70" s="123" t="s">
        <v>273</v>
      </c>
      <c r="D70" s="133">
        <f>D60*1000/'Inflation GDP Population'!B$28</f>
        <v>60.21365913</v>
      </c>
      <c r="E70" s="133">
        <f>E60*1000/'Inflation GDP Population'!C$28</f>
        <v>50.58264196</v>
      </c>
      <c r="F70" s="133">
        <f>F60*1000/'Inflation GDP Population'!D$28</f>
        <v>42.71812926</v>
      </c>
      <c r="G70" s="133">
        <f>G60*1000/'Inflation GDP Population'!E$28</f>
        <v>65.46974635</v>
      </c>
      <c r="H70" s="133">
        <f>H60*1000/'Inflation GDP Population'!F$28</f>
        <v>63.47072386</v>
      </c>
      <c r="I70" s="133">
        <f>I60*1000/'Inflation GDP Population'!G$28</f>
        <v>90.26290045</v>
      </c>
      <c r="J70" s="133">
        <f>J60*1000/'Inflation GDP Population'!H$28</f>
        <v>61.8344015</v>
      </c>
      <c r="K70" s="133">
        <f>K60*1000/'Inflation GDP Population'!I$28</f>
        <v>71.58149201</v>
      </c>
      <c r="L70" s="133">
        <f>L60*1000/'Inflation GDP Population'!J$28</f>
        <v>97.53517359</v>
      </c>
      <c r="M70" s="133">
        <f>M60*1000/'Inflation GDP Population'!K$28</f>
        <v>43.57967243</v>
      </c>
      <c r="N70" s="133">
        <f>N60*1000/'Inflation GDP Population'!L$28</f>
        <v>47.71613896</v>
      </c>
      <c r="O70" s="133">
        <f>O60*1000/'Inflation GDP Population'!M$28</f>
        <v>47.09948965</v>
      </c>
      <c r="P70" s="133">
        <f>P60*1000/'Inflation GDP Population'!N$28</f>
        <v>29.33555114</v>
      </c>
      <c r="Q70" s="133">
        <f>Q60*1000/'Inflation GDP Population'!O$28</f>
        <v>48.61986185</v>
      </c>
      <c r="R70" s="133">
        <f>R60*1000/'Inflation GDP Population'!P$28</f>
        <v>59.44945479</v>
      </c>
      <c r="S70" s="133">
        <f>S60*1000/'Inflation GDP Population'!Q$28</f>
        <v>35.45932474</v>
      </c>
      <c r="T70" s="133">
        <f>T60*1000/'Inflation GDP Population'!R$28</f>
        <v>32.6666408</v>
      </c>
      <c r="U70" s="133">
        <f>U60*1000/'Inflation GDP Population'!S$28</f>
        <v>39.66286352</v>
      </c>
      <c r="V70" s="133">
        <f>V60*1000/'Inflation GDP Population'!T$28</f>
        <v>41.23611742</v>
      </c>
      <c r="W70" s="133">
        <f>W60*1000/'Inflation GDP Population'!U$28</f>
        <v>39.70586914</v>
      </c>
      <c r="X70" s="133">
        <f>X60*1000/'Inflation GDP Population'!V$28</f>
        <v>40.96764196</v>
      </c>
      <c r="Y70" s="133">
        <f>Y60*1000/'Inflation GDP Population'!W$28</f>
        <v>40.31063637</v>
      </c>
      <c r="Z70" s="133">
        <f>Z60*1000/'Inflation GDP Population'!X$28</f>
        <v>40.76257851</v>
      </c>
      <c r="AA70" s="133">
        <f>AA60*1000/'Inflation GDP Population'!Y$28</f>
        <v>42.8980636</v>
      </c>
      <c r="AB70" s="133">
        <f>AB60*1000/'Inflation GDP Population'!Z$28</f>
        <v>45.67672916</v>
      </c>
      <c r="AC70" s="133">
        <f>AC60*1000/'Inflation GDP Population'!AA$28</f>
        <v>49.20608159</v>
      </c>
      <c r="AD70" s="133">
        <f>AD60*1000/'Inflation GDP Population'!AB$28</f>
        <v>50.57876309</v>
      </c>
      <c r="AE70" s="133">
        <f>AE60*1000/'Inflation GDP Population'!AC$28</f>
        <v>51.28717543</v>
      </c>
      <c r="AF70" s="133">
        <f>AF60*1000/'Inflation GDP Population'!AD$28</f>
        <v>52.77431482</v>
      </c>
      <c r="AG70" s="133">
        <f>AG60*1000/'Inflation GDP Population'!AE$28</f>
        <v>53.37733703</v>
      </c>
      <c r="AH70" s="133">
        <f>AH60*1000/'Inflation GDP Population'!AF$28</f>
        <v>54.24022319</v>
      </c>
      <c r="AI70" s="133">
        <f>AI60*1000/'Inflation GDP Population'!AG$28</f>
        <v>54.44526395</v>
      </c>
      <c r="AJ70" s="133">
        <f>AJ60*1000/'Inflation GDP Population'!AH$28</f>
        <v>56.82461856</v>
      </c>
      <c r="AK70" s="133">
        <f>AK60*1000/'Inflation GDP Population'!AI$28</f>
        <v>58.14262809</v>
      </c>
      <c r="AL70" s="133">
        <f>AL60*1000/'Inflation GDP Population'!AJ$28</f>
        <v>59.23735516</v>
      </c>
      <c r="AM70" s="133">
        <f>AM60*1000/'Inflation GDP Population'!AK$28</f>
        <v>60.33667442</v>
      </c>
      <c r="AN70" s="133">
        <f>AN60*1000/'Inflation GDP Population'!AL$28</f>
        <v>61.99487518</v>
      </c>
      <c r="AO70" s="133">
        <f>AO60*1000/'Inflation GDP Population'!AM$28</f>
        <v>62.81138416</v>
      </c>
      <c r="AP70" s="133">
        <f>AP60*1000/'Inflation GDP Population'!AN$28</f>
        <v>63.48044692</v>
      </c>
      <c r="AQ70" s="133">
        <f>AQ60*1000/'Inflation GDP Population'!AO$28</f>
        <v>64.33844681</v>
      </c>
      <c r="AR70" s="133">
        <f>AR60*1000/'Inflation GDP Population'!AP$28</f>
        <v>65.80033723</v>
      </c>
      <c r="AS70" s="133">
        <f>AS60*1000/'Inflation GDP Population'!AQ$28</f>
        <v>66.15607166</v>
      </c>
      <c r="AT70" s="133">
        <f>AT60*1000/'Inflation GDP Population'!AR$28</f>
        <v>67.37750945</v>
      </c>
      <c r="AU70" s="133">
        <f>AU60*1000/'Inflation GDP Population'!AS$28</f>
        <v>68.93367344</v>
      </c>
      <c r="AV70" s="133">
        <f>AV60*1000/'Inflation GDP Population'!AT$28</f>
        <v>70.82415292</v>
      </c>
      <c r="AW70" s="133">
        <f>AW60*1000/'Inflation GDP Population'!AU$28</f>
        <v>72.64207003</v>
      </c>
      <c r="AX70" s="133">
        <f>AX60*1000/'Inflation GDP Population'!AV$28</f>
        <v>74.13170035</v>
      </c>
      <c r="AY70" s="133">
        <f>AY60*1000/'Inflation GDP Population'!AW$28</f>
        <v>75.94431816</v>
      </c>
      <c r="AZ70" s="133">
        <f>AZ60*1000/'Inflation GDP Population'!AX$28</f>
        <v>78.78362474</v>
      </c>
      <c r="BA70" s="133">
        <f>BA60*1000/'Inflation GDP Population'!AY$28</f>
        <v>81.16065105</v>
      </c>
      <c r="BB70" s="133">
        <f>BB60*1000/'Inflation GDP Population'!AZ$28</f>
        <v>83.33857469</v>
      </c>
    </row>
    <row r="71" ht="15.75" customHeight="1">
      <c r="A71" s="119" t="s">
        <v>315</v>
      </c>
      <c r="B71" s="131" t="s">
        <v>302</v>
      </c>
      <c r="C71" s="123" t="s">
        <v>273</v>
      </c>
      <c r="D71" s="133">
        <f>D61*1000/'Inflation GDP Population'!B$28</f>
        <v>2.990083218</v>
      </c>
      <c r="E71" s="133">
        <f>E61*1000/'Inflation GDP Population'!C$28</f>
        <v>3.102229076</v>
      </c>
      <c r="F71" s="133">
        <f>F61*1000/'Inflation GDP Population'!D$28</f>
        <v>2.67477881</v>
      </c>
      <c r="G71" s="133">
        <f>G61*1000/'Inflation GDP Population'!E$28</f>
        <v>3.547643442</v>
      </c>
      <c r="H71" s="133">
        <f>H61*1000/'Inflation GDP Population'!F$28</f>
        <v>3.469549999</v>
      </c>
      <c r="I71" s="133">
        <f>I61*1000/'Inflation GDP Population'!G$28</f>
        <v>5.599273594</v>
      </c>
      <c r="J71" s="133">
        <f>J61*1000/'Inflation GDP Population'!H$28</f>
        <v>3.916110927</v>
      </c>
      <c r="K71" s="133">
        <f>K61*1000/'Inflation GDP Population'!I$28</f>
        <v>4.908077971</v>
      </c>
      <c r="L71" s="133">
        <f>L61*1000/'Inflation GDP Population'!J$28</f>
        <v>5.753465817</v>
      </c>
      <c r="M71" s="133">
        <f>M61*1000/'Inflation GDP Population'!K$28</f>
        <v>2.993184239</v>
      </c>
      <c r="N71" s="133">
        <f>N61*1000/'Inflation GDP Population'!L$28</f>
        <v>5.096738064</v>
      </c>
      <c r="O71" s="133">
        <f>O61*1000/'Inflation GDP Population'!M$28</f>
        <v>4.73320958</v>
      </c>
      <c r="P71" s="133">
        <f>P61*1000/'Inflation GDP Population'!N$28</f>
        <v>2.31352614</v>
      </c>
      <c r="Q71" s="133">
        <f>Q61*1000/'Inflation GDP Population'!O$28</f>
        <v>2.726251635</v>
      </c>
      <c r="R71" s="133">
        <f>R61*1000/'Inflation GDP Population'!P$28</f>
        <v>5.516005996</v>
      </c>
      <c r="S71" s="133">
        <f>S61*1000/'Inflation GDP Population'!Q$28</f>
        <v>3.769184295</v>
      </c>
      <c r="T71" s="133">
        <f>T61*1000/'Inflation GDP Population'!R$28</f>
        <v>2.928595641</v>
      </c>
      <c r="U71" s="133">
        <f>U61*1000/'Inflation GDP Population'!S$28</f>
        <v>3.62600923</v>
      </c>
      <c r="V71" s="133">
        <f>V61*1000/'Inflation GDP Population'!T$28</f>
        <v>3.763614509</v>
      </c>
      <c r="W71" s="133">
        <f>W61*1000/'Inflation GDP Population'!U$28</f>
        <v>3.618050687</v>
      </c>
      <c r="X71" s="133">
        <f>X61*1000/'Inflation GDP Population'!V$28</f>
        <v>3.727033679</v>
      </c>
      <c r="Y71" s="133">
        <f>Y61*1000/'Inflation GDP Population'!W$28</f>
        <v>3.661457909</v>
      </c>
      <c r="Z71" s="133">
        <f>Z61*1000/'Inflation GDP Population'!X$28</f>
        <v>3.69672815</v>
      </c>
      <c r="AA71" s="133">
        <f>AA61*1000/'Inflation GDP Population'!Y$28</f>
        <v>3.884402894</v>
      </c>
      <c r="AB71" s="133">
        <f>AB61*1000/'Inflation GDP Population'!Z$28</f>
        <v>4.129726994</v>
      </c>
      <c r="AC71" s="133">
        <f>AC61*1000/'Inflation GDP Population'!AA$28</f>
        <v>4.442155536</v>
      </c>
      <c r="AD71" s="133">
        <f>AD61*1000/'Inflation GDP Population'!AB$28</f>
        <v>4.559324524</v>
      </c>
      <c r="AE71" s="133">
        <f>AE61*1000/'Inflation GDP Population'!AC$28</f>
        <v>4.616437093</v>
      </c>
      <c r="AF71" s="133">
        <f>AF61*1000/'Inflation GDP Population'!AD$28</f>
        <v>4.743456592</v>
      </c>
      <c r="AG71" s="133">
        <f>AG61*1000/'Inflation GDP Population'!AE$28</f>
        <v>4.790839265</v>
      </c>
      <c r="AH71" s="133">
        <f>AH61*1000/'Inflation GDP Population'!AF$28</f>
        <v>4.861458224</v>
      </c>
      <c r="AI71" s="133">
        <f>AI61*1000/'Inflation GDP Population'!AG$28</f>
        <v>4.873079067</v>
      </c>
      <c r="AJ71" s="133">
        <f>AJ61*1000/'Inflation GDP Population'!AH$28</f>
        <v>5.079089376</v>
      </c>
      <c r="AK71" s="133">
        <f>AK61*1000/'Inflation GDP Population'!AI$28</f>
        <v>5.189882519</v>
      </c>
      <c r="AL71" s="133">
        <f>AL61*1000/'Inflation GDP Population'!AJ$28</f>
        <v>5.280554077</v>
      </c>
      <c r="AM71" s="133">
        <f>AM61*1000/'Inflation GDP Population'!AK$28</f>
        <v>5.371473687</v>
      </c>
      <c r="AN71" s="133">
        <f>AN61*1000/'Inflation GDP Population'!AL$28</f>
        <v>5.511924588</v>
      </c>
      <c r="AO71" s="133">
        <f>AO61*1000/'Inflation GDP Population'!AM$28</f>
        <v>5.577354471</v>
      </c>
      <c r="AP71" s="133">
        <f>AP61*1000/'Inflation GDP Population'!AN$28</f>
        <v>5.629620849</v>
      </c>
      <c r="AQ71" s="133">
        <f>AQ61*1000/'Inflation GDP Population'!AO$28</f>
        <v>5.698568661</v>
      </c>
      <c r="AR71" s="133">
        <f>AR61*1000/'Inflation GDP Population'!AP$28</f>
        <v>5.820844604</v>
      </c>
      <c r="AS71" s="133">
        <f>AS61*1000/'Inflation GDP Population'!AQ$28</f>
        <v>5.845165034</v>
      </c>
      <c r="AT71" s="133">
        <f>AT61*1000/'Inflation GDP Population'!AR$28</f>
        <v>5.945899945</v>
      </c>
      <c r="AU71" s="133">
        <f>AU61*1000/'Inflation GDP Population'!AS$28</f>
        <v>6.07597414</v>
      </c>
      <c r="AV71" s="133">
        <f>AV61*1000/'Inflation GDP Population'!AT$28</f>
        <v>6.235250397</v>
      </c>
      <c r="AW71" s="133">
        <f>AW61*1000/'Inflation GDP Population'!AU$28</f>
        <v>6.387851205</v>
      </c>
      <c r="AX71" s="133">
        <f>AX61*1000/'Inflation GDP Population'!AV$28</f>
        <v>6.511342785</v>
      </c>
      <c r="AY71" s="133">
        <f>AY61*1000/'Inflation GDP Population'!AW$28</f>
        <v>6.662968271</v>
      </c>
      <c r="AZ71" s="133">
        <f>AZ61*1000/'Inflation GDP Population'!AX$28</f>
        <v>6.904305781</v>
      </c>
      <c r="BA71" s="133">
        <f>BA61*1000/'Inflation GDP Population'!AY$28</f>
        <v>7.104717654</v>
      </c>
      <c r="BB71" s="133">
        <f>BB61*1000/'Inflation GDP Population'!AZ$28</f>
        <v>7.287358845</v>
      </c>
    </row>
    <row r="72" ht="15.75" customHeight="1">
      <c r="A72" s="119" t="s">
        <v>316</v>
      </c>
      <c r="B72" s="131" t="s">
        <v>304</v>
      </c>
      <c r="C72" s="123" t="s">
        <v>273</v>
      </c>
      <c r="D72" s="133">
        <f>D62*1000/'Inflation GDP Population'!B$28</f>
        <v>80.38350789</v>
      </c>
      <c r="E72" s="133">
        <f>E62*1000/'Inflation GDP Population'!C$28</f>
        <v>67.8309615</v>
      </c>
      <c r="F72" s="133">
        <f>F62*1000/'Inflation GDP Population'!D$28</f>
        <v>57.05966845</v>
      </c>
      <c r="G72" s="133">
        <f>G62*1000/'Inflation GDP Population'!E$28</f>
        <v>102.6783635</v>
      </c>
      <c r="H72" s="133">
        <f>H62*1000/'Inflation GDP Population'!F$28</f>
        <v>99.14959697</v>
      </c>
      <c r="I72" s="133">
        <f>I62*1000/'Inflation GDP Population'!G$28</f>
        <v>144.9813746</v>
      </c>
      <c r="J72" s="133">
        <f>J62*1000/'Inflation GDP Population'!H$28</f>
        <v>95.10649396</v>
      </c>
      <c r="K72" s="133">
        <f>K62*1000/'Inflation GDP Population'!I$28</f>
        <v>106.1191824</v>
      </c>
      <c r="L72" s="133">
        <f>L62*1000/'Inflation GDP Population'!J$28</f>
        <v>143.0181607</v>
      </c>
      <c r="M72" s="133">
        <f>M62*1000/'Inflation GDP Population'!K$28</f>
        <v>64.2888132</v>
      </c>
      <c r="N72" s="133">
        <f>N62*1000/'Inflation GDP Population'!L$28</f>
        <v>67.03834353</v>
      </c>
      <c r="O72" s="133">
        <f>O62*1000/'Inflation GDP Population'!M$28</f>
        <v>61.57552315</v>
      </c>
      <c r="P72" s="133">
        <f>P62*1000/'Inflation GDP Population'!N$28</f>
        <v>37.5265448</v>
      </c>
      <c r="Q72" s="133">
        <f>Q62*1000/'Inflation GDP Population'!O$28</f>
        <v>52.54595845</v>
      </c>
      <c r="R72" s="133">
        <f>R62*1000/'Inflation GDP Population'!P$28</f>
        <v>65.04723487</v>
      </c>
      <c r="S72" s="133">
        <f>S62*1000/'Inflation GDP Population'!Q$28</f>
        <v>38.51005628</v>
      </c>
      <c r="T72" s="133">
        <f>T62*1000/'Inflation GDP Population'!R$28</f>
        <v>32.51683922</v>
      </c>
      <c r="U72" s="133">
        <f>U62*1000/'Inflation GDP Population'!S$28</f>
        <v>37.41490593</v>
      </c>
      <c r="V72" s="133">
        <f>V62*1000/'Inflation GDP Population'!T$28</f>
        <v>38.20329222</v>
      </c>
      <c r="W72" s="133">
        <f>W62*1000/'Inflation GDP Population'!U$28</f>
        <v>36.12616964</v>
      </c>
      <c r="X72" s="133">
        <f>X62*1000/'Inflation GDP Population'!V$28</f>
        <v>36.60435574</v>
      </c>
      <c r="Y72" s="133">
        <f>Y62*1000/'Inflation GDP Population'!W$28</f>
        <v>35.36837233</v>
      </c>
      <c r="Z72" s="133">
        <f>Z62*1000/'Inflation GDP Population'!X$28</f>
        <v>35.1186912</v>
      </c>
      <c r="AA72" s="133">
        <f>AA62*1000/'Inflation GDP Population'!Y$28</f>
        <v>36.28873546</v>
      </c>
      <c r="AB72" s="133">
        <f>AB62*1000/'Inflation GDP Population'!Z$28</f>
        <v>37.93686079</v>
      </c>
      <c r="AC72" s="133">
        <f>AC62*1000/'Inflation GDP Population'!AA$28</f>
        <v>40.1227537</v>
      </c>
      <c r="AD72" s="133">
        <f>AD62*1000/'Inflation GDP Population'!AB$28</f>
        <v>40.48717936</v>
      </c>
      <c r="AE72" s="133">
        <f>AE62*1000/'Inflation GDP Population'!AC$28</f>
        <v>40.30006557</v>
      </c>
      <c r="AF72" s="133">
        <f>AF62*1000/'Inflation GDP Population'!AD$28</f>
        <v>40.70389389</v>
      </c>
      <c r="AG72" s="133">
        <f>AG62*1000/'Inflation GDP Population'!AE$28</f>
        <v>40.4067367</v>
      </c>
      <c r="AH72" s="133">
        <f>AH62*1000/'Inflation GDP Population'!AF$28</f>
        <v>40.29650434</v>
      </c>
      <c r="AI72" s="133">
        <f>AI62*1000/'Inflation GDP Population'!AG$28</f>
        <v>39.69345378</v>
      </c>
      <c r="AJ72" s="133">
        <f>AJ62*1000/'Inflation GDP Population'!AH$28</f>
        <v>40.65091504</v>
      </c>
      <c r="AK72" s="133">
        <f>AK62*1000/'Inflation GDP Population'!AI$28</f>
        <v>40.80974308</v>
      </c>
      <c r="AL72" s="133">
        <f>AL62*1000/'Inflation GDP Population'!AJ$28</f>
        <v>40.79048451</v>
      </c>
      <c r="AM72" s="133">
        <f>AM62*1000/'Inflation GDP Population'!AK$28</f>
        <v>40.75635425</v>
      </c>
      <c r="AN72" s="133">
        <f>AN62*1000/'Inflation GDP Population'!AL$28</f>
        <v>41.07479106</v>
      </c>
      <c r="AO72" s="133">
        <f>AO62*1000/'Inflation GDP Population'!AM$28</f>
        <v>40.81468623</v>
      </c>
      <c r="AP72" s="133">
        <f>AP62*1000/'Inflation GDP Population'!AN$28</f>
        <v>40.45083624</v>
      </c>
      <c r="AQ72" s="133">
        <f>AQ62*1000/'Inflation GDP Population'!AO$28</f>
        <v>40.19910369</v>
      </c>
      <c r="AR72" s="133">
        <f>AR62*1000/'Inflation GDP Population'!AP$28</f>
        <v>40.30685314</v>
      </c>
      <c r="AS72" s="133">
        <f>AS62*1000/'Inflation GDP Population'!AQ$28</f>
        <v>39.72555434</v>
      </c>
      <c r="AT72" s="133">
        <f>AT62*1000/'Inflation GDP Population'!AR$28</f>
        <v>39.65581955</v>
      </c>
      <c r="AU72" s="133">
        <f>AU62*1000/'Inflation GDP Population'!AS$28</f>
        <v>39.76078987</v>
      </c>
      <c r="AV72" s="133">
        <f>AV62*1000/'Inflation GDP Population'!AT$28</f>
        <v>40.02893447</v>
      </c>
      <c r="AW72" s="133">
        <f>AW62*1000/'Inflation GDP Population'!AU$28</f>
        <v>40.22396241</v>
      </c>
      <c r="AX72" s="133">
        <f>AX62*1000/'Inflation GDP Population'!AV$28</f>
        <v>40.21026422</v>
      </c>
      <c r="AY72" s="133">
        <f>AY62*1000/'Inflation GDP Population'!AW$28</f>
        <v>40.34541629</v>
      </c>
      <c r="AZ72" s="133">
        <f>AZ62*1000/'Inflation GDP Population'!AX$28</f>
        <v>40.98525409</v>
      </c>
      <c r="BA72" s="133">
        <f>BA62*1000/'Inflation GDP Population'!AY$28</f>
        <v>41.33841748</v>
      </c>
      <c r="BB72" s="133">
        <f>BB62*1000/'Inflation GDP Population'!AZ$28</f>
        <v>41.55199671</v>
      </c>
    </row>
    <row r="73" ht="15.75" customHeight="1">
      <c r="A73" s="119" t="s">
        <v>317</v>
      </c>
      <c r="B73" s="131" t="s">
        <v>318</v>
      </c>
      <c r="C73" s="123" t="s">
        <v>273</v>
      </c>
      <c r="D73" s="133">
        <f>sum(D59:D62)*1000/'Inflation GDP Population'!B$28</f>
        <v>205.0452168</v>
      </c>
      <c r="E73" s="133">
        <f>sum(E59:E62)*1000/'Inflation GDP Population'!C$28</f>
        <v>174.181082</v>
      </c>
      <c r="F73" s="133">
        <f>sum(F59:F62)*1000/'Inflation GDP Population'!D$28</f>
        <v>152.0352979</v>
      </c>
      <c r="G73" s="133">
        <f>sum(G59:G62)*1000/'Inflation GDP Population'!E$28</f>
        <v>214.9332088</v>
      </c>
      <c r="H73" s="133">
        <f>sum(H59:H62)*1000/'Inflation GDP Population'!F$28</f>
        <v>216.9015924</v>
      </c>
      <c r="I73" s="133">
        <f>sum(I59:I62)*1000/'Inflation GDP Population'!G$28</f>
        <v>308.259184</v>
      </c>
      <c r="J73" s="133">
        <f>sum(J59:J62)*1000/'Inflation GDP Population'!H$28</f>
        <v>215.7430611</v>
      </c>
      <c r="K73" s="133">
        <f>sum(K59:K62)*1000/'Inflation GDP Population'!I$28</f>
        <v>243.5110202</v>
      </c>
      <c r="L73" s="133">
        <f>sum(L59:L62)*1000/'Inflation GDP Population'!J$28</f>
        <v>322.6886155</v>
      </c>
      <c r="M73" s="133">
        <f>sum(M59:M62)*1000/'Inflation GDP Population'!K$28</f>
        <v>143.7073627</v>
      </c>
      <c r="N73" s="133">
        <f>sum(N59:N62)*1000/'Inflation GDP Population'!L$28</f>
        <v>158.7146768</v>
      </c>
      <c r="O73" s="133">
        <f>sum(O59:O62)*1000/'Inflation GDP Population'!M$28</f>
        <v>149.7030677</v>
      </c>
      <c r="P73" s="133">
        <f>sum(P59:P62)*1000/'Inflation GDP Population'!N$28</f>
        <v>93.45653527</v>
      </c>
      <c r="Q73" s="133">
        <f>sum(Q59:Q62)*1000/'Inflation GDP Population'!O$28</f>
        <v>138.0207911</v>
      </c>
      <c r="R73" s="133">
        <f>sum(R59:R62)*1000/'Inflation GDP Population'!P$28</f>
        <v>165.8336356</v>
      </c>
      <c r="S73" s="133">
        <f>sum(S59:S62)*1000/'Inflation GDP Population'!Q$28</f>
        <v>97.75477551</v>
      </c>
      <c r="T73" s="133">
        <f>sum(T59:T62)*1000/'Inflation GDP Population'!R$28</f>
        <v>86.77721778</v>
      </c>
      <c r="U73" s="133">
        <f>sum(U59:U62)*1000/'Inflation GDP Population'!S$28</f>
        <v>102.7084179</v>
      </c>
      <c r="V73" s="133">
        <f>sum(V59:V62)*1000/'Inflation GDP Population'!T$28</f>
        <v>106.1754849</v>
      </c>
      <c r="W73" s="133">
        <f>sum(W59:W62)*1000/'Inflation GDP Population'!U$28</f>
        <v>101.6600946</v>
      </c>
      <c r="X73" s="133">
        <f>sum(X59:X62)*1000/'Inflation GDP Population'!V$28</f>
        <v>104.3062864</v>
      </c>
      <c r="Y73" s="133">
        <f>sum(Y59:Y62)*1000/'Inflation GDP Population'!W$28</f>
        <v>102.0673598</v>
      </c>
      <c r="Z73" s="133">
        <f>sum(Z59:Z62)*1000/'Inflation GDP Population'!X$28</f>
        <v>102.6479289</v>
      </c>
      <c r="AA73" s="133">
        <f>sum(AA59:AA62)*1000/'Inflation GDP Population'!Y$28</f>
        <v>107.4411809</v>
      </c>
      <c r="AB73" s="133">
        <f>sum(AB59:AB62)*1000/'Inflation GDP Population'!Z$28</f>
        <v>113.7877408</v>
      </c>
      <c r="AC73" s="133">
        <f>sum(AC59:AC62)*1000/'Inflation GDP Population'!AA$28</f>
        <v>121.9295978</v>
      </c>
      <c r="AD73" s="133">
        <f>sum(AD59:AD62)*1000/'Inflation GDP Population'!AB$28</f>
        <v>124.6724737</v>
      </c>
      <c r="AE73" s="133">
        <f>sum(AE59:AE62)*1000/'Inflation GDP Population'!AC$28</f>
        <v>125.7607016</v>
      </c>
      <c r="AF73" s="133">
        <f>sum(AF59:AF62)*1000/'Inflation GDP Population'!AD$28</f>
        <v>128.7401514</v>
      </c>
      <c r="AG73" s="133">
        <f>sum(AG59:AG62)*1000/'Inflation GDP Population'!AE$28</f>
        <v>129.5461972</v>
      </c>
      <c r="AH73" s="133">
        <f>sum(AH59:AH62)*1000/'Inflation GDP Population'!AF$28</f>
        <v>130.9743868</v>
      </c>
      <c r="AI73" s="133">
        <f>sum(AI59:AI62)*1000/'Inflation GDP Population'!AG$28</f>
        <v>130.8105049</v>
      </c>
      <c r="AJ73" s="133">
        <f>sum(AJ59:AJ62)*1000/'Inflation GDP Population'!AH$28</f>
        <v>135.8491138</v>
      </c>
      <c r="AK73" s="133">
        <f>sum(AK59:AK62)*1000/'Inflation GDP Population'!AI$28</f>
        <v>138.3160436</v>
      </c>
      <c r="AL73" s="133">
        <f>sum(AL59:AL62)*1000/'Inflation GDP Population'!AJ$28</f>
        <v>140.2331642</v>
      </c>
      <c r="AM73" s="133">
        <f>sum(AM59:AM62)*1000/'Inflation GDP Population'!AK$28</f>
        <v>142.1454231</v>
      </c>
      <c r="AN73" s="133">
        <f>sum(AN59:AN62)*1000/'Inflation GDP Population'!AL$28</f>
        <v>145.3525706</v>
      </c>
      <c r="AO73" s="133">
        <f>sum(AO59:AO62)*1000/'Inflation GDP Population'!AM$28</f>
        <v>146.5680822</v>
      </c>
      <c r="AP73" s="133">
        <f>sum(AP59:AP62)*1000/'Inflation GDP Population'!AN$28</f>
        <v>147.432611</v>
      </c>
      <c r="AQ73" s="133">
        <f>sum(AQ59:AQ62)*1000/'Inflation GDP Population'!AO$28</f>
        <v>148.7287235</v>
      </c>
      <c r="AR73" s="133">
        <f>sum(AR59:AR62)*1000/'Inflation GDP Population'!AP$28</f>
        <v>151.4052692</v>
      </c>
      <c r="AS73" s="133">
        <f>sum(AS59:AS62)*1000/'Inflation GDP Population'!AQ$28</f>
        <v>151.5265759</v>
      </c>
      <c r="AT73" s="133">
        <f>sum(AT59:AT62)*1000/'Inflation GDP Population'!AR$28</f>
        <v>153.6235054</v>
      </c>
      <c r="AU73" s="133">
        <f>sum(AU59:AU62)*1000/'Inflation GDP Population'!AS$28</f>
        <v>156.4641683</v>
      </c>
      <c r="AV73" s="133">
        <f>sum(AV59:AV62)*1000/'Inflation GDP Population'!AT$28</f>
        <v>160.0377794</v>
      </c>
      <c r="AW73" s="133">
        <f>sum(AW59:AW62)*1000/'Inflation GDP Population'!AU$28</f>
        <v>163.4194163</v>
      </c>
      <c r="AX73" s="133">
        <f>sum(AX59:AX62)*1000/'Inflation GDP Population'!AV$28</f>
        <v>166.0390155</v>
      </c>
      <c r="AY73" s="133">
        <f>sum(AY59:AY62)*1000/'Inflation GDP Population'!AW$28</f>
        <v>169.3590549</v>
      </c>
      <c r="AZ73" s="133">
        <f>sum(AZ59:AZ62)*1000/'Inflation GDP Population'!AX$28</f>
        <v>174.9331099</v>
      </c>
      <c r="BA73" s="133">
        <f>sum(BA59:BA62)*1000/'Inflation GDP Population'!AY$28</f>
        <v>179.440415</v>
      </c>
      <c r="BB73" s="133">
        <f>sum(BB59:BB62)*1000/'Inflation GDP Population'!AZ$28</f>
        <v>183.474216</v>
      </c>
    </row>
    <row r="74" ht="15.75" customHeight="1">
      <c r="A74" s="119" t="s">
        <v>319</v>
      </c>
      <c r="B74" s="131" t="s">
        <v>306</v>
      </c>
      <c r="C74" s="123" t="s">
        <v>273</v>
      </c>
      <c r="D74" s="133">
        <f>D63*1000/'Inflation GDP Population'!B$28</f>
        <v>1.332804425</v>
      </c>
      <c r="E74" s="133">
        <f>E63*1000/'Inflation GDP Population'!C$28</f>
        <v>0.9268728825</v>
      </c>
      <c r="F74" s="133">
        <f>F63*1000/'Inflation GDP Population'!D$28</f>
        <v>1.090534361</v>
      </c>
      <c r="G74" s="133">
        <f>G63*1000/'Inflation GDP Population'!E$28</f>
        <v>1.105326433</v>
      </c>
      <c r="H74" s="133">
        <f>H63*1000/'Inflation GDP Population'!F$28</f>
        <v>1.173799311</v>
      </c>
      <c r="I74" s="133">
        <f>I63*1000/'Inflation GDP Population'!G$28</f>
        <v>1.821393762</v>
      </c>
      <c r="J74" s="133">
        <f>J63*1000/'Inflation GDP Population'!H$28</f>
        <v>1.64750439</v>
      </c>
      <c r="K74" s="133">
        <f>K63*1000/'Inflation GDP Population'!I$28</f>
        <v>1.780720458</v>
      </c>
      <c r="L74" s="133">
        <f>L63*1000/'Inflation GDP Population'!J$28</f>
        <v>1.739311264</v>
      </c>
      <c r="M74" s="133">
        <f>M63*1000/'Inflation GDP Population'!K$28</f>
        <v>0.9039959335</v>
      </c>
      <c r="N74" s="133">
        <f>N63*1000/'Inflation GDP Population'!L$28</f>
        <v>1.184882045</v>
      </c>
      <c r="O74" s="133">
        <f>O63*1000/'Inflation GDP Population'!M$28</f>
        <v>1.170814202</v>
      </c>
      <c r="P74" s="133">
        <f>P63*1000/'Inflation GDP Population'!N$28</f>
        <v>1.058482671</v>
      </c>
      <c r="Q74" s="133">
        <f>Q63*1000/'Inflation GDP Population'!O$28</f>
        <v>0.9115233054</v>
      </c>
      <c r="R74" s="133">
        <f>R63*1000/'Inflation GDP Population'!P$28</f>
        <v>0.7705542992</v>
      </c>
      <c r="S74" s="133">
        <f>S63*1000/'Inflation GDP Population'!Q$28</f>
        <v>0.569052146</v>
      </c>
      <c r="T74" s="133">
        <f>T63*1000/'Inflation GDP Population'!R$28</f>
        <v>0.1279850246</v>
      </c>
      <c r="U74" s="133">
        <f>U63*1000/'Inflation GDP Population'!S$28</f>
        <v>0.1547711987</v>
      </c>
      <c r="V74" s="133">
        <f>V63*1000/'Inflation GDP Population'!T$28</f>
        <v>0.1682290651</v>
      </c>
      <c r="W74" s="133">
        <f>W63*1000/'Inflation GDP Population'!U$28</f>
        <v>0.1524909506</v>
      </c>
      <c r="X74" s="133">
        <f>X63*1000/'Inflation GDP Population'!V$28</f>
        <v>0.1437870304</v>
      </c>
      <c r="Y74" s="133">
        <f>Y63*1000/'Inflation GDP Population'!W$28</f>
        <v>0.1330590671</v>
      </c>
      <c r="Z74" s="133">
        <f>Z63*1000/'Inflation GDP Population'!X$28</f>
        <v>0.1261108165</v>
      </c>
      <c r="AA74" s="133">
        <f>AA63*1000/'Inflation GDP Population'!Y$28</f>
        <v>0.1204137845</v>
      </c>
      <c r="AB74" s="133">
        <f>AB63*1000/'Inflation GDP Population'!Z$28</f>
        <v>0.1160939028</v>
      </c>
      <c r="AC74" s="133">
        <f>AC63*1000/'Inflation GDP Population'!AA$28</f>
        <v>0.1117623987</v>
      </c>
      <c r="AD74" s="133">
        <f>AD63*1000/'Inflation GDP Population'!AB$28</f>
        <v>0.1076544369</v>
      </c>
      <c r="AE74" s="133">
        <f>AE63*1000/'Inflation GDP Population'!AC$28</f>
        <v>0.1037385944</v>
      </c>
      <c r="AF74" s="133">
        <f>AF63*1000/'Inflation GDP Population'!AD$28</f>
        <v>0.09934155264</v>
      </c>
      <c r="AG74" s="133">
        <f>AG63*1000/'Inflation GDP Population'!AE$28</f>
        <v>0.09554468364</v>
      </c>
      <c r="AH74" s="133">
        <f>AH63*1000/'Inflation GDP Population'!AF$28</f>
        <v>0.09109483312</v>
      </c>
      <c r="AI74" s="133">
        <f>AI63*1000/'Inflation GDP Population'!AG$28</f>
        <v>0.08714929182</v>
      </c>
      <c r="AJ74" s="133">
        <f>AJ63*1000/'Inflation GDP Population'!AH$28</f>
        <v>0.08296439777</v>
      </c>
      <c r="AK74" s="133">
        <f>AK63*1000/'Inflation GDP Population'!AI$28</f>
        <v>0.07840638101</v>
      </c>
      <c r="AL74" s="133">
        <f>AL63*1000/'Inflation GDP Population'!AJ$28</f>
        <v>0.07384221251</v>
      </c>
      <c r="AM74" s="133">
        <f>AM63*1000/'Inflation GDP Population'!AK$28</f>
        <v>0.06955995163</v>
      </c>
      <c r="AN74" s="133">
        <f>AN63*1000/'Inflation GDP Population'!AL$28</f>
        <v>0.06509819514</v>
      </c>
      <c r="AO74" s="133">
        <f>AO63*1000/'Inflation GDP Population'!AM$28</f>
        <v>0.06048643325</v>
      </c>
      <c r="AP74" s="133">
        <f>AP63*1000/'Inflation GDP Population'!AN$28</f>
        <v>0.05598342819</v>
      </c>
      <c r="AQ74" s="133">
        <f>AQ63*1000/'Inflation GDP Population'!AO$28</f>
        <v>0.05124504503</v>
      </c>
      <c r="AR74" s="133">
        <f>AR63*1000/'Inflation GDP Population'!AP$28</f>
        <v>0.04661546951</v>
      </c>
      <c r="AS74" s="133">
        <f>AS63*1000/'Inflation GDP Population'!AQ$28</f>
        <v>0.04206144623</v>
      </c>
      <c r="AT74" s="133">
        <f>AT63*1000/'Inflation GDP Population'!AR$28</f>
        <v>0.03740720761</v>
      </c>
      <c r="AU74" s="133">
        <f>AU63*1000/'Inflation GDP Population'!AS$28</f>
        <v>0.03274810405</v>
      </c>
      <c r="AV74" s="133">
        <f>AV63*1000/'Inflation GDP Population'!AT$28</f>
        <v>0.02814100816</v>
      </c>
      <c r="AW74" s="133">
        <f>AW63*1000/'Inflation GDP Population'!AU$28</f>
        <v>0.0235573018</v>
      </c>
      <c r="AX74" s="133">
        <f>AX63*1000/'Inflation GDP Population'!AV$28</f>
        <v>0.01881739586</v>
      </c>
      <c r="AY74" s="133">
        <f>AY63*1000/'Inflation GDP Population'!AW$28</f>
        <v>0.01414837049</v>
      </c>
      <c r="AZ74" s="133">
        <f>AZ63*1000/'Inflation GDP Population'!AX$28</f>
        <v>0.009436889083</v>
      </c>
      <c r="BA74" s="133">
        <f>BA63*1000/'Inflation GDP Population'!AY$28</f>
        <v>0.00472075861</v>
      </c>
      <c r="BB74" s="133">
        <f>BB63*1000/'Inflation GDP Population'!AZ$28</f>
        <v>0</v>
      </c>
    </row>
    <row r="75" ht="15.75" customHeight="1">
      <c r="A75" s="119" t="s">
        <v>320</v>
      </c>
      <c r="B75" s="131" t="s">
        <v>290</v>
      </c>
      <c r="C75" s="134" t="s">
        <v>276</v>
      </c>
      <c r="D75" s="126">
        <f>D55*1000/'Inflation GDP Population'!B$23*100</f>
        <v>0.1084724722</v>
      </c>
      <c r="E75" s="126">
        <f>E55*1000/'Inflation GDP Population'!C$23*100</f>
        <v>0.09575227126</v>
      </c>
      <c r="F75" s="126">
        <f>F55*1000/'Inflation GDP Population'!D$23*100</f>
        <v>0.08521592886</v>
      </c>
      <c r="G75" s="126">
        <f>G55*1000/'Inflation GDP Population'!E$23*100</f>
        <v>0.1073693583</v>
      </c>
      <c r="H75" s="126">
        <f>H55*1000/'Inflation GDP Population'!F$23*100</f>
        <v>0.1402107398</v>
      </c>
      <c r="I75" s="126">
        <f>I55*1000/'Inflation GDP Population'!G$23*100</f>
        <v>0.1907241747</v>
      </c>
      <c r="J75" s="126">
        <f>J55*1000/'Inflation GDP Population'!H$23*100</f>
        <v>0.1995478436</v>
      </c>
      <c r="K75" s="126">
        <f>K55*1000/'Inflation GDP Population'!I$23*100</f>
        <v>0.1687591453</v>
      </c>
      <c r="L75" s="126">
        <f>L55*1000/'Inflation GDP Population'!J$23*100</f>
        <v>0.1753503441</v>
      </c>
      <c r="M75" s="126">
        <f>M55*1000/'Inflation GDP Population'!K$23*100</f>
        <v>0.1365816337</v>
      </c>
      <c r="N75" s="126">
        <f>N55*1000/'Inflation GDP Population'!L$23*100</f>
        <v>0.1698781873</v>
      </c>
      <c r="O75" s="126">
        <f>O55*1000/'Inflation GDP Population'!M$23*100</f>
        <v>0.1908713983</v>
      </c>
      <c r="P75" s="126">
        <f>P55*1000/'Inflation GDP Population'!N$23*100</f>
        <v>0.1564786641</v>
      </c>
      <c r="Q75" s="126">
        <f>Q55*1000/'Inflation GDP Population'!O$23*100</f>
        <v>0.164903571</v>
      </c>
      <c r="R75" s="126">
        <f>R55*1000/'Inflation GDP Population'!P$23*100</f>
        <v>0.1529300425</v>
      </c>
      <c r="S75" s="126">
        <f>S55*1000/'Inflation GDP Population'!Q$23*100</f>
        <v>0.0722309662</v>
      </c>
      <c r="T75" s="126">
        <f>T55*1000/'Inflation GDP Population'!R$23*100</f>
        <v>0.05977125043</v>
      </c>
      <c r="U75" s="126">
        <f>U55*1000/'Inflation GDP Population'!S$23*100</f>
        <v>0.07503434626</v>
      </c>
      <c r="V75" s="126">
        <f>V55*1000/'Inflation GDP Population'!T$23*100</f>
        <v>0.0927376155</v>
      </c>
      <c r="W75" s="126">
        <f>W55*1000/'Inflation GDP Population'!U$23*100</f>
        <v>0.09606835433</v>
      </c>
      <c r="X75" s="126">
        <f>X55*1000/'Inflation GDP Population'!V$23*100</f>
        <v>0.09828305911</v>
      </c>
      <c r="Y75" s="126">
        <f>Y55*1000/'Inflation GDP Population'!W$23*100</f>
        <v>0.09991396636</v>
      </c>
      <c r="Z75" s="126">
        <f>Z55*1000/'Inflation GDP Population'!X$23*100</f>
        <v>0.09829853381</v>
      </c>
      <c r="AA75" s="126">
        <f>AA55*1000/'Inflation GDP Population'!Y$23*100</f>
        <v>0.0998002082</v>
      </c>
      <c r="AB75" s="126">
        <f>AB55*1000/'Inflation GDP Population'!Z$23*100</f>
        <v>0.1032669989</v>
      </c>
      <c r="AC75" s="126">
        <f>AC55*1000/'Inflation GDP Population'!AA$23*100</f>
        <v>0.1060479511</v>
      </c>
      <c r="AD75" s="126">
        <f>AD55*1000/'Inflation GDP Population'!AB$23*100</f>
        <v>0.107955034</v>
      </c>
      <c r="AE75" s="126">
        <f>AE55*1000/'Inflation GDP Population'!AC$23*100</f>
        <v>0.1100475127</v>
      </c>
      <c r="AF75" s="126">
        <f>AF55*1000/'Inflation GDP Population'!AD$23*100</f>
        <v>0.111281273</v>
      </c>
      <c r="AG75" s="126">
        <f>AG55*1000/'Inflation GDP Population'!AE$23*100</f>
        <v>0.1127091108</v>
      </c>
      <c r="AH75" s="126">
        <f>AH55*1000/'Inflation GDP Population'!AF$23*100</f>
        <v>0.1133409316</v>
      </c>
      <c r="AI75" s="126">
        <f>AI55*1000/'Inflation GDP Population'!AG$23*100</f>
        <v>0.1145469771</v>
      </c>
      <c r="AJ75" s="126">
        <f>AJ55*1000/'Inflation GDP Population'!AH$23*100</f>
        <v>0.1148046342</v>
      </c>
      <c r="AK75" s="126">
        <f>AK55*1000/'Inflation GDP Population'!AI$23*100</f>
        <v>0.1170124677</v>
      </c>
      <c r="AL75" s="126">
        <f>AL55*1000/'Inflation GDP Population'!AJ$23*100</f>
        <v>0.1165884888</v>
      </c>
      <c r="AM75" s="126">
        <f>AM55*1000/'Inflation GDP Population'!AK$23*100</f>
        <v>0.1173171395</v>
      </c>
      <c r="AN75" s="126">
        <f>AN55*1000/'Inflation GDP Population'!AL$23*100</f>
        <v>0.1185031134</v>
      </c>
      <c r="AO75" s="126">
        <f>AO55*1000/'Inflation GDP Population'!AM$23*100</f>
        <v>0.1169336253</v>
      </c>
      <c r="AP75" s="126">
        <f>AP55*1000/'Inflation GDP Population'!AN$23*100</f>
        <v>0.1171832265</v>
      </c>
      <c r="AQ75" s="126">
        <f>AQ55*1000/'Inflation GDP Population'!AO$23*100</f>
        <v>0.1169146617</v>
      </c>
      <c r="AR75" s="126">
        <f>AR55*1000/'Inflation GDP Population'!AP$23*100</f>
        <v>0.1174705956</v>
      </c>
      <c r="AS75" s="126">
        <f>AS55*1000/'Inflation GDP Population'!AQ$23*100</f>
        <v>0.1170335733</v>
      </c>
      <c r="AT75" s="126">
        <f>AT55*1000/'Inflation GDP Population'!AR$23*100</f>
        <v>0.1174719492</v>
      </c>
      <c r="AU75" s="126">
        <f>AU55*1000/'Inflation GDP Population'!AS$23*100</f>
        <v>0.1166962539</v>
      </c>
      <c r="AV75" s="126">
        <f>AV55*1000/'Inflation GDP Population'!AT$23*100</f>
        <v>0.1162359811</v>
      </c>
      <c r="AW75" s="126">
        <f>AW55*1000/'Inflation GDP Population'!AU$23*100</f>
        <v>0.1157965964</v>
      </c>
      <c r="AX75" s="126">
        <f>AX55*1000/'Inflation GDP Population'!AV$23*100</f>
        <v>0.1151489868</v>
      </c>
      <c r="AY75" s="126">
        <f>AY55*1000/'Inflation GDP Population'!AW$23*100</f>
        <v>0.1144673885</v>
      </c>
      <c r="AZ75" s="126">
        <f>AZ55*1000/'Inflation GDP Population'!AX$23*100</f>
        <v>0.1138171338</v>
      </c>
      <c r="BA75" s="126">
        <f>BA55*1000/'Inflation GDP Population'!AY$23*100</f>
        <v>0.1129376176</v>
      </c>
      <c r="BB75" s="126">
        <f>BB55*1000/'Inflation GDP Population'!AZ$23*100</f>
        <v>0.1119897169</v>
      </c>
    </row>
    <row r="76" ht="15.75" customHeight="1">
      <c r="A76" s="119" t="s">
        <v>321</v>
      </c>
      <c r="B76" s="131" t="s">
        <v>292</v>
      </c>
      <c r="C76" s="134" t="s">
        <v>276</v>
      </c>
      <c r="D76" s="126">
        <f>D56*1000/'Inflation GDP Population'!B$23*100</f>
        <v>0.1087890846</v>
      </c>
      <c r="E76" s="126">
        <f>E56*1000/'Inflation GDP Population'!C$23*100</f>
        <v>0.07844331679</v>
      </c>
      <c r="F76" s="126">
        <f>F56*1000/'Inflation GDP Population'!D$23*100</f>
        <v>0.07471690497</v>
      </c>
      <c r="G76" s="126">
        <f>G56*1000/'Inflation GDP Population'!E$23*100</f>
        <v>0.1236494267</v>
      </c>
      <c r="H76" s="126">
        <f>H56*1000/'Inflation GDP Population'!F$23*100</f>
        <v>0.1390666877</v>
      </c>
      <c r="I76" s="126">
        <f>I56*1000/'Inflation GDP Population'!G$23*100</f>
        <v>0.1781282191</v>
      </c>
      <c r="J76" s="126">
        <f>J56*1000/'Inflation GDP Population'!H$23*100</f>
        <v>0.1458906253</v>
      </c>
      <c r="K76" s="126">
        <f>K56*1000/'Inflation GDP Population'!I$23*100</f>
        <v>0.1530159199</v>
      </c>
      <c r="L76" s="126">
        <f>L56*1000/'Inflation GDP Population'!J$23*100</f>
        <v>0.19399417</v>
      </c>
      <c r="M76" s="126">
        <f>M56*1000/'Inflation GDP Population'!K$23*100</f>
        <v>0.1153822124</v>
      </c>
      <c r="N76" s="126">
        <f>N56*1000/'Inflation GDP Population'!L$23*100</f>
        <v>0.1561773084</v>
      </c>
      <c r="O76" s="126">
        <f>O56*1000/'Inflation GDP Population'!M$23*100</f>
        <v>0.1649425625</v>
      </c>
      <c r="P76" s="126">
        <f>P56*1000/'Inflation GDP Population'!N$23*100</f>
        <v>0.1252500816</v>
      </c>
      <c r="Q76" s="126">
        <f>Q56*1000/'Inflation GDP Population'!O$23*100</f>
        <v>0.1342219761</v>
      </c>
      <c r="R76" s="126">
        <f>R56*1000/'Inflation GDP Population'!P$23*100</f>
        <v>0.1339860793</v>
      </c>
      <c r="S76" s="126">
        <f>S56*1000/'Inflation GDP Population'!Q$23*100</f>
        <v>0.0804039578</v>
      </c>
      <c r="T76" s="126">
        <f>T56*1000/'Inflation GDP Population'!R$23*100</f>
        <v>0.05676996808</v>
      </c>
      <c r="U76" s="126">
        <f>U56*1000/'Inflation GDP Population'!S$23*100</f>
        <v>0.06228362337</v>
      </c>
      <c r="V76" s="126">
        <f>V56*1000/'Inflation GDP Population'!T$23*100</f>
        <v>0.07585337602</v>
      </c>
      <c r="W76" s="126">
        <f>W56*1000/'Inflation GDP Population'!U$23*100</f>
        <v>0.07743002146</v>
      </c>
      <c r="X76" s="126">
        <f>X56*1000/'Inflation GDP Population'!V$23*100</f>
        <v>0.07805879666</v>
      </c>
      <c r="Y76" s="126">
        <f>Y56*1000/'Inflation GDP Population'!W$23*100</f>
        <v>0.07819643783</v>
      </c>
      <c r="Z76" s="126">
        <f>Z56*1000/'Inflation GDP Population'!X$23*100</f>
        <v>0.07581028465</v>
      </c>
      <c r="AA76" s="126">
        <f>AA56*1000/'Inflation GDP Population'!Y$23*100</f>
        <v>0.07584638677</v>
      </c>
      <c r="AB76" s="126">
        <f>AB56*1000/'Inflation GDP Population'!Z$23*100</f>
        <v>0.07733724957</v>
      </c>
      <c r="AC76" s="126">
        <f>AC56*1000/'Inflation GDP Population'!AA$23*100</f>
        <v>0.07826252134</v>
      </c>
      <c r="AD76" s="126">
        <f>AD56*1000/'Inflation GDP Population'!AB$23*100</f>
        <v>0.07850888672</v>
      </c>
      <c r="AE76" s="126">
        <f>AE56*1000/'Inflation GDP Population'!AC$23*100</f>
        <v>0.07886418377</v>
      </c>
      <c r="AF76" s="126">
        <f>AF56*1000/'Inflation GDP Population'!AD$23*100</f>
        <v>0.07858577411</v>
      </c>
      <c r="AG76" s="126">
        <f>AG56*1000/'Inflation GDP Population'!AE$23*100</f>
        <v>0.07843340337</v>
      </c>
      <c r="AH76" s="126">
        <f>AH56*1000/'Inflation GDP Population'!AF$23*100</f>
        <v>0.07772240479</v>
      </c>
      <c r="AI76" s="126">
        <f>AI56*1000/'Inflation GDP Population'!AG$23*100</f>
        <v>0.07740286497</v>
      </c>
      <c r="AJ76" s="126">
        <f>AJ56*1000/'Inflation GDP Population'!AH$23*100</f>
        <v>0.07644386149</v>
      </c>
      <c r="AK76" s="126">
        <f>AK56*1000/'Inflation GDP Population'!AI$23*100</f>
        <v>0.07677507995</v>
      </c>
      <c r="AL76" s="126">
        <f>AL56*1000/'Inflation GDP Population'!AJ$23*100</f>
        <v>0.07537775517</v>
      </c>
      <c r="AM76" s="126">
        <f>AM56*1000/'Inflation GDP Population'!AK$23*100</f>
        <v>0.07473811199</v>
      </c>
      <c r="AN76" s="126">
        <f>AN56*1000/'Inflation GDP Population'!AL$23*100</f>
        <v>0.07438692136</v>
      </c>
      <c r="AO76" s="126">
        <f>AO56*1000/'Inflation GDP Population'!AM$23*100</f>
        <v>0.07232438168</v>
      </c>
      <c r="AP76" s="126">
        <f>AP56*1000/'Inflation GDP Population'!AN$23*100</f>
        <v>0.07141358972</v>
      </c>
      <c r="AQ76" s="126">
        <f>AQ56*1000/'Inflation GDP Population'!AO$23*100</f>
        <v>0.07020133501</v>
      </c>
      <c r="AR76" s="126">
        <f>AR56*1000/'Inflation GDP Population'!AP$23*100</f>
        <v>0.06949550286</v>
      </c>
      <c r="AS76" s="126">
        <f>AS56*1000/'Inflation GDP Population'!AQ$23*100</f>
        <v>0.06821479103</v>
      </c>
      <c r="AT76" s="126">
        <f>AT56*1000/'Inflation GDP Population'!AR$23*100</f>
        <v>0.06745769504</v>
      </c>
      <c r="AU76" s="126">
        <f>AU56*1000/'Inflation GDP Population'!AS$23*100</f>
        <v>0.06601937374</v>
      </c>
      <c r="AV76" s="126">
        <f>AV56*1000/'Inflation GDP Population'!AT$23*100</f>
        <v>0.06478275349</v>
      </c>
      <c r="AW76" s="126">
        <f>AW56*1000/'Inflation GDP Population'!AU$23*100</f>
        <v>0.06357777811</v>
      </c>
      <c r="AX76" s="126">
        <f>AX56*1000/'Inflation GDP Population'!AV$23*100</f>
        <v>0.0622796315</v>
      </c>
      <c r="AY76" s="126">
        <f>AY56*1000/'Inflation GDP Population'!AW$23*100</f>
        <v>0.06098582303</v>
      </c>
      <c r="AZ76" s="126">
        <f>AZ56*1000/'Inflation GDP Population'!AX$23*100</f>
        <v>0.05973103005</v>
      </c>
      <c r="BA76" s="126">
        <f>BA56*1000/'Inflation GDP Population'!AY$23*100</f>
        <v>0.05837937778</v>
      </c>
      <c r="BB76" s="126">
        <f>BB56*1000/'Inflation GDP Population'!AZ$23*100</f>
        <v>0.05701772469</v>
      </c>
    </row>
    <row r="77" ht="15.75" customHeight="1">
      <c r="A77" s="119" t="s">
        <v>322</v>
      </c>
      <c r="B77" s="131" t="s">
        <v>294</v>
      </c>
      <c r="C77" s="134" t="s">
        <v>276</v>
      </c>
      <c r="D77" s="126">
        <f>D57*1000/'Inflation GDP Population'!B$23*100</f>
        <v>0.8924171756</v>
      </c>
      <c r="E77" s="126">
        <f>E57*1000/'Inflation GDP Population'!C$23*100</f>
        <v>0.7326550962</v>
      </c>
      <c r="F77" s="126">
        <f>F57*1000/'Inflation GDP Population'!D$23*100</f>
        <v>0.7358044377</v>
      </c>
      <c r="G77" s="126">
        <f>G57*1000/'Inflation GDP Population'!E$23*100</f>
        <v>0.8538104962</v>
      </c>
      <c r="H77" s="126">
        <f>H57*1000/'Inflation GDP Population'!F$23*100</f>
        <v>1.122916469</v>
      </c>
      <c r="I77" s="126">
        <f>I57*1000/'Inflation GDP Population'!G$23*100</f>
        <v>1.456216825</v>
      </c>
      <c r="J77" s="126">
        <f>J57*1000/'Inflation GDP Population'!H$23*100</f>
        <v>1.602747015</v>
      </c>
      <c r="K77" s="126">
        <f>K57*1000/'Inflation GDP Population'!I$23*100</f>
        <v>1.676467217</v>
      </c>
      <c r="L77" s="126">
        <f>L57*1000/'Inflation GDP Population'!J$23*100</f>
        <v>2.192331094</v>
      </c>
      <c r="M77" s="126">
        <f>M57*1000/'Inflation GDP Population'!K$23*100</f>
        <v>1.314014104</v>
      </c>
      <c r="N77" s="126">
        <f>N57*1000/'Inflation GDP Population'!L$23*100</f>
        <v>1.629555522</v>
      </c>
      <c r="O77" s="126">
        <f>O57*1000/'Inflation GDP Population'!M$23*100</f>
        <v>1.887825593</v>
      </c>
      <c r="P77" s="126">
        <f>P57*1000/'Inflation GDP Population'!N$23*100</f>
        <v>1.760623099</v>
      </c>
      <c r="Q77" s="126">
        <f>Q57*1000/'Inflation GDP Population'!O$23*100</f>
        <v>1.856051346</v>
      </c>
      <c r="R77" s="126">
        <f>R57*1000/'Inflation GDP Population'!P$23*100</f>
        <v>1.675450631</v>
      </c>
      <c r="S77" s="126">
        <f>S57*1000/'Inflation GDP Population'!Q$23*100</f>
        <v>0.8525339886</v>
      </c>
      <c r="T77" s="126">
        <f>T57*1000/'Inflation GDP Population'!R$23*100</f>
        <v>0.7585895937</v>
      </c>
      <c r="U77" s="126">
        <f>U57*1000/'Inflation GDP Population'!S$23*100</f>
        <v>0.8562161389</v>
      </c>
      <c r="V77" s="126">
        <f>V57*1000/'Inflation GDP Population'!T$23*100</f>
        <v>1.036795897</v>
      </c>
      <c r="W77" s="126">
        <f>W57*1000/'Inflation GDP Population'!U$23*100</f>
        <v>1.052172235</v>
      </c>
      <c r="X77" s="126">
        <f>X57*1000/'Inflation GDP Population'!V$23*100</f>
        <v>1.054404259</v>
      </c>
      <c r="Y77" s="126">
        <f>Y57*1000/'Inflation GDP Population'!W$23*100</f>
        <v>1.04984996</v>
      </c>
      <c r="Z77" s="126">
        <f>Z57*1000/'Inflation GDP Population'!X$23*100</f>
        <v>1.011506785</v>
      </c>
      <c r="AA77" s="126">
        <f>AA57*1000/'Inflation GDP Population'!Y$23*100</f>
        <v>1.005587012</v>
      </c>
      <c r="AB77" s="126">
        <f>AB57*1000/'Inflation GDP Population'!Z$23*100</f>
        <v>1.018730738</v>
      </c>
      <c r="AC77" s="126">
        <f>AC57*1000/'Inflation GDP Population'!AA$23*100</f>
        <v>1.024118877</v>
      </c>
      <c r="AD77" s="126">
        <f>AD57*1000/'Inflation GDP Population'!AB$23*100</f>
        <v>1.020420357</v>
      </c>
      <c r="AE77" s="126">
        <f>AE57*1000/'Inflation GDP Population'!AC$23*100</f>
        <v>1.017981003</v>
      </c>
      <c r="AF77" s="126">
        <f>AF57*1000/'Inflation GDP Population'!AD$23*100</f>
        <v>1.007249283</v>
      </c>
      <c r="AG77" s="126">
        <f>AG57*1000/'Inflation GDP Population'!AE$23*100</f>
        <v>0.9980643879</v>
      </c>
      <c r="AH77" s="126">
        <f>AH57*1000/'Inflation GDP Population'!AF$23*100</f>
        <v>0.9817413303</v>
      </c>
      <c r="AI77" s="126">
        <f>AI57*1000/'Inflation GDP Population'!AG$23*100</f>
        <v>0.970348115</v>
      </c>
      <c r="AJ77" s="126">
        <f>AJ57*1000/'Inflation GDP Population'!AH$23*100</f>
        <v>0.9509474286</v>
      </c>
      <c r="AK77" s="126">
        <f>AK57*1000/'Inflation GDP Population'!AI$23*100</f>
        <v>0.9475418619</v>
      </c>
      <c r="AL77" s="126">
        <f>AL57*1000/'Inflation GDP Population'!AJ$23*100</f>
        <v>0.9227913163</v>
      </c>
      <c r="AM77" s="126">
        <f>AM57*1000/'Inflation GDP Population'!AK$23*100</f>
        <v>0.9074013714</v>
      </c>
      <c r="AN77" s="126">
        <f>AN57*1000/'Inflation GDP Population'!AL$23*100</f>
        <v>0.8954935912</v>
      </c>
      <c r="AO77" s="126">
        <f>AO57*1000/'Inflation GDP Population'!AM$23*100</f>
        <v>0.8631124088</v>
      </c>
      <c r="AP77" s="126">
        <f>AP57*1000/'Inflation GDP Population'!AN$23*100</f>
        <v>0.8446654959</v>
      </c>
      <c r="AQ77" s="126">
        <f>AQ57*1000/'Inflation GDP Population'!AO$23*100</f>
        <v>0.8227563131</v>
      </c>
      <c r="AR77" s="126">
        <f>AR57*1000/'Inflation GDP Population'!AP$23*100</f>
        <v>0.8068655706</v>
      </c>
      <c r="AS77" s="126">
        <f>AS57*1000/'Inflation GDP Population'!AQ$23*100</f>
        <v>0.7843936461</v>
      </c>
      <c r="AT77" s="126">
        <f>AT57*1000/'Inflation GDP Population'!AR$23*100</f>
        <v>0.7680436975</v>
      </c>
      <c r="AU77" s="126">
        <f>AU57*1000/'Inflation GDP Population'!AS$23*100</f>
        <v>0.744059824</v>
      </c>
      <c r="AV77" s="126">
        <f>AV57*1000/'Inflation GDP Population'!AT$23*100</f>
        <v>0.7225300537</v>
      </c>
      <c r="AW77" s="126">
        <f>AW57*1000/'Inflation GDP Population'!AU$23*100</f>
        <v>0.7015111427</v>
      </c>
      <c r="AX77" s="126">
        <f>AX57*1000/'Inflation GDP Population'!AV$23*100</f>
        <v>0.6796337163</v>
      </c>
      <c r="AY77" s="126">
        <f>AY57*1000/'Inflation GDP Population'!AW$23*100</f>
        <v>0.6579884748</v>
      </c>
      <c r="AZ77" s="126">
        <f>AZ57*1000/'Inflation GDP Population'!AX$23*100</f>
        <v>0.636948482</v>
      </c>
      <c r="BA77" s="126">
        <f>BA57*1000/'Inflation GDP Population'!AY$23*100</f>
        <v>0.615072287</v>
      </c>
      <c r="BB77" s="126">
        <f>BB57*1000/'Inflation GDP Population'!AZ$23*100</f>
        <v>0.593306493</v>
      </c>
    </row>
    <row r="78" ht="15.75" customHeight="1">
      <c r="A78" s="119" t="s">
        <v>323</v>
      </c>
      <c r="B78" s="131" t="s">
        <v>296</v>
      </c>
      <c r="C78" s="134" t="s">
        <v>276</v>
      </c>
      <c r="D78" s="126">
        <f>D58*1000/'Inflation GDP Population'!B$23*100</f>
        <v>0.3013256887</v>
      </c>
      <c r="E78" s="126">
        <f>E58*1000/'Inflation GDP Population'!C$23*100</f>
        <v>0.2557378784</v>
      </c>
      <c r="F78" s="126">
        <f>F58*1000/'Inflation GDP Population'!D$23*100</f>
        <v>0.2385707237</v>
      </c>
      <c r="G78" s="126">
        <f>G58*1000/'Inflation GDP Population'!E$23*100</f>
        <v>0.3084191407</v>
      </c>
      <c r="H78" s="126">
        <f>H58*1000/'Inflation GDP Population'!F$23*100</f>
        <v>0.3942273737</v>
      </c>
      <c r="I78" s="126">
        <f>I58*1000/'Inflation GDP Population'!G$23*100</f>
        <v>0.4742547161</v>
      </c>
      <c r="J78" s="126">
        <f>J58*1000/'Inflation GDP Population'!H$23*100</f>
        <v>0.4530197605</v>
      </c>
      <c r="K78" s="126">
        <f>K58*1000/'Inflation GDP Population'!I$23*100</f>
        <v>0.4710901813</v>
      </c>
      <c r="L78" s="126">
        <f>L58*1000/'Inflation GDP Population'!J$23*100</f>
        <v>0.6053891567</v>
      </c>
      <c r="M78" s="126">
        <f>M58*1000/'Inflation GDP Population'!K$23*100</f>
        <v>0.3596679291</v>
      </c>
      <c r="N78" s="126">
        <f>N58*1000/'Inflation GDP Population'!L$23*100</f>
        <v>0.4239156574</v>
      </c>
      <c r="O78" s="126">
        <f>O58*1000/'Inflation GDP Population'!M$23*100</f>
        <v>0.4815466921</v>
      </c>
      <c r="P78" s="126">
        <f>P58*1000/'Inflation GDP Population'!N$23*100</f>
        <v>0.3974336179</v>
      </c>
      <c r="Q78" s="126">
        <f>Q58*1000/'Inflation GDP Population'!O$23*100</f>
        <v>0.4433173203</v>
      </c>
      <c r="R78" s="126">
        <f>R58*1000/'Inflation GDP Population'!P$23*100</f>
        <v>0.4451082806</v>
      </c>
      <c r="S78" s="126">
        <f>S58*1000/'Inflation GDP Population'!Q$23*100</f>
        <v>0.2319552658</v>
      </c>
      <c r="T78" s="126">
        <f>T58*1000/'Inflation GDP Population'!R$23*100</f>
        <v>0.1663246071</v>
      </c>
      <c r="U78" s="126">
        <f>U58*1000/'Inflation GDP Population'!S$23*100</f>
        <v>0.200236827</v>
      </c>
      <c r="V78" s="126">
        <f>V58*1000/'Inflation GDP Population'!T$23*100</f>
        <v>0.2416562211</v>
      </c>
      <c r="W78" s="126">
        <f>W58*1000/'Inflation GDP Population'!U$23*100</f>
        <v>0.2443953532</v>
      </c>
      <c r="X78" s="126">
        <f>X58*1000/'Inflation GDP Population'!V$23*100</f>
        <v>0.2440450286</v>
      </c>
      <c r="Y78" s="126">
        <f>Y58*1000/'Inflation GDP Population'!W$23*100</f>
        <v>0.2421029194</v>
      </c>
      <c r="Z78" s="126">
        <f>Z58*1000/'Inflation GDP Population'!X$23*100</f>
        <v>0.2323820998</v>
      </c>
      <c r="AA78" s="126">
        <f>AA58*1000/'Inflation GDP Population'!Y$23*100</f>
        <v>0.2301247923</v>
      </c>
      <c r="AB78" s="126">
        <f>AB58*1000/'Inflation GDP Population'!Z$23*100</f>
        <v>0.2321984932</v>
      </c>
      <c r="AC78" s="126">
        <f>AC58*1000/'Inflation GDP Population'!AA$23*100</f>
        <v>0.2324611229</v>
      </c>
      <c r="AD78" s="126">
        <f>AD58*1000/'Inflation GDP Population'!AB$23*100</f>
        <v>0.2306322329</v>
      </c>
      <c r="AE78" s="126">
        <f>AE58*1000/'Inflation GDP Population'!AC$23*100</f>
        <v>0.2290653915</v>
      </c>
      <c r="AF78" s="126">
        <f>AF58*1000/'Inflation GDP Population'!AD$23*100</f>
        <v>0.2256163125</v>
      </c>
      <c r="AG78" s="126">
        <f>AG58*1000/'Inflation GDP Population'!AE$23*100</f>
        <v>0.2225036945</v>
      </c>
      <c r="AH78" s="126">
        <f>AH58*1000/'Inflation GDP Population'!AF$23*100</f>
        <v>0.2177953743</v>
      </c>
      <c r="AI78" s="126">
        <f>AI58*1000/'Inflation GDP Population'!AG$23*100</f>
        <v>0.2141785252</v>
      </c>
      <c r="AJ78" s="126">
        <f>AJ58*1000/'Inflation GDP Population'!AH$23*100</f>
        <v>0.2087955913</v>
      </c>
      <c r="AK78" s="126">
        <f>AK58*1000/'Inflation GDP Population'!AI$23*100</f>
        <v>0.2069163705</v>
      </c>
      <c r="AL78" s="126">
        <f>AL58*1000/'Inflation GDP Population'!AJ$23*100</f>
        <v>0.200374242</v>
      </c>
      <c r="AM78" s="126">
        <f>AM58*1000/'Inflation GDP Population'!AK$23*100</f>
        <v>0.1958776369</v>
      </c>
      <c r="AN78" s="126">
        <f>AN58*1000/'Inflation GDP Population'!AL$23*100</f>
        <v>0.19212964</v>
      </c>
      <c r="AO78" s="126">
        <f>AO58*1000/'Inflation GDP Population'!AM$23*100</f>
        <v>0.1840089834</v>
      </c>
      <c r="AP78" s="126">
        <f>AP58*1000/'Inflation GDP Population'!AN$23*100</f>
        <v>0.1788886924</v>
      </c>
      <c r="AQ78" s="126">
        <f>AQ58*1000/'Inflation GDP Population'!AO$23*100</f>
        <v>0.173051485</v>
      </c>
      <c r="AR78" s="126">
        <f>AR58*1000/'Inflation GDP Population'!AP$23*100</f>
        <v>0.1684934202</v>
      </c>
      <c r="AS78" s="126">
        <f>AS58*1000/'Inflation GDP Population'!AQ$23*100</f>
        <v>0.1625760813</v>
      </c>
      <c r="AT78" s="126">
        <f>AT58*1000/'Inflation GDP Population'!AR$23*100</f>
        <v>0.1579440281</v>
      </c>
      <c r="AU78" s="126">
        <f>AU58*1000/'Inflation GDP Population'!AS$23*100</f>
        <v>0.1517621741</v>
      </c>
      <c r="AV78" s="126">
        <f>AV58*1000/'Inflation GDP Population'!AT$23*100</f>
        <v>0.1461108854</v>
      </c>
      <c r="AW78" s="126">
        <f>AW58*1000/'Inflation GDP Population'!AU$23*100</f>
        <v>0.1405893848</v>
      </c>
      <c r="AX78" s="126">
        <f>AX58*1000/'Inflation GDP Population'!AV$23*100</f>
        <v>0.1349245647</v>
      </c>
      <c r="AY78" s="126">
        <f>AY58*1000/'Inflation GDP Population'!AW$23*100</f>
        <v>0.1293375189</v>
      </c>
      <c r="AZ78" s="126">
        <f>AZ58*1000/'Inflation GDP Population'!AX$23*100</f>
        <v>0.1239013918</v>
      </c>
      <c r="BA78" s="126">
        <f>BA58*1000/'Inflation GDP Population'!AY$23*100</f>
        <v>0.1183370969</v>
      </c>
      <c r="BB78" s="126">
        <f>BB58*1000/'Inflation GDP Population'!AZ$23*100</f>
        <v>0.1128323446</v>
      </c>
    </row>
    <row r="79" ht="15.75" customHeight="1">
      <c r="A79" s="119" t="s">
        <v>324</v>
      </c>
      <c r="B79" s="131" t="s">
        <v>312</v>
      </c>
      <c r="C79" s="134" t="s">
        <v>276</v>
      </c>
      <c r="D79" s="126">
        <f t="shared" ref="D79:BB79" si="7">sum(D75:D78)</f>
        <v>1.411004421</v>
      </c>
      <c r="E79" s="126">
        <f t="shared" si="7"/>
        <v>1.162588563</v>
      </c>
      <c r="F79" s="126">
        <f t="shared" si="7"/>
        <v>1.134307995</v>
      </c>
      <c r="G79" s="126">
        <f t="shared" si="7"/>
        <v>1.393248422</v>
      </c>
      <c r="H79" s="126">
        <f t="shared" si="7"/>
        <v>1.796421271</v>
      </c>
      <c r="I79" s="126">
        <f t="shared" si="7"/>
        <v>2.299323935</v>
      </c>
      <c r="J79" s="126">
        <f t="shared" si="7"/>
        <v>2.401205245</v>
      </c>
      <c r="K79" s="126">
        <f t="shared" si="7"/>
        <v>2.469332464</v>
      </c>
      <c r="L79" s="126">
        <f t="shared" si="7"/>
        <v>3.167064765</v>
      </c>
      <c r="M79" s="126">
        <f t="shared" si="7"/>
        <v>1.925645879</v>
      </c>
      <c r="N79" s="126">
        <f t="shared" si="7"/>
        <v>2.379526675</v>
      </c>
      <c r="O79" s="126">
        <f t="shared" si="7"/>
        <v>2.725186246</v>
      </c>
      <c r="P79" s="126">
        <f t="shared" si="7"/>
        <v>2.439785463</v>
      </c>
      <c r="Q79" s="126">
        <f t="shared" si="7"/>
        <v>2.598494214</v>
      </c>
      <c r="R79" s="126">
        <f t="shared" si="7"/>
        <v>2.407475034</v>
      </c>
      <c r="S79" s="126">
        <f t="shared" si="7"/>
        <v>1.237124178</v>
      </c>
      <c r="T79" s="126">
        <f t="shared" si="7"/>
        <v>1.041455419</v>
      </c>
      <c r="U79" s="126">
        <f t="shared" si="7"/>
        <v>1.193770936</v>
      </c>
      <c r="V79" s="126">
        <f t="shared" si="7"/>
        <v>1.44704311</v>
      </c>
      <c r="W79" s="126">
        <f t="shared" si="7"/>
        <v>1.470065964</v>
      </c>
      <c r="X79" s="126">
        <f t="shared" si="7"/>
        <v>1.474791144</v>
      </c>
      <c r="Y79" s="126">
        <f t="shared" si="7"/>
        <v>1.470063284</v>
      </c>
      <c r="Z79" s="126">
        <f t="shared" si="7"/>
        <v>1.417997703</v>
      </c>
      <c r="AA79" s="126">
        <f t="shared" si="7"/>
        <v>1.4113584</v>
      </c>
      <c r="AB79" s="126">
        <f t="shared" si="7"/>
        <v>1.43153348</v>
      </c>
      <c r="AC79" s="126">
        <f t="shared" si="7"/>
        <v>1.440890472</v>
      </c>
      <c r="AD79" s="126">
        <f t="shared" si="7"/>
        <v>1.43751651</v>
      </c>
      <c r="AE79" s="126">
        <f t="shared" si="7"/>
        <v>1.435958091</v>
      </c>
      <c r="AF79" s="126">
        <f t="shared" si="7"/>
        <v>1.422732643</v>
      </c>
      <c r="AG79" s="126">
        <f t="shared" si="7"/>
        <v>1.411710597</v>
      </c>
      <c r="AH79" s="126">
        <f t="shared" si="7"/>
        <v>1.390600041</v>
      </c>
      <c r="AI79" s="126">
        <f t="shared" si="7"/>
        <v>1.376476482</v>
      </c>
      <c r="AJ79" s="126">
        <f t="shared" si="7"/>
        <v>1.350991516</v>
      </c>
      <c r="AK79" s="126">
        <f t="shared" si="7"/>
        <v>1.34824578</v>
      </c>
      <c r="AL79" s="126">
        <f t="shared" si="7"/>
        <v>1.315131802</v>
      </c>
      <c r="AM79" s="126">
        <f t="shared" si="7"/>
        <v>1.29533426</v>
      </c>
      <c r="AN79" s="126">
        <f t="shared" si="7"/>
        <v>1.280513266</v>
      </c>
      <c r="AO79" s="126">
        <f t="shared" si="7"/>
        <v>1.236379399</v>
      </c>
      <c r="AP79" s="126">
        <f t="shared" si="7"/>
        <v>1.212151005</v>
      </c>
      <c r="AQ79" s="126">
        <f t="shared" si="7"/>
        <v>1.182923795</v>
      </c>
      <c r="AR79" s="126">
        <f t="shared" si="7"/>
        <v>1.162325089</v>
      </c>
      <c r="AS79" s="126">
        <f t="shared" si="7"/>
        <v>1.132218092</v>
      </c>
      <c r="AT79" s="126">
        <f t="shared" si="7"/>
        <v>1.11091737</v>
      </c>
      <c r="AU79" s="126">
        <f t="shared" si="7"/>
        <v>1.078537626</v>
      </c>
      <c r="AV79" s="126">
        <f t="shared" si="7"/>
        <v>1.049659674</v>
      </c>
      <c r="AW79" s="126">
        <f t="shared" si="7"/>
        <v>1.021474902</v>
      </c>
      <c r="AX79" s="126">
        <f t="shared" si="7"/>
        <v>0.9919868994</v>
      </c>
      <c r="AY79" s="126">
        <f t="shared" si="7"/>
        <v>0.9627792052</v>
      </c>
      <c r="AZ79" s="126">
        <f t="shared" si="7"/>
        <v>0.9343980377</v>
      </c>
      <c r="BA79" s="126">
        <f t="shared" si="7"/>
        <v>0.9047263793</v>
      </c>
      <c r="BB79" s="126">
        <f t="shared" si="7"/>
        <v>0.8751462792</v>
      </c>
    </row>
    <row r="80" ht="15.75" customHeight="1">
      <c r="A80" s="119" t="s">
        <v>325</v>
      </c>
      <c r="B80" s="131" t="s">
        <v>298</v>
      </c>
      <c r="C80" s="134" t="s">
        <v>276</v>
      </c>
      <c r="D80" s="126">
        <f>D59*1000/'Inflation GDP Population'!B$23*100</f>
        <v>0.1051219512</v>
      </c>
      <c r="E80" s="126">
        <f>E59*1000/'Inflation GDP Population'!C$23*100</f>
        <v>0.0896794983</v>
      </c>
      <c r="F80" s="126">
        <f>F59*1000/'Inflation GDP Population'!D$23*100</f>
        <v>0.08392899826</v>
      </c>
      <c r="G80" s="126">
        <f>G59*1000/'Inflation GDP Population'!E$23*100</f>
        <v>0.07211389585</v>
      </c>
      <c r="H80" s="126">
        <f>H59*1000/'Inflation GDP Population'!F$23*100</f>
        <v>0.08182019228</v>
      </c>
      <c r="I80" s="126">
        <f>I59*1000/'Inflation GDP Population'!G$23*100</f>
        <v>0.1071741823</v>
      </c>
      <c r="J80" s="126">
        <f>J59*1000/'Inflation GDP Population'!H$23*100</f>
        <v>0.08556469053</v>
      </c>
      <c r="K80" s="126">
        <f>K59*1000/'Inflation GDP Population'!I$23*100</f>
        <v>0.09328525285</v>
      </c>
      <c r="L80" s="126">
        <f>L59*1000/'Inflation GDP Population'!J$23*100</f>
        <v>0.1178167485</v>
      </c>
      <c r="M80" s="126">
        <f>M59*1000/'Inflation GDP Population'!K$23*100</f>
        <v>0.05122848831</v>
      </c>
      <c r="N80" s="126">
        <f>N59*1000/'Inflation GDP Population'!L$23*100</f>
        <v>0.05964217425</v>
      </c>
      <c r="O80" s="126">
        <f>O59*1000/'Inflation GDP Population'!M$23*100</f>
        <v>0.0559638112</v>
      </c>
      <c r="P80" s="126">
        <f>P59*1000/'Inflation GDP Population'!N$23*100</f>
        <v>0.03695821694</v>
      </c>
      <c r="Q80" s="126">
        <f>Q59*1000/'Inflation GDP Population'!O$23*100</f>
        <v>0.05200765759</v>
      </c>
      <c r="R80" s="126">
        <f>R59*1000/'Inflation GDP Population'!P$23*100</f>
        <v>0.05419372752</v>
      </c>
      <c r="S80" s="126">
        <f>S59*1000/'Inflation GDP Population'!Q$23*100</f>
        <v>0.02910772157</v>
      </c>
      <c r="T80" s="126">
        <f>T59*1000/'Inflation GDP Population'!R$23*100</f>
        <v>0.02675289303</v>
      </c>
      <c r="U80" s="126">
        <f>U59*1000/'Inflation GDP Population'!S$23*100</f>
        <v>0.03123787864</v>
      </c>
      <c r="V80" s="126">
        <f>V59*1000/'Inflation GDP Population'!T$23*100</f>
        <v>0.03211460215</v>
      </c>
      <c r="W80" s="126">
        <f>W59*1000/'Inflation GDP Population'!U$23*100</f>
        <v>0.03043848219</v>
      </c>
      <c r="X80" s="126">
        <f>X59*1000/'Inflation GDP Population'!V$23*100</f>
        <v>0.03102344011</v>
      </c>
      <c r="Y80" s="126">
        <f>Y59*1000/'Inflation GDP Population'!W$23*100</f>
        <v>0.03014977253</v>
      </c>
      <c r="Z80" s="126">
        <f>Z59*1000/'Inflation GDP Population'!X$23*100</f>
        <v>0.03010956731</v>
      </c>
      <c r="AA80" s="126">
        <f>AA59*1000/'Inflation GDP Population'!Y$23*100</f>
        <v>0.0312912617</v>
      </c>
      <c r="AB80" s="126">
        <f>AB59*1000/'Inflation GDP Population'!Z$23*100</f>
        <v>0.0328993914</v>
      </c>
      <c r="AC80" s="126">
        <f>AC59*1000/'Inflation GDP Population'!AA$23*100</f>
        <v>0.03499330635</v>
      </c>
      <c r="AD80" s="126">
        <f>AD59*1000/'Inflation GDP Population'!AB$23*100</f>
        <v>0.03551194292</v>
      </c>
      <c r="AE80" s="126">
        <f>AE59*1000/'Inflation GDP Population'!AC$23*100</f>
        <v>0.03554860574</v>
      </c>
      <c r="AF80" s="126">
        <f>AF59*1000/'Inflation GDP Population'!AD$23*100</f>
        <v>0.03610873521</v>
      </c>
      <c r="AG80" s="126">
        <f>AG59*1000/'Inflation GDP Population'!AE$23*100</f>
        <v>0.036048861</v>
      </c>
      <c r="AH80" s="126">
        <f>AH59*1000/'Inflation GDP Population'!AF$23*100</f>
        <v>0.03615521183</v>
      </c>
      <c r="AI80" s="126">
        <f>AI59*1000/'Inflation GDP Population'!AG$23*100</f>
        <v>0.03575640514</v>
      </c>
      <c r="AJ80" s="126">
        <f>AJ59*1000/'Inflation GDP Population'!AH$23*100</f>
        <v>0.03676623759</v>
      </c>
      <c r="AK80" s="126">
        <f>AK59*1000/'Inflation GDP Population'!AI$23*100</f>
        <v>0.03705966564</v>
      </c>
      <c r="AL80" s="126">
        <f>AL59*1000/'Inflation GDP Population'!AJ$23*100</f>
        <v>0.0371939716</v>
      </c>
      <c r="AM80" s="126">
        <f>AM59*1000/'Inflation GDP Population'!AK$23*100</f>
        <v>0.03731683462</v>
      </c>
      <c r="AN80" s="126">
        <f>AN59*1000/'Inflation GDP Population'!AL$23*100</f>
        <v>0.03776615793</v>
      </c>
      <c r="AO80" s="126">
        <f>AO59*1000/'Inflation GDP Population'!AM$23*100</f>
        <v>0.03768656689</v>
      </c>
      <c r="AP80" s="126">
        <f>AP59*1000/'Inflation GDP Population'!AN$23*100</f>
        <v>0.03751176819</v>
      </c>
      <c r="AQ80" s="126">
        <f>AQ59*1000/'Inflation GDP Population'!AO$23*100</f>
        <v>0.03744175108</v>
      </c>
      <c r="AR80" s="126">
        <f>AR59*1000/'Inflation GDP Population'!AP$23*100</f>
        <v>0.03770951031</v>
      </c>
      <c r="AS80" s="126">
        <f>AS59*1000/'Inflation GDP Population'!AQ$23*100</f>
        <v>0.03733817215</v>
      </c>
      <c r="AT80" s="126">
        <f>AT59*1000/'Inflation GDP Population'!AR$23*100</f>
        <v>0.03744888364</v>
      </c>
      <c r="AU80" s="126">
        <f>AU59*1000/'Inflation GDP Population'!AS$23*100</f>
        <v>0.03772909479</v>
      </c>
      <c r="AV80" s="126">
        <f>AV59*1000/'Inflation GDP Population'!AT$23*100</f>
        <v>0.03817053959</v>
      </c>
      <c r="AW80" s="126">
        <f>AW59*1000/'Inflation GDP Population'!AU$23*100</f>
        <v>0.03854946934</v>
      </c>
      <c r="AX80" s="126">
        <f>AX59*1000/'Inflation GDP Population'!AV$23*100</f>
        <v>0.03873460992</v>
      </c>
      <c r="AY80" s="126">
        <f>AY59*1000/'Inflation GDP Population'!AW$23*100</f>
        <v>0.03906948604</v>
      </c>
      <c r="AZ80" s="126">
        <f>AZ59*1000/'Inflation GDP Population'!AX$23*100</f>
        <v>0.03990323427</v>
      </c>
      <c r="BA80" s="126">
        <f>BA59*1000/'Inflation GDP Population'!AY$23*100</f>
        <v>0.04046973049</v>
      </c>
      <c r="BB80" s="126">
        <f>BB59*1000/'Inflation GDP Population'!AZ$23*100</f>
        <v>0.04090974736</v>
      </c>
    </row>
    <row r="81" ht="15.75" customHeight="1">
      <c r="A81" s="119" t="s">
        <v>326</v>
      </c>
      <c r="B81" s="131" t="s">
        <v>300</v>
      </c>
      <c r="C81" s="134" t="s">
        <v>276</v>
      </c>
      <c r="D81" s="126">
        <f>D60*1000/'Inflation GDP Population'!B$23*100</f>
        <v>0.1029936019</v>
      </c>
      <c r="E81" s="126">
        <f>E60*1000/'Inflation GDP Population'!C$23*100</f>
        <v>0.08613319021</v>
      </c>
      <c r="F81" s="126">
        <f>F60*1000/'Inflation GDP Population'!D$23*100</f>
        <v>0.07230925807</v>
      </c>
      <c r="G81" s="126">
        <f>G60*1000/'Inflation GDP Population'!E$23*100</f>
        <v>0.1091941792</v>
      </c>
      <c r="H81" s="126">
        <f>H60*1000/'Inflation GDP Population'!F$23*100</f>
        <v>0.1022045046</v>
      </c>
      <c r="I81" s="126">
        <f>I60*1000/'Inflation GDP Population'!G$23*100</f>
        <v>0.1434956817</v>
      </c>
      <c r="J81" s="126">
        <f>J60*1000/'Inflation GDP Population'!H$23*100</f>
        <v>0.09639682536</v>
      </c>
      <c r="K81" s="126">
        <f>K60*1000/'Inflation GDP Population'!I$23*100</f>
        <v>0.1096428398</v>
      </c>
      <c r="L81" s="126">
        <f>L60*1000/'Inflation GDP Population'!J$23*100</f>
        <v>0.1504451937</v>
      </c>
      <c r="M81" s="126">
        <f>M60*1000/'Inflation GDP Population'!K$23*100</f>
        <v>0.06796996944</v>
      </c>
      <c r="N81" s="126">
        <f>N60*1000/'Inflation GDP Population'!L$23*100</f>
        <v>0.07322802838</v>
      </c>
      <c r="O81" s="126">
        <f>O60*1000/'Inflation GDP Population'!M$23*100</f>
        <v>0.07262372727</v>
      </c>
      <c r="P81" s="126">
        <f>P60*1000/'Inflation GDP Population'!N$23*100</f>
        <v>0.0446519311</v>
      </c>
      <c r="Q81" s="126">
        <f>Q60*1000/'Inflation GDP Population'!O$23*100</f>
        <v>0.07409024392</v>
      </c>
      <c r="R81" s="126">
        <f>R60*1000/'Inflation GDP Population'!P$23*100</f>
        <v>0.08994145768</v>
      </c>
      <c r="S81" s="126">
        <f>S60*1000/'Inflation GDP Population'!Q$23*100</f>
        <v>0.05156521345</v>
      </c>
      <c r="T81" s="126">
        <f>T60*1000/'Inflation GDP Population'!R$23*100</f>
        <v>0.0468213497</v>
      </c>
      <c r="U81" s="126">
        <f>U60*1000/'Inflation GDP Population'!S$23*100</f>
        <v>0.05630556839</v>
      </c>
      <c r="V81" s="126">
        <f>V60*1000/'Inflation GDP Population'!T$23*100</f>
        <v>0.05764648035</v>
      </c>
      <c r="W81" s="126">
        <f>W60*1000/'Inflation GDP Population'!U$23*100</f>
        <v>0.05441630397</v>
      </c>
      <c r="X81" s="126">
        <f>X60*1000/'Inflation GDP Population'!V$23*100</f>
        <v>0.05524158293</v>
      </c>
      <c r="Y81" s="126">
        <f>Y60*1000/'Inflation GDP Population'!W$23*100</f>
        <v>0.05347657982</v>
      </c>
      <c r="Z81" s="126">
        <f>Z60*1000/'Inflation GDP Population'!X$23*100</f>
        <v>0.05320100856</v>
      </c>
      <c r="AA81" s="126">
        <f>AA60*1000/'Inflation GDP Population'!Y$23*100</f>
        <v>0.05508148114</v>
      </c>
      <c r="AB81" s="126">
        <f>AB60*1000/'Inflation GDP Population'!Z$23*100</f>
        <v>0.0576989762</v>
      </c>
      <c r="AC81" s="126">
        <f>AC60*1000/'Inflation GDP Population'!AA$23*100</f>
        <v>0.06114945564</v>
      </c>
      <c r="AD81" s="126">
        <f>AD60*1000/'Inflation GDP Population'!AB$23*100</f>
        <v>0.06183555496</v>
      </c>
      <c r="AE81" s="126">
        <f>AE60*1000/'Inflation GDP Population'!AC$23*100</f>
        <v>0.06168373414</v>
      </c>
      <c r="AF81" s="126">
        <f>AF60*1000/'Inflation GDP Population'!AD$23*100</f>
        <v>0.06244129401</v>
      </c>
      <c r="AG81" s="126">
        <f>AG60*1000/'Inflation GDP Population'!AE$23*100</f>
        <v>0.0621282667</v>
      </c>
      <c r="AH81" s="126">
        <f>AH60*1000/'Inflation GDP Population'!AF$23*100</f>
        <v>0.06210584858</v>
      </c>
      <c r="AI81" s="126">
        <f>AI60*1000/'Inflation GDP Population'!AG$23*100</f>
        <v>0.06122157248</v>
      </c>
      <c r="AJ81" s="126">
        <f>AJ60*1000/'Inflation GDP Population'!AH$23*100</f>
        <v>0.06274994373</v>
      </c>
      <c r="AK81" s="126">
        <f>AK60*1000/'Inflation GDP Population'!AI$23*100</f>
        <v>0.06305260147</v>
      </c>
      <c r="AL81" s="126">
        <f>AL60*1000/'Inflation GDP Population'!AJ$23*100</f>
        <v>0.06308624158</v>
      </c>
      <c r="AM81" s="126">
        <f>AM60*1000/'Inflation GDP Population'!AK$23*100</f>
        <v>0.0631030156</v>
      </c>
      <c r="AN81" s="126">
        <f>AN60*1000/'Inflation GDP Population'!AL$23*100</f>
        <v>0.06367271856</v>
      </c>
      <c r="AO81" s="126">
        <f>AO60*1000/'Inflation GDP Population'!AM$23*100</f>
        <v>0.06335252611</v>
      </c>
      <c r="AP81" s="126">
        <f>AP60*1000/'Inflation GDP Population'!AN$23*100</f>
        <v>0.06287711862</v>
      </c>
      <c r="AQ81" s="126">
        <f>AQ60*1000/'Inflation GDP Population'!AO$23*100</f>
        <v>0.06258199856</v>
      </c>
      <c r="AR81" s="126">
        <f>AR60*1000/'Inflation GDP Population'!AP$23*100</f>
        <v>0.06285390921</v>
      </c>
      <c r="AS81" s="126">
        <f>AS60*1000/'Inflation GDP Population'!AQ$23*100</f>
        <v>0.0620643252</v>
      </c>
      <c r="AT81" s="126">
        <f>AT60*1000/'Inflation GDP Population'!AR$23*100</f>
        <v>0.0620803894</v>
      </c>
      <c r="AU81" s="126">
        <f>AU60*1000/'Inflation GDP Population'!AS$23*100</f>
        <v>0.06237880484</v>
      </c>
      <c r="AV81" s="126">
        <f>AV60*1000/'Inflation GDP Population'!AT$23*100</f>
        <v>0.06294368516</v>
      </c>
      <c r="AW81" s="126">
        <f>AW60*1000/'Inflation GDP Population'!AU$23*100</f>
        <v>0.06340494688</v>
      </c>
      <c r="AX81" s="126">
        <f>AX60*1000/'Inflation GDP Population'!AV$23*100</f>
        <v>0.06354802463</v>
      </c>
      <c r="AY81" s="126">
        <f>AY60*1000/'Inflation GDP Population'!AW$23*100</f>
        <v>0.06393748564</v>
      </c>
      <c r="AZ81" s="126">
        <f>AZ60*1000/'Inflation GDP Population'!AX$23*100</f>
        <v>0.0651414484</v>
      </c>
      <c r="BA81" s="126">
        <f>BA60*1000/'Inflation GDP Population'!AY$23*100</f>
        <v>0.0659063374</v>
      </c>
      <c r="BB81" s="126">
        <f>BB60*1000/'Inflation GDP Population'!AZ$23*100</f>
        <v>0.0664640721</v>
      </c>
    </row>
    <row r="82" ht="15.75" customHeight="1">
      <c r="A82" s="119" t="s">
        <v>327</v>
      </c>
      <c r="B82" s="131" t="s">
        <v>302</v>
      </c>
      <c r="C82" s="134" t="s">
        <v>276</v>
      </c>
      <c r="D82" s="126">
        <f>D61*1000/'Inflation GDP Population'!B$23*100</f>
        <v>0.005114444878</v>
      </c>
      <c r="E82" s="126">
        <f>E61*1000/'Inflation GDP Population'!C$23*100</f>
        <v>0.00528254114</v>
      </c>
      <c r="F82" s="126">
        <f>F61*1000/'Inflation GDP Population'!D$23*100</f>
        <v>0.004527615666</v>
      </c>
      <c r="G82" s="126">
        <f>G61*1000/'Inflation GDP Population'!E$23*100</f>
        <v>0.00591696219</v>
      </c>
      <c r="H82" s="126">
        <f>H61*1000/'Inflation GDP Population'!F$23*100</f>
        <v>0.005586885058</v>
      </c>
      <c r="I82" s="126">
        <f>I61*1000/'Inflation GDP Population'!G$23*100</f>
        <v>0.008901459821</v>
      </c>
      <c r="J82" s="126">
        <f>J61*1000/'Inflation GDP Population'!H$23*100</f>
        <v>0.006105026521</v>
      </c>
      <c r="K82" s="126">
        <f>K61*1000/'Inflation GDP Population'!I$23*100</f>
        <v>0.007517803713</v>
      </c>
      <c r="L82" s="126">
        <f>L61*1000/'Inflation GDP Population'!J$23*100</f>
        <v>0.008874555174</v>
      </c>
      <c r="M82" s="126">
        <f>M61*1000/'Inflation GDP Population'!K$23*100</f>
        <v>0.004668383902</v>
      </c>
      <c r="N82" s="126">
        <f>N61*1000/'Inflation GDP Population'!L$23*100</f>
        <v>0.007821757749</v>
      </c>
      <c r="O82" s="126">
        <f>O61*1000/'Inflation GDP Population'!M$23*100</f>
        <v>0.007298238775</v>
      </c>
      <c r="P82" s="126">
        <f>P61*1000/'Inflation GDP Population'!N$23*100</f>
        <v>0.003521440907</v>
      </c>
      <c r="Q82" s="126">
        <f>Q61*1000/'Inflation GDP Population'!O$23*100</f>
        <v>0.004154447194</v>
      </c>
      <c r="R82" s="126">
        <f>R61*1000/'Inflation GDP Population'!P$23*100</f>
        <v>0.0083452005</v>
      </c>
      <c r="S82" s="126">
        <f>S61*1000/'Inflation GDP Population'!Q$23*100</f>
        <v>0.005481175801</v>
      </c>
      <c r="T82" s="126">
        <f>T61*1000/'Inflation GDP Population'!R$23*100</f>
        <v>0.004197578855</v>
      </c>
      <c r="U82" s="126">
        <f>U61*1000/'Inflation GDP Population'!S$23*100</f>
        <v>0.005147498001</v>
      </c>
      <c r="V82" s="126">
        <f>V61*1000/'Inflation GDP Population'!T$23*100</f>
        <v>0.005261385973</v>
      </c>
      <c r="W82" s="126">
        <f>W61*1000/'Inflation GDP Population'!U$23*100</f>
        <v>0.004958484734</v>
      </c>
      <c r="X82" s="126">
        <f>X61*1000/'Inflation GDP Population'!V$23*100</f>
        <v>0.005025606313</v>
      </c>
      <c r="Y82" s="126">
        <f>Y61*1000/'Inflation GDP Population'!W$23*100</f>
        <v>0.004857334534</v>
      </c>
      <c r="Z82" s="126">
        <f>Z61*1000/'Inflation GDP Population'!X$23*100</f>
        <v>0.004824760188</v>
      </c>
      <c r="AA82" s="126">
        <f>AA61*1000/'Inflation GDP Population'!Y$23*100</f>
        <v>0.00498760659</v>
      </c>
      <c r="AB82" s="126">
        <f>AB61*1000/'Inflation GDP Population'!Z$23*100</f>
        <v>0.005216683066</v>
      </c>
      <c r="AC82" s="126">
        <f>AC61*1000/'Inflation GDP Population'!AA$23*100</f>
        <v>0.005520362201</v>
      </c>
      <c r="AD82" s="126">
        <f>AD61*1000/'Inflation GDP Population'!AB$23*100</f>
        <v>0.0055740462</v>
      </c>
      <c r="AE82" s="126">
        <f>AE61*1000/'Inflation GDP Population'!AC$23*100</f>
        <v>0.005552247243</v>
      </c>
      <c r="AF82" s="126">
        <f>AF61*1000/'Inflation GDP Population'!AD$23*100</f>
        <v>0.005612343214</v>
      </c>
      <c r="AG82" s="126">
        <f>AG61*1000/'Inflation GDP Population'!AE$23*100</f>
        <v>0.005576271807</v>
      </c>
      <c r="AH82" s="126">
        <f>AH61*1000/'Inflation GDP Population'!AF$23*100</f>
        <v>0.005566440745</v>
      </c>
      <c r="AI82" s="126">
        <f>AI61*1000/'Inflation GDP Population'!AG$23*100</f>
        <v>0.00547958705</v>
      </c>
      <c r="AJ82" s="126">
        <f>AJ61*1000/'Inflation GDP Population'!AH$23*100</f>
        <v>0.005608705885</v>
      </c>
      <c r="AK82" s="126">
        <f>AK61*1000/'Inflation GDP Population'!AI$23*100</f>
        <v>0.005628152784</v>
      </c>
      <c r="AL82" s="126">
        <f>AL61*1000/'Inflation GDP Population'!AJ$23*100</f>
        <v>0.005623652665</v>
      </c>
      <c r="AM82" s="126">
        <f>AM61*1000/'Inflation GDP Population'!AK$23*100</f>
        <v>0.005617747267</v>
      </c>
      <c r="AN82" s="126">
        <f>AN61*1000/'Inflation GDP Population'!AL$23*100</f>
        <v>0.005661100567</v>
      </c>
      <c r="AO82" s="126">
        <f>AO61*1000/'Inflation GDP Population'!AM$23*100</f>
        <v>0.005625405321</v>
      </c>
      <c r="AP82" s="126">
        <f>AP61*1000/'Inflation GDP Population'!AN$23*100</f>
        <v>0.005576116034</v>
      </c>
      <c r="AQ82" s="126">
        <f>AQ61*1000/'Inflation GDP Population'!AO$23*100</f>
        <v>0.00554299697</v>
      </c>
      <c r="AR82" s="126">
        <f>AR61*1000/'Inflation GDP Population'!AP$23*100</f>
        <v>0.005560197009</v>
      </c>
      <c r="AS82" s="126">
        <f>AS61*1000/'Inflation GDP Population'!AQ$23*100</f>
        <v>0.005483642157</v>
      </c>
      <c r="AT82" s="126">
        <f>AT61*1000/'Inflation GDP Population'!AR$23*100</f>
        <v>0.005478442093</v>
      </c>
      <c r="AU82" s="126">
        <f>AU61*1000/'Inflation GDP Population'!AS$23*100</f>
        <v>0.005498212792</v>
      </c>
      <c r="AV82" s="126">
        <f>AV61*1000/'Inflation GDP Population'!AT$23*100</f>
        <v>0.005541466036</v>
      </c>
      <c r="AW82" s="126">
        <f>AW61*1000/'Inflation GDP Population'!AU$23*100</f>
        <v>0.00557557578</v>
      </c>
      <c r="AX82" s="126">
        <f>AX61*1000/'Inflation GDP Population'!AV$23*100</f>
        <v>0.005581727786</v>
      </c>
      <c r="AY82" s="126">
        <f>AY61*1000/'Inflation GDP Population'!AW$23*100</f>
        <v>0.005609549845</v>
      </c>
      <c r="AZ82" s="126">
        <f>AZ61*1000/'Inflation GDP Population'!AX$23*100</f>
        <v>0.005708755852</v>
      </c>
      <c r="BA82" s="126">
        <f>BA61*1000/'Inflation GDP Population'!AY$23*100</f>
        <v>0.005769371152</v>
      </c>
      <c r="BB82" s="126">
        <f>BB61*1000/'Inflation GDP Population'!AZ$23*100</f>
        <v>0.005811804983</v>
      </c>
    </row>
    <row r="83" ht="15.75" customHeight="1">
      <c r="A83" s="119" t="s">
        <v>328</v>
      </c>
      <c r="B83" s="131" t="s">
        <v>304</v>
      </c>
      <c r="C83" s="134" t="s">
        <v>276</v>
      </c>
      <c r="D83" s="126">
        <f>D62*1000/'Inflation GDP Population'!B$23*100</f>
        <v>0.1374935044</v>
      </c>
      <c r="E83" s="126">
        <f>E62*1000/'Inflation GDP Population'!C$23*100</f>
        <v>0.1155039927</v>
      </c>
      <c r="F83" s="126">
        <f>F62*1000/'Inflation GDP Population'!D$23*100</f>
        <v>0.09658527569</v>
      </c>
      <c r="G83" s="126">
        <f>G62*1000/'Inflation GDP Population'!E$23*100</f>
        <v>0.1712528343</v>
      </c>
      <c r="H83" s="126">
        <f>H62*1000/'Inflation GDP Population'!F$23*100</f>
        <v>0.1596568437</v>
      </c>
      <c r="I83" s="126">
        <f>I62*1000/'Inflation GDP Population'!G$23*100</f>
        <v>0.2304845189</v>
      </c>
      <c r="J83" s="126">
        <f>J62*1000/'Inflation GDP Population'!H$23*100</f>
        <v>0.1482663997</v>
      </c>
      <c r="K83" s="126">
        <f>K62*1000/'Inflation GDP Population'!I$23*100</f>
        <v>0.1625449287</v>
      </c>
      <c r="L83" s="126">
        <f>L62*1000/'Inflation GDP Population'!J$23*100</f>
        <v>0.2206013903</v>
      </c>
      <c r="M83" s="126">
        <f>M62*1000/'Inflation GDP Population'!K$23*100</f>
        <v>0.1002694243</v>
      </c>
      <c r="N83" s="126">
        <f>N62*1000/'Inflation GDP Population'!L$23*100</f>
        <v>0.1028810342</v>
      </c>
      <c r="O83" s="126">
        <f>O62*1000/'Inflation GDP Population'!M$23*100</f>
        <v>0.09494463811</v>
      </c>
      <c r="P83" s="126">
        <f>P62*1000/'Inflation GDP Population'!N$23*100</f>
        <v>0.05711952317</v>
      </c>
      <c r="Q83" s="126">
        <f>Q62*1000/'Inflation GDP Population'!O$23*100</f>
        <v>0.08007309627</v>
      </c>
      <c r="R83" s="126">
        <f>R62*1000/'Inflation GDP Population'!P$23*100</f>
        <v>0.0984103747</v>
      </c>
      <c r="S83" s="126">
        <f>S62*1000/'Inflation GDP Population'!Q$23*100</f>
        <v>0.05600160992</v>
      </c>
      <c r="T83" s="126">
        <f>T62*1000/'Inflation GDP Population'!R$23*100</f>
        <v>0.04660663794</v>
      </c>
      <c r="U83" s="126">
        <f>U62*1000/'Inflation GDP Population'!S$23*100</f>
        <v>0.05311435831</v>
      </c>
      <c r="V83" s="126">
        <f>V62*1000/'Inflation GDP Population'!T$23*100</f>
        <v>0.05340670926</v>
      </c>
      <c r="W83" s="126">
        <f>W62*1000/'Inflation GDP Population'!U$23*100</f>
        <v>0.04951037896</v>
      </c>
      <c r="X83" s="126">
        <f>X62*1000/'Inflation GDP Population'!V$23*100</f>
        <v>0.04935804104</v>
      </c>
      <c r="Y83" s="126">
        <f>Y62*1000/'Inflation GDP Population'!W$23*100</f>
        <v>0.04692011232</v>
      </c>
      <c r="Z83" s="126">
        <f>Z62*1000/'Inflation GDP Population'!X$23*100</f>
        <v>0.04583492653</v>
      </c>
      <c r="AA83" s="126">
        <f>AA62*1000/'Inflation GDP Population'!Y$23*100</f>
        <v>0.04659504719</v>
      </c>
      <c r="AB83" s="126">
        <f>AB62*1000/'Inflation GDP Population'!Z$23*100</f>
        <v>0.04792195212</v>
      </c>
      <c r="AC83" s="126">
        <f>AC62*1000/'Inflation GDP Population'!AA$23*100</f>
        <v>0.04986140876</v>
      </c>
      <c r="AD83" s="126">
        <f>AD62*1000/'Inflation GDP Population'!AB$23*100</f>
        <v>0.04949799187</v>
      </c>
      <c r="AE83" s="126">
        <f>AE62*1000/'Inflation GDP Population'!AC$23*100</f>
        <v>0.04846939824</v>
      </c>
      <c r="AF83" s="126">
        <f>AF62*1000/'Inflation GDP Population'!AD$23*100</f>
        <v>0.04815986364</v>
      </c>
      <c r="AG83" s="126">
        <f>AG62*1000/'Inflation GDP Population'!AE$23*100</f>
        <v>0.04703120564</v>
      </c>
      <c r="AH83" s="126">
        <f>AH62*1000/'Inflation GDP Population'!AF$23*100</f>
        <v>0.04614008663</v>
      </c>
      <c r="AI83" s="126">
        <f>AI62*1000/'Inflation GDP Population'!AG$23*100</f>
        <v>0.0446337382</v>
      </c>
      <c r="AJ83" s="126">
        <f>AJ62*1000/'Inflation GDP Population'!AH$23*100</f>
        <v>0.0448897449</v>
      </c>
      <c r="AK83" s="126">
        <f>AK62*1000/'Inflation GDP Population'!AI$23*100</f>
        <v>0.04425600547</v>
      </c>
      <c r="AL83" s="126">
        <f>AL62*1000/'Inflation GDP Population'!AJ$23*100</f>
        <v>0.04344080442</v>
      </c>
      <c r="AM83" s="126">
        <f>AM62*1000/'Inflation GDP Population'!AK$23*100</f>
        <v>0.04262496868</v>
      </c>
      <c r="AN83" s="126">
        <f>AN62*1000/'Inflation GDP Population'!AL$23*100</f>
        <v>0.04218644854</v>
      </c>
      <c r="AO83" s="126">
        <f>AO62*1000/'Inflation GDP Population'!AM$23*100</f>
        <v>0.04116631897</v>
      </c>
      <c r="AP83" s="126">
        <f>AP62*1000/'Inflation GDP Population'!AN$23*100</f>
        <v>0.04006638504</v>
      </c>
      <c r="AQ83" s="126">
        <f>AQ62*1000/'Inflation GDP Population'!AO$23*100</f>
        <v>0.03910166276</v>
      </c>
      <c r="AR83" s="126">
        <f>AR62*1000/'Inflation GDP Population'!AP$23*100</f>
        <v>0.0385019803</v>
      </c>
      <c r="AS83" s="126">
        <f>AS62*1000/'Inflation GDP Population'!AQ$23*100</f>
        <v>0.03726853275</v>
      </c>
      <c r="AT83" s="126">
        <f>AT62*1000/'Inflation GDP Population'!AR$23*100</f>
        <v>0.03653813772</v>
      </c>
      <c r="AU83" s="126">
        <f>AU62*1000/'Inflation GDP Population'!AS$23*100</f>
        <v>0.0359799562</v>
      </c>
      <c r="AV83" s="126">
        <f>AV62*1000/'Inflation GDP Population'!AT$23*100</f>
        <v>0.03557499165</v>
      </c>
      <c r="AW83" s="126">
        <f>AW62*1000/'Inflation GDP Population'!AU$23*100</f>
        <v>0.03510910687</v>
      </c>
      <c r="AX83" s="126">
        <f>AX62*1000/'Inflation GDP Population'!AV$23*100</f>
        <v>0.03446950291</v>
      </c>
      <c r="AY83" s="126">
        <f>AY62*1000/'Inflation GDP Population'!AW$23*100</f>
        <v>0.03396678694</v>
      </c>
      <c r="AZ83" s="126">
        <f>AZ62*1000/'Inflation GDP Population'!AX$23*100</f>
        <v>0.03388824548</v>
      </c>
      <c r="BA83" s="126">
        <f>BA62*1000/'Inflation GDP Population'!AY$23*100</f>
        <v>0.03356877569</v>
      </c>
      <c r="BB83" s="126">
        <f>BB62*1000/'Inflation GDP Population'!AZ$23*100</f>
        <v>0.03313849457</v>
      </c>
    </row>
    <row r="84" ht="15.75" customHeight="1">
      <c r="A84" s="119" t="s">
        <v>329</v>
      </c>
      <c r="B84" s="131" t="s">
        <v>318</v>
      </c>
      <c r="C84" s="134" t="s">
        <v>276</v>
      </c>
      <c r="D84" s="126">
        <f t="shared" ref="D84:BB84" si="8">sum(D80:D83)</f>
        <v>0.3507235024</v>
      </c>
      <c r="E84" s="126">
        <f t="shared" si="8"/>
        <v>0.2965992224</v>
      </c>
      <c r="F84" s="126">
        <f t="shared" si="8"/>
        <v>0.2573511477</v>
      </c>
      <c r="G84" s="126">
        <f t="shared" si="8"/>
        <v>0.3584778715</v>
      </c>
      <c r="H84" s="126">
        <f t="shared" si="8"/>
        <v>0.3492684256</v>
      </c>
      <c r="I84" s="126">
        <f t="shared" si="8"/>
        <v>0.4900558428</v>
      </c>
      <c r="J84" s="126">
        <f t="shared" si="8"/>
        <v>0.3363329421</v>
      </c>
      <c r="K84" s="126">
        <f t="shared" si="8"/>
        <v>0.372990825</v>
      </c>
      <c r="L84" s="126">
        <f t="shared" si="8"/>
        <v>0.4977378878</v>
      </c>
      <c r="M84" s="126">
        <f t="shared" si="8"/>
        <v>0.224136266</v>
      </c>
      <c r="N84" s="126">
        <f t="shared" si="8"/>
        <v>0.2435729946</v>
      </c>
      <c r="O84" s="126">
        <f t="shared" si="8"/>
        <v>0.2308304154</v>
      </c>
      <c r="P84" s="126">
        <f t="shared" si="8"/>
        <v>0.1422511121</v>
      </c>
      <c r="Q84" s="126">
        <f t="shared" si="8"/>
        <v>0.210325445</v>
      </c>
      <c r="R84" s="126">
        <f t="shared" si="8"/>
        <v>0.2508907604</v>
      </c>
      <c r="S84" s="126">
        <f t="shared" si="8"/>
        <v>0.1421557207</v>
      </c>
      <c r="T84" s="126">
        <f t="shared" si="8"/>
        <v>0.1243784595</v>
      </c>
      <c r="U84" s="126">
        <f t="shared" si="8"/>
        <v>0.1458053033</v>
      </c>
      <c r="V84" s="126">
        <f t="shared" si="8"/>
        <v>0.1484291777</v>
      </c>
      <c r="W84" s="126">
        <f t="shared" si="8"/>
        <v>0.1393236499</v>
      </c>
      <c r="X84" s="126">
        <f t="shared" si="8"/>
        <v>0.1406486704</v>
      </c>
      <c r="Y84" s="126">
        <f t="shared" si="8"/>
        <v>0.1354037992</v>
      </c>
      <c r="Z84" s="126">
        <f t="shared" si="8"/>
        <v>0.1339702626</v>
      </c>
      <c r="AA84" s="126">
        <f t="shared" si="8"/>
        <v>0.1379553966</v>
      </c>
      <c r="AB84" s="126">
        <f t="shared" si="8"/>
        <v>0.1437370028</v>
      </c>
      <c r="AC84" s="126">
        <f t="shared" si="8"/>
        <v>0.1515245329</v>
      </c>
      <c r="AD84" s="126">
        <f t="shared" si="8"/>
        <v>0.152419536</v>
      </c>
      <c r="AE84" s="126">
        <f t="shared" si="8"/>
        <v>0.1512539854</v>
      </c>
      <c r="AF84" s="126">
        <f t="shared" si="8"/>
        <v>0.1523222361</v>
      </c>
      <c r="AG84" s="126">
        <f t="shared" si="8"/>
        <v>0.1507846051</v>
      </c>
      <c r="AH84" s="126">
        <f t="shared" si="8"/>
        <v>0.1499675878</v>
      </c>
      <c r="AI84" s="126">
        <f t="shared" si="8"/>
        <v>0.1470913029</v>
      </c>
      <c r="AJ84" s="126">
        <f t="shared" si="8"/>
        <v>0.1500146321</v>
      </c>
      <c r="AK84" s="126">
        <f t="shared" si="8"/>
        <v>0.1499964254</v>
      </c>
      <c r="AL84" s="126">
        <f t="shared" si="8"/>
        <v>0.1493446703</v>
      </c>
      <c r="AM84" s="126">
        <f t="shared" si="8"/>
        <v>0.1486625662</v>
      </c>
      <c r="AN84" s="126">
        <f t="shared" si="8"/>
        <v>0.1492864256</v>
      </c>
      <c r="AO84" s="126">
        <f t="shared" si="8"/>
        <v>0.1478308173</v>
      </c>
      <c r="AP84" s="126">
        <f t="shared" si="8"/>
        <v>0.1460313879</v>
      </c>
      <c r="AQ84" s="126">
        <f t="shared" si="8"/>
        <v>0.1446684094</v>
      </c>
      <c r="AR84" s="126">
        <f t="shared" si="8"/>
        <v>0.1446255968</v>
      </c>
      <c r="AS84" s="126">
        <f t="shared" si="8"/>
        <v>0.1421546723</v>
      </c>
      <c r="AT84" s="126">
        <f t="shared" si="8"/>
        <v>0.1415458529</v>
      </c>
      <c r="AU84" s="126">
        <f t="shared" si="8"/>
        <v>0.1415860686</v>
      </c>
      <c r="AV84" s="126">
        <f t="shared" si="8"/>
        <v>0.1422306824</v>
      </c>
      <c r="AW84" s="126">
        <f t="shared" si="8"/>
        <v>0.1426390989</v>
      </c>
      <c r="AX84" s="126">
        <f t="shared" si="8"/>
        <v>0.1423338652</v>
      </c>
      <c r="AY84" s="126">
        <f t="shared" si="8"/>
        <v>0.1425833085</v>
      </c>
      <c r="AZ84" s="126">
        <f t="shared" si="8"/>
        <v>0.144641684</v>
      </c>
      <c r="BA84" s="126">
        <f t="shared" si="8"/>
        <v>0.1457142147</v>
      </c>
      <c r="BB84" s="126">
        <f t="shared" si="8"/>
        <v>0.146324119</v>
      </c>
    </row>
    <row r="85" ht="15.75" customHeight="1">
      <c r="A85" s="119" t="s">
        <v>330</v>
      </c>
      <c r="B85" s="131" t="s">
        <v>306</v>
      </c>
      <c r="C85" s="134" t="s">
        <v>276</v>
      </c>
      <c r="D85" s="126">
        <f>D63*1000/'Inflation GDP Population'!B$23*100</f>
        <v>0.002279720753</v>
      </c>
      <c r="E85" s="126">
        <f>E63*1000/'Inflation GDP Population'!C$23*100</f>
        <v>0.001578298705</v>
      </c>
      <c r="F85" s="126">
        <f>F63*1000/'Inflation GDP Population'!D$23*100</f>
        <v>0.001845954678</v>
      </c>
      <c r="G85" s="126">
        <f>G63*1000/'Inflation GDP Population'!E$23*100</f>
        <v>0.001843526504</v>
      </c>
      <c r="H85" s="126">
        <f>H63*1000/'Inflation GDP Population'!F$23*100</f>
        <v>0.001890124608</v>
      </c>
      <c r="I85" s="126">
        <f>I63*1000/'Inflation GDP Population'!G$23*100</f>
        <v>0.00289556549</v>
      </c>
      <c r="J85" s="126">
        <f>J63*1000/'Inflation GDP Population'!H$23*100</f>
        <v>0.002568379237</v>
      </c>
      <c r="K85" s="126">
        <f>K63*1000/'Inflation GDP Population'!I$23*100</f>
        <v>0.002727566056</v>
      </c>
      <c r="L85" s="126">
        <f>L63*1000/'Inflation GDP Population'!J$23*100</f>
        <v>0.002682837488</v>
      </c>
      <c r="M85" s="126">
        <f>M63*1000/'Inflation GDP Population'!K$23*100</f>
        <v>0.001409936618</v>
      </c>
      <c r="N85" s="126">
        <f>N63*1000/'Inflation GDP Population'!L$23*100</f>
        <v>0.001818390547</v>
      </c>
      <c r="O85" s="126">
        <f>O63*1000/'Inflation GDP Population'!M$23*100</f>
        <v>0.001805303877</v>
      </c>
      <c r="P85" s="126">
        <f>P63*1000/'Inflation GDP Population'!N$23*100</f>
        <v>0.001611126891</v>
      </c>
      <c r="Q85" s="126">
        <f>Q63*1000/'Inflation GDP Population'!O$23*100</f>
        <v>0.001389041052</v>
      </c>
      <c r="R85" s="126">
        <f>R63*1000/'Inflation GDP Population'!P$23*100</f>
        <v>0.001165776493</v>
      </c>
      <c r="S85" s="126">
        <f>S63*1000/'Inflation GDP Population'!Q$23*100</f>
        <v>0.000827519858</v>
      </c>
      <c r="T85" s="126">
        <f>T63*1000/'Inflation GDP Population'!R$23*100</f>
        <v>0.0001834419288</v>
      </c>
      <c r="U85" s="126">
        <f>U63*1000/'Inflation GDP Population'!S$23*100</f>
        <v>0.0002197138467</v>
      </c>
      <c r="V85" s="126">
        <f>V63*1000/'Inflation GDP Population'!T$23*100</f>
        <v>0.0002351776573</v>
      </c>
      <c r="W85" s="126">
        <f>W63*1000/'Inflation GDP Population'!U$23*100</f>
        <v>0.0002089865831</v>
      </c>
      <c r="X85" s="126">
        <f>X63*1000/'Inflation GDP Population'!V$23*100</f>
        <v>0.0001938852906</v>
      </c>
      <c r="Y85" s="126">
        <f>Y63*1000/'Inflation GDP Population'!W$23*100</f>
        <v>0.0001765177746</v>
      </c>
      <c r="Z85" s="126">
        <f>Z63*1000/'Inflation GDP Population'!X$23*100</f>
        <v>0.0001645926945</v>
      </c>
      <c r="AA85" s="126">
        <f>AA63*1000/'Inflation GDP Population'!Y$23*100</f>
        <v>0.0001546123308</v>
      </c>
      <c r="AB85" s="126">
        <f>AB63*1000/'Inflation GDP Population'!Z$23*100</f>
        <v>0.0001466501534</v>
      </c>
      <c r="AC85" s="126">
        <f>AC63*1000/'Inflation GDP Population'!AA$23*100</f>
        <v>0.0001388895361</v>
      </c>
      <c r="AD85" s="126">
        <f>AD63*1000/'Inflation GDP Population'!AB$23*100</f>
        <v>0.0001316139708</v>
      </c>
      <c r="AE85" s="126">
        <f>AE63*1000/'Inflation GDP Population'!AC$23*100</f>
        <v>0.0001247677187</v>
      </c>
      <c r="AF85" s="126">
        <f>AF63*1000/'Inflation GDP Population'!AD$23*100</f>
        <v>0.0001175385245</v>
      </c>
      <c r="AG85" s="126">
        <f>AG63*1000/'Inflation GDP Population'!AE$23*100</f>
        <v>0.0001112087249</v>
      </c>
      <c r="AH85" s="126">
        <f>AH63*1000/'Inflation GDP Population'!AF$23*100</f>
        <v>0.0001043049158</v>
      </c>
      <c r="AI85" s="126">
        <f>AI63*1000/'Inflation GDP Population'!AG$23*100</f>
        <v>0.00009799597427</v>
      </c>
      <c r="AJ85" s="126">
        <f>AJ63*1000/'Inflation GDP Population'!AH$23*100</f>
        <v>0.00009161541992</v>
      </c>
      <c r="AK85" s="126">
        <f>AK63*1000/'Inflation GDP Population'!AI$23*100</f>
        <v>0.00008502756853</v>
      </c>
      <c r="AL85" s="126">
        <f>AL63*1000/'Inflation GDP Population'!AJ$23*100</f>
        <v>0.00007864003456</v>
      </c>
      <c r="AM85" s="126">
        <f>AM63*1000/'Inflation GDP Population'!AK$23*100</f>
        <v>0.00007274916549</v>
      </c>
      <c r="AN85" s="126">
        <f>AN63*1000/'Inflation GDP Population'!AL$23*100</f>
        <v>0.00006686002748</v>
      </c>
      <c r="AO85" s="126">
        <f>AO63*1000/'Inflation GDP Population'!AM$23*100</f>
        <v>0.00006100754494</v>
      </c>
      <c r="AP85" s="126">
        <f>AP63*1000/'Inflation GDP Population'!AN$23*100</f>
        <v>0.00005545135275</v>
      </c>
      <c r="AQ85" s="126">
        <f>AQ63*1000/'Inflation GDP Population'!AO$23*100</f>
        <v>0.00004984604841</v>
      </c>
      <c r="AR85" s="126">
        <f>AR63*1000/'Inflation GDP Population'!AP$23*100</f>
        <v>0.00004452810748</v>
      </c>
      <c r="AS85" s="126">
        <f>AS63*1000/'Inflation GDP Population'!AQ$23*100</f>
        <v>0.00003945994996</v>
      </c>
      <c r="AT85" s="126">
        <f>AT63*1000/'Inflation GDP Population'!AR$23*100</f>
        <v>0.00003446630832</v>
      </c>
      <c r="AU85" s="126">
        <f>AU63*1000/'Inflation GDP Population'!AS$23*100</f>
        <v>0.00002963410318</v>
      </c>
      <c r="AV85" s="126">
        <f>AV63*1000/'Inflation GDP Population'!AT$23*100</f>
        <v>0.00002500981212</v>
      </c>
      <c r="AW85" s="126">
        <f>AW63*1000/'Inflation GDP Population'!AU$23*100</f>
        <v>0.00002056176907</v>
      </c>
      <c r="AX85" s="126">
        <f>AX63*1000/'Inflation GDP Population'!AV$23*100</f>
        <v>0.00001613086345</v>
      </c>
      <c r="AY85" s="126">
        <f>AY63*1000/'Inflation GDP Population'!AW$23*100</f>
        <v>0.00001191150645</v>
      </c>
      <c r="AZ85" s="126">
        <f>AZ63*1000/'Inflation GDP Population'!AX$23*100</f>
        <v>0.000007802796904</v>
      </c>
      <c r="BA85" s="126">
        <f>BA63*1000/'Inflation GDP Population'!AY$23*100</f>
        <v>0.000003833482182</v>
      </c>
      <c r="BB85" s="126">
        <f>BB63*1000/'Inflation GDP Population'!AZ$23*100</f>
        <v>0</v>
      </c>
    </row>
    <row r="86" ht="15.75" customHeight="1">
      <c r="A86" s="135" t="s">
        <v>331</v>
      </c>
      <c r="B86" s="93" t="s">
        <v>332</v>
      </c>
      <c r="C86" s="123" t="s">
        <v>273</v>
      </c>
      <c r="D86" s="136">
        <f>D24*1000/'Inflation GDP Population'!B$28</f>
        <v>426.8886226</v>
      </c>
      <c r="E86" s="136">
        <f>E24*1000/'Inflation GDP Population'!C$28</f>
        <v>462.9037437</v>
      </c>
      <c r="F86" s="136">
        <f>F24*1000/'Inflation GDP Population'!D$28</f>
        <v>430.6317521</v>
      </c>
      <c r="G86" s="136">
        <f>G24*1000/'Inflation GDP Population'!E$28</f>
        <v>533.5765045</v>
      </c>
      <c r="H86" s="136">
        <f>H24*1000/'Inflation GDP Population'!F$28</f>
        <v>600.789813</v>
      </c>
      <c r="I86" s="136">
        <f>I24*1000/'Inflation GDP Population'!G$28</f>
        <v>753.1752739</v>
      </c>
      <c r="J86" s="136">
        <f>J24*1000/'Inflation GDP Population'!H$28</f>
        <v>550.1679962</v>
      </c>
      <c r="K86" s="136">
        <f>K24*1000/'Inflation GDP Population'!I$28</f>
        <v>573.2867899</v>
      </c>
      <c r="L86" s="136">
        <f>L24*1000/'Inflation GDP Population'!J$28</f>
        <v>569.3623546</v>
      </c>
      <c r="M86" s="136">
        <f>M24*1000/'Inflation GDP Population'!K$28</f>
        <v>353.1452966</v>
      </c>
      <c r="N86" s="136">
        <f>N24*1000/'Inflation GDP Population'!L$28</f>
        <v>386.4996724</v>
      </c>
      <c r="O86" s="136">
        <f>O24*1000/'Inflation GDP Population'!M$28</f>
        <v>355.7782724</v>
      </c>
      <c r="P86" s="136">
        <f>P24*1000/'Inflation GDP Population'!N$28</f>
        <v>286.9004983</v>
      </c>
      <c r="Q86" s="136">
        <f>Q24*1000/'Inflation GDP Population'!O$28</f>
        <v>313.5323008</v>
      </c>
      <c r="R86" s="136">
        <f>R24*1000/'Inflation GDP Population'!P$28</f>
        <v>327.8956792</v>
      </c>
      <c r="S86" s="136">
        <f>S24*1000/'Inflation GDP Population'!Q$28</f>
        <v>256.8454925</v>
      </c>
      <c r="T86" s="136">
        <f>T24*1000/'Inflation GDP Population'!R$28</f>
        <v>228.4138046</v>
      </c>
      <c r="U86" s="136">
        <f>U24*1000/'Inflation GDP Population'!S$28</f>
        <v>226.7678824</v>
      </c>
      <c r="V86" s="136">
        <f>V24*1000/'Inflation GDP Population'!T$28</f>
        <v>239.3607296</v>
      </c>
      <c r="W86" s="136">
        <f>W24*1000/'Inflation GDP Population'!U$28</f>
        <v>224.2813649</v>
      </c>
      <c r="X86" s="136">
        <f>X24*1000/'Inflation GDP Population'!V$28</f>
        <v>222.6019281</v>
      </c>
      <c r="Y86" s="136">
        <f>Y24*1000/'Inflation GDP Population'!W$28</f>
        <v>216.6028132</v>
      </c>
      <c r="Z86" s="136">
        <f>Z24*1000/'Inflation GDP Population'!X$28</f>
        <v>218.3856141</v>
      </c>
      <c r="AA86" s="136">
        <f>AA24*1000/'Inflation GDP Population'!Y$28</f>
        <v>215.2806334</v>
      </c>
      <c r="AB86" s="136">
        <f>AB24*1000/'Inflation GDP Population'!Z$28</f>
        <v>216.3726221</v>
      </c>
      <c r="AC86" s="136">
        <f>AC24*1000/'Inflation GDP Population'!AA$28</f>
        <v>217.5508481</v>
      </c>
      <c r="AD86" s="136">
        <f>AD24*1000/'Inflation GDP Population'!AB$28</f>
        <v>214.8514519</v>
      </c>
      <c r="AE86" s="136">
        <f>AE24*1000/'Inflation GDP Population'!AC$28</f>
        <v>211.2060235</v>
      </c>
      <c r="AF86" s="136">
        <f>AF24*1000/'Inflation GDP Population'!AD$28</f>
        <v>210.653089</v>
      </c>
      <c r="AG86" s="136">
        <f>AG24*1000/'Inflation GDP Population'!AE$28</f>
        <v>208.4149633</v>
      </c>
      <c r="AH86" s="136">
        <f>AH24*1000/'Inflation GDP Population'!AF$28</f>
        <v>206.9727935</v>
      </c>
      <c r="AI86" s="136">
        <f>AI24*1000/'Inflation GDP Population'!AG$28</f>
        <v>205.0116929</v>
      </c>
      <c r="AJ86" s="136">
        <f>AJ24*1000/'Inflation GDP Population'!AH$28</f>
        <v>205.9382812</v>
      </c>
      <c r="AK86" s="136">
        <f>AK24*1000/'Inflation GDP Population'!AI$28</f>
        <v>205.2878337</v>
      </c>
      <c r="AL86" s="136">
        <f>AL24*1000/'Inflation GDP Population'!AJ$28</f>
        <v>204.1735029</v>
      </c>
      <c r="AM86" s="136">
        <f>AM24*1000/'Inflation GDP Population'!AK$28</f>
        <v>202.6483659</v>
      </c>
      <c r="AN86" s="136">
        <f>AN24*1000/'Inflation GDP Population'!AL$28</f>
        <v>202.2666237</v>
      </c>
      <c r="AO86" s="136">
        <f>AO24*1000/'Inflation GDP Population'!AM$28</f>
        <v>200.4162608</v>
      </c>
      <c r="AP86" s="136">
        <f>AP24*1000/'Inflation GDP Population'!AN$28</f>
        <v>198.4601517</v>
      </c>
      <c r="AQ86" s="136">
        <f>AQ24*1000/'Inflation GDP Population'!AO$28</f>
        <v>196.4108412</v>
      </c>
      <c r="AR86" s="136">
        <f>AR24*1000/'Inflation GDP Population'!AP$28</f>
        <v>195.6938228</v>
      </c>
      <c r="AS86" s="136">
        <f>AS24*1000/'Inflation GDP Population'!AQ$28</f>
        <v>193.326597</v>
      </c>
      <c r="AT86" s="136">
        <f>AT24*1000/'Inflation GDP Population'!AR$28</f>
        <v>191.5774731</v>
      </c>
      <c r="AU86" s="136">
        <f>AU24*1000/'Inflation GDP Population'!AS$28</f>
        <v>190.590265</v>
      </c>
      <c r="AV86" s="136">
        <f>AV24*1000/'Inflation GDP Population'!AT$28</f>
        <v>190.0270407</v>
      </c>
      <c r="AW86" s="136">
        <f>AW24*1000/'Inflation GDP Population'!AU$28</f>
        <v>189.1570435</v>
      </c>
      <c r="AX86" s="136">
        <f>AX24*1000/'Inflation GDP Population'!AV$28</f>
        <v>187.3594681</v>
      </c>
      <c r="AY86" s="136">
        <f>AY24*1000/'Inflation GDP Population'!AW$28</f>
        <v>186.4797999</v>
      </c>
      <c r="AZ86" s="136">
        <f>AZ24*1000/'Inflation GDP Population'!AX$28</f>
        <v>186.6408679</v>
      </c>
      <c r="BA86" s="136">
        <f>BA24*1000/'Inflation GDP Population'!AY$28</f>
        <v>185.3106665</v>
      </c>
      <c r="BB86" s="136">
        <f>BB24*1000/'Inflation GDP Population'!AZ$28</f>
        <v>184.5056077</v>
      </c>
    </row>
    <row r="87" ht="15.75" customHeight="1">
      <c r="A87" s="135" t="s">
        <v>333</v>
      </c>
      <c r="B87" s="93" t="s">
        <v>334</v>
      </c>
      <c r="C87" s="123" t="s">
        <v>273</v>
      </c>
      <c r="D87" s="136">
        <f>D25*1000/'Inflation GDP Population'!B$28</f>
        <v>257.4103018</v>
      </c>
      <c r="E87" s="136">
        <f>E25*1000/'Inflation GDP Population'!C$28</f>
        <v>209.2591081</v>
      </c>
      <c r="F87" s="136">
        <f>F25*1000/'Inflation GDP Population'!D$28</f>
        <v>131.4203774</v>
      </c>
      <c r="G87" s="136">
        <f>G25*1000/'Inflation GDP Population'!E$28</f>
        <v>40.53799641</v>
      </c>
      <c r="H87" s="136">
        <f>H25*1000/'Inflation GDP Population'!F$28</f>
        <v>25.40507244</v>
      </c>
      <c r="I87" s="136">
        <f>I25*1000/'Inflation GDP Population'!G$28</f>
        <v>32.17042083</v>
      </c>
      <c r="J87" s="136">
        <f>J25*1000/'Inflation GDP Population'!H$28</f>
        <v>36.6041601</v>
      </c>
      <c r="K87" s="136">
        <f>K25*1000/'Inflation GDP Population'!I$28</f>
        <v>48.60492097</v>
      </c>
      <c r="L87" s="136">
        <f>L25*1000/'Inflation GDP Population'!J$28</f>
        <v>69.12238964</v>
      </c>
      <c r="M87" s="136">
        <f>M25*1000/'Inflation GDP Population'!K$28</f>
        <v>74.01982951</v>
      </c>
      <c r="N87" s="136">
        <f>N25*1000/'Inflation GDP Population'!L$28</f>
        <v>109.4144158</v>
      </c>
      <c r="O87" s="136">
        <f>O25*1000/'Inflation GDP Population'!M$28</f>
        <v>85.90178502</v>
      </c>
      <c r="P87" s="136">
        <f>P25*1000/'Inflation GDP Population'!N$28</f>
        <v>77.75753193</v>
      </c>
      <c r="Q87" s="136">
        <f>Q25*1000/'Inflation GDP Population'!O$28</f>
        <v>88.30412878</v>
      </c>
      <c r="R87" s="136">
        <f>R25*1000/'Inflation GDP Population'!P$28</f>
        <v>70.53566561</v>
      </c>
      <c r="S87" s="136">
        <f>S25*1000/'Inflation GDP Population'!Q$28</f>
        <v>166.7150711</v>
      </c>
      <c r="T87" s="136">
        <f>T25*1000/'Inflation GDP Population'!R$28</f>
        <v>149.5705997</v>
      </c>
      <c r="U87" s="136">
        <f>U25*1000/'Inflation GDP Population'!S$28</f>
        <v>128.6548675</v>
      </c>
      <c r="V87" s="136">
        <f>V25*1000/'Inflation GDP Population'!T$28</f>
        <v>73.29496659</v>
      </c>
      <c r="W87" s="136">
        <f>W25*1000/'Inflation GDP Population'!U$28</f>
        <v>93.64582321</v>
      </c>
      <c r="X87" s="136">
        <f>X25*1000/'Inflation GDP Population'!V$28</f>
        <v>149.7083125</v>
      </c>
      <c r="Y87" s="136">
        <f>Y25*1000/'Inflation GDP Population'!W$28</f>
        <v>76.3188489</v>
      </c>
      <c r="Z87" s="136">
        <f>Z25*1000/'Inflation GDP Population'!X$28</f>
        <v>80.6490333</v>
      </c>
      <c r="AA87" s="136">
        <f>AA25*1000/'Inflation GDP Population'!Y$28</f>
        <v>80.87434908</v>
      </c>
      <c r="AB87" s="136">
        <f>AB25*1000/'Inflation GDP Population'!Z$28</f>
        <v>90.79285132</v>
      </c>
      <c r="AC87" s="136">
        <f>AC25*1000/'Inflation GDP Population'!AA$28</f>
        <v>81.88639446</v>
      </c>
      <c r="AD87" s="136">
        <f>AD25*1000/'Inflation GDP Population'!AB$28</f>
        <v>86.69089518</v>
      </c>
      <c r="AE87" s="136">
        <f>AE25*1000/'Inflation GDP Population'!AC$28</f>
        <v>73.03392757</v>
      </c>
      <c r="AF87" s="136">
        <f>AF25*1000/'Inflation GDP Population'!AD$28</f>
        <v>110.4910452</v>
      </c>
      <c r="AG87" s="136">
        <f>AG25*1000/'Inflation GDP Population'!AE$28</f>
        <v>99.45010989</v>
      </c>
      <c r="AH87" s="136">
        <f>AH25*1000/'Inflation GDP Population'!AF$28</f>
        <v>96.99830809</v>
      </c>
      <c r="AI87" s="136">
        <f>AI25*1000/'Inflation GDP Population'!AG$28</f>
        <v>150.4175681</v>
      </c>
      <c r="AJ87" s="136">
        <f>AJ25*1000/'Inflation GDP Population'!AH$28</f>
        <v>161.8079101</v>
      </c>
      <c r="AK87" s="136">
        <f>AK25*1000/'Inflation GDP Population'!AI$28</f>
        <v>184.2945003</v>
      </c>
      <c r="AL87" s="136">
        <f>AL25*1000/'Inflation GDP Population'!AJ$28</f>
        <v>185.5098913</v>
      </c>
      <c r="AM87" s="136">
        <f>AM25*1000/'Inflation GDP Population'!AK$28</f>
        <v>235.6968935</v>
      </c>
      <c r="AN87" s="136">
        <f>AN25*1000/'Inflation GDP Population'!AL$28</f>
        <v>289.0976509</v>
      </c>
      <c r="AO87" s="136">
        <f>AO25*1000/'Inflation GDP Population'!AM$28</f>
        <v>210.8674298</v>
      </c>
      <c r="AP87" s="136">
        <f>AP25*1000/'Inflation GDP Population'!AN$28</f>
        <v>163.2776165</v>
      </c>
      <c r="AQ87" s="136">
        <f>AQ25*1000/'Inflation GDP Population'!AO$28</f>
        <v>86.06617308</v>
      </c>
      <c r="AR87" s="136">
        <f>AR25*1000/'Inflation GDP Population'!AP$28</f>
        <v>56.31119736</v>
      </c>
      <c r="AS87" s="136">
        <f>AS25*1000/'Inflation GDP Population'!AQ$28</f>
        <v>66.88187673</v>
      </c>
      <c r="AT87" s="136">
        <f>AT25*1000/'Inflation GDP Population'!AR$28</f>
        <v>148.8996784</v>
      </c>
      <c r="AU87" s="136">
        <f>AU25*1000/'Inflation GDP Population'!AS$28</f>
        <v>141.0373833</v>
      </c>
      <c r="AV87" s="136">
        <f>AV25*1000/'Inflation GDP Population'!AT$28</f>
        <v>121.1156976</v>
      </c>
      <c r="AW87" s="136">
        <f>AW25*1000/'Inflation GDP Population'!AU$28</f>
        <v>117.8323425</v>
      </c>
      <c r="AX87" s="136">
        <f>AX25*1000/'Inflation GDP Population'!AV$28</f>
        <v>126.7571669</v>
      </c>
      <c r="AY87" s="136">
        <f>AY25*1000/'Inflation GDP Population'!AW$28</f>
        <v>135.5620447</v>
      </c>
      <c r="AZ87" s="136">
        <f>AZ25*1000/'Inflation GDP Population'!AX$28</f>
        <v>74.39450799</v>
      </c>
      <c r="BA87" s="136">
        <f>BA25*1000/'Inflation GDP Population'!AY$28</f>
        <v>42.28503489</v>
      </c>
      <c r="BB87" s="136">
        <f>BB25*1000/'Inflation GDP Population'!AZ$28</f>
        <v>5.369772829</v>
      </c>
    </row>
    <row r="88" ht="15.75" customHeight="1">
      <c r="A88" s="135" t="s">
        <v>335</v>
      </c>
      <c r="B88" s="123" t="s">
        <v>336</v>
      </c>
      <c r="C88" s="123" t="s">
        <v>273</v>
      </c>
      <c r="D88" s="136">
        <f>D26*1000/'Inflation GDP Population'!B$28</f>
        <v>249.2543943</v>
      </c>
      <c r="E88" s="136">
        <f>E26*1000/'Inflation GDP Population'!C$28</f>
        <v>257.9376016</v>
      </c>
      <c r="F88" s="136">
        <f>F26*1000/'Inflation GDP Population'!D$28</f>
        <v>262.6667122</v>
      </c>
      <c r="G88" s="136">
        <f>G26*1000/'Inflation GDP Population'!E$28</f>
        <v>275.075762</v>
      </c>
      <c r="H88" s="136">
        <f>H26*1000/'Inflation GDP Population'!F$28</f>
        <v>261.9467877</v>
      </c>
      <c r="I88" s="136">
        <f>I26*1000/'Inflation GDP Population'!G$28</f>
        <v>281.4018222</v>
      </c>
      <c r="J88" s="136">
        <f>J26*1000/'Inflation GDP Population'!H$28</f>
        <v>314.928594</v>
      </c>
      <c r="K88" s="136">
        <f>K26*1000/'Inflation GDP Population'!I$28</f>
        <v>286.1880282</v>
      </c>
      <c r="L88" s="136">
        <f>L26*1000/'Inflation GDP Population'!J$28</f>
        <v>304.3651979</v>
      </c>
      <c r="M88" s="136">
        <f>M26*1000/'Inflation GDP Population'!K$28</f>
        <v>325.6854462</v>
      </c>
      <c r="N88" s="136">
        <f>N26*1000/'Inflation GDP Population'!L$28</f>
        <v>337.3110792</v>
      </c>
      <c r="O88" s="136">
        <f>O26*1000/'Inflation GDP Population'!M$28</f>
        <v>341.2857919</v>
      </c>
      <c r="P88" s="136">
        <f>P26*1000/'Inflation GDP Population'!N$28</f>
        <v>351.8842918</v>
      </c>
      <c r="Q88" s="136">
        <f>Q26*1000/'Inflation GDP Population'!O$28</f>
        <v>373.9292794</v>
      </c>
      <c r="R88" s="136">
        <f>R26*1000/'Inflation GDP Population'!P$28</f>
        <v>377.3098179</v>
      </c>
      <c r="S88" s="136">
        <f>S26*1000/'Inflation GDP Population'!Q$28</f>
        <v>399.7279558</v>
      </c>
      <c r="T88" s="136">
        <f>T26*1000/'Inflation GDP Population'!R$28</f>
        <v>417.2529501</v>
      </c>
      <c r="U88" s="136">
        <f>U26*1000/'Inflation GDP Population'!S$28</f>
        <v>364.5542652</v>
      </c>
      <c r="V88" s="136">
        <f>V26*1000/'Inflation GDP Population'!T$28</f>
        <v>354.8974241</v>
      </c>
      <c r="W88" s="136">
        <f>W26*1000/'Inflation GDP Population'!U$28</f>
        <v>357.2186204</v>
      </c>
      <c r="X88" s="136">
        <f>X26*1000/'Inflation GDP Population'!V$28</f>
        <v>357.2136177</v>
      </c>
      <c r="Y88" s="136">
        <f>Y26*1000/'Inflation GDP Population'!W$28</f>
        <v>356.1378493</v>
      </c>
      <c r="Z88" s="136">
        <f>Z26*1000/'Inflation GDP Population'!X$28</f>
        <v>360.5521095</v>
      </c>
      <c r="AA88" s="136">
        <f>AA26*1000/'Inflation GDP Population'!Y$28</f>
        <v>364.9404858</v>
      </c>
      <c r="AB88" s="136">
        <f>AB26*1000/'Inflation GDP Population'!Z$28</f>
        <v>369.3032288</v>
      </c>
      <c r="AC88" s="136">
        <f>AC26*1000/'Inflation GDP Population'!AA$28</f>
        <v>373.6405856</v>
      </c>
      <c r="AD88" s="136">
        <f>AD26*1000/'Inflation GDP Population'!AB$28</f>
        <v>377.9528004</v>
      </c>
      <c r="AE88" s="136">
        <f>AE26*1000/'Inflation GDP Population'!AC$28</f>
        <v>382.2401142</v>
      </c>
      <c r="AF88" s="136">
        <f>AF26*1000/'Inflation GDP Population'!AD$28</f>
        <v>386.5027649</v>
      </c>
      <c r="AG88" s="136">
        <f>AG26*1000/'Inflation GDP Population'!AE$28</f>
        <v>390.7409874</v>
      </c>
      <c r="AH88" s="136">
        <f>AH26*1000/'Inflation GDP Population'!AF$28</f>
        <v>394.9550137</v>
      </c>
      <c r="AI88" s="136">
        <f>AI26*1000/'Inflation GDP Population'!AG$28</f>
        <v>399.8267182</v>
      </c>
      <c r="AJ88" s="136">
        <f>AJ26*1000/'Inflation GDP Population'!AH$28</f>
        <v>404.68693</v>
      </c>
      <c r="AK88" s="136">
        <f>AK26*1000/'Inflation GDP Population'!AI$28</f>
        <v>409.5356995</v>
      </c>
      <c r="AL88" s="136">
        <f>AL26*1000/'Inflation GDP Population'!AJ$28</f>
        <v>414.3730769</v>
      </c>
      <c r="AM88" s="136">
        <f>AM26*1000/'Inflation GDP Population'!AK$28</f>
        <v>419.1991119</v>
      </c>
      <c r="AN88" s="136">
        <f>AN26*1000/'Inflation GDP Population'!AL$28</f>
        <v>424.0138542</v>
      </c>
      <c r="AO88" s="136">
        <f>AO26*1000/'Inflation GDP Population'!AM$28</f>
        <v>428.8173529</v>
      </c>
      <c r="AP88" s="136">
        <f>AP26*1000/'Inflation GDP Population'!AN$28</f>
        <v>433.6096572</v>
      </c>
      <c r="AQ88" s="136">
        <f>AQ26*1000/'Inflation GDP Population'!AO$28</f>
        <v>438.3908157</v>
      </c>
      <c r="AR88" s="136">
        <f>AR26*1000/'Inflation GDP Population'!AP$28</f>
        <v>443.1608768</v>
      </c>
      <c r="AS88" s="136">
        <f>AS26*1000/'Inflation GDP Population'!AQ$28</f>
        <v>447.8748052</v>
      </c>
      <c r="AT88" s="136">
        <f>AT26*1000/'Inflation GDP Population'!AR$28</f>
        <v>452.5769149</v>
      </c>
      <c r="AU88" s="136">
        <f>AU26*1000/'Inflation GDP Population'!AS$28</f>
        <v>457.2672605</v>
      </c>
      <c r="AV88" s="136">
        <f>AV26*1000/'Inflation GDP Population'!AT$28</f>
        <v>461.9458964</v>
      </c>
      <c r="AW88" s="136">
        <f>AW26*1000/'Inflation GDP Population'!AU$28</f>
        <v>466.6128765</v>
      </c>
      <c r="AX88" s="136">
        <f>AX26*1000/'Inflation GDP Population'!AV$28</f>
        <v>471.2682544</v>
      </c>
      <c r="AY88" s="136">
        <f>AY26*1000/'Inflation GDP Population'!AW$28</f>
        <v>475.9120835</v>
      </c>
      <c r="AZ88" s="136">
        <f>AZ26*1000/'Inflation GDP Population'!AX$28</f>
        <v>480.5444168</v>
      </c>
      <c r="BA88" s="136">
        <f>BA26*1000/'Inflation GDP Population'!AY$28</f>
        <v>485.1653071</v>
      </c>
      <c r="BB88" s="136">
        <f>BB26*1000/'Inflation GDP Population'!AZ$28</f>
        <v>489.7748065</v>
      </c>
    </row>
    <row r="89" ht="15.75" customHeight="1">
      <c r="A89" s="135" t="s">
        <v>337</v>
      </c>
      <c r="B89" s="123" t="s">
        <v>338</v>
      </c>
      <c r="C89" s="123" t="s">
        <v>273</v>
      </c>
      <c r="D89" s="136">
        <f>D27*1000/'Inflation GDP Population'!B$28</f>
        <v>78.97641226</v>
      </c>
      <c r="E89" s="136">
        <f>E27*1000/'Inflation GDP Population'!C$28</f>
        <v>100.9248667</v>
      </c>
      <c r="F89" s="136">
        <f>F27*1000/'Inflation GDP Population'!D$28</f>
        <v>112.1202158</v>
      </c>
      <c r="G89" s="136">
        <f>G27*1000/'Inflation GDP Population'!E$28</f>
        <v>115.0621213</v>
      </c>
      <c r="H89" s="136">
        <f>H27*1000/'Inflation GDP Population'!F$28</f>
        <v>120.5233833</v>
      </c>
      <c r="I89" s="136">
        <f>I27*1000/'Inflation GDP Population'!G$28</f>
        <v>121.6083182</v>
      </c>
      <c r="J89" s="136">
        <f>J27*1000/'Inflation GDP Population'!H$28</f>
        <v>158.6111961</v>
      </c>
      <c r="K89" s="136">
        <f>K27*1000/'Inflation GDP Population'!I$28</f>
        <v>170.1197858</v>
      </c>
      <c r="L89" s="136">
        <f>L27*1000/'Inflation GDP Population'!J$28</f>
        <v>291.0369061</v>
      </c>
      <c r="M89" s="136">
        <f>M27*1000/'Inflation GDP Population'!K$28</f>
        <v>159.509344</v>
      </c>
      <c r="N89" s="136">
        <f>N27*1000/'Inflation GDP Population'!L$28</f>
        <v>160.1946251</v>
      </c>
      <c r="O89" s="136">
        <f>O27*1000/'Inflation GDP Population'!M$28</f>
        <v>152.6984304</v>
      </c>
      <c r="P89" s="136">
        <f>P27*1000/'Inflation GDP Population'!N$28</f>
        <v>239.8450158</v>
      </c>
      <c r="Q89" s="136">
        <f>Q27*1000/'Inflation GDP Population'!O$28</f>
        <v>252.3213902</v>
      </c>
      <c r="R89" s="136">
        <f>R27*1000/'Inflation GDP Population'!P$28</f>
        <v>234.3935867</v>
      </c>
      <c r="S89" s="136">
        <f>S27*1000/'Inflation GDP Population'!Q$28</f>
        <v>268.3757018</v>
      </c>
      <c r="T89" s="136">
        <f>T27*1000/'Inflation GDP Population'!R$28</f>
        <v>263.1202124</v>
      </c>
      <c r="U89" s="136">
        <f>U27*1000/'Inflation GDP Population'!S$28</f>
        <v>248.4129534</v>
      </c>
      <c r="V89" s="136">
        <f>V27*1000/'Inflation GDP Population'!T$28</f>
        <v>247.5713294</v>
      </c>
      <c r="W89" s="136">
        <f>W27*1000/'Inflation GDP Population'!U$28</f>
        <v>247.9887281</v>
      </c>
      <c r="X89" s="136">
        <f>X27*1000/'Inflation GDP Population'!V$28</f>
        <v>247.2236844</v>
      </c>
      <c r="Y89" s="136">
        <f>Y27*1000/'Inflation GDP Population'!W$28</f>
        <v>250.4733561</v>
      </c>
      <c r="Z89" s="136">
        <f>Z27*1000/'Inflation GDP Population'!X$28</f>
        <v>250.7089566</v>
      </c>
      <c r="AA89" s="136">
        <f>AA27*1000/'Inflation GDP Population'!Y$28</f>
        <v>250.9435129</v>
      </c>
      <c r="AB89" s="136">
        <f>AB27*1000/'Inflation GDP Population'!Z$28</f>
        <v>251.1770352</v>
      </c>
      <c r="AC89" s="136">
        <f>AC27*1000/'Inflation GDP Population'!AA$28</f>
        <v>251.4476451</v>
      </c>
      <c r="AD89" s="136">
        <f>AD27*1000/'Inflation GDP Population'!AB$28</f>
        <v>251.6410181</v>
      </c>
      <c r="AE89" s="136">
        <f>AE27*1000/'Inflation GDP Population'!AC$28</f>
        <v>251.8714986</v>
      </c>
      <c r="AF89" s="136">
        <f>AF27*1000/'Inflation GDP Population'!AD$28</f>
        <v>252.1009847</v>
      </c>
      <c r="AG89" s="136">
        <f>AG27*1000/'Inflation GDP Population'!AE$28</f>
        <v>252.329486</v>
      </c>
      <c r="AH89" s="136">
        <f>AH27*1000/'Inflation GDP Population'!AF$28</f>
        <v>252.5570121</v>
      </c>
      <c r="AI89" s="136">
        <f>AI27*1000/'Inflation GDP Population'!AG$28</f>
        <v>253.2152668</v>
      </c>
      <c r="AJ89" s="136">
        <f>AJ27*1000/'Inflation GDP Population'!AH$28</f>
        <v>253.8720921</v>
      </c>
      <c r="AK89" s="136">
        <f>AK27*1000/'Inflation GDP Population'!AI$28</f>
        <v>254.5274942</v>
      </c>
      <c r="AL89" s="136">
        <f>AL27*1000/'Inflation GDP Population'!AJ$28</f>
        <v>255.1926918</v>
      </c>
      <c r="AM89" s="136">
        <f>AM27*1000/'Inflation GDP Population'!AK$28</f>
        <v>256.1046921</v>
      </c>
      <c r="AN89" s="136">
        <f>AN27*1000/'Inflation GDP Population'!AL$28</f>
        <v>256.6623271</v>
      </c>
      <c r="AO89" s="136">
        <f>AO27*1000/'Inflation GDP Population'!AM$28</f>
        <v>257.9431084</v>
      </c>
      <c r="AP89" s="136">
        <f>AP27*1000/'Inflation GDP Population'!AN$28</f>
        <v>258.3797492</v>
      </c>
      <c r="AQ89" s="136">
        <f>AQ27*1000/'Inflation GDP Population'!AO$28</f>
        <v>259.325103</v>
      </c>
      <c r="AR89" s="136">
        <f>AR27*1000/'Inflation GDP Population'!AP$28</f>
        <v>261.2875829</v>
      </c>
      <c r="AS89" s="136">
        <f>AS27*1000/'Inflation GDP Population'!AQ$28</f>
        <v>259.7150862</v>
      </c>
      <c r="AT89" s="136">
        <f>AT27*1000/'Inflation GDP Population'!AR$28</f>
        <v>260.3841748</v>
      </c>
      <c r="AU89" s="136">
        <f>AU27*1000/'Inflation GDP Population'!AS$28</f>
        <v>262.0269653</v>
      </c>
      <c r="AV89" s="136">
        <f>AV27*1000/'Inflation GDP Population'!AT$28</f>
        <v>263.7137136</v>
      </c>
      <c r="AW89" s="136">
        <f>AW27*1000/'Inflation GDP Population'!AU$28</f>
        <v>262.4860477</v>
      </c>
      <c r="AX89" s="136">
        <f>AX27*1000/'Inflation GDP Population'!AV$28</f>
        <v>262.7726567</v>
      </c>
      <c r="AY89" s="136">
        <f>AY27*1000/'Inflation GDP Population'!AW$28</f>
        <v>263.3731431</v>
      </c>
      <c r="AZ89" s="136">
        <f>AZ27*1000/'Inflation GDP Population'!AX$28</f>
        <v>263.9814568</v>
      </c>
      <c r="BA89" s="136">
        <f>BA27*1000/'Inflation GDP Population'!AY$28</f>
        <v>266.5035561</v>
      </c>
      <c r="BB89" s="136">
        <f>BB27*1000/'Inflation GDP Population'!AZ$28</f>
        <v>266.1660948</v>
      </c>
    </row>
    <row r="90" ht="15.75" customHeight="1">
      <c r="A90" s="135" t="s">
        <v>339</v>
      </c>
      <c r="B90" s="93" t="s">
        <v>332</v>
      </c>
      <c r="C90" s="137" t="s">
        <v>276</v>
      </c>
      <c r="D90" s="138">
        <f>D24*1000/'Inflation GDP Population'!B$23*100</f>
        <v>0.7301797875</v>
      </c>
      <c r="E90" s="138">
        <f>E24*1000/'Inflation GDP Population'!C$23*100</f>
        <v>0.7882422638</v>
      </c>
      <c r="F90" s="138">
        <f>F24*1000/'Inflation GDP Population'!D$23*100</f>
        <v>0.7289331962</v>
      </c>
      <c r="G90" s="138">
        <f>G24*1000/'Inflation GDP Population'!E$23*100</f>
        <v>0.8899293444</v>
      </c>
      <c r="H90" s="138">
        <f>H24*1000/'Inflation GDP Population'!F$23*100</f>
        <v>0.9674290988</v>
      </c>
      <c r="I90" s="138">
        <f>I24*1000/'Inflation GDP Population'!G$23*100</f>
        <v>1.197362359</v>
      </c>
      <c r="J90" s="138">
        <f>J24*1000/'Inflation GDP Population'!H$23*100</f>
        <v>0.8576851552</v>
      </c>
      <c r="K90" s="138">
        <f>K24*1000/'Inflation GDP Population'!I$23*100</f>
        <v>0.8781151366</v>
      </c>
      <c r="L90" s="138">
        <f>L24*1000/'Inflation GDP Population'!J$23*100</f>
        <v>0.8782250198</v>
      </c>
      <c r="M90" s="138">
        <f>M24*1000/'Inflation GDP Population'!K$23*100</f>
        <v>0.5507906249</v>
      </c>
      <c r="N90" s="138">
        <f>N24*1000/'Inflation GDP Population'!L$23*100</f>
        <v>0.5931454137</v>
      </c>
      <c r="O90" s="138">
        <f>O24*1000/'Inflation GDP Population'!M$23*100</f>
        <v>0.5485822547</v>
      </c>
      <c r="P90" s="138">
        <f>P24*1000/'Inflation GDP Population'!N$23*100</f>
        <v>0.4366940722</v>
      </c>
      <c r="Q90" s="138">
        <f>Q24*1000/'Inflation GDP Population'!O$23*100</f>
        <v>0.4777817904</v>
      </c>
      <c r="R90" s="138">
        <f>R24*1000/'Inflation GDP Population'!P$23*100</f>
        <v>0.4960754554</v>
      </c>
      <c r="S90" s="138">
        <f>S24*1000/'Inflation GDP Population'!Q$23*100</f>
        <v>0.3735066232</v>
      </c>
      <c r="T90" s="138">
        <f>T24*1000/'Inflation GDP Population'!R$23*100</f>
        <v>0.3273872784</v>
      </c>
      <c r="U90" s="138">
        <f>U24*1000/'Inflation GDP Population'!S$23*100</f>
        <v>0.3219206425</v>
      </c>
      <c r="V90" s="138">
        <f>V24*1000/'Inflation GDP Population'!T$23*100</f>
        <v>0.334616944</v>
      </c>
      <c r="W90" s="138">
        <f>W24*1000/'Inflation GDP Population'!U$23*100</f>
        <v>0.3073742797</v>
      </c>
      <c r="X90" s="138">
        <f>X24*1000/'Inflation GDP Population'!V$23*100</f>
        <v>0.3001608656</v>
      </c>
      <c r="Y90" s="138">
        <f>Y24*1000/'Inflation GDP Population'!W$23*100</f>
        <v>0.2873479228</v>
      </c>
      <c r="Z90" s="138">
        <f>Z24*1000/'Inflation GDP Population'!X$23*100</f>
        <v>0.2850245335</v>
      </c>
      <c r="AA90" s="138">
        <f>AA24*1000/'Inflation GDP Population'!Y$23*100</f>
        <v>0.2764221774</v>
      </c>
      <c r="AB90" s="138">
        <f>AB24*1000/'Inflation GDP Population'!Z$23*100</f>
        <v>0.2733225212</v>
      </c>
      <c r="AC90" s="138">
        <f>AC24*1000/'Inflation GDP Population'!AA$23*100</f>
        <v>0.2703551168</v>
      </c>
      <c r="AD90" s="138">
        <f>AD24*1000/'Inflation GDP Population'!AB$23*100</f>
        <v>0.2626687161</v>
      </c>
      <c r="AE90" s="138">
        <f>AE24*1000/'Inflation GDP Population'!AC$23*100</f>
        <v>0.2540201541</v>
      </c>
      <c r="AF90" s="138">
        <f>AF24*1000/'Inflation GDP Population'!AD$23*100</f>
        <v>0.2492396444</v>
      </c>
      <c r="AG90" s="138">
        <f>AG24*1000/'Inflation GDP Population'!AE$23*100</f>
        <v>0.2425834847</v>
      </c>
      <c r="AH90" s="138">
        <f>AH24*1000/'Inflation GDP Population'!AF$23*100</f>
        <v>0.2369868747</v>
      </c>
      <c r="AI90" s="138">
        <f>AI24*1000/'Inflation GDP Population'!AG$23*100</f>
        <v>0.2305276402</v>
      </c>
      <c r="AJ90" s="138">
        <f>AJ24*1000/'Inflation GDP Population'!AH$23*100</f>
        <v>0.227412271</v>
      </c>
      <c r="AK90" s="138">
        <f>AK24*1000/'Inflation GDP Population'!AI$23*100</f>
        <v>0.2226237856</v>
      </c>
      <c r="AL90" s="138">
        <f>AL24*1000/'Inflation GDP Population'!AJ$23*100</f>
        <v>0.217439467</v>
      </c>
      <c r="AM90" s="138">
        <f>AM24*1000/'Inflation GDP Population'!AK$23*100</f>
        <v>0.2119394733</v>
      </c>
      <c r="AN90" s="138">
        <f>AN24*1000/'Inflation GDP Population'!AL$23*100</f>
        <v>0.2077408136</v>
      </c>
      <c r="AO90" s="138">
        <f>AO24*1000/'Inflation GDP Population'!AM$23*100</f>
        <v>0.2021429167</v>
      </c>
      <c r="AP90" s="138">
        <f>AP24*1000/'Inflation GDP Population'!AN$23*100</f>
        <v>0.1965739547</v>
      </c>
      <c r="AQ90" s="138">
        <f>AQ24*1000/'Inflation GDP Population'!AO$23*100</f>
        <v>0.1910487988</v>
      </c>
      <c r="AR90" s="138">
        <f>AR24*1000/'Inflation GDP Population'!AP$23*100</f>
        <v>0.1869309838</v>
      </c>
      <c r="AS90" s="138">
        <f>AS24*1000/'Inflation GDP Population'!AQ$23*100</f>
        <v>0.1813693662</v>
      </c>
      <c r="AT90" s="138">
        <f>AT24*1000/'Inflation GDP Population'!AR$23*100</f>
        <v>0.1765159357</v>
      </c>
      <c r="AU90" s="138">
        <f>AU24*1000/'Inflation GDP Population'!AS$23*100</f>
        <v>0.1724671318</v>
      </c>
      <c r="AV90" s="138">
        <f>AV24*1000/'Inflation GDP Population'!AT$23*100</f>
        <v>0.1688830961</v>
      </c>
      <c r="AW90" s="138">
        <f>AW24*1000/'Inflation GDP Population'!AU$23*100</f>
        <v>0.1651039445</v>
      </c>
      <c r="AX90" s="138">
        <f>AX24*1000/'Inflation GDP Population'!AV$23*100</f>
        <v>0.1606104276</v>
      </c>
      <c r="AY90" s="138">
        <f>AY24*1000/'Inflation GDP Population'!AW$23*100</f>
        <v>0.1569972556</v>
      </c>
      <c r="AZ90" s="138">
        <f>AZ24*1000/'Inflation GDP Population'!AX$23*100</f>
        <v>0.154322126</v>
      </c>
      <c r="BA90" s="138">
        <f>BA24*1000/'Inflation GDP Population'!AY$23*100</f>
        <v>0.1504811402</v>
      </c>
      <c r="BB90" s="138">
        <f>BB24*1000/'Inflation GDP Population'!AZ$23*100</f>
        <v>0.1471466732</v>
      </c>
    </row>
    <row r="91" ht="15.75" customHeight="1">
      <c r="A91" s="135" t="s">
        <v>340</v>
      </c>
      <c r="B91" s="93" t="s">
        <v>334</v>
      </c>
      <c r="C91" s="137" t="s">
        <v>276</v>
      </c>
      <c r="D91" s="138">
        <f>D25*1000/'Inflation GDP Population'!B$23*100</f>
        <v>0.4402923609</v>
      </c>
      <c r="E91" s="138">
        <f>E25*1000/'Inflation GDP Population'!C$23*100</f>
        <v>0.3563308255</v>
      </c>
      <c r="F91" s="138">
        <f>F25*1000/'Inflation GDP Population'!D$23*100</f>
        <v>0.2224561363</v>
      </c>
      <c r="G91" s="138">
        <f>G25*1000/'Inflation GDP Population'!E$23*100</f>
        <v>0.06761158384</v>
      </c>
      <c r="H91" s="138">
        <f>H25*1000/'Inflation GDP Population'!F$23*100</f>
        <v>0.04090882669</v>
      </c>
      <c r="I91" s="138">
        <f>I25*1000/'Inflation GDP Population'!G$23*100</f>
        <v>0.05114301053</v>
      </c>
      <c r="J91" s="138">
        <f>J25*1000/'Inflation GDP Population'!H$23*100</f>
        <v>0.0570641058</v>
      </c>
      <c r="K91" s="138">
        <f>K25*1000/'Inflation GDP Population'!I$23*100</f>
        <v>0.07444915454</v>
      </c>
      <c r="L91" s="138">
        <f>L25*1000/'Inflation GDP Population'!J$23*100</f>
        <v>0.1066192935</v>
      </c>
      <c r="M91" s="138">
        <f>M25*1000/'Inflation GDP Population'!K$23*100</f>
        <v>0.1154466124</v>
      </c>
      <c r="N91" s="138">
        <f>N25*1000/'Inflation GDP Population'!L$23*100</f>
        <v>0.1679138782</v>
      </c>
      <c r="O91" s="138">
        <f>O25*1000/'Inflation GDP Population'!M$23*100</f>
        <v>0.1324538303</v>
      </c>
      <c r="P91" s="138">
        <f>P25*1000/'Inflation GDP Population'!N$23*100</f>
        <v>0.1183555046</v>
      </c>
      <c r="Q91" s="138">
        <f>Q25*1000/'Inflation GDP Population'!O$23*100</f>
        <v>0.1345638221</v>
      </c>
      <c r="R91" s="138">
        <f>R25*1000/'Inflation GDP Population'!P$23*100</f>
        <v>0.1067138564</v>
      </c>
      <c r="S91" s="138">
        <f>S25*1000/'Inflation GDP Population'!Q$23*100</f>
        <v>0.2424382949</v>
      </c>
      <c r="T91" s="138">
        <f>T25*1000/'Inflation GDP Population'!R$23*100</f>
        <v>0.214380701</v>
      </c>
      <c r="U91" s="138">
        <f>U25*1000/'Inflation GDP Population'!S$23*100</f>
        <v>0.1826389927</v>
      </c>
      <c r="V91" s="138">
        <f>V25*1000/'Inflation GDP Population'!T$23*100</f>
        <v>0.1024634984</v>
      </c>
      <c r="W91" s="138">
        <f>W25*1000/'Inflation GDP Population'!U$23*100</f>
        <v>0.1283402099</v>
      </c>
      <c r="X91" s="138">
        <f>X25*1000/'Inflation GDP Population'!V$23*100</f>
        <v>0.2018696651</v>
      </c>
      <c r="Y91" s="138">
        <f>Y25*1000/'Inflation GDP Population'!W$23*100</f>
        <v>0.1012455119</v>
      </c>
      <c r="Z91" s="138">
        <f>Z25*1000/'Inflation GDP Population'!X$23*100</f>
        <v>0.1052585501</v>
      </c>
      <c r="AA91" s="138">
        <f>AA25*1000/'Inflation GDP Population'!Y$23*100</f>
        <v>0.103843357</v>
      </c>
      <c r="AB91" s="138">
        <f>AB25*1000/'Inflation GDP Population'!Z$23*100</f>
        <v>0.114689792</v>
      </c>
      <c r="AC91" s="138">
        <f>AC25*1000/'Inflation GDP Population'!AA$23*100</f>
        <v>0.1017619832</v>
      </c>
      <c r="AD91" s="138">
        <f>AD25*1000/'Inflation GDP Population'!AB$23*100</f>
        <v>0.1059847906</v>
      </c>
      <c r="AE91" s="138">
        <f>AE25*1000/'Inflation GDP Population'!AC$23*100</f>
        <v>0.08783882781</v>
      </c>
      <c r="AF91" s="138">
        <f>AF25*1000/'Inflation GDP Population'!AD$23*100</f>
        <v>0.1307303347</v>
      </c>
      <c r="AG91" s="138">
        <f>AG25*1000/'Inflation GDP Population'!AE$23*100</f>
        <v>0.1157544249</v>
      </c>
      <c r="AH91" s="138">
        <f>AH25*1000/'Inflation GDP Population'!AF$23*100</f>
        <v>0.1110644809</v>
      </c>
      <c r="AI91" s="138">
        <f>AI25*1000/'Inflation GDP Population'!AG$23*100</f>
        <v>0.1691386795</v>
      </c>
      <c r="AJ91" s="138">
        <f>AJ25*1000/'Inflation GDP Population'!AH$23*100</f>
        <v>0.1786802536</v>
      </c>
      <c r="AK91" s="138">
        <f>AK25*1000/'Inflation GDP Population'!AI$23*100</f>
        <v>0.199857627</v>
      </c>
      <c r="AL91" s="138">
        <f>AL25*1000/'Inflation GDP Population'!AJ$23*100</f>
        <v>0.1975632063</v>
      </c>
      <c r="AM91" s="138">
        <f>AM25*1000/'Inflation GDP Population'!AK$23*100</f>
        <v>0.2465032236</v>
      </c>
      <c r="AN91" s="138">
        <f>AN25*1000/'Inflation GDP Population'!AL$23*100</f>
        <v>0.2969218554</v>
      </c>
      <c r="AO91" s="138">
        <f>AO25*1000/'Inflation GDP Population'!AM$23*100</f>
        <v>0.2126841261</v>
      </c>
      <c r="AP91" s="138">
        <f>AP25*1000/'Inflation GDP Population'!AN$23*100</f>
        <v>0.1617258</v>
      </c>
      <c r="AQ91" s="138">
        <f>AQ25*1000/'Inflation GDP Population'!AO$23*100</f>
        <v>0.08371655498</v>
      </c>
      <c r="AR91" s="138">
        <f>AR25*1000/'Inflation GDP Population'!AP$23*100</f>
        <v>0.053789677</v>
      </c>
      <c r="AS91" s="138">
        <f>AS25*1000/'Inflation GDP Population'!AQ$23*100</f>
        <v>0.0627452393</v>
      </c>
      <c r="AT91" s="138">
        <f>AT25*1000/'Inflation GDP Population'!AR$23*100</f>
        <v>0.1371934061</v>
      </c>
      <c r="AU91" s="138">
        <f>AU25*1000/'Inflation GDP Population'!AS$23*100</f>
        <v>0.1276262089</v>
      </c>
      <c r="AV91" s="138">
        <f>AV25*1000/'Inflation GDP Population'!AT$23*100</f>
        <v>0.1076393861</v>
      </c>
      <c r="AW91" s="138">
        <f>AW25*1000/'Inflation GDP Population'!AU$23*100</f>
        <v>0.1028488507</v>
      </c>
      <c r="AX91" s="138">
        <f>AX25*1000/'Inflation GDP Population'!AV$23*100</f>
        <v>0.1086602294</v>
      </c>
      <c r="AY91" s="138">
        <f>AY25*1000/'Inflation GDP Population'!AW$23*100</f>
        <v>0.1141296215</v>
      </c>
      <c r="AZ91" s="138">
        <f>AZ25*1000/'Inflation GDP Population'!AX$23*100</f>
        <v>0.06151235132</v>
      </c>
      <c r="BA91" s="138">
        <f>BA25*1000/'Inflation GDP Population'!AY$23*100</f>
        <v>0.03433747439</v>
      </c>
      <c r="BB91" s="138">
        <f>BB25*1000/'Inflation GDP Population'!AZ$23*100</f>
        <v>0.004282494269</v>
      </c>
    </row>
    <row r="92" ht="15.75" customHeight="1">
      <c r="A92" s="135" t="s">
        <v>341</v>
      </c>
      <c r="B92" s="123" t="s">
        <v>336</v>
      </c>
      <c r="C92" s="137" t="s">
        <v>276</v>
      </c>
      <c r="D92" s="138">
        <f>D26*1000/'Inflation GDP Population'!B$23*100</f>
        <v>0.4263419334</v>
      </c>
      <c r="E92" s="138">
        <f>E26*1000/'Inflation GDP Population'!C$23*100</f>
        <v>0.4392215915</v>
      </c>
      <c r="F92" s="138">
        <f>F26*1000/'Inflation GDP Population'!D$23*100</f>
        <v>0.4446176696</v>
      </c>
      <c r="G92" s="138">
        <f>G26*1000/'Inflation GDP Population'!E$23*100</f>
        <v>0.4587870539</v>
      </c>
      <c r="H92" s="138">
        <f>H26*1000/'Inflation GDP Population'!F$23*100</f>
        <v>0.4218029989</v>
      </c>
      <c r="I92" s="138">
        <f>I26*1000/'Inflation GDP Population'!G$23*100</f>
        <v>0.4473592818</v>
      </c>
      <c r="J92" s="138">
        <f>J26*1000/'Inflation GDP Population'!H$23*100</f>
        <v>0.4909583652</v>
      </c>
      <c r="K92" s="138">
        <f>K26*1000/'Inflation GDP Population'!I$23*100</f>
        <v>0.4383600737</v>
      </c>
      <c r="L92" s="138">
        <f>L26*1000/'Inflation GDP Population'!J$23*100</f>
        <v>0.4694745441</v>
      </c>
      <c r="M92" s="138">
        <f>M26*1000/'Inflation GDP Population'!K$23*100</f>
        <v>0.5079622811</v>
      </c>
      <c r="N92" s="138">
        <f>N26*1000/'Inflation GDP Population'!L$23*100</f>
        <v>0.5176576694</v>
      </c>
      <c r="O92" s="138">
        <f>O26*1000/'Inflation GDP Population'!M$23*100</f>
        <v>0.5262359839</v>
      </c>
      <c r="P92" s="138">
        <f>P26*1000/'Inflation GDP Population'!N$23*100</f>
        <v>0.5356065438</v>
      </c>
      <c r="Q92" s="138">
        <f>Q26*1000/'Inflation GDP Population'!O$23*100</f>
        <v>0.5698188038</v>
      </c>
      <c r="R92" s="138">
        <f>R26*1000/'Inflation GDP Population'!P$23*100</f>
        <v>0.5708344196</v>
      </c>
      <c r="S92" s="138">
        <f>S26*1000/'Inflation GDP Population'!Q$23*100</f>
        <v>0.5812873627</v>
      </c>
      <c r="T92" s="138">
        <f>T26*1000/'Inflation GDP Population'!R$23*100</f>
        <v>0.5980518907</v>
      </c>
      <c r="U92" s="138">
        <f>U26*1000/'Inflation GDP Population'!S$23*100</f>
        <v>0.5175227728</v>
      </c>
      <c r="V92" s="138">
        <f>V26*1000/'Inflation GDP Population'!T$23*100</f>
        <v>0.4961327269</v>
      </c>
      <c r="W92" s="138">
        <f>W26*1000/'Inflation GDP Population'!U$23*100</f>
        <v>0.4895628141</v>
      </c>
      <c r="X92" s="138">
        <f>X26*1000/'Inflation GDP Population'!V$23*100</f>
        <v>0.4816739442</v>
      </c>
      <c r="Y92" s="138">
        <f>Y26*1000/'Inflation GDP Population'!W$23*100</f>
        <v>0.4724567965</v>
      </c>
      <c r="Z92" s="138">
        <f>Z26*1000/'Inflation GDP Population'!X$23*100</f>
        <v>0.4705721906</v>
      </c>
      <c r="AA92" s="138">
        <f>AA26*1000/'Inflation GDP Population'!Y$23*100</f>
        <v>0.4685867099</v>
      </c>
      <c r="AB92" s="138">
        <f>AB26*1000/'Inflation GDP Population'!Z$23*100</f>
        <v>0.4665049052</v>
      </c>
      <c r="AC92" s="138">
        <f>AC26*1000/'Inflation GDP Population'!AA$23*100</f>
        <v>0.4643311899</v>
      </c>
      <c r="AD92" s="138">
        <f>AD26*1000/'Inflation GDP Population'!AB$23*100</f>
        <v>0.4620698438</v>
      </c>
      <c r="AE92" s="138">
        <f>AE26*1000/'Inflation GDP Population'!AC$23*100</f>
        <v>0.4597250167</v>
      </c>
      <c r="AF92" s="138">
        <f>AF26*1000/'Inflation GDP Population'!AD$23*100</f>
        <v>0.4573007316</v>
      </c>
      <c r="AG92" s="138">
        <f>AG26*1000/'Inflation GDP Population'!AE$23*100</f>
        <v>0.4548008879</v>
      </c>
      <c r="AH92" s="138">
        <f>AH26*1000/'Inflation GDP Population'!AF$23*100</f>
        <v>0.4522292652</v>
      </c>
      <c r="AI92" s="138">
        <f>AI26*1000/'Inflation GDP Population'!AG$23*100</f>
        <v>0.4495895259</v>
      </c>
      <c r="AJ92" s="138">
        <f>AJ26*1000/'Inflation GDP Population'!AH$23*100</f>
        <v>0.4468852186</v>
      </c>
      <c r="AK92" s="138">
        <f>AK26*1000/'Inflation GDP Population'!AI$23*100</f>
        <v>0.4441197809</v>
      </c>
      <c r="AL92" s="138">
        <f>AL26*1000/'Inflation GDP Population'!AJ$23*100</f>
        <v>0.4412965427</v>
      </c>
      <c r="AM92" s="138">
        <f>AM26*1000/'Inflation GDP Population'!AK$23*100</f>
        <v>0.4384187287</v>
      </c>
      <c r="AN92" s="138">
        <f>AN26*1000/'Inflation GDP Population'!AL$23*100</f>
        <v>0.4354894614</v>
      </c>
      <c r="AO92" s="138">
        <f>AO26*1000/'Inflation GDP Population'!AM$23*100</f>
        <v>0.4325117637</v>
      </c>
      <c r="AP92" s="138">
        <f>AP26*1000/'Inflation GDP Population'!AN$23*100</f>
        <v>0.4294885618</v>
      </c>
      <c r="AQ92" s="138">
        <f>AQ26*1000/'Inflation GDP Population'!AO$23*100</f>
        <v>0.4264226875</v>
      </c>
      <c r="AR92" s="138">
        <f>AR26*1000/'Inflation GDP Population'!AP$23*100</f>
        <v>0.4233168809</v>
      </c>
      <c r="AS92" s="138">
        <f>AS26*1000/'Inflation GDP Population'!AQ$23*100</f>
        <v>0.420173793</v>
      </c>
      <c r="AT92" s="138">
        <f>AT26*1000/'Inflation GDP Population'!AR$23*100</f>
        <v>0.4169959878</v>
      </c>
      <c r="AU92" s="138">
        <f>AU26*1000/'Inflation GDP Population'!AS$23*100</f>
        <v>0.4137859449</v>
      </c>
      <c r="AV92" s="138">
        <f>AV26*1000/'Inflation GDP Population'!AT$23*100</f>
        <v>0.4105460618</v>
      </c>
      <c r="AW92" s="138">
        <f>AW26*1000/'Inflation GDP Population'!AU$23*100</f>
        <v>0.4072786559</v>
      </c>
      <c r="AX92" s="138">
        <f>AX26*1000/'Inflation GDP Population'!AV$23*100</f>
        <v>0.4039859668</v>
      </c>
      <c r="AY92" s="138">
        <f>AY26*1000/'Inflation GDP Population'!AW$23*100</f>
        <v>0.4006701587</v>
      </c>
      <c r="AZ92" s="138">
        <f>AZ26*1000/'Inflation GDP Population'!AX$23*100</f>
        <v>0.397333322</v>
      </c>
      <c r="BA92" s="138">
        <f>BA26*1000/'Inflation GDP Population'!AY$23*100</f>
        <v>0.3939774756</v>
      </c>
      <c r="BB92" s="138">
        <f>BB26*1000/'Inflation GDP Population'!AZ$23*100</f>
        <v>0.3906045691</v>
      </c>
    </row>
    <row r="93" ht="15.75" customHeight="1">
      <c r="A93" s="135" t="s">
        <v>342</v>
      </c>
      <c r="B93" s="123" t="s">
        <v>338</v>
      </c>
      <c r="C93" s="137" t="s">
        <v>276</v>
      </c>
      <c r="D93" s="138">
        <f>D27*1000/'Inflation GDP Population'!B$23*100</f>
        <v>0.1350867109</v>
      </c>
      <c r="E93" s="138">
        <f>E27*1000/'Inflation GDP Population'!C$23*100</f>
        <v>0.1718569929</v>
      </c>
      <c r="F93" s="138">
        <f>F27*1000/'Inflation GDP Population'!D$23*100</f>
        <v>0.1897866259</v>
      </c>
      <c r="G93" s="138">
        <f>G27*1000/'Inflation GDP Population'!E$23*100</f>
        <v>0.1919071723</v>
      </c>
      <c r="H93" s="138">
        <f>H27*1000/'Inflation GDP Population'!F$23*100</f>
        <v>0.1940742429</v>
      </c>
      <c r="I93" s="138">
        <f>I27*1000/'Inflation GDP Population'!G$23*100</f>
        <v>0.1933271414</v>
      </c>
      <c r="J93" s="138">
        <f>J27*1000/'Inflation GDP Population'!H$23*100</f>
        <v>0.2472671425</v>
      </c>
      <c r="K93" s="138">
        <f>K27*1000/'Inflation GDP Population'!I$23*100</f>
        <v>0.2605759658</v>
      </c>
      <c r="L93" s="138">
        <f>L27*1000/'Inflation GDP Population'!J$23*100</f>
        <v>0.4489160383</v>
      </c>
      <c r="M93" s="138">
        <f>M27*1000/'Inflation GDP Population'!K$23*100</f>
        <v>0.2487821645</v>
      </c>
      <c r="N93" s="138">
        <f>N27*1000/'Inflation GDP Population'!L$23*100</f>
        <v>0.2458442114</v>
      </c>
      <c r="O93" s="138">
        <f>O27*1000/'Inflation GDP Population'!M$23*100</f>
        <v>0.2354490303</v>
      </c>
      <c r="P93" s="138">
        <f>P27*1000/'Inflation GDP Population'!N$23*100</f>
        <v>0.3650704592</v>
      </c>
      <c r="Q93" s="138">
        <f>Q27*1000/'Inflation GDP Population'!O$23*100</f>
        <v>0.3845044521</v>
      </c>
      <c r="R93" s="138">
        <f>R27*1000/'Inflation GDP Population'!P$23*100</f>
        <v>0.3546155458</v>
      </c>
      <c r="S93" s="138">
        <f>S27*1000/'Inflation GDP Population'!Q$23*100</f>
        <v>0.3902739392</v>
      </c>
      <c r="T93" s="138">
        <f>T27*1000/'Inflation GDP Population'!R$23*100</f>
        <v>0.3771322419</v>
      </c>
      <c r="U93" s="138">
        <f>U27*1000/'Inflation GDP Population'!S$23*100</f>
        <v>0.3526480767</v>
      </c>
      <c r="V93" s="138">
        <f>V27*1000/'Inflation GDP Population'!T$23*100</f>
        <v>0.3460950417</v>
      </c>
      <c r="W93" s="138">
        <f>W27*1000/'Inflation GDP Population'!U$23*100</f>
        <v>0.3398648689</v>
      </c>
      <c r="X93" s="138">
        <f>X27*1000/'Inflation GDP Population'!V$23*100</f>
        <v>0.3333613314</v>
      </c>
      <c r="Y93" s="138">
        <f>Y27*1000/'Inflation GDP Population'!W$23*100</f>
        <v>0.3322809964</v>
      </c>
      <c r="Z93" s="138">
        <f>Z27*1000/'Inflation GDP Population'!X$23*100</f>
        <v>0.3272111293</v>
      </c>
      <c r="AA93" s="138">
        <f>AA27*1000/'Inflation GDP Population'!Y$23*100</f>
        <v>0.3222136202</v>
      </c>
      <c r="AB93" s="138">
        <f>AB27*1000/'Inflation GDP Population'!Z$23*100</f>
        <v>0.3172875563</v>
      </c>
      <c r="AC93" s="138">
        <f>AC27*1000/'Inflation GDP Population'!AA$23*100</f>
        <v>0.3124793953</v>
      </c>
      <c r="AD93" s="138">
        <f>AD27*1000/'Inflation GDP Population'!AB$23*100</f>
        <v>0.3076461554</v>
      </c>
      <c r="AE93" s="138">
        <f>AE27*1000/'Inflation GDP Population'!AC$23*100</f>
        <v>0.3029290349</v>
      </c>
      <c r="AF93" s="138">
        <f>AF27*1000/'Inflation GDP Population'!AD$23*100</f>
        <v>0.2982797931</v>
      </c>
      <c r="AG93" s="138">
        <f>AG27*1000/'Inflation GDP Population'!AE$23*100</f>
        <v>0.2936975593</v>
      </c>
      <c r="AH93" s="138">
        <f>AH27*1000/'Inflation GDP Population'!AF$23*100</f>
        <v>0.2891814714</v>
      </c>
      <c r="AI93" s="138">
        <f>AI27*1000/'Inflation GDP Population'!AG$23*100</f>
        <v>0.284730676</v>
      </c>
      <c r="AJ93" s="138">
        <f>AJ27*1000/'Inflation GDP Population'!AH$23*100</f>
        <v>0.2803443278</v>
      </c>
      <c r="AK93" s="138">
        <f>AK27*1000/'Inflation GDP Population'!AI$23*100</f>
        <v>0.2760215901</v>
      </c>
      <c r="AL93" s="138">
        <f>AL27*1000/'Inflation GDP Population'!AJ$23*100</f>
        <v>0.2717735754</v>
      </c>
      <c r="AM93" s="138">
        <f>AM27*1000/'Inflation GDP Population'!AK$23*100</f>
        <v>0.2678466876</v>
      </c>
      <c r="AN93" s="138">
        <f>AN27*1000/'Inflation GDP Population'!AL$23*100</f>
        <v>0.2636086946</v>
      </c>
      <c r="AO93" s="138">
        <f>AO27*1000/'Inflation GDP Population'!AM$23*100</f>
        <v>0.2601653781</v>
      </c>
      <c r="AP93" s="138">
        <f>AP27*1000/'Inflation GDP Population'!AN$23*100</f>
        <v>0.2559240668</v>
      </c>
      <c r="AQ93" s="138">
        <f>AQ27*1000/'Inflation GDP Population'!AO$23*100</f>
        <v>0.2522454928</v>
      </c>
      <c r="AR93" s="138">
        <f>AR27*1000/'Inflation GDP Population'!AP$23*100</f>
        <v>0.2495875661</v>
      </c>
      <c r="AS93" s="138">
        <f>AS27*1000/'Inflation GDP Population'!AQ$23*100</f>
        <v>0.2436517339</v>
      </c>
      <c r="AT93" s="138">
        <f>AT27*1000/'Inflation GDP Population'!AR$23*100</f>
        <v>0.2399131564</v>
      </c>
      <c r="AU93" s="138">
        <f>AU27*1000/'Inflation GDP Population'!AS$23*100</f>
        <v>0.237110952</v>
      </c>
      <c r="AV93" s="138">
        <f>AV27*1000/'Inflation GDP Population'!AT$23*100</f>
        <v>0.2343707941</v>
      </c>
      <c r="AW93" s="138">
        <f>AW27*1000/'Inflation GDP Population'!AU$23*100</f>
        <v>0.2291084753</v>
      </c>
      <c r="AX93" s="138">
        <f>AX27*1000/'Inflation GDP Population'!AV$23*100</f>
        <v>0.2252569843</v>
      </c>
      <c r="AY93" s="138">
        <f>AY27*1000/'Inflation GDP Population'!AW$23*100</f>
        <v>0.221733725</v>
      </c>
      <c r="AZ93" s="138">
        <f>AZ27*1000/'Inflation GDP Population'!AX$23*100</f>
        <v>0.2182704147</v>
      </c>
      <c r="BA93" s="138">
        <f>BA27*1000/'Inflation GDP Population'!AY$23*100</f>
        <v>0.2164136568</v>
      </c>
      <c r="BB93" s="138">
        <f>BB27*1000/'Inflation GDP Population'!AZ$23*100</f>
        <v>0.212272439</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959.2</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0</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0</v>
      </c>
      <c r="Y7" s="148">
        <f>X7-'Assumptions (Coal)'!X53+X18</f>
        <v>927.2266667</v>
      </c>
      <c r="Z7" s="148">
        <f>Y7-'Assumptions (Coal)'!Y53+Y18</f>
        <v>927.2266667</v>
      </c>
      <c r="AA7" s="148">
        <f>Z7-'Assumptions (Coal)'!Z53+Z18</f>
        <v>927.2266667</v>
      </c>
      <c r="AB7" s="148">
        <f>AA7-'Assumptions (Coal)'!AA53+AA18</f>
        <v>927.2266667</v>
      </c>
      <c r="AC7" s="148">
        <f>AB7-'Assumptions (Coal)'!AB53+AB18</f>
        <v>927.2266667</v>
      </c>
      <c r="AD7" s="148">
        <f>AC7-'Assumptions (Coal)'!AC53+AC18</f>
        <v>927.2266667</v>
      </c>
      <c r="AE7" s="148">
        <f>AD7-'Assumptions (Coal)'!AD53+AD18</f>
        <v>927.2266667</v>
      </c>
      <c r="AF7" s="148">
        <f>AE7-'Assumptions (Coal)'!AE53+AE18</f>
        <v>927.2266667</v>
      </c>
      <c r="AG7" s="148">
        <f>AF7-'Assumptions (Coal)'!AF53+AF18</f>
        <v>927.2266667</v>
      </c>
      <c r="AH7" s="148">
        <f>AG7-'Assumptions (Coal)'!AG53+AG18</f>
        <v>927.2266667</v>
      </c>
      <c r="AI7" s="148">
        <f>AH7-'Assumptions (Coal)'!AH53+AH18</f>
        <v>927.2266667</v>
      </c>
      <c r="AJ7" s="148">
        <f>AI7-'Assumptions (Coal)'!AI53+AI18</f>
        <v>927.2266667</v>
      </c>
      <c r="AK7" s="148">
        <f>AJ7-'Assumptions (Coal)'!AJ53+AJ18</f>
        <v>927.2266667</v>
      </c>
      <c r="AL7" s="148">
        <f>AK7-'Assumptions (Coal)'!AK53+AK18</f>
        <v>927.2266667</v>
      </c>
      <c r="AM7" s="148">
        <f>AL7-'Assumptions (Coal)'!AL53+AL18</f>
        <v>927.2266667</v>
      </c>
      <c r="AN7" s="148">
        <f>AM7-'Assumptions (Coal)'!AM53+AM18</f>
        <v>927.2266667</v>
      </c>
      <c r="AO7" s="148">
        <f>AN7-'Assumptions (Coal)'!AN53+AN18</f>
        <v>927.2266667</v>
      </c>
      <c r="AP7" s="148">
        <f>AO7-'Assumptions (Coal)'!AO53+AO18</f>
        <v>927.2266667</v>
      </c>
      <c r="AQ7" s="148">
        <f>AP7-'Assumptions (Coal)'!AP53+AP18</f>
        <v>927.2266667</v>
      </c>
      <c r="AR7" s="148">
        <f>AQ7-'Assumptions (Coal)'!AQ53+AQ18</f>
        <v>927.2266667</v>
      </c>
      <c r="AS7" s="148">
        <f>AR7-'Assumptions (Coal)'!AR53+AR18</f>
        <v>927.2266667</v>
      </c>
      <c r="AT7" s="148">
        <f>AS7-'Assumptions (Coal)'!AS53+AS18</f>
        <v>927.2266667</v>
      </c>
      <c r="AU7" s="148">
        <f>AT7-'Assumptions (Coal)'!AT53+AT18</f>
        <v>927.2266667</v>
      </c>
      <c r="AV7" s="148">
        <f>AU7-'Assumptions (Coal)'!AU53+AU18</f>
        <v>927.2266667</v>
      </c>
      <c r="AW7" s="148">
        <f>AV7-'Assumptions (Coal)'!AV53+AV18</f>
        <v>927.2266667</v>
      </c>
      <c r="AX7" s="148">
        <f>AW7-'Assumptions (Coal)'!AW53+AW18</f>
        <v>927.2266667</v>
      </c>
      <c r="AY7" s="148">
        <f>AX7-'Assumptions (Coal)'!AX53+AX18</f>
        <v>927.2266667</v>
      </c>
      <c r="AZ7" s="148">
        <f>AY7-'Assumptions (Coal)'!AY53+AY18</f>
        <v>927.2266667</v>
      </c>
      <c r="BA7" s="148">
        <f>AZ7-'Assumptions (Coal)'!AZ53+AZ18</f>
        <v>927.2266667</v>
      </c>
      <c r="BB7" s="148"/>
    </row>
    <row r="8" ht="15.0" customHeight="1">
      <c r="A8" s="149" t="s">
        <v>350</v>
      </c>
      <c r="B8" s="150" t="s">
        <v>149</v>
      </c>
      <c r="C8" s="151">
        <v>1424.8</v>
      </c>
      <c r="D8" s="152">
        <v>1424.8</v>
      </c>
      <c r="E8" s="152">
        <v>1424.8</v>
      </c>
      <c r="F8" s="152">
        <v>1424.8</v>
      </c>
      <c r="G8" s="152">
        <v>1424.8</v>
      </c>
      <c r="H8" s="152">
        <v>1424.8</v>
      </c>
      <c r="I8" s="152">
        <v>1424.8</v>
      </c>
      <c r="J8" s="152">
        <v>1424.8</v>
      </c>
      <c r="K8" s="152">
        <v>1424.8</v>
      </c>
      <c r="L8" s="152">
        <v>1424.8</v>
      </c>
      <c r="M8" s="152">
        <v>1424.8</v>
      </c>
      <c r="N8" s="152">
        <v>1424.8</v>
      </c>
      <c r="O8" s="152">
        <v>1424.8</v>
      </c>
      <c r="P8" s="152">
        <v>1424.8</v>
      </c>
      <c r="Q8" s="152">
        <v>959.2</v>
      </c>
      <c r="R8" s="152">
        <v>959.2</v>
      </c>
      <c r="S8" s="152">
        <v>959.2</v>
      </c>
      <c r="T8" s="152">
        <v>959.2</v>
      </c>
      <c r="U8" s="152">
        <v>959.2</v>
      </c>
      <c r="V8" s="153">
        <f t="shared" ref="V8:W8" si="1">U8+V18</f>
        <v>959.2</v>
      </c>
      <c r="W8" s="153">
        <f t="shared" si="1"/>
        <v>959.2</v>
      </c>
      <c r="X8" s="154">
        <f t="shared" ref="X8:AZ8" si="2">W8+($BA$8-$W$8)/($BA$2-$W$2)</f>
        <v>927.2266667</v>
      </c>
      <c r="Y8" s="154">
        <f t="shared" si="2"/>
        <v>895.2533333</v>
      </c>
      <c r="Z8" s="154">
        <f t="shared" si="2"/>
        <v>863.28</v>
      </c>
      <c r="AA8" s="154">
        <f t="shared" si="2"/>
        <v>831.3066667</v>
      </c>
      <c r="AB8" s="154">
        <f t="shared" si="2"/>
        <v>799.3333333</v>
      </c>
      <c r="AC8" s="154">
        <f t="shared" si="2"/>
        <v>767.36</v>
      </c>
      <c r="AD8" s="154">
        <f t="shared" si="2"/>
        <v>735.3866667</v>
      </c>
      <c r="AE8" s="154">
        <f t="shared" si="2"/>
        <v>703.4133333</v>
      </c>
      <c r="AF8" s="154">
        <f t="shared" si="2"/>
        <v>671.44</v>
      </c>
      <c r="AG8" s="154">
        <f t="shared" si="2"/>
        <v>639.4666667</v>
      </c>
      <c r="AH8" s="154">
        <f t="shared" si="2"/>
        <v>607.4933333</v>
      </c>
      <c r="AI8" s="154">
        <f t="shared" si="2"/>
        <v>575.52</v>
      </c>
      <c r="AJ8" s="154">
        <f t="shared" si="2"/>
        <v>543.5466667</v>
      </c>
      <c r="AK8" s="154">
        <f t="shared" si="2"/>
        <v>511.5733333</v>
      </c>
      <c r="AL8" s="154">
        <f t="shared" si="2"/>
        <v>479.6</v>
      </c>
      <c r="AM8" s="154">
        <f t="shared" si="2"/>
        <v>447.6266667</v>
      </c>
      <c r="AN8" s="154">
        <f t="shared" si="2"/>
        <v>415.6533333</v>
      </c>
      <c r="AO8" s="154">
        <f t="shared" si="2"/>
        <v>383.68</v>
      </c>
      <c r="AP8" s="154">
        <f t="shared" si="2"/>
        <v>351.7066667</v>
      </c>
      <c r="AQ8" s="154">
        <f t="shared" si="2"/>
        <v>319.7333333</v>
      </c>
      <c r="AR8" s="154">
        <f t="shared" si="2"/>
        <v>287.76</v>
      </c>
      <c r="AS8" s="154">
        <f t="shared" si="2"/>
        <v>255.7866667</v>
      </c>
      <c r="AT8" s="154">
        <f t="shared" si="2"/>
        <v>223.8133333</v>
      </c>
      <c r="AU8" s="154">
        <f t="shared" si="2"/>
        <v>191.84</v>
      </c>
      <c r="AV8" s="154">
        <f t="shared" si="2"/>
        <v>159.8666667</v>
      </c>
      <c r="AW8" s="154">
        <f t="shared" si="2"/>
        <v>127.8933333</v>
      </c>
      <c r="AX8" s="154">
        <f t="shared" si="2"/>
        <v>95.92</v>
      </c>
      <c r="AY8" s="154">
        <f t="shared" si="2"/>
        <v>63.94666667</v>
      </c>
      <c r="AZ8" s="154">
        <f t="shared" si="2"/>
        <v>31.97333333</v>
      </c>
      <c r="BA8" s="155">
        <f>Inputs!H3</f>
        <v>0</v>
      </c>
    </row>
    <row r="9">
      <c r="A9" s="149" t="s">
        <v>28</v>
      </c>
      <c r="B9" s="150" t="s">
        <v>150</v>
      </c>
      <c r="C9" s="156">
        <v>18.955592</v>
      </c>
      <c r="D9" s="156">
        <v>19.021926</v>
      </c>
      <c r="E9" s="156">
        <v>19.056387</v>
      </c>
      <c r="F9" s="156">
        <v>19.396622</v>
      </c>
      <c r="G9" s="156">
        <v>19.216919</v>
      </c>
      <c r="H9" s="156">
        <v>20.423296</v>
      </c>
      <c r="I9" s="156">
        <v>19.626552</v>
      </c>
      <c r="J9" s="156">
        <v>20.066062</v>
      </c>
      <c r="K9" s="156">
        <v>18.817865</v>
      </c>
      <c r="L9" s="156">
        <v>14.439421</v>
      </c>
      <c r="M9" s="156">
        <v>14.080125</v>
      </c>
      <c r="N9" s="156">
        <v>6.847983</v>
      </c>
      <c r="O9" s="156">
        <v>4.102783</v>
      </c>
      <c r="P9" s="156">
        <v>6.166165</v>
      </c>
      <c r="Q9" s="156">
        <v>5.00994</v>
      </c>
      <c r="R9" s="156">
        <v>3.881696</v>
      </c>
      <c r="S9" s="156">
        <v>2.544142</v>
      </c>
      <c r="T9" s="156">
        <v>1.689043</v>
      </c>
      <c r="U9" s="156">
        <v>1.060836</v>
      </c>
      <c r="V9" s="157">
        <f t="shared" ref="V9:W9" si="3">U9</f>
        <v>1.060836</v>
      </c>
      <c r="W9" s="157">
        <f t="shared" si="3"/>
        <v>1.060836</v>
      </c>
      <c r="X9" s="154">
        <f t="shared" ref="X9:AZ9" si="4">W9+($BA$9-$W$9)/($BA$2-$W$2)</f>
        <v>1.0254748</v>
      </c>
      <c r="Y9" s="154">
        <f t="shared" si="4"/>
        <v>0.9901136</v>
      </c>
      <c r="Z9" s="154">
        <f t="shared" si="4"/>
        <v>0.9547524</v>
      </c>
      <c r="AA9" s="154">
        <f t="shared" si="4"/>
        <v>0.9193912</v>
      </c>
      <c r="AB9" s="154">
        <f t="shared" si="4"/>
        <v>0.88403</v>
      </c>
      <c r="AC9" s="154">
        <f t="shared" si="4"/>
        <v>0.8486688</v>
      </c>
      <c r="AD9" s="154">
        <f t="shared" si="4"/>
        <v>0.8133076</v>
      </c>
      <c r="AE9" s="154">
        <f t="shared" si="4"/>
        <v>0.7779464</v>
      </c>
      <c r="AF9" s="154">
        <f t="shared" si="4"/>
        <v>0.7425852</v>
      </c>
      <c r="AG9" s="154">
        <f t="shared" si="4"/>
        <v>0.707224</v>
      </c>
      <c r="AH9" s="154">
        <f t="shared" si="4"/>
        <v>0.6718628</v>
      </c>
      <c r="AI9" s="154">
        <f t="shared" si="4"/>
        <v>0.6365016</v>
      </c>
      <c r="AJ9" s="154">
        <f t="shared" si="4"/>
        <v>0.6011404</v>
      </c>
      <c r="AK9" s="154">
        <f t="shared" si="4"/>
        <v>0.5657792</v>
      </c>
      <c r="AL9" s="154">
        <f t="shared" si="4"/>
        <v>0.530418</v>
      </c>
      <c r="AM9" s="154">
        <f t="shared" si="4"/>
        <v>0.4950568</v>
      </c>
      <c r="AN9" s="154">
        <f t="shared" si="4"/>
        <v>0.4596956</v>
      </c>
      <c r="AO9" s="154">
        <f t="shared" si="4"/>
        <v>0.4243344</v>
      </c>
      <c r="AP9" s="154">
        <f t="shared" si="4"/>
        <v>0.3889732</v>
      </c>
      <c r="AQ9" s="154">
        <f t="shared" si="4"/>
        <v>0.353612</v>
      </c>
      <c r="AR9" s="154">
        <f t="shared" si="4"/>
        <v>0.3182508</v>
      </c>
      <c r="AS9" s="154">
        <f t="shared" si="4"/>
        <v>0.2828896</v>
      </c>
      <c r="AT9" s="154">
        <f t="shared" si="4"/>
        <v>0.2475284</v>
      </c>
      <c r="AU9" s="154">
        <f t="shared" si="4"/>
        <v>0.2121672</v>
      </c>
      <c r="AV9" s="154">
        <f t="shared" si="4"/>
        <v>0.176806</v>
      </c>
      <c r="AW9" s="154">
        <f t="shared" si="4"/>
        <v>0.1414448</v>
      </c>
      <c r="AX9" s="154">
        <f t="shared" si="4"/>
        <v>0.1060836</v>
      </c>
      <c r="AY9" s="154">
        <f t="shared" si="4"/>
        <v>0.0707224</v>
      </c>
      <c r="AZ9" s="154">
        <f t="shared" si="4"/>
        <v>0.0353612</v>
      </c>
      <c r="BA9" s="155">
        <f>Inputs!I3</f>
        <v>0</v>
      </c>
    </row>
    <row r="10" ht="15.0" customHeight="1">
      <c r="A10" s="158" t="s">
        <v>31</v>
      </c>
      <c r="B10" s="159" t="s">
        <v>351</v>
      </c>
      <c r="C10" s="160">
        <f>'Assumptions (Coal)'!B25*Model!C8/10^9+'Assumptions (Coal)'!B26*Model!C9/10^3</f>
        <v>0.09892051601</v>
      </c>
      <c r="D10" s="160">
        <f>'Assumptions (Coal)'!C25*Model!D8/10^9+'Assumptions (Coal)'!C26*Model!D9/10^3</f>
        <v>0.09902976193</v>
      </c>
      <c r="E10" s="160">
        <f>'Assumptions (Coal)'!D25*Model!E8/10^9+'Assumptions (Coal)'!D26*Model!E9/10^3</f>
        <v>0.0990148555</v>
      </c>
      <c r="F10" s="160">
        <f>'Assumptions (Coal)'!E25*Model!F8/10^9+'Assumptions (Coal)'!E26*Model!F9/10^3</f>
        <v>0.1001837701</v>
      </c>
      <c r="G10" s="160">
        <f>'Assumptions (Coal)'!F25*Model!G8/10^9+'Assumptions (Coal)'!F26*Model!G9/10^3</f>
        <v>0.1010290863</v>
      </c>
      <c r="H10" s="160">
        <f>'Assumptions (Coal)'!G25*Model!H8/10^9+'Assumptions (Coal)'!G26*Model!H9/10^3</f>
        <v>0.1088536762</v>
      </c>
      <c r="I10" s="160">
        <f>'Assumptions (Coal)'!H25*Model!I8/10^9+'Assumptions (Coal)'!H26*Model!I9/10^3</f>
        <v>0.1111445668</v>
      </c>
      <c r="J10" s="160">
        <f>'Assumptions (Coal)'!I25*Model!J8/10^9+'Assumptions (Coal)'!I26*Model!J9/10^3</f>
        <v>0.1156952193</v>
      </c>
      <c r="K10" s="160">
        <f>'Assumptions (Coal)'!J25*Model!K8/10^9+'Assumptions (Coal)'!J26*Model!K9/10^3</f>
        <v>0.1144950869</v>
      </c>
      <c r="L10" s="160">
        <f>'Assumptions (Coal)'!K25*Model!L8/10^9+'Assumptions (Coal)'!K26*Model!L9/10^3</f>
        <v>0.09637007295</v>
      </c>
      <c r="M10" s="160">
        <f>'Assumptions (Coal)'!L25*Model!M8/10^9+'Assumptions (Coal)'!L26*Model!M9/10^3</f>
        <v>0.09639885571</v>
      </c>
      <c r="N10" s="160">
        <f>'Assumptions (Coal)'!M25*Model!N8/10^9+'Assumptions (Coal)'!M26*Model!N9/10^3</f>
        <v>0.06379068771</v>
      </c>
      <c r="O10" s="160">
        <f>'Assumptions (Coal)'!N25*Model!O8/10^9+'Assumptions (Coal)'!N26*Model!O9/10^3</f>
        <v>0.05105039135</v>
      </c>
      <c r="P10" s="160">
        <f>'Assumptions (Coal)'!O25*Model!P8/10^9+'Assumptions (Coal)'!O26*Model!P9/10^3</f>
        <v>0.0616864756</v>
      </c>
      <c r="Q10" s="160">
        <f>'Assumptions (Coal)'!P25*Model!Q8/10^9+'Assumptions (Coal)'!P26*Model!Q9/10^3</f>
        <v>0.04724193419</v>
      </c>
      <c r="R10" s="160">
        <f>'Assumptions (Coal)'!Q25*Model!R8/10^9+'Assumptions (Coal)'!Q26*Model!R9/10^3</f>
        <v>0.04216466854</v>
      </c>
      <c r="S10" s="160">
        <f>'Assumptions (Coal)'!R25*Model!S8/10^9+'Assumptions (Coal)'!R26*Model!S9/10^3</f>
        <v>0.03489364416</v>
      </c>
      <c r="T10" s="160">
        <f>'Assumptions (Coal)'!S25*Model!T8/10^9+'Assumptions (Coal)'!S26*Model!T9/10^3</f>
        <v>0.03172560566</v>
      </c>
      <c r="U10" s="160">
        <f>'Assumptions (Coal)'!T25*Model!U8/10^9+'Assumptions (Coal)'!T26*Model!U9/10^3</f>
        <v>0.02874730201</v>
      </c>
      <c r="V10" s="160">
        <f>'Assumptions (Coal)'!U25*Model!V8/10^9+'Assumptions (Coal)'!U26*Model!V9/10^3</f>
        <v>0.02927608671</v>
      </c>
      <c r="W10" s="160">
        <f>'Assumptions (Coal)'!V25*Model!W8/10^9+'Assumptions (Coal)'!V26*Model!W9/10^3</f>
        <v>0.029814598</v>
      </c>
      <c r="X10" s="160">
        <f>IF(W18&gt;0,'Assumptions (Coal)'!W18*Model!W18/10^9+'Assumptions (Coal)'!W19*Model!X9*(Model!W18/Model!X8)/10^3+'Assumptions (Coal)'!W25*(Model!X8-W18)/10^9+'Assumptions (Coal)'!W26*Model!X9*((X8-Model!W18)/Model!X8)/10^3,'Assumptions (Coal)'!W25*Model!X8/10^9+'Assumptions (Coal)'!W26*Model!X9/10^3)</f>
        <v>0.0293509143</v>
      </c>
      <c r="Y10" s="160">
        <f>IF(X18&gt;0,'Assumptions (Coal)'!X18*Model!X18/10^9+'Assumptions (Coal)'!X19*Model!Y9*(Model!X18/Model!Y8)/10^3+'Assumptions (Coal)'!X25*(Model!Y8-X18)/10^9+'Assumptions (Coal)'!X26*Model!Y9*((Y8-Model!X18)/Model!Y8)/10^3,'Assumptions (Coal)'!X25*Model!Y8/10^9+'Assumptions (Coal)'!X26*Model!Y9/10^3)</f>
        <v>0.07436110719</v>
      </c>
      <c r="Z10" s="160">
        <f>IF(Y18&gt;0,'Assumptions (Coal)'!Y18*Model!Y18/10^9+'Assumptions (Coal)'!Y19*Model!Z9*(Model!Y18/Model!Z8)/10^3+'Assumptions (Coal)'!Y25*(Model!Z8-Y18)/10^9+'Assumptions (Coal)'!Y26*Model!Z9*((Z8-Model!Y18)/Model!Z8)/10^3,'Assumptions (Coal)'!Y25*Model!Z8/10^9+'Assumptions (Coal)'!Y26*Model!Z9/10^3)</f>
        <v>0.02834126735</v>
      </c>
      <c r="AA10" s="160">
        <f>IF(Z18&gt;0,'Assumptions (Coal)'!Z18*Model!Z18/10^9+'Assumptions (Coal)'!Z19*Model!AA9*(Model!Z18/Model!AA8)/10^3+'Assumptions (Coal)'!Z25*(Model!AA8-Z18)/10^9+'Assumptions (Coal)'!Z26*Model!AA9*((AA8-Model!Z18)/Model!AA8)/10^3,'Assumptions (Coal)'!Z25*Model!AA8/10^9+'Assumptions (Coal)'!Z26*Model!AA9/10^3)</f>
        <v>0.02779359879</v>
      </c>
      <c r="AB10" s="160">
        <f>IF(AA18&gt;0,'Assumptions (Coal)'!AA18*Model!AA18/10^9+'Assumptions (Coal)'!AA19*Model!AB9*(Model!AA18/Model!AB8)/10^3+'Assumptions (Coal)'!AA25*(Model!AB8-AA18)/10^9+'Assumptions (Coal)'!AA26*Model!AB9*((AB8-Model!AA18)/Model!AB8)/10^3,'Assumptions (Coal)'!AA25*Model!AB8/10^9+'Assumptions (Coal)'!AA26*Model!AB9/10^3)</f>
        <v>0.02721619311</v>
      </c>
      <c r="AC10" s="160">
        <f>IF(AB18&gt;0,'Assumptions (Coal)'!AB18*Model!AB18/10^9+'Assumptions (Coal)'!AB19*Model!AC9*(Model!AB18/Model!AC8)/10^3+'Assumptions (Coal)'!AB25*(Model!AC8-AB18)/10^9+'Assumptions (Coal)'!AB26*Model!AC9*((AC8-Model!AB18)/Model!AC8)/10^3,'Assumptions (Coal)'!AB25*Model!AC8/10^9+'Assumptions (Coal)'!AB26*Model!AC9/10^3)</f>
        <v>0.02660814166</v>
      </c>
      <c r="AD10" s="160">
        <f>IF(AC18&gt;0,'Assumptions (Coal)'!AC18*Model!AC18/10^9+'Assumptions (Coal)'!AC19*Model!AD9*(Model!AC18/Model!AD8)/10^3+'Assumptions (Coal)'!AC25*(Model!AD8-AC18)/10^9+'Assumptions (Coal)'!AC26*Model!AD9*((AD8-Model!AC18)/Model!AD8)/10^3,'Assumptions (Coal)'!AC25*Model!AD8/10^9+'Assumptions (Coal)'!AC26*Model!AD9/10^3)</f>
        <v>0.02596851238</v>
      </c>
      <c r="AE10" s="160">
        <f>IF(AD18&gt;0,'Assumptions (Coal)'!AD18*Model!AD18/10^9+'Assumptions (Coal)'!AD19*Model!AE9*(Model!AD18/Model!AE8)/10^3+'Assumptions (Coal)'!AD25*(Model!AE8-AD18)/10^9+'Assumptions (Coal)'!AD26*Model!AE9*((AE8-Model!AD18)/Model!AE8)/10^3,'Assumptions (Coal)'!AD25*Model!AE8/10^9+'Assumptions (Coal)'!AD26*Model!AE9/10^3)</f>
        <v>0.0252963493</v>
      </c>
      <c r="AF10" s="160">
        <f>IF(AE18&gt;0,'Assumptions (Coal)'!AE18*Model!AE18/10^9+'Assumptions (Coal)'!AE19*Model!AF9*(Model!AE18/Model!AF8)/10^3+'Assumptions (Coal)'!AE25*(Model!AF8-AE18)/10^9+'Assumptions (Coal)'!AE26*Model!AF9*((AF8-Model!AE18)/Model!AF8)/10^3,'Assumptions (Coal)'!AE25*Model!AF8/10^9+'Assumptions (Coal)'!AE26*Model!AF9/10^3)</f>
        <v>0.02459067198</v>
      </c>
      <c r="AG10" s="160">
        <f>IF(AF18&gt;0,'Assumptions (Coal)'!AF18*Model!AF18/10^9+'Assumptions (Coal)'!AF19*Model!AG9*(Model!AF18/Model!AG8)/10^3+'Assumptions (Coal)'!AF25*(Model!AG8-AF18)/10^9+'Assumptions (Coal)'!AF26*Model!AG9*((AG8-Model!AF18)/Model!AG8)/10^3,'Assumptions (Coal)'!AF25*Model!AG8/10^9+'Assumptions (Coal)'!AF26*Model!AG9/10^3)</f>
        <v>0.02385047489</v>
      </c>
      <c r="AH10" s="160">
        <f>IF(AG18&gt;0,'Assumptions (Coal)'!AG18*Model!AG18/10^9+'Assumptions (Coal)'!AG19*Model!AH9*(Model!AG18/Model!AH8)/10^3+'Assumptions (Coal)'!AG25*(Model!AH8-AG18)/10^9+'Assumptions (Coal)'!AG26*Model!AH9*((AH8-Model!AG18)/Model!AH8)/10^3,'Assumptions (Coal)'!AG25*Model!AH8/10^9+'Assumptions (Coal)'!AG26*Model!AH9/10^3)</f>
        <v>0.02307472688</v>
      </c>
      <c r="AI10" s="160">
        <f>IF(AH18&gt;0,'Assumptions (Coal)'!AH18*Model!AH18/10^9+'Assumptions (Coal)'!AH19*Model!AI9*(Model!AH18/Model!AI8)/10^3+'Assumptions (Coal)'!AH25*(Model!AI8-AH18)/10^9+'Assumptions (Coal)'!AH26*Model!AI9*((AI8-Model!AH18)/Model!AI8)/10^3,'Assumptions (Coal)'!AH25*Model!AI8/10^9+'Assumptions (Coal)'!AH26*Model!AI9/10^3)</f>
        <v>0.02226237052</v>
      </c>
      <c r="AJ10" s="160">
        <f>IF(AI18&gt;0,'Assumptions (Coal)'!AI18*Model!AI18/10^9+'Assumptions (Coal)'!AI19*Model!AJ9*(Model!AI18/Model!AJ8)/10^3+'Assumptions (Coal)'!AI25*(Model!AJ8-AI18)/10^9+'Assumptions (Coal)'!AI26*Model!AJ9*((AJ8-Model!AI18)/Model!AJ8)/10^3,'Assumptions (Coal)'!AI25*Model!AJ8/10^9+'Assumptions (Coal)'!AI26*Model!AJ9/10^3)</f>
        <v>0.02141232152</v>
      </c>
      <c r="AK10" s="160">
        <f>IF(AJ18&gt;0,'Assumptions (Coal)'!AJ18*Model!AJ18/10^9+'Assumptions (Coal)'!AJ19*Model!AK9*(Model!AJ18/Model!AK8)/10^3+'Assumptions (Coal)'!AJ25*(Model!AK8-AJ18)/10^9+'Assumptions (Coal)'!AJ26*Model!AK9*((AK8-Model!AJ18)/Model!AK8)/10^3,'Assumptions (Coal)'!AJ25*Model!AK8/10^9+'Assumptions (Coal)'!AJ26*Model!AK9/10^3)</f>
        <v>0.02052346809</v>
      </c>
      <c r="AL10" s="160">
        <f>IF(AK18&gt;0,'Assumptions (Coal)'!AK18*Model!AK18/10^9+'Assumptions (Coal)'!AK19*Model!AL9*(Model!AK18/Model!AL8)/10^3+'Assumptions (Coal)'!AK25*(Model!AL8-AK18)/10^9+'Assumptions (Coal)'!AK26*Model!AL9*((AL8-Model!AK18)/Model!AL8)/10^3,'Assumptions (Coal)'!AK25*Model!AL8/10^9+'Assumptions (Coal)'!AK26*Model!AL9/10^3)</f>
        <v>0.01959467028</v>
      </c>
      <c r="AM10" s="160">
        <f>IF(AL18&gt;0,'Assumptions (Coal)'!AL18*Model!AL18/10^9+'Assumptions (Coal)'!AL19*Model!AM9*(Model!AL18/Model!AM8)/10^3+'Assumptions (Coal)'!AL25*(Model!AM8-AL18)/10^9+'Assumptions (Coal)'!AL26*Model!AM9*((AM8-Model!AL18)/Model!AM8)/10^3,'Assumptions (Coal)'!AL25*Model!AM8/10^9+'Assumptions (Coal)'!AL26*Model!AM9/10^3)</f>
        <v>0.01862475935</v>
      </c>
      <c r="AN10" s="160">
        <f>IF(AM18&gt;0,'Assumptions (Coal)'!AM18*Model!AM18/10^9+'Assumptions (Coal)'!AM19*Model!AN9*(Model!AM18/Model!AN8)/10^3+'Assumptions (Coal)'!AM25*(Model!AN8-AM18)/10^9+'Assumptions (Coal)'!AM26*Model!AN9*((AN8-Model!AM18)/Model!AN8)/10^3,'Assumptions (Coal)'!AM25*Model!AN8/10^9+'Assumptions (Coal)'!AM26*Model!AN9/10^3)</f>
        <v>0.01761253705</v>
      </c>
      <c r="AO10" s="160">
        <f>IF(AN18&gt;0,'Assumptions (Coal)'!AN18*Model!AN18/10^9+'Assumptions (Coal)'!AN19*Model!AO9*(Model!AN18/Model!AO8)/10^3+'Assumptions (Coal)'!AN25*(Model!AO8-AN18)/10^9+'Assumptions (Coal)'!AN26*Model!AO9*((AO8-Model!AN18)/Model!AO8)/10^3,'Assumptions (Coal)'!AN25*Model!AO8/10^9+'Assumptions (Coal)'!AN26*Model!AO9/10^3)</f>
        <v>0.01655677499</v>
      </c>
      <c r="AP10" s="160">
        <f>IF(AO18&gt;0,'Assumptions (Coal)'!AO18*Model!AO18/10^9+'Assumptions (Coal)'!AO19*Model!AP9*(Model!AO18/Model!AP8)/10^3+'Assumptions (Coal)'!AO25*(Model!AP8-AO18)/10^9+'Assumptions (Coal)'!AO26*Model!AP9*((AP8-Model!AO18)/Model!AP8)/10^3,'Assumptions (Coal)'!AO25*Model!AP8/10^9+'Assumptions (Coal)'!AO26*Model!AP9/10^3)</f>
        <v>0.01545621388</v>
      </c>
      <c r="AQ10" s="160">
        <f>IF(AP18&gt;0,'Assumptions (Coal)'!AP18*Model!AP18/10^9+'Assumptions (Coal)'!AP19*Model!AQ9*(Model!AP18/Model!AQ8)/10^3+'Assumptions (Coal)'!AP25*(Model!AQ8-AP18)/10^9+'Assumptions (Coal)'!AP26*Model!AQ9*((AQ8-Model!AP18)/Model!AQ8)/10^3,'Assumptions (Coal)'!AP25*Model!AQ8/10^9+'Assumptions (Coal)'!AP26*Model!AQ9/10^3)</f>
        <v>0.01430956286</v>
      </c>
      <c r="AR10" s="160">
        <f>IF(AQ18&gt;0,'Assumptions (Coal)'!AQ18*Model!AQ18/10^9+'Assumptions (Coal)'!AQ19*Model!AR9*(Model!AQ18/Model!AR8)/10^3+'Assumptions (Coal)'!AQ25*(Model!AR8-AQ18)/10^9+'Assumptions (Coal)'!AQ26*Model!AR9*((AR8-Model!AQ18)/Model!AR8)/10^3,'Assumptions (Coal)'!AQ25*Model!AR8/10^9+'Assumptions (Coal)'!AQ26*Model!AR9/10^3)</f>
        <v>0.01311549872</v>
      </c>
      <c r="AS10" s="160">
        <f>IF(AR18&gt;0,'Assumptions (Coal)'!AR18*Model!AR18/10^9+'Assumptions (Coal)'!AR19*Model!AS9*(Model!AR18/Model!AS8)/10^3+'Assumptions (Coal)'!AR25*(Model!AS8-AR18)/10^9+'Assumptions (Coal)'!AR26*Model!AS9*((AS8-Model!AR18)/Model!AS8)/10^3,'Assumptions (Coal)'!AR25*Model!AS8/10^9+'Assumptions (Coal)'!AR26*Model!AS9/10^3)</f>
        <v>0.01187266517</v>
      </c>
      <c r="AT10" s="160">
        <f>IF(AS18&gt;0,'Assumptions (Coal)'!AS18*Model!AS18/10^9+'Assumptions (Coal)'!AS19*Model!AT9*(Model!AS18/Model!AT8)/10^3+'Assumptions (Coal)'!AS25*(Model!AT8-AS18)/10^9+'Assumptions (Coal)'!AS26*Model!AT9*((AT8-Model!AS18)/Model!AT8)/10^3,'Assumptions (Coal)'!AS25*Model!AT8/10^9+'Assumptions (Coal)'!AS26*Model!AT9/10^3)</f>
        <v>0.01057967207</v>
      </c>
      <c r="AU10" s="160">
        <f>IF(AT18&gt;0,'Assumptions (Coal)'!AT18*Model!AT18/10^9+'Assumptions (Coal)'!AT19*Model!AU9*(Model!AT18/Model!AU8)/10^3+'Assumptions (Coal)'!AT25*(Model!AU8-AT18)/10^9+'Assumptions (Coal)'!AT26*Model!AU9*((AU8-Model!AT18)/Model!AU8)/10^3,'Assumptions (Coal)'!AT25*Model!AU8/10^9+'Assumptions (Coal)'!AT26*Model!AU9/10^3)</f>
        <v>0.009235094632</v>
      </c>
      <c r="AV10" s="160">
        <f>IF(AU18&gt;0,'Assumptions (Coal)'!AU18*Model!AU18/10^9+'Assumptions (Coal)'!AU19*Model!AV9*(Model!AU18/Model!AV8)/10^3+'Assumptions (Coal)'!AU25*(Model!AV8-AU18)/10^9+'Assumptions (Coal)'!AU26*Model!AV9*((AV8-Model!AU18)/Model!AV8)/10^3,'Assumptions (Coal)'!AU25*Model!AV8/10^9+'Assumptions (Coal)'!AU26*Model!AV9/10^3)</f>
        <v>0.007837472629</v>
      </c>
      <c r="AW10" s="160">
        <f>IF(AV18&gt;0,'Assumptions (Coal)'!AV18*Model!AV18/10^9+'Assumptions (Coal)'!AV19*Model!AW9*(Model!AV18/Model!AW8)/10^3+'Assumptions (Coal)'!AV25*(Model!AW8-AV18)/10^9+'Assumptions (Coal)'!AV26*Model!AW9*((AW8-Model!AV18)/Model!AW8)/10^3,'Assumptions (Coal)'!AV25*Model!AW8/10^9+'Assumptions (Coal)'!AV26*Model!AW9/10^3)</f>
        <v>0.006385309569</v>
      </c>
      <c r="AX10" s="160">
        <f>IF(AW18&gt;0,'Assumptions (Coal)'!AW18*Model!AW18/10^9+'Assumptions (Coal)'!AW19*Model!AX9*(Model!AW18/Model!AX8)/10^3+'Assumptions (Coal)'!AW25*(Model!AX8-AW18)/10^9+'Assumptions (Coal)'!AW26*Model!AX9*((AX8-Model!AW18)/Model!AX8)/10^3,'Assumptions (Coal)'!AW25*Model!AX8/10^9+'Assumptions (Coal)'!AW26*Model!AX9/10^3)</f>
        <v>0.004877071852</v>
      </c>
      <c r="AY10" s="160">
        <f>IF(AX18&gt;0,'Assumptions (Coal)'!AX18*Model!AX18/10^9+'Assumptions (Coal)'!AX19*Model!AY9*(Model!AX18/Model!AY8)/10^3+'Assumptions (Coal)'!AX25*(Model!AY8-AX18)/10^9+'Assumptions (Coal)'!AX26*Model!AY9*((AY8-Model!AX18)/Model!AY8)/10^3,'Assumptions (Coal)'!AX25*Model!AY8/10^9+'Assumptions (Coal)'!AX26*Model!AY9/10^3)</f>
        <v>0.003311187913</v>
      </c>
      <c r="AZ10" s="160">
        <f>IF(AY18&gt;0,'Assumptions (Coal)'!AY18*Model!AY18/10^9+'Assumptions (Coal)'!AY19*Model!AZ9*(Model!AY18/Model!AZ8)/10^3+'Assumptions (Coal)'!AY25*(Model!AZ8-AY18)/10^9+'Assumptions (Coal)'!AY26*Model!AZ9*((AZ8-Model!AY18)/Model!AZ8)/10^3,'Assumptions (Coal)'!AY25*Model!AZ8/10^9+'Assumptions (Coal)'!AY26*Model!AZ9/10^3)</f>
        <v>0.001686047345</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0.3388691182</v>
      </c>
      <c r="D11" s="160">
        <f>'Assumptions (Coal)'!C30*Model!D9/10^3</f>
        <v>0.3400549711</v>
      </c>
      <c r="E11" s="160">
        <f>'Assumptions (Coal)'!D30*Model!E9/10^3</f>
        <v>0.3406710304</v>
      </c>
      <c r="F11" s="160">
        <f>'Assumptions (Coal)'!E30*Model!F9/10^3</f>
        <v>0.3467534115</v>
      </c>
      <c r="G11" s="160">
        <f>'Assumptions (Coal)'!F30*Model!G9/10^3</f>
        <v>0.343540861</v>
      </c>
      <c r="H11" s="160">
        <f>'Assumptions (Coal)'!G30*Model!H9/10^3</f>
        <v>0.3651072626</v>
      </c>
      <c r="I11" s="160">
        <f>'Assumptions (Coal)'!H30*Model!I9/10^3</f>
        <v>0.3508638701</v>
      </c>
      <c r="J11" s="160">
        <f>'Assumptions (Coal)'!I30*Model!J9/10^3</f>
        <v>0.3587209904</v>
      </c>
      <c r="K11" s="160">
        <f>'Assumptions (Coal)'!J30*Model!K9/10^3</f>
        <v>0.3934251036</v>
      </c>
      <c r="L11" s="160">
        <f>'Assumptions (Coal)'!K30*Model!L9/10^3</f>
        <v>0.3223023161</v>
      </c>
      <c r="M11" s="160">
        <f>'Assumptions (Coal)'!L30*Model!M9/10^3</f>
        <v>0.3228150259</v>
      </c>
      <c r="N11" s="160">
        <f>'Assumptions (Coal)'!M30*Model!N9/10^3</f>
        <v>0.1653034616</v>
      </c>
      <c r="O11" s="160">
        <f>'Assumptions (Coal)'!N30*Model!O9/10^3</f>
        <v>0.09862269775</v>
      </c>
      <c r="P11" s="160">
        <f>'Assumptions (Coal)'!O30*Model!P9/10^3</f>
        <v>0.1457311436</v>
      </c>
      <c r="Q11" s="160">
        <f>'Assumptions (Coal)'!P30*Model!Q9/10^3</f>
        <v>0.1199229338</v>
      </c>
      <c r="R11" s="160">
        <f>'Assumptions (Coal)'!Q30*Model!R9/10^3</f>
        <v>0.08703538771</v>
      </c>
      <c r="S11" s="160">
        <f>'Assumptions (Coal)'!R30*Model!S9/10^3</f>
        <v>0.05421821016</v>
      </c>
      <c r="T11" s="160">
        <f>'Assumptions (Coal)'!S30*Model!T9/10^3</f>
        <v>0.03514222866</v>
      </c>
      <c r="U11" s="160">
        <f>'Assumptions (Coal)'!T30*Model!U9/10^3</f>
        <v>0.02207175382</v>
      </c>
      <c r="V11" s="160">
        <f>'Assumptions (Coal)'!U30*Model!V9/10^3</f>
        <v>0.02207175382</v>
      </c>
      <c r="W11" s="160">
        <f>'Assumptions (Coal)'!V30*Model!W9/10^3</f>
        <v>0.02570983243</v>
      </c>
      <c r="X11" s="161">
        <f>X9*X14*'Assumptions (Coal)'!W49/10^3</f>
        <v>0.02450613116</v>
      </c>
      <c r="Y11" s="161">
        <f>Y9*Y14*'Assumptions (Coal)'!X49/10^3</f>
        <v>0.02412044034</v>
      </c>
      <c r="Z11" s="161">
        <f>Z9*Z14*'Assumptions (Coal)'!Y49/10^3</f>
        <v>0.02392313733</v>
      </c>
      <c r="AA11" s="161">
        <f>AA9*AA14*'Assumptions (Coal)'!Z49/10^3</f>
        <v>0.02385347355</v>
      </c>
      <c r="AB11" s="161">
        <f>AB9*AB14*'Assumptions (Coal)'!AA49/10^3</f>
        <v>0.0236357504</v>
      </c>
      <c r="AC11" s="161">
        <f>AC9*AC14*'Assumptions (Coal)'!AB49/10^3</f>
        <v>0.02327383908</v>
      </c>
      <c r="AD11" s="161">
        <f>AD9*AD14*'Assumptions (Coal)'!AC49/10^3</f>
        <v>0.02285341339</v>
      </c>
      <c r="AE11" s="161">
        <f>AE9*AE14*'Assumptions (Coal)'!AD49/10^3</f>
        <v>0.0223435956</v>
      </c>
      <c r="AF11" s="161">
        <f>AF9*AF14*'Assumptions (Coal)'!AE49/10^3</f>
        <v>0.02185021945</v>
      </c>
      <c r="AG11" s="161">
        <f>AG9*AG14*'Assumptions (Coal)'!AF49/10^3</f>
        <v>0.02134211546</v>
      </c>
      <c r="AH11" s="161">
        <f>AH9*AH14*'Assumptions (Coal)'!AG49/10^3</f>
        <v>0.02074754025</v>
      </c>
      <c r="AI11" s="161">
        <f>AI9*AI14*'Assumptions (Coal)'!AH49/10^3</f>
        <v>0.02011843621</v>
      </c>
      <c r="AJ11" s="161">
        <f>AJ9*AJ14*'Assumptions (Coal)'!AI49/10^3</f>
        <v>0.01951672644</v>
      </c>
      <c r="AK11" s="161">
        <f>AK9*AK14*'Assumptions (Coal)'!AJ49/10^3</f>
        <v>0.01885285942</v>
      </c>
      <c r="AL11" s="161">
        <f>AL9*AL14*'Assumptions (Coal)'!AK49/10^3</f>
        <v>0.01819142886</v>
      </c>
      <c r="AM11" s="161">
        <f>AM9*AM14*'Assumptions (Coal)'!AL49/10^3</f>
        <v>0.01744974049</v>
      </c>
      <c r="AN11" s="161">
        <f>AN9*AN14*'Assumptions (Coal)'!AM49/10^3</f>
        <v>0.01668316632</v>
      </c>
      <c r="AO11" s="161">
        <f>AO9*AO14*'Assumptions (Coal)'!AN49/10^3</f>
        <v>0.01582790353</v>
      </c>
      <c r="AP11" s="161">
        <f>AP9*AP14*'Assumptions (Coal)'!AO49/10^3</f>
        <v>0.01494377541</v>
      </c>
      <c r="AQ11" s="161">
        <f>AQ9*AQ14*'Assumptions (Coal)'!AP49/10^3</f>
        <v>0.0139350126</v>
      </c>
      <c r="AR11" s="161">
        <f>AR9*AR14*'Assumptions (Coal)'!AQ49/10^3</f>
        <v>0.01288267169</v>
      </c>
      <c r="AS11" s="161">
        <f>AS9*AS14*'Assumptions (Coal)'!AR49/10^3</f>
        <v>0.01175647285</v>
      </c>
      <c r="AT11" s="161">
        <f>AT9*AT14*'Assumptions (Coal)'!AS49/10^3</f>
        <v>0.01055388775</v>
      </c>
      <c r="AU11" s="161">
        <f>AU9*AU14*'Assumptions (Coal)'!AT49/10^3</f>
        <v>0.009287226243</v>
      </c>
      <c r="AV11" s="161">
        <f>AV9*AV14*'Assumptions (Coal)'!AU49/10^3</f>
        <v>0.007939932898</v>
      </c>
      <c r="AW11" s="161">
        <f>AW9*AW14*'Assumptions (Coal)'!AV49/10^3</f>
        <v>0.006521756677</v>
      </c>
      <c r="AX11" s="161">
        <f>AX9*AX14*'Assumptions (Coal)'!AW49/10^3</f>
        <v>0.005018935483</v>
      </c>
      <c r="AY11" s="161">
        <f>AY9*AY14*'Assumptions (Coal)'!AX49/10^3</f>
        <v>0.003434494075</v>
      </c>
      <c r="AZ11" s="161">
        <f>AZ9*AZ14*'Assumptions (Coal)'!AY49/10^3</f>
        <v>0.00176666724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959.2</v>
      </c>
      <c r="X12" s="164">
        <f>$W8-'Assumptions (Coal)'!$W53</f>
        <v>0</v>
      </c>
      <c r="Y12" s="164">
        <f>$W8-sum('Assumptions (Coal)'!$W53 :'Assumptions (Coal)'!X53)</f>
        <v>0</v>
      </c>
      <c r="Z12" s="164">
        <f>$W8-sum('Assumptions (Coal)'!$W53 :'Assumptions (Coal)'!Y53)</f>
        <v>0</v>
      </c>
      <c r="AA12" s="164">
        <f>$W8-sum('Assumptions (Coal)'!$W53 :'Assumptions (Coal)'!Z53)</f>
        <v>0</v>
      </c>
      <c r="AB12" s="164">
        <f>$W8-sum('Assumptions (Coal)'!$W53 :'Assumptions (Coal)'!AA53)</f>
        <v>0</v>
      </c>
      <c r="AC12" s="164">
        <f>$W8-sum('Assumptions (Coal)'!$W53 :'Assumptions (Coal)'!AB53)</f>
        <v>0</v>
      </c>
      <c r="AD12" s="164">
        <f>$W8-sum('Assumptions (Coal)'!$W53 :'Assumptions (Coal)'!AC53)</f>
        <v>0</v>
      </c>
      <c r="AE12" s="164">
        <f>$W8-sum('Assumptions (Coal)'!$W53 :'Assumptions (Coal)'!AD53)</f>
        <v>0</v>
      </c>
      <c r="AF12" s="164">
        <f>$W8-sum('Assumptions (Coal)'!$W53 :'Assumptions (Coal)'!AE53)</f>
        <v>0</v>
      </c>
      <c r="AG12" s="164">
        <f>$W8-sum('Assumptions (Coal)'!$W53 :'Assumptions (Coal)'!AF53)</f>
        <v>0</v>
      </c>
      <c r="AH12" s="164">
        <f>$W8-sum('Assumptions (Coal)'!$W53 :'Assumptions (Coal)'!AG53)</f>
        <v>0</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927.2266667</v>
      </c>
      <c r="Y13" s="164">
        <f t="shared" si="5"/>
        <v>927.2266667</v>
      </c>
      <c r="Z13" s="164">
        <f>sum(W18:Z18)</f>
        <v>927.2266667</v>
      </c>
      <c r="AA13" s="164">
        <f>sum(W18:AA18)</f>
        <v>927.2266667</v>
      </c>
      <c r="AB13" s="164">
        <f>sum(W18:AB18)</f>
        <v>927.2266667</v>
      </c>
      <c r="AC13" s="164">
        <f>sum(W18:AC18)</f>
        <v>927.2266667</v>
      </c>
      <c r="AD13" s="164">
        <f>sum(W18:AD18)</f>
        <v>927.2266667</v>
      </c>
      <c r="AE13" s="164">
        <f>sum(W18:AE18)</f>
        <v>927.2266667</v>
      </c>
      <c r="AF13" s="164">
        <f>sum(W18:AF18)</f>
        <v>927.2266667</v>
      </c>
      <c r="AG13" s="164">
        <f>sum(W18:AG18)</f>
        <v>927.2266667</v>
      </c>
      <c r="AH13" s="164">
        <f>sum(W18:AH18)</f>
        <v>927.2266667</v>
      </c>
      <c r="AI13" s="164">
        <f>sum(W18:AI18)</f>
        <v>927.2266667</v>
      </c>
      <c r="AJ13" s="164">
        <f>sum(W18:AJ18)</f>
        <v>927.2266667</v>
      </c>
      <c r="AK13" s="164">
        <f>sum(W18:AK18)</f>
        <v>927.2266667</v>
      </c>
      <c r="AL13" s="164">
        <f>sum(W18:AL18)</f>
        <v>927.2266667</v>
      </c>
      <c r="AM13" s="164">
        <f>sum(W18:AM18)</f>
        <v>927.2266667</v>
      </c>
      <c r="AN13" s="164">
        <f>sum(W18:AN18)</f>
        <v>927.2266667</v>
      </c>
      <c r="AO13" s="164">
        <f>sum(W18:AO18)</f>
        <v>927.2266667</v>
      </c>
      <c r="AP13" s="164">
        <f>sum(W18:AP18)</f>
        <v>927.2266667</v>
      </c>
      <c r="AQ13" s="164">
        <f>sum(W18:AQ18)</f>
        <v>927.2266667</v>
      </c>
      <c r="AR13" s="164">
        <f>sum(W18:AR18)</f>
        <v>927.2266667</v>
      </c>
      <c r="AS13" s="164">
        <f>sum(W18:AS18)</f>
        <v>927.2266667</v>
      </c>
      <c r="AT13" s="164">
        <f>sum(W18:AT18)</f>
        <v>927.2266667</v>
      </c>
      <c r="AU13" s="164">
        <f>sum(W18:AU18)</f>
        <v>927.2266667</v>
      </c>
      <c r="AV13" s="164">
        <f>sum(W18:AV18)</f>
        <v>927.2266667</v>
      </c>
      <c r="AW13" s="164">
        <f>sum(W18:AW18)</f>
        <v>927.2266667</v>
      </c>
      <c r="AX13" s="164">
        <f>sum(W18:AX18)</f>
        <v>927.2266667</v>
      </c>
      <c r="AY13" s="164">
        <f>sum(W18:AY18)</f>
        <v>927.2266667</v>
      </c>
      <c r="AZ13" s="164">
        <f>sum(W18:AZ18)</f>
        <v>927.2266667</v>
      </c>
      <c r="BA13" s="164">
        <f>sum(W18:BA18)</f>
        <v>927.2266667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9.695</v>
      </c>
      <c r="Y14" s="168">
        <f>((sum($X$15:Y15)+Y12*'Assumptions (Coal)'!$V$29)/(Y12+sum($X18:Y18)))</f>
        <v>9.695</v>
      </c>
      <c r="Z14" s="168">
        <f>((sum($X$15:Z15)+Z12*'Assumptions (Coal)'!$V$29)/(Z12+sum($X18:Z18)))</f>
        <v>9.695</v>
      </c>
      <c r="AA14" s="168">
        <f>((sum($X$15:AA15)+AA12*'Assumptions (Coal)'!$V$29)/(AA12+sum($X18:AA18)))</f>
        <v>9.695</v>
      </c>
      <c r="AB14" s="168">
        <f>((sum($X$15:AB15)+AB12*'Assumptions (Coal)'!$V$29)/(AB12+sum($X18:AB18)))</f>
        <v>9.695</v>
      </c>
      <c r="AC14" s="168">
        <f>((sum($X$15:AC15)+AC12*'Assumptions (Coal)'!$V$29)/(AC12+sum($X18:AC18)))</f>
        <v>9.695</v>
      </c>
      <c r="AD14" s="168">
        <f>((sum($X$15:AD15)+AD12*'Assumptions (Coal)'!$V$29)/(AD12+sum($X18:AD18)))</f>
        <v>9.695</v>
      </c>
      <c r="AE14" s="168">
        <f>((sum($X$15:AE15)+AE12*'Assumptions (Coal)'!$V$29)/(AE12+sum($X18:AE18)))</f>
        <v>9.695</v>
      </c>
      <c r="AF14" s="168">
        <f>((sum($X$15:AF15)+AF12*'Assumptions (Coal)'!$V$29)/(AF12+sum($X18:AF18)))</f>
        <v>9.695</v>
      </c>
      <c r="AG14" s="168">
        <f>((sum($X$15:AG15)+AG12*'Assumptions (Coal)'!$V$29)/(AG12+sum($X18:AG18)))</f>
        <v>9.695</v>
      </c>
      <c r="AH14" s="168">
        <f>((sum($X$15:AH15)+AH12*'Assumptions (Coal)'!$V$29)/(AH12+sum($X18:AH18)))</f>
        <v>9.695</v>
      </c>
      <c r="AI14" s="168">
        <f>((sum($X$15:AI15)+AI12*'Assumptions (Coal)'!$V$29)/(AI12+sum($X18:AI18)))</f>
        <v>9.695</v>
      </c>
      <c r="AJ14" s="168">
        <f>((sum($X$15:AJ15)+AJ12*'Assumptions (Coal)'!$V$29)/(AJ12+sum($X18:AJ18)))</f>
        <v>9.695</v>
      </c>
      <c r="AK14" s="168">
        <f>((sum($X$15:AK15)+AK12*'Assumptions (Coal)'!$V$29)/(AK12+sum($X18:AK18)))</f>
        <v>9.695</v>
      </c>
      <c r="AL14" s="168">
        <f>((sum($X$15:AL15)+AL12*'Assumptions (Coal)'!$V$29)/(AL12+sum($X18:AL18)))</f>
        <v>9.695</v>
      </c>
      <c r="AM14" s="168">
        <f>((sum($X$15:AM15)+AM12*'Assumptions (Coal)'!$V$29)/(AM12+sum($X18:AM18)))</f>
        <v>9.695</v>
      </c>
      <c r="AN14" s="168">
        <f>((sum($X$15:AN15)+AN12*'Assumptions (Coal)'!$V$29)/(AN12+sum($X18:AN18)))</f>
        <v>9.695</v>
      </c>
      <c r="AO14" s="168">
        <f>((sum($X$15:AO15)+AO12*'Assumptions (Coal)'!$V$29)/(AO12+sum($X18:AO18)))</f>
        <v>9.695</v>
      </c>
      <c r="AP14" s="168">
        <f>((sum($X$15:AP15)+AP12*'Assumptions (Coal)'!$V$29)/(AP12+sum($X18:AP18)))</f>
        <v>9.695</v>
      </c>
      <c r="AQ14" s="168">
        <f>((sum($X$15:AQ15)+AQ12*'Assumptions (Coal)'!$V$29)/(AQ12+sum($X18:AQ18)))</f>
        <v>9.695</v>
      </c>
      <c r="AR14" s="168">
        <f>((sum($X$15:AR15)+AR12*'Assumptions (Coal)'!$V$29)/(AR12+sum($X18:AR18)))</f>
        <v>9.695</v>
      </c>
      <c r="AS14" s="168">
        <f>((sum($X$15:AS15)+AS12*'Assumptions (Coal)'!$V$29)/(AS12+sum($X18:AS18)))</f>
        <v>9.695</v>
      </c>
      <c r="AT14" s="168">
        <f>((sum($X$15:AT15)+AT12*'Assumptions (Coal)'!$V$29)/(AT12+sum($X18:AT18)))</f>
        <v>9.695</v>
      </c>
      <c r="AU14" s="168">
        <f>((sum($X$15:AU15)+AU12*'Assumptions (Coal)'!$V$29)/(AU12+sum($X18:AU18)))</f>
        <v>9.695</v>
      </c>
      <c r="AV14" s="168">
        <f>((sum($X$15:AV15)+AV12*'Assumptions (Coal)'!$V$29)/(AV12+sum($X18:AV18)))</f>
        <v>9.695</v>
      </c>
      <c r="AW14" s="168">
        <f>((sum($X$15:AW15)+AW12*'Assumptions (Coal)'!$V$29)/(AW12+sum($X18:AW18)))</f>
        <v>9.695</v>
      </c>
      <c r="AX14" s="168">
        <f>((sum($X$15:AX15)+AX12*'Assumptions (Coal)'!$V$29)/(AX12+sum($X18:AX18)))</f>
        <v>9.695</v>
      </c>
      <c r="AY14" s="168">
        <f>((sum($X$15:AY15)+AY12*'Assumptions (Coal)'!$V$29)/(AY12+sum($X18:AY18)))</f>
        <v>9.695</v>
      </c>
      <c r="AZ14" s="168">
        <f>((sum($X$15:AZ15)+AZ12*'Assumptions (Coal)'!$V$29)/(AZ12+sum($X18:AZ18)))</f>
        <v>9.695</v>
      </c>
      <c r="BA14" s="168">
        <f>((sum($X$15:BA15)+BA12*'Assumptions (Coal)'!$V$29)/(BA12+sum($X18:BA18)))</f>
        <v>9.695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8989.462533</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1.268822879</v>
      </c>
      <c r="D16" s="160">
        <f>D9*'Assumptions (Coal)'!C44/10^3</f>
        <v>1.304194606</v>
      </c>
      <c r="E16" s="160">
        <f>E9*'Assumptions (Coal)'!D44/10^3</f>
        <v>1.181259695</v>
      </c>
      <c r="F16" s="160">
        <f>F9*'Assumptions (Coal)'!E44/10^3</f>
        <v>1.461533528</v>
      </c>
      <c r="G16" s="160">
        <f>G9*'Assumptions (Coal)'!F44/10^3</f>
        <v>1.521359278</v>
      </c>
      <c r="H16" s="160">
        <f>H9*'Assumptions (Coal)'!G44/10^3</f>
        <v>1.957632149</v>
      </c>
      <c r="I16" s="160">
        <f>I9*'Assumptions (Coal)'!H44/10^3</f>
        <v>1.692548703</v>
      </c>
      <c r="J16" s="160">
        <f>J9*'Assumptions (Coal)'!I44/10^3</f>
        <v>1.758824447</v>
      </c>
      <c r="K16" s="160">
        <f>K9*'Assumptions (Coal)'!J44/10^3</f>
        <v>1.908850353</v>
      </c>
      <c r="L16" s="160">
        <f>L9*'Assumptions (Coal)'!K44/10^3</f>
        <v>1.022673436</v>
      </c>
      <c r="M16" s="160">
        <f>M9*'Assumptions (Coal)'!L44/10^3</f>
        <v>1.031072066</v>
      </c>
      <c r="N16" s="160">
        <f>N9*'Assumptions (Coal)'!M44/10^3</f>
        <v>0.4830724712</v>
      </c>
      <c r="O16" s="160">
        <f>O9*'Assumptions (Coal)'!N44/10^3</f>
        <v>0.2502607369</v>
      </c>
      <c r="P16" s="160">
        <f>P9*'Assumptions (Coal)'!O44/10^3</f>
        <v>0.4175375467</v>
      </c>
      <c r="Q16" s="160">
        <f>Q9*'Assumptions (Coal)'!P44/10^3</f>
        <v>0.3640387732</v>
      </c>
      <c r="R16" s="160">
        <f>R9*'Assumptions (Coal)'!Q44/10^3</f>
        <v>0.2323839418</v>
      </c>
      <c r="S16" s="160">
        <f>S9*'Assumptions (Coal)'!R44/10^3</f>
        <v>0.1630031779</v>
      </c>
      <c r="T16" s="160">
        <f>T9*'Assumptions (Coal)'!S44/10^3</f>
        <v>0.1056327492</v>
      </c>
      <c r="U16" s="160">
        <f>U9*'Assumptions (Coal)'!T44/10^3</f>
        <v>0.0681056712</v>
      </c>
      <c r="V16" s="160">
        <f>V9*'Assumptions (Coal)'!U44/10^3</f>
        <v>0.06904981524</v>
      </c>
      <c r="W16" s="160">
        <f>W9*'Assumptions (Coal)'!V44/10^3</f>
        <v>0.07202363558</v>
      </c>
      <c r="X16" s="160">
        <f>X9*'Assumptions (Coal)'!W44/10^3</f>
        <v>0.07015091598</v>
      </c>
      <c r="Y16" s="160">
        <f>Y9*'Assumptions (Coal)'!X44/10^3</f>
        <v>0.06835728453</v>
      </c>
      <c r="Z16" s="160">
        <f>Z9*'Assumptions (Coal)'!Y44/10^3</f>
        <v>0.06699109007</v>
      </c>
      <c r="AA16" s="160">
        <f>AA9*'Assumptions (Coal)'!Z44/10^3</f>
        <v>0.06573604788</v>
      </c>
      <c r="AB16" s="160">
        <f>AB9*'Assumptions (Coal)'!AA44/10^3</f>
        <v>0.06499087106</v>
      </c>
      <c r="AC16" s="160">
        <f>AC9*'Assumptions (Coal)'!AB44/10^3</f>
        <v>0.06339863154</v>
      </c>
      <c r="AD16" s="160">
        <f>AD9*'Assumptions (Coal)'!AC44/10^3</f>
        <v>0.06195094932</v>
      </c>
      <c r="AE16" s="160">
        <f>AE9*'Assumptions (Coal)'!AD44/10^3</f>
        <v>0.06029822093</v>
      </c>
      <c r="AF16" s="160">
        <f>AF9*'Assumptions (Coal)'!AE44/10^3</f>
        <v>0.05861747021</v>
      </c>
      <c r="AG16" s="160">
        <f>AG9*'Assumptions (Coal)'!AF44/10^3</f>
        <v>0.05685710375</v>
      </c>
      <c r="AH16" s="160">
        <f>AH9*'Assumptions (Coal)'!AG44/10^3</f>
        <v>0.05509222555</v>
      </c>
      <c r="AI16" s="160">
        <f>AI9*'Assumptions (Coal)'!AH44/10^3</f>
        <v>0.05301304074</v>
      </c>
      <c r="AJ16" s="160">
        <f>AJ9*'Assumptions (Coal)'!AI44/10^3</f>
        <v>0.05082773131</v>
      </c>
      <c r="AK16" s="160">
        <f>AK9*'Assumptions (Coal)'!AJ44/10^3</f>
        <v>0.04856793492</v>
      </c>
      <c r="AL16" s="160">
        <f>AL9*'Assumptions (Coal)'!AK44/10^3</f>
        <v>0.04629620909</v>
      </c>
      <c r="AM16" s="160">
        <f>AM9*'Assumptions (Coal)'!AL44/10^3</f>
        <v>0.0441053826</v>
      </c>
      <c r="AN16" s="160">
        <f>AN9*'Assumptions (Coal)'!AM44/10^3</f>
        <v>0.04176109735</v>
      </c>
      <c r="AO16" s="160">
        <f>AO9*'Assumptions (Coal)'!AN44/10^3</f>
        <v>0.03941424558</v>
      </c>
      <c r="AP16" s="160">
        <f>AP9*'Assumptions (Coal)'!AO44/10^3</f>
        <v>0.03693704288</v>
      </c>
      <c r="AQ16" s="160">
        <f>AQ9*'Assumptions (Coal)'!AP44/10^3</f>
        <v>0.03426431326</v>
      </c>
      <c r="AR16" s="160">
        <f>AR9*'Assumptions (Coal)'!AQ44/10^3</f>
        <v>0.03144092582</v>
      </c>
      <c r="AS16" s="160">
        <f>AS9*'Assumptions (Coal)'!AR44/10^3</f>
        <v>0.02847988785</v>
      </c>
      <c r="AT16" s="160">
        <f>AT9*'Assumptions (Coal)'!AS44/10^3</f>
        <v>0.0254136938</v>
      </c>
      <c r="AU16" s="160">
        <f>AU9*'Assumptions (Coal)'!AT44/10^3</f>
        <v>0.02223472793</v>
      </c>
      <c r="AV16" s="160">
        <f>AV9*'Assumptions (Coal)'!AU44/10^3</f>
        <v>0.01891490567</v>
      </c>
      <c r="AW16" s="160">
        <f>AW9*'Assumptions (Coal)'!AV44/10^3</f>
        <v>0.01541456661</v>
      </c>
      <c r="AX16" s="160">
        <f>AX9*'Assumptions (Coal)'!AW44/10^3</f>
        <v>0.01181502064</v>
      </c>
      <c r="AY16" s="160">
        <f>AY9*'Assumptions (Coal)'!AX44/10^3</f>
        <v>0.008160608938</v>
      </c>
      <c r="AZ16" s="160">
        <f>AZ9*'Assumptions (Coal)'!AY44/10^3</f>
        <v>0.004188993836</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0.05181404586</v>
      </c>
      <c r="K17" s="160">
        <f>K8*'Assumptions (Coal)'!J47*'Assumptions (Coal)'!J46*365/10^9</f>
        <v>0.05266361699</v>
      </c>
      <c r="L17" s="160">
        <f>L8*'Assumptions (Coal)'!K47*'Assumptions (Coal)'!K46*365/10^9</f>
        <v>0.06094693558</v>
      </c>
      <c r="M17" s="160">
        <f>M8*'Assumptions (Coal)'!L47*'Assumptions (Coal)'!L46*365/10^9</f>
        <v>0.04255372046</v>
      </c>
      <c r="N17" s="160">
        <f>N8*'Assumptions (Coal)'!M47*'Assumptions (Coal)'!M46*365/10^9</f>
        <v>0.04399799139</v>
      </c>
      <c r="O17" s="160">
        <f>O8*'Assumptions (Coal)'!N47*'Assumptions (Coal)'!N46*365/10^9</f>
        <v>0.04238380623</v>
      </c>
      <c r="P17" s="160">
        <f>P8*'Assumptions (Coal)'!O47*'Assumptions (Coal)'!O46*365/10^9</f>
        <v>0.03664920106</v>
      </c>
      <c r="Q17" s="160">
        <f>Q8*'Assumptions (Coal)'!P47*'Assumptions (Coal)'!P46*365/10^9</f>
        <v>0.02738961936</v>
      </c>
      <c r="R17" s="160">
        <f>R8*'Assumptions (Coal)'!Q47*'Assumptions (Coal)'!Q46*365/10^9</f>
        <v>0.0293914303</v>
      </c>
      <c r="S17" s="160">
        <f>S8*'Assumptions (Coal)'!R47*'Assumptions (Coal)'!R46*365/10^9</f>
        <v>0.02421531917</v>
      </c>
      <c r="T17" s="160">
        <f>T8*'Assumptions (Coal)'!S47*'Assumptions (Coal)'!S46*365/10^9</f>
        <v>0.02591554388</v>
      </c>
      <c r="U17" s="160">
        <f>U8*'Assumptions (Coal)'!T47*'Assumptions (Coal)'!T46*365/10^9</f>
        <v>0.02529667729</v>
      </c>
      <c r="V17" s="160">
        <f>V8*'Assumptions (Coal)'!U47*'Assumptions (Coal)'!U46*365/10^9</f>
        <v>0.02596812731</v>
      </c>
      <c r="W17" s="160">
        <f>W8*'Assumptions (Coal)'!V47*'Assumptions (Coal)'!V46*365/10^9</f>
        <v>0.0263281216</v>
      </c>
      <c r="X17" s="160">
        <f>X8*'Assumptions (Coal)'!W47*'Assumptions (Coal)'!W46*365/10^9</f>
        <v>0.02564355203</v>
      </c>
      <c r="Y17" s="160">
        <f>Y8*'Assumptions (Coal)'!X47*'Assumptions (Coal)'!X46*365/10^9</f>
        <v>0.024987893</v>
      </c>
      <c r="Z17" s="160">
        <f>Z8*'Assumptions (Coal)'!Y47*'Assumptions (Coal)'!Y46*365/10^9</f>
        <v>0.02448848286</v>
      </c>
      <c r="AA17" s="160">
        <f>AA8*'Assumptions (Coal)'!Z47*'Assumptions (Coal)'!Z46*365/10^9</f>
        <v>0.02402970425</v>
      </c>
      <c r="AB17" s="160">
        <f>AB8*'Assumptions (Coal)'!AA47*'Assumptions (Coal)'!AA46*365/10^9</f>
        <v>0.02375730609</v>
      </c>
      <c r="AC17" s="160">
        <f>AC8*'Assumptions (Coal)'!AB47*'Assumptions (Coal)'!AB46*365/10^9</f>
        <v>0.02317526555</v>
      </c>
      <c r="AD17" s="160">
        <f>AD8*'Assumptions (Coal)'!AC47*'Assumptions (Coal)'!AC46*365/10^9</f>
        <v>0.02264606769</v>
      </c>
      <c r="AE17" s="160">
        <f>AE8*'Assumptions (Coal)'!AD47*'Assumptions (Coal)'!AD46*365/10^9</f>
        <v>0.02204191555</v>
      </c>
      <c r="AF17" s="160">
        <f>AF8*'Assumptions (Coal)'!AE47*'Assumptions (Coal)'!AE46*365/10^9</f>
        <v>0.02142751988</v>
      </c>
      <c r="AG17" s="160">
        <f>AG8*'Assumptions (Coal)'!AF47*'Assumptions (Coal)'!AF46*365/10^9</f>
        <v>0.02078402082</v>
      </c>
      <c r="AH17" s="160">
        <f>AH8*'Assumptions (Coal)'!AG47*'Assumptions (Coal)'!AG46*365/10^9</f>
        <v>0.02013887249</v>
      </c>
      <c r="AI17" s="160">
        <f>AI8*'Assumptions (Coal)'!AH47*'Assumptions (Coal)'!AH46*365/10^9</f>
        <v>0.0193788299</v>
      </c>
      <c r="AJ17" s="160">
        <f>AJ8*'Assumptions (Coal)'!AI47*'Assumptions (Coal)'!AI46*365/10^9</f>
        <v>0.01857999363</v>
      </c>
      <c r="AK17" s="160">
        <f>AK8*'Assumptions (Coal)'!AJ47*'Assumptions (Coal)'!AJ46*365/10^9</f>
        <v>0.01775392878</v>
      </c>
      <c r="AL17" s="160">
        <f>AL8*'Assumptions (Coal)'!AK47*'Assumptions (Coal)'!AK46*365/10^9</f>
        <v>0.01692350313</v>
      </c>
      <c r="AM17" s="160">
        <f>AM8*'Assumptions (Coal)'!AL47*'Assumptions (Coal)'!AL46*365/10^9</f>
        <v>0.01612265011</v>
      </c>
      <c r="AN17" s="160">
        <f>AN8*'Assumptions (Coal)'!AM47*'Assumptions (Coal)'!AM46*365/10^9</f>
        <v>0.01526570049</v>
      </c>
      <c r="AO17" s="160">
        <f>AO8*'Assumptions (Coal)'!AN47*'Assumptions (Coal)'!AN46*365/10^9</f>
        <v>0.01440781269</v>
      </c>
      <c r="AP17" s="160">
        <f>AP8*'Assumptions (Coal)'!AO47*'Assumptions (Coal)'!AO46*365/10^9</f>
        <v>0.01350227531</v>
      </c>
      <c r="AQ17" s="160">
        <f>AQ8*'Assumptions (Coal)'!AP47*'Assumptions (Coal)'!AP46*365/10^9</f>
        <v>0.01252526339</v>
      </c>
      <c r="AR17" s="160">
        <f>AR8*'Assumptions (Coal)'!AQ47*'Assumptions (Coal)'!AQ46*365/10^9</f>
        <v>0.01149317875</v>
      </c>
      <c r="AS17" s="160">
        <f>AS8*'Assumptions (Coal)'!AR47*'Assumptions (Coal)'!AR46*365/10^9</f>
        <v>0.01041077619</v>
      </c>
      <c r="AT17" s="160">
        <f>AT8*'Assumptions (Coal)'!AS47*'Assumptions (Coal)'!AS46*365/10^9</f>
        <v>0.009289933995</v>
      </c>
      <c r="AU17" s="160">
        <f>AU8*'Assumptions (Coal)'!AT47*'Assumptions (Coal)'!AT46*365/10^9</f>
        <v>0.008127868247</v>
      </c>
      <c r="AV17" s="160">
        <f>AV8*'Assumptions (Coal)'!AU47*'Assumptions (Coal)'!AU46*365/10^9</f>
        <v>0.006914312677</v>
      </c>
      <c r="AW17" s="160">
        <f>AW8*'Assumptions (Coal)'!AV47*'Assumptions (Coal)'!AV46*365/10^9</f>
        <v>0.005634769486</v>
      </c>
      <c r="AX17" s="160">
        <f>AX8*'Assumptions (Coal)'!AW47*'Assumptions (Coal)'!AW46*365/10^9</f>
        <v>0.004318961374</v>
      </c>
      <c r="AY17" s="160">
        <f>AY8*'Assumptions (Coal)'!AX47*'Assumptions (Coal)'!AX46*365/10^9</f>
        <v>0.002983097183</v>
      </c>
      <c r="AZ17" s="160">
        <f>AZ8*'Assumptions (Coal)'!AY47*'Assumptions (Coal)'!AY46*365/10^9</f>
        <v>0.001531279811</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927.2266667</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0.6082091503</v>
      </c>
      <c r="S20" s="176">
        <f t="shared" si="7"/>
        <v>0.614505806</v>
      </c>
      <c r="T20" s="176">
        <f t="shared" si="7"/>
        <v>0.6260807597</v>
      </c>
      <c r="U20" s="176">
        <f t="shared" si="7"/>
        <v>0.6413317778</v>
      </c>
      <c r="V20" s="176">
        <f t="shared" si="7"/>
        <v>0.6538435032</v>
      </c>
      <c r="W20" s="176">
        <f t="shared" si="7"/>
        <v>0.844733933</v>
      </c>
      <c r="X20" s="176">
        <f t="shared" si="7"/>
        <v>0</v>
      </c>
      <c r="Y20" s="176">
        <f t="shared" si="7"/>
        <v>0</v>
      </c>
      <c r="Z20" s="176">
        <f t="shared" si="7"/>
        <v>0</v>
      </c>
      <c r="AA20" s="176">
        <f t="shared" si="7"/>
        <v>0</v>
      </c>
      <c r="AB20" s="176">
        <f t="shared" si="7"/>
        <v>0</v>
      </c>
      <c r="AC20" s="176">
        <f t="shared" si="7"/>
        <v>0</v>
      </c>
      <c r="AD20" s="176">
        <f t="shared" si="7"/>
        <v>0</v>
      </c>
      <c r="AE20" s="176">
        <f t="shared" si="7"/>
        <v>0</v>
      </c>
      <c r="AF20" s="176">
        <f t="shared" si="7"/>
        <v>0</v>
      </c>
      <c r="AG20" s="176">
        <f t="shared" si="7"/>
        <v>0</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0.6082091503</v>
      </c>
      <c r="S42" s="160">
        <f>IF($X$18&gt;0,'Assumptions (Coal)'!$V$14*Model!$X$18*'Assumptions (Coal)'!R$2/10^9,0)</f>
        <v>0.614505806</v>
      </c>
      <c r="T42" s="160">
        <f>IF($X$18&gt;0,'Assumptions (Coal)'!$V$14*Model!$X$18*'Assumptions (Coal)'!S$2/10^9,0)</f>
        <v>0.6260807597</v>
      </c>
      <c r="U42" s="160">
        <f>IF($X$18&gt;0,'Assumptions (Coal)'!$V$14*Model!$X$18*'Assumptions (Coal)'!T$2/10^9,0)</f>
        <v>0.6413317778</v>
      </c>
      <c r="V42" s="160">
        <f>IF($X$18&gt;0,'Assumptions (Coal)'!$V$14*Model!$X$18*'Assumptions (Coal)'!U$2/10^9,0)</f>
        <v>0.6538435032</v>
      </c>
      <c r="W42" s="160">
        <f>IF($X$18&gt;0,'Assumptions (Coal)'!$V$14*Model!$X$18*'Assumptions (Coal)'!V$2/10^9,0)</f>
        <v>0.844733933</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0.2432836601</v>
      </c>
      <c r="S81" s="177">
        <f>'Assumptions (Coal)'!$V$5*Model!S20</f>
        <v>0.2458023224</v>
      </c>
      <c r="T81" s="177">
        <f>'Assumptions (Coal)'!$V$5*Model!T20</f>
        <v>0.2504323039</v>
      </c>
      <c r="U81" s="177">
        <f>'Assumptions (Coal)'!$V$5*Model!U20</f>
        <v>0.2565327111</v>
      </c>
      <c r="V81" s="177">
        <f>'Assumptions (Coal)'!$V$5*Model!V20</f>
        <v>0.2615374013</v>
      </c>
      <c r="W81" s="177">
        <f>'Assumptions (Coal)'!$V$5*Model!W20</f>
        <v>0.3378935732</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0.3649254902</v>
      </c>
      <c r="S82" s="176">
        <f>'Assumptions (Coal)'!$V$6*Model!S20</f>
        <v>0.3687034836</v>
      </c>
      <c r="T82" s="176">
        <f>'Assumptions (Coal)'!$V$6*Model!T20</f>
        <v>0.3756484558</v>
      </c>
      <c r="U82" s="176">
        <f>'Assumptions (Coal)'!$V$6*Model!U20</f>
        <v>0.3847990667</v>
      </c>
      <c r="V82" s="176">
        <f>'Assumptions (Coal)'!$V$6*Model!V20</f>
        <v>0.3923061019</v>
      </c>
      <c r="W82" s="176">
        <f>'Assumptions (Coal)'!$V$6*Model!W20</f>
        <v>0.5068403598</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-0.07534046865</v>
      </c>
      <c r="Y83" s="177">
        <f t="array" ref="Y83">SUM(IF(ISERROR(Y84:Y135),"",Y84:Y135))</f>
        <v>-0.07891914091</v>
      </c>
      <c r="Z83" s="177">
        <f t="array" ref="Z83">SUM(IF(ISERROR(Z84:Z135),"",Z84:Z135))</f>
        <v>-0.0826678001</v>
      </c>
      <c r="AA83" s="177">
        <f t="array" ref="AA83">SUM(IF(ISERROR(AA84:AA135),"",AA84:AA135))</f>
        <v>-0.08659452061</v>
      </c>
      <c r="AB83" s="177">
        <f t="array" ref="AB83">SUM(IF(ISERROR(AB84:AB135),"",AB84:AB135))</f>
        <v>-0.09070776034</v>
      </c>
      <c r="AC83" s="177">
        <f t="array" ref="AC83">SUM(IF(ISERROR(AC84:AC135),"",AC84:AC135))</f>
        <v>-0.09501637895</v>
      </c>
      <c r="AD83" s="177">
        <f t="array" ref="AD83">SUM(IF(ISERROR(AD84:AD135),"",AD84:AD135))</f>
        <v>-0.09952965695</v>
      </c>
      <c r="AE83" s="177">
        <f t="array" ref="AE83">SUM(IF(ISERROR(AE84:AE135),"",AE84:AE135))</f>
        <v>-0.1042573157</v>
      </c>
      <c r="AF83" s="177">
        <f t="array" ref="AF83">SUM(IF(ISERROR(AF84:AF135),"",AF84:AF135))</f>
        <v>-0.1092095382</v>
      </c>
      <c r="AG83" s="177">
        <f t="array" ref="AG83">SUM(IF(ISERROR(AG84:AG135),"",AG84:AG135))</f>
        <v>-0.1143969912</v>
      </c>
      <c r="AH83" s="177">
        <f t="array" ref="AH83">SUM(IF(ISERROR(AH84:AH135),"",AH84:AH135))</f>
        <v>-0.1198308483</v>
      </c>
      <c r="AI83" s="177">
        <f t="array" ref="AI83">SUM(IF(ISERROR(AI84:AI135),"",AI84:AI135))</f>
        <v>-0.1255228136</v>
      </c>
      <c r="AJ83" s="177">
        <f t="array" ref="AJ83">SUM(IF(ISERROR(AJ84:AJ135),"",AJ84:AJ135))</f>
        <v>-0.1314851472</v>
      </c>
      <c r="AK83" s="177">
        <f t="array" ref="AK83">SUM(IF(ISERROR(AK84:AK135),"",AK84:AK135))</f>
        <v>-0.1377306917</v>
      </c>
      <c r="AL83" s="177">
        <f t="array" ref="AL83">SUM(IF(ISERROR(AL84:AL135),"",AL84:AL135))</f>
        <v>-0.1442728996</v>
      </c>
      <c r="AM83" s="177">
        <f t="array" ref="AM83">SUM(IF(ISERROR(AM84:AM135),"",AM84:AM135))</f>
        <v>0</v>
      </c>
      <c r="AN83" s="177">
        <f t="array" ref="AN83">SUM(IF(ISERROR(AN84:AN135),"",AN84:AN135))</f>
        <v>0</v>
      </c>
      <c r="AO83" s="177">
        <f t="array" ref="AO83">SUM(IF(ISERROR(AO84:AO135),"",AO84:AO135))</f>
        <v>0</v>
      </c>
      <c r="AP83" s="177">
        <f t="array" ref="AP83">SUM(IF(ISERROR(AP84:AP135),"",AP84:AP135))</f>
        <v>0</v>
      </c>
      <c r="AQ83" s="177">
        <f t="array" ref="AQ83">SUM(IF(ISERROR(AQ84:AQ135),"",AQ84:AQ135))</f>
        <v>0</v>
      </c>
      <c r="AR83" s="177">
        <f t="array" ref="AR83">SUM(IF(ISERROR(AR84:AR135),"",AR84:AR135))</f>
        <v>0</v>
      </c>
      <c r="AS83" s="177">
        <f t="array" ref="AS83">SUM(IF(ISERROR(AS84:AS135),"",AS84:AS135))</f>
        <v>0</v>
      </c>
      <c r="AT83" s="177">
        <f t="array" ref="AT83">SUM(IF(ISERROR(AT84:AT135),"",AT84:AT135))</f>
        <v>0</v>
      </c>
      <c r="AU83" s="177">
        <f t="array" ref="AU83">SUM(IF(ISERROR(AU84:AU135),"",AU84:AU135))</f>
        <v>0</v>
      </c>
      <c r="AV83" s="177">
        <f t="array" ref="AV83">SUM(IF(ISERROR(AV84:AV135),"",AV84:AV135))</f>
        <v>0</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-0.07534046865</v>
      </c>
      <c r="Y105" s="160">
        <f>IF($X$18&gt;0,PPMT('Assumptions (Coal)'!$V$7,Model!X1,'Assumptions (Coal)'!$V$10,'Assumptions (Coal)'!$V$5*Model!$X$18*average('Assumptions (Coal)'!$Q$2:$V$2)/10^9),0)</f>
        <v>-0.07891914091</v>
      </c>
      <c r="Z105" s="160">
        <f>IF($X$18&gt;0,PPMT('Assumptions (Coal)'!$V$7,Model!Y1,'Assumptions (Coal)'!$V$10,'Assumptions (Coal)'!$V$5*Model!$X$18*average('Assumptions (Coal)'!$Q$2:$V$2)/10^9),0)</f>
        <v>-0.0826678001</v>
      </c>
      <c r="AA105" s="160">
        <f>IF($X$18&gt;0,PPMT('Assumptions (Coal)'!$V$7,Model!Z1,'Assumptions (Coal)'!$V$10,'Assumptions (Coal)'!$V$5*Model!$X$18*average('Assumptions (Coal)'!$Q$2:$V$2)/10^9),0)</f>
        <v>-0.08659452061</v>
      </c>
      <c r="AB105" s="160">
        <f>IF($X$18&gt;0,PPMT('Assumptions (Coal)'!$V$7,Model!AA1,'Assumptions (Coal)'!$V$10,'Assumptions (Coal)'!$V$5*Model!$X$18*average('Assumptions (Coal)'!$Q$2:$V$2)/10^9),0)</f>
        <v>-0.09070776034</v>
      </c>
      <c r="AC105" s="160">
        <f>IF($X$18&gt;0,PPMT('Assumptions (Coal)'!$V$7,Model!AB1,'Assumptions (Coal)'!$V$10,'Assumptions (Coal)'!$V$5*Model!$X$18*average('Assumptions (Coal)'!$Q$2:$V$2)/10^9),0)</f>
        <v>-0.09501637895</v>
      </c>
      <c r="AD105" s="160">
        <f>IF($X$18&gt;0,PPMT('Assumptions (Coal)'!$V$7,Model!AC1,'Assumptions (Coal)'!$V$10,'Assumptions (Coal)'!$V$5*Model!$X$18*average('Assumptions (Coal)'!$Q$2:$V$2)/10^9),0)</f>
        <v>-0.09952965695</v>
      </c>
      <c r="AE105" s="160">
        <f>IF($X$18&gt;0,PPMT('Assumptions (Coal)'!$V$7,Model!AD1,'Assumptions (Coal)'!$V$10,'Assumptions (Coal)'!$V$5*Model!$X$18*average('Assumptions (Coal)'!$Q$2:$V$2)/10^9),0)</f>
        <v>-0.1042573157</v>
      </c>
      <c r="AF105" s="160">
        <f>IF($X$18&gt;0,PPMT('Assumptions (Coal)'!$V$7,Model!AE1,'Assumptions (Coal)'!$V$10,'Assumptions (Coal)'!$V$5*Model!$X$18*average('Assumptions (Coal)'!$Q$2:$V$2)/10^9),0)</f>
        <v>-0.1092095382</v>
      </c>
      <c r="AG105" s="160">
        <f>IF($X$18&gt;0,PPMT('Assumptions (Coal)'!$V$7,Model!AF1,'Assumptions (Coal)'!$V$10,'Assumptions (Coal)'!$V$5*Model!$X$18*average('Assumptions (Coal)'!$Q$2:$V$2)/10^9),0)</f>
        <v>-0.1143969912</v>
      </c>
      <c r="AH105" s="160">
        <f>IF($X$18&gt;0,PPMT('Assumptions (Coal)'!$V$7,Model!AG1,'Assumptions (Coal)'!$V$10,'Assumptions (Coal)'!$V$5*Model!$X$18*average('Assumptions (Coal)'!$Q$2:$V$2)/10^9),0)</f>
        <v>-0.1198308483</v>
      </c>
      <c r="AI105" s="160">
        <f>IF($X$18&gt;0,PPMT('Assumptions (Coal)'!$V$7,Model!AH1,'Assumptions (Coal)'!$V$10,'Assumptions (Coal)'!$V$5*Model!$X$18*average('Assumptions (Coal)'!$Q$2:$V$2)/10^9),0)</f>
        <v>-0.1255228136</v>
      </c>
      <c r="AJ105" s="160">
        <f>IF($X$18&gt;0,PPMT('Assumptions (Coal)'!$V$7,Model!AI1,'Assumptions (Coal)'!$V$10,'Assumptions (Coal)'!$V$5*Model!$X$18*average('Assumptions (Coal)'!$Q$2:$V$2)/10^9),0)</f>
        <v>-0.1314851472</v>
      </c>
      <c r="AK105" s="160">
        <f>IF($X$18&gt;0,PPMT('Assumptions (Coal)'!$V$7,Model!AJ1,'Assumptions (Coal)'!$V$10,'Assumptions (Coal)'!$V$5*Model!$X$18*average('Assumptions (Coal)'!$Q$2:$V$2)/10^9),0)</f>
        <v>-0.1377306917</v>
      </c>
      <c r="AL105" s="160">
        <f>IF($X$18&gt;0,PPMT('Assumptions (Coal)'!$V$7,Model!AK1,'Assumptions (Coal)'!$V$10,'Assumptions (Coal)'!$V$5*Model!$X$18*average('Assumptions (Coal)'!$Q$2:$V$2)/10^9),0)</f>
        <v>-0.1442728996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-0.07578539367</v>
      </c>
      <c r="Y136" s="177">
        <f t="array" ref="Y136">SUM(IF(ISERROR(Y137:Y188),"",Y137:Y188))</f>
        <v>-0.07220672141</v>
      </c>
      <c r="Z136" s="177">
        <f t="array" ref="Z136">SUM(IF(ISERROR(Z137:Z188),"",Z137:Z188))</f>
        <v>-0.06845806222</v>
      </c>
      <c r="AA136" s="177">
        <f t="array" ref="AA136">SUM(IF(ISERROR(AA137:AA188),"",AA137:AA188))</f>
        <v>-0.06453134171</v>
      </c>
      <c r="AB136" s="177">
        <f t="array" ref="AB136">SUM(IF(ISERROR(AB137:AB188),"",AB137:AB188))</f>
        <v>-0.06041810198</v>
      </c>
      <c r="AC136" s="177">
        <f t="array" ref="AC136">SUM(IF(ISERROR(AC137:AC188),"",AC137:AC188))</f>
        <v>-0.05610948337</v>
      </c>
      <c r="AD136" s="177">
        <f t="array" ref="AD136">SUM(IF(ISERROR(AD137:AD188),"",AD137:AD188))</f>
        <v>-0.05159620537</v>
      </c>
      <c r="AE136" s="177">
        <f t="array" ref="AE136">SUM(IF(ISERROR(AE137:AE188),"",AE137:AE188))</f>
        <v>-0.04686854666</v>
      </c>
      <c r="AF136" s="177">
        <f t="array" ref="AF136">SUM(IF(ISERROR(AF137:AF188),"",AF137:AF188))</f>
        <v>-0.04191632417</v>
      </c>
      <c r="AG136" s="177">
        <f t="array" ref="AG136">SUM(IF(ISERROR(AG137:AG188),"",AG137:AG188))</f>
        <v>-0.0367288711</v>
      </c>
      <c r="AH136" s="177">
        <f t="array" ref="AH136">SUM(IF(ISERROR(AH137:AH188),"",AH137:AH188))</f>
        <v>-0.03129501402</v>
      </c>
      <c r="AI136" s="177">
        <f t="array" ref="AI136">SUM(IF(ISERROR(AI137:AI188),"",AI137:AI188))</f>
        <v>-0.02560304873</v>
      </c>
      <c r="AJ136" s="177">
        <f t="array" ref="AJ136">SUM(IF(ISERROR(AJ137:AJ188),"",AJ137:AJ188))</f>
        <v>-0.01964071508</v>
      </c>
      <c r="AK136" s="177">
        <f t="array" ref="AK136">SUM(IF(ISERROR(AK137:AK188),"",AK137:AK188))</f>
        <v>-0.01339517059</v>
      </c>
      <c r="AL136" s="177">
        <f t="array" ref="AL136">SUM(IF(ISERROR(AL137:AL188),"",AL137:AL188))</f>
        <v>-0.006852962731</v>
      </c>
      <c r="AM136" s="177">
        <f t="array" ref="AM136">SUM(IF(ISERROR(AM137:AM188),"",AM137:AM188))</f>
        <v>0</v>
      </c>
      <c r="AN136" s="177">
        <f t="array" ref="AN136">SUM(IF(ISERROR(AN137:AN188),"",AN137:AN188))</f>
        <v>0</v>
      </c>
      <c r="AO136" s="177">
        <f t="array" ref="AO136">SUM(IF(ISERROR(AO137:AO188),"",AO137:AO188))</f>
        <v>0</v>
      </c>
      <c r="AP136" s="177">
        <f t="array" ref="AP136">SUM(IF(ISERROR(AP137:AP188),"",AP137:AP188))</f>
        <v>0</v>
      </c>
      <c r="AQ136" s="177">
        <f t="array" ref="AQ136">SUM(IF(ISERROR(AQ137:AQ188),"",AQ137:AQ188))</f>
        <v>0</v>
      </c>
      <c r="AR136" s="177">
        <f t="array" ref="AR136">SUM(IF(ISERROR(AR137:AR188),"",AR137:AR188))</f>
        <v>0</v>
      </c>
      <c r="AS136" s="177">
        <f t="array" ref="AS136">SUM(IF(ISERROR(AS137:AS188),"",AS137:AS188))</f>
        <v>0</v>
      </c>
      <c r="AT136" s="177">
        <f t="array" ref="AT136">SUM(IF(ISERROR(AT137:AT188),"",AT137:AT188))</f>
        <v>0</v>
      </c>
      <c r="AU136" s="177">
        <f t="array" ref="AU136">SUM(IF(ISERROR(AU137:AU188),"",AU137:AU188))</f>
        <v>0</v>
      </c>
      <c r="AV136" s="177">
        <f t="array" ref="AV136">SUM(IF(ISERROR(AV137:AV188),"",AV137:AV188))</f>
        <v>0</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-0.07578539367</v>
      </c>
      <c r="Y158" s="160">
        <f>IF($X$18&gt;0,IPMT('Assumptions (Coal)'!$V$7,Model!X1,'Assumptions (Coal)'!$V$10,'Assumptions (Coal)'!$V$5*Model!$X$18*average('Assumptions (Coal)'!$Q$2:$V$2)/10^9),0)</f>
        <v>-0.07220672141</v>
      </c>
      <c r="Z158" s="160">
        <f>IF($X$18&gt;0,IPMT('Assumptions (Coal)'!$V$7,Model!Y1,'Assumptions (Coal)'!$V$10,'Assumptions (Coal)'!$V$5*Model!$X$18*average('Assumptions (Coal)'!$Q$2:$V$2)/10^9),0)</f>
        <v>-0.06845806222</v>
      </c>
      <c r="AA158" s="160">
        <f>IF($X$18&gt;0,IPMT('Assumptions (Coal)'!$V$7,Model!Z1,'Assumptions (Coal)'!$V$10,'Assumptions (Coal)'!$V$5*Model!$X$18*average('Assumptions (Coal)'!$Q$2:$V$2)/10^9),0)</f>
        <v>-0.06453134171</v>
      </c>
      <c r="AB158" s="160">
        <f>IF($X$18&gt;0,IPMT('Assumptions (Coal)'!$V$7,Model!AA1,'Assumptions (Coal)'!$V$10,'Assumptions (Coal)'!$V$5*Model!$X$18*average('Assumptions (Coal)'!$Q$2:$V$2)/10^9),0)</f>
        <v>-0.06041810198</v>
      </c>
      <c r="AC158" s="160">
        <f>IF($X$18&gt;0,IPMT('Assumptions (Coal)'!$V$7,Model!AB1,'Assumptions (Coal)'!$V$10,'Assumptions (Coal)'!$V$5*Model!$X$18*average('Assumptions (Coal)'!$Q$2:$V$2)/10^9),0)</f>
        <v>-0.05610948337</v>
      </c>
      <c r="AD158" s="160">
        <f>IF($X$18&gt;0,IPMT('Assumptions (Coal)'!$V$7,Model!AC1,'Assumptions (Coal)'!$V$10,'Assumptions (Coal)'!$V$5*Model!$X$18*average('Assumptions (Coal)'!$Q$2:$V$2)/10^9),0)</f>
        <v>-0.05159620537</v>
      </c>
      <c r="AE158" s="160">
        <f>IF($X$18&gt;0,IPMT('Assumptions (Coal)'!$V$7,Model!AD1,'Assumptions (Coal)'!$V$10,'Assumptions (Coal)'!$V$5*Model!$X$18*average('Assumptions (Coal)'!$Q$2:$V$2)/10^9),0)</f>
        <v>-0.04686854666</v>
      </c>
      <c r="AF158" s="160">
        <f>IF($X$18&gt;0,IPMT('Assumptions (Coal)'!$V$7,Model!AE1,'Assumptions (Coal)'!$V$10,'Assumptions (Coal)'!$V$5*Model!$X$18*average('Assumptions (Coal)'!$Q$2:$V$2)/10^9),0)</f>
        <v>-0.04191632417</v>
      </c>
      <c r="AG158" s="160">
        <f>IF($X$18&gt;0,IPMT('Assumptions (Coal)'!$V$7,Model!AF1,'Assumptions (Coal)'!$V$10,'Assumptions (Coal)'!$V$5*Model!$X$18*average('Assumptions (Coal)'!$Q$2:$V$2)/10^9),0)</f>
        <v>-0.0367288711</v>
      </c>
      <c r="AH158" s="160">
        <f>IF($X$18&gt;0,IPMT('Assumptions (Coal)'!$V$7,Model!AG1,'Assumptions (Coal)'!$V$10,'Assumptions (Coal)'!$V$5*Model!$X$18*average('Assumptions (Coal)'!$Q$2:$V$2)/10^9),0)</f>
        <v>-0.03129501402</v>
      </c>
      <c r="AI158" s="160">
        <f>IF($X$18&gt;0,IPMT('Assumptions (Coal)'!$V$7,Model!AH1,'Assumptions (Coal)'!$V$10,'Assumptions (Coal)'!$V$5*Model!$X$18*average('Assumptions (Coal)'!$Q$2:$V$2)/10^9),0)</f>
        <v>-0.02560304873</v>
      </c>
      <c r="AJ158" s="160">
        <f>IF($X$18&gt;0,IPMT('Assumptions (Coal)'!$V$7,Model!AI1,'Assumptions (Coal)'!$V$10,'Assumptions (Coal)'!$V$5*Model!$X$18*average('Assumptions (Coal)'!$Q$2:$V$2)/10^9),0)</f>
        <v>-0.01964071508</v>
      </c>
      <c r="AK158" s="160">
        <f>IF($X$18&gt;0,IPMT('Assumptions (Coal)'!$V$7,Model!AJ1,'Assumptions (Coal)'!$V$10,'Assumptions (Coal)'!$V$5*Model!$X$18*average('Assumptions (Coal)'!$Q$2:$V$2)/10^9),0)</f>
        <v>-0.01339517059</v>
      </c>
      <c r="AL158" s="160">
        <f>IF($X$18&gt;0,IPMT('Assumptions (Coal)'!$V$7,Model!AK1,'Assumptions (Coal)'!$V$10,'Assumptions (Coal)'!$V$5*Model!$X$18*average('Assumptions (Coal)'!$Q$2:$V$2)/10^9),0)</f>
        <v>-0.006852962731</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0.1495764349</v>
      </c>
      <c r="Y189" s="160">
        <f t="shared" si="8"/>
        <v>0.2879446089</v>
      </c>
      <c r="Z189" s="160">
        <f t="shared" si="8"/>
        <v>0.2663258282</v>
      </c>
      <c r="AA189" s="160">
        <f t="shared" si="8"/>
        <v>0.2463823035</v>
      </c>
      <c r="AB189" s="160">
        <f t="shared" si="8"/>
        <v>0.2278747127</v>
      </c>
      <c r="AC189" s="160">
        <f t="shared" si="8"/>
        <v>0.2108030556</v>
      </c>
      <c r="AD189" s="160">
        <f t="shared" si="8"/>
        <v>0.194967897</v>
      </c>
      <c r="AE189" s="160">
        <f t="shared" si="8"/>
        <v>0.1803692369</v>
      </c>
      <c r="AF189" s="160">
        <f t="shared" si="8"/>
        <v>0.177976014</v>
      </c>
      <c r="AG189" s="160">
        <f t="shared" si="8"/>
        <v>0.1779361269</v>
      </c>
      <c r="AH189" s="160">
        <f t="shared" si="8"/>
        <v>0.177976014</v>
      </c>
      <c r="AI189" s="160">
        <f t="shared" si="8"/>
        <v>0.1779361269</v>
      </c>
      <c r="AJ189" s="160">
        <f t="shared" si="8"/>
        <v>0.177976014</v>
      </c>
      <c r="AK189" s="160">
        <f t="shared" si="8"/>
        <v>0.1779361269</v>
      </c>
      <c r="AL189" s="160">
        <f t="shared" si="8"/>
        <v>0.177976014</v>
      </c>
      <c r="AM189" s="160">
        <f t="shared" si="8"/>
        <v>0.1779361269</v>
      </c>
      <c r="AN189" s="160">
        <f t="shared" si="8"/>
        <v>0.177976014</v>
      </c>
      <c r="AO189" s="160">
        <f t="shared" si="8"/>
        <v>0.1779361269</v>
      </c>
      <c r="AP189" s="160">
        <f t="shared" si="8"/>
        <v>0.177976014</v>
      </c>
      <c r="AQ189" s="160">
        <f t="shared" si="8"/>
        <v>0.1779361269</v>
      </c>
      <c r="AR189" s="160">
        <f t="shared" si="8"/>
        <v>0.08898800699</v>
      </c>
      <c r="AS189" s="160">
        <f t="shared" si="8"/>
        <v>0</v>
      </c>
      <c r="AT189" s="160">
        <f t="shared" si="8"/>
        <v>0</v>
      </c>
      <c r="AU189" s="160">
        <f t="shared" si="8"/>
        <v>0</v>
      </c>
      <c r="AV189" s="160">
        <f t="shared" si="8"/>
        <v>0</v>
      </c>
      <c r="AW189" s="160">
        <f t="shared" si="8"/>
        <v>0</v>
      </c>
      <c r="AX189" s="160">
        <f t="shared" si="8"/>
        <v>0</v>
      </c>
      <c r="AY189" s="160">
        <f t="shared" si="8"/>
        <v>0</v>
      </c>
      <c r="AZ189" s="160">
        <f t="shared" si="8"/>
        <v>0</v>
      </c>
      <c r="BA189" s="160">
        <f t="shared" si="8"/>
        <v>0</v>
      </c>
      <c r="BB189" s="160">
        <f t="shared" si="8"/>
        <v>0</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0.1495764349</v>
      </c>
      <c r="Y211" s="160">
        <f>IF($X$18&gt;0,'Assumptions (Coal)'!W11*Model!$X$18*average('Assumptions (Coal)'!$Q$2:$V$2)/10^9,0)</f>
        <v>0.2879446089</v>
      </c>
      <c r="Z211" s="160">
        <f>IF($X$18&gt;0,'Assumptions (Coal)'!X11*Model!$X$18*average('Assumptions (Coal)'!$Q$2:$V$2)/10^9,0)</f>
        <v>0.2663258282</v>
      </c>
      <c r="AA211" s="160">
        <f>IF($X$18&gt;0,'Assumptions (Coal)'!Y11*Model!$X$18*average('Assumptions (Coal)'!$Q$2:$V$2)/10^9,0)</f>
        <v>0.2463823035</v>
      </c>
      <c r="AB211" s="160">
        <f>IF($X$18&gt;0,'Assumptions (Coal)'!Z11*Model!$X$18*average('Assumptions (Coal)'!$Q$2:$V$2)/10^9,0)</f>
        <v>0.2278747127</v>
      </c>
      <c r="AC211" s="160">
        <f>IF($X$18&gt;0,'Assumptions (Coal)'!AA11*Model!$X$18*average('Assumptions (Coal)'!$Q$2:$V$2)/10^9,0)</f>
        <v>0.2108030556</v>
      </c>
      <c r="AD211" s="160">
        <f>IF($X$18&gt;0,'Assumptions (Coal)'!AB11*Model!$X$18*average('Assumptions (Coal)'!$Q$2:$V$2)/10^9,0)</f>
        <v>0.194967897</v>
      </c>
      <c r="AE211" s="160">
        <f>IF($X$18&gt;0,'Assumptions (Coal)'!AC11*Model!$X$18*average('Assumptions (Coal)'!$Q$2:$V$2)/10^9,0)</f>
        <v>0.1803692369</v>
      </c>
      <c r="AF211" s="180">
        <f>IF($X$18&gt;0,'Assumptions (Coal)'!AD11*Model!$X$18*average('Assumptions (Coal)'!$Q$2:$V$2)/10^9,0)</f>
        <v>0.177976014</v>
      </c>
      <c r="AG211" s="160">
        <f>IF($X$18&gt;0,'Assumptions (Coal)'!AE11*Model!$X$18*average('Assumptions (Coal)'!$Q$2:$V$2)/10^9,0)</f>
        <v>0.1779361269</v>
      </c>
      <c r="AH211" s="160">
        <f>IF($X$18&gt;0,'Assumptions (Coal)'!AF11*Model!$X$18*average('Assumptions (Coal)'!$Q$2:$V$2)/10^9,0)</f>
        <v>0.177976014</v>
      </c>
      <c r="AI211" s="160">
        <f>IF($X$18&gt;0,'Assumptions (Coal)'!AG11*Model!$X$18*average('Assumptions (Coal)'!$Q$2:$V$2)/10^9,0)</f>
        <v>0.1779361269</v>
      </c>
      <c r="AJ211" s="160">
        <f>IF($X$18&gt;0,'Assumptions (Coal)'!AH11*Model!$X$18*average('Assumptions (Coal)'!$Q$2:$V$2)/10^9,0)</f>
        <v>0.177976014</v>
      </c>
      <c r="AK211" s="160">
        <f>IF($X$18&gt;0,'Assumptions (Coal)'!AI11*Model!$X$18*average('Assumptions (Coal)'!$Q$2:$V$2)/10^9,0)</f>
        <v>0.1779361269</v>
      </c>
      <c r="AL211" s="160">
        <f>IF($X$18&gt;0,'Assumptions (Coal)'!AJ11*Model!$X$18*average('Assumptions (Coal)'!$Q$2:$V$2)/10^9,0)</f>
        <v>0.177976014</v>
      </c>
      <c r="AM211" s="160">
        <f>IF($X$18&gt;0,'Assumptions (Coal)'!AK11*Model!$X$18*average('Assumptions (Coal)'!$Q$2:$V$2)/10^9,0)</f>
        <v>0.1779361269</v>
      </c>
      <c r="AN211" s="160">
        <f>IF($X$18&gt;0,'Assumptions (Coal)'!AL11*Model!$X$18*average('Assumptions (Coal)'!$Q$2:$V$2)/10^9,0)</f>
        <v>0.177976014</v>
      </c>
      <c r="AO211" s="160">
        <f>IF($X$18&gt;0,'Assumptions (Coal)'!AM11*Model!$X$18*average('Assumptions (Coal)'!$Q$2:$V$2)/10^9,0)</f>
        <v>0.1779361269</v>
      </c>
      <c r="AP211" s="160">
        <f>IF($X$18&gt;0,'Assumptions (Coal)'!AN11*Model!$X$18*average('Assumptions (Coal)'!$Q$2:$V$2)/10^9,0)</f>
        <v>0.177976014</v>
      </c>
      <c r="AQ211" s="160">
        <f>IF($X$18&gt;0,'Assumptions (Coal)'!AO11*Model!$X$18*average('Assumptions (Coal)'!$Q$2:$V$2)/10^9,0)</f>
        <v>0.1779361269</v>
      </c>
      <c r="AR211" s="160">
        <f>IF($X$18&gt;0,'Assumptions (Coal)'!AP11*Model!$X$18*average('Assumptions (Coal)'!$Q$2:$V$2)/10^9,0)</f>
        <v>0.08898800699</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0.5401716094</v>
      </c>
      <c r="D242" s="160">
        <f>IF(Model!D16+Model!D17-Model!D10-Model!D11-D189+D136&gt;0,(1-'Assumptions (Coal)'!C36)*(Model!D16+Model!D17-Model!D10-Model!D11-D189+D136)+D189-D82+D83,Model!D16+Model!D17-Model!D10-Model!D11+D136-D82+D83)</f>
        <v>0.5623214173</v>
      </c>
      <c r="E242" s="160">
        <f>IF(Model!E16+Model!E17-Model!E10-Model!E11-E189+E136&gt;0,(1-'Assumptions (Coal)'!D36)*(Model!E16+Model!E17-Model!E10-Model!E11-E189+E136)+E189-E82+E83,Model!E16+Model!E17-Model!E10-Model!E11+E136-E82+E83)</f>
        <v>0.4820229758</v>
      </c>
      <c r="F242" s="160">
        <f>IF(Model!F16+Model!F17-Model!F10-Model!F11-F189+F136&gt;0,(1-'Assumptions (Coal)'!E36)*(Model!F16+Model!F17-Model!F10-Model!F11-F189+F136)+F189-F82+F83,Model!F16+Model!F17-Model!F10-Model!F11+F136-F82+F83)</f>
        <v>0.6594876252</v>
      </c>
      <c r="G242" s="160">
        <f>IF(Model!G16+Model!G17-Model!G10-Model!G11-G189+G136&gt;0,(1-'Assumptions (Coal)'!F36)*(Model!G16+Model!G17-Model!G10-Model!G11-G189+G136)+G189-G82+G83,Model!G16+Model!G17-Model!G10-Model!G11+G136-G82+G83)</f>
        <v>0.6999130652</v>
      </c>
      <c r="H242" s="160">
        <f>IF(Model!H16+Model!H17-Model!H10-Model!H11-H189+H136&gt;0,(1-'Assumptions (Coal)'!G36)*(Model!H16+Model!H17-Model!H10-Model!H11-H189+H136)+H189-H82+H83,Model!H16+Model!H17-Model!H10-Model!H11+H136-H82+H83)</f>
        <v>0.9643862867</v>
      </c>
      <c r="I242" s="160">
        <f>IF(Model!I16+Model!I17-Model!I10-Model!I11-I189+I136&gt;0,(1-'Assumptions (Coal)'!H36)*(Model!I16+Model!I17-Model!I10-Model!I11-I189+I136)+I189-I82+I83,Model!I16+Model!I17-Model!I10-Model!I11+I136-I82+I83)</f>
        <v>0.7998511732</v>
      </c>
      <c r="J242" s="160">
        <f>IF(Model!J16+Model!J17-Model!J10-Model!J11-J189+J136&gt;0,(1-'Assumptions (Coal)'!I36)*(Model!J16+Model!J17-Model!J10-Model!J11-J189+J136)+J189-J82+J83,Model!J16+Model!J17-Model!J10-Model!J11+J136-J82+J83)</f>
        <v>0.8685444838</v>
      </c>
      <c r="K242" s="160">
        <f>IF(Model!K16+Model!K17-Model!K10-Model!K11-K189+K136&gt;0,(1-'Assumptions (Coal)'!J36)*(Model!K16+Model!K17-Model!K10-Model!K11-K189+K136)+K189-K82+K83,Model!K16+Model!K17-Model!K10-Model!K11+K136-K82+K83)</f>
        <v>0.944835957</v>
      </c>
      <c r="L242" s="160">
        <f>IF(Model!L16+Model!L17-Model!L10-Model!L11-L189+L136&gt;0,(1-'Assumptions (Coal)'!K36)*(Model!L16+Model!L17-Model!L10-Model!L11-L189+L136)+L189-L82+L83,Model!L16+Model!L17-Model!L10-Model!L11+L136-L82+L83)</f>
        <v>0.4322161888</v>
      </c>
      <c r="M242" s="160">
        <f>IF(Model!M16+Model!M17-Model!M10-Model!M11-M189+M136&gt;0,(1-'Assumptions (Coal)'!L36)*(Model!M16+Model!M17-Model!M10-Model!M11-M189+M136)+M189-M82+M83,Model!M16+Model!M17-Model!M10-Model!M11+M136-M82+M83)</f>
        <v>0.4253677379</v>
      </c>
      <c r="N242" s="160">
        <f>IF(Model!N16+Model!N17-Model!N10-Model!N11-N189+N136&gt;0,(1-'Assumptions (Coal)'!M36)*(Model!N16+Model!N17-Model!N10-Model!N11-N189+N136)+N189-N82+N83,Model!N16+Model!N17-Model!N10-Model!N11+N136-N82+N83)</f>
        <v>0.1936846036</v>
      </c>
      <c r="O242" s="160">
        <f>IF(Model!O16+Model!O17-Model!O10-Model!O11-O189+O136&gt;0,(1-'Assumptions (Coal)'!N36)*(Model!O16+Model!O17-Model!O10-Model!O11-O189+O136)+O189-O82+O83,Model!O16+Model!O17-Model!O10-Model!O11+O136-O82+O83)</f>
        <v>0.09293144511</v>
      </c>
      <c r="P242" s="160">
        <f>IF(Model!P16+Model!P17-Model!P10-Model!P11-P189+P136&gt;0,(1-'Assumptions (Coal)'!O36)*(Model!P16+Model!P17-Model!P10-Model!P11-P189+P136)+P189-P82+P83,Model!P16+Model!P17-Model!P10-Model!P11+P136-P82+P83)</f>
        <v>0.1603999335</v>
      </c>
      <c r="Q242" s="160">
        <f>IF(Model!Q16+Model!Q17-Model!Q10-Model!Q11-Q189+Q136&gt;0,(1-'Assumptions (Coal)'!P36)*(Model!Q16+Model!Q17-Model!Q10-Model!Q11-Q189+Q136)+Q189-Q82+Q83,Model!Q16+Model!Q17-Model!Q10-Model!Q11+Q136-Q82+Q83)</f>
        <v>0.145771291</v>
      </c>
      <c r="R242" s="160">
        <f>IF(Model!R16+Model!R17-Model!R10-Model!R11-R189+R136&gt;0,(1-'Assumptions (Coal)'!Q36)*(Model!R16+Model!R17-Model!R10-Model!R11-R189+R136)+R189-R82+R83,Model!R16+Model!R17-Model!R10-Model!R11+R136-R82+R83)</f>
        <v>-0.2787515349</v>
      </c>
      <c r="S242" s="160">
        <f>IF(Model!S16+Model!S17-Model!S10-Model!S11-S189+S136&gt;0,(1-'Assumptions (Coal)'!R36)*(Model!S16+Model!S17-Model!S10-Model!S11-S189+S136)+S189-S82+S83,Model!S16+Model!S17-Model!S10-Model!S11+S136-S82+S83)</f>
        <v>-0.3049341658</v>
      </c>
      <c r="T242" s="160">
        <f>IF(Model!T16+Model!T17-Model!T10-Model!T11-T189+T136&gt;0,(1-'Assumptions (Coal)'!S36)*(Model!T16+Model!T17-Model!T10-Model!T11-T189+T136)+T189-T82+T83,Model!T16+Model!T17-Model!T10-Model!T11+T136-T82+T83)</f>
        <v>-0.3336061576</v>
      </c>
      <c r="U242" s="160">
        <f>IF(Model!U16+Model!U17-Model!U10-Model!U11-U189+U136&gt;0,(1-'Assumptions (Coal)'!T36)*(Model!U16+Model!U17-Model!U10-Model!U11-U189+U136)+U189-U82+U83,Model!U16+Model!U17-Model!U10-Model!U11+U136-U82+U83)</f>
        <v>-0.3511582655</v>
      </c>
      <c r="V242" s="160">
        <f>IF(Model!V16+Model!V17-Model!V10-Model!V11-V189+V136&gt;0,(1-'Assumptions (Coal)'!U36)*(Model!V16+Model!V17-Model!V10-Model!V11-V189+V136)+V189-V82+V83,Model!V16+Model!V17-Model!V10-Model!V11+V136-V82+V83)</f>
        <v>-0.3578067213</v>
      </c>
      <c r="W242" s="160">
        <f>IF(Model!W16+Model!W17-Model!W10-Model!W11-W189+W136&gt;0,(1-'Assumptions (Coal)'!V36)*(Model!W16+Model!W17-Model!W10-Model!W11-W189+W136)+W189-W82+W83,Model!W16+Model!W17-Model!W10-Model!W11+W136-W82+W83)</f>
        <v>-0.4730067716</v>
      </c>
      <c r="X242" s="160">
        <f>IF(Model!X16+Model!X17-Model!X10-Model!X11-X189+X136&gt;0,(1-'Assumptions (Coal)'!W36)*(Model!X16+Model!X17-Model!X10-Model!X11-X189+X136)+X189-X82+X83,Model!X16+Model!X17-Model!X10-Model!X11+X136-X82+X83)</f>
        <v>-0.1091884398</v>
      </c>
      <c r="Y242" s="160">
        <f>IF(Model!Y16+Model!Y17-Model!Y10-Model!Y11-Y189+Y136&gt;0,(1-'Assumptions (Coal)'!X36)*(Model!Y16+Model!Y17-Model!Y10-Model!Y11-Y189+Y136)+Y189-Y82+Y83,Model!Y16+Model!Y17-Model!Y10-Model!Y11+Y136-Y82+Y83)</f>
        <v>-0.1562622323</v>
      </c>
      <c r="Z242" s="160">
        <f>IF(Model!Z16+Model!Z17-Model!Z10-Model!Z11-Z189+Z136&gt;0,(1-'Assumptions (Coal)'!Y36)*(Model!Z16+Model!Z17-Model!Z10-Model!Z11-Z189+Z136)+Z189-Z82+Z83,Model!Z16+Model!Z17-Model!Z10-Model!Z11+Z136-Z82+Z83)</f>
        <v>-0.1119106941</v>
      </c>
      <c r="AA242" s="160">
        <f>IF(Model!AA16+Model!AA17-Model!AA10-Model!AA11-AA189+AA136&gt;0,(1-'Assumptions (Coal)'!Z36)*(Model!AA16+Model!AA17-Model!AA10-Model!AA11-AA189+AA136)+AA189-AA82+AA83,Model!AA16+Model!AA17-Model!AA10-Model!AA11+AA136-AA82+AA83)</f>
        <v>-0.1130071825</v>
      </c>
      <c r="AB242" s="160">
        <f>IF(Model!AB16+Model!AB17-Model!AB10-Model!AB11-AB189+AB136&gt;0,(1-'Assumptions (Coal)'!AA36)*(Model!AB16+Model!AB17-Model!AB10-Model!AB11-AB189+AB136)+AB189-AB82+AB83,Model!AB16+Model!AB17-Model!AB10-Model!AB11+AB136-AB82+AB83)</f>
        <v>-0.1132296287</v>
      </c>
      <c r="AC242" s="160">
        <f>IF(Model!AC16+Model!AC17-Model!AC10-Model!AC11-AC189+AC136&gt;0,(1-'Assumptions (Coal)'!AB36)*(Model!AC16+Model!AC17-Model!AC10-Model!AC11-AC189+AC136)+AC189-AC82+AC83,Model!AC16+Model!AC17-Model!AC10-Model!AC11+AC136-AC82+AC83)</f>
        <v>-0.114433946</v>
      </c>
      <c r="AD242" s="160">
        <f>IF(Model!AD16+Model!AD17-Model!AD10-Model!AD11-AD189+AD136&gt;0,(1-'Assumptions (Coal)'!AC36)*(Model!AD16+Model!AD17-Model!AD10-Model!AD11-AD189+AD136)+AD189-AD82+AD83,Model!AD16+Model!AD17-Model!AD10-Model!AD11+AD136-AD82+AD83)</f>
        <v>-0.1153507711</v>
      </c>
      <c r="AE242" s="160">
        <f>IF(Model!AE16+Model!AE17-Model!AE10-Model!AE11-AE189+AE136&gt;0,(1-'Assumptions (Coal)'!AD36)*(Model!AE16+Model!AE17-Model!AE10-Model!AE11-AE189+AE136)+AE189-AE82+AE83,Model!AE16+Model!AE17-Model!AE10-Model!AE11+AE136-AE82+AE83)</f>
        <v>-0.1164256707</v>
      </c>
      <c r="AF242" s="160">
        <f>IF(Model!AF16+Model!AF17-Model!AF10-Model!AF11-AF189+AF136&gt;0,(1-'Assumptions (Coal)'!AE36)*(Model!AF16+Model!AF17-Model!AF10-Model!AF11-AF189+AF136)+AF189-AF82+AF83,Model!AF16+Model!AF17-Model!AF10-Model!AF11+AF136-AF82+AF83)</f>
        <v>-0.1175217637</v>
      </c>
      <c r="AG242" s="160">
        <f>IF(Model!AG16+Model!AG17-Model!AG10-Model!AG11-AG189+AG136&gt;0,(1-'Assumptions (Coal)'!AF36)*(Model!AG16+Model!AG17-Model!AG10-Model!AG11-AG189+AG136)+AG189-AG82+AG83,Model!AG16+Model!AG17-Model!AG10-Model!AG11+AG136-AG82+AG83)</f>
        <v>-0.1186773281</v>
      </c>
      <c r="AH242" s="160">
        <f>IF(Model!AH16+Model!AH17-Model!AH10-Model!AH11-AH189+AH136&gt;0,(1-'Assumptions (Coal)'!AG36)*(Model!AH16+Model!AH17-Model!AH10-Model!AH11-AH189+AH136)+AH189-AH82+AH83,Model!AH16+Model!AH17-Model!AH10-Model!AH11+AH136-AH82+AH83)</f>
        <v>-0.1197170314</v>
      </c>
      <c r="AI242" s="160">
        <f>IF(Model!AI16+Model!AI17-Model!AI10-Model!AI11-AI189+AI136&gt;0,(1-'Assumptions (Coal)'!AH36)*(Model!AI16+Model!AI17-Model!AI10-Model!AI11-AI189+AI136)+AI189-AI82+AI83,Model!AI16+Model!AI17-Model!AI10-Model!AI11+AI136-AI82+AI83)</f>
        <v>-0.1211147984</v>
      </c>
      <c r="AJ242" s="160">
        <f>IF(Model!AJ16+Model!AJ17-Model!AJ10-Model!AJ11-AJ189+AJ136&gt;0,(1-'Assumptions (Coal)'!AI36)*(Model!AJ16+Model!AJ17-Model!AJ10-Model!AJ11-AJ189+AJ136)+AJ189-AJ82+AJ83,Model!AJ16+Model!AJ17-Model!AJ10-Model!AJ11+AJ136-AJ82+AJ83)</f>
        <v>-0.1226471853</v>
      </c>
      <c r="AK242" s="160">
        <f>IF(Model!AK16+Model!AK17-Model!AK10-Model!AK11-AK189+AK136&gt;0,(1-'Assumptions (Coal)'!AJ36)*(Model!AK16+Model!AK17-Model!AK10-Model!AK11-AK189+AK136)+AK189-AK82+AK83,Model!AK16+Model!AK17-Model!AK10-Model!AK11+AK136-AK82+AK83)</f>
        <v>-0.1241803261</v>
      </c>
      <c r="AL242" s="160">
        <f>IF(Model!AL16+Model!AL17-Model!AL10-Model!AL11-AL189+AL136&gt;0,(1-'Assumptions (Coal)'!AK36)*(Model!AL16+Model!AL17-Model!AL10-Model!AL11-AL189+AL136)+AL189-AL82+AL83,Model!AL16+Model!AL17-Model!AL10-Model!AL11+AL136-AL82+AL83)</f>
        <v>-0.1256922492</v>
      </c>
      <c r="AM242" s="160">
        <f>IF(Model!AM16+Model!AM17-Model!AM10-Model!AM11-AM189+AM136&gt;0,(1-'Assumptions (Coal)'!AL36)*(Model!AM16+Model!AM17-Model!AM10-Model!AM11-AM189+AM136)+AM189-AM82+AM83,Model!AM16+Model!AM17-Model!AM10-Model!AM11+AM136-AM82+AM83)</f>
        <v>0.02415353287</v>
      </c>
      <c r="AN242" s="160">
        <f>IF(Model!AN16+Model!AN17-Model!AN10-Model!AN11-AN189+AN136&gt;0,(1-'Assumptions (Coal)'!AM36)*(Model!AN16+Model!AN17-Model!AN10-Model!AN11-AN189+AN136)+AN189-AN82+AN83,Model!AN16+Model!AN17-Model!AN10-Model!AN11+AN136-AN82+AN83)</f>
        <v>0.02273109447</v>
      </c>
      <c r="AO242" s="160">
        <f>IF(Model!AO16+Model!AO17-Model!AO10-Model!AO11-AO189+AO136&gt;0,(1-'Assumptions (Coal)'!AN36)*(Model!AO16+Model!AO17-Model!AO10-Model!AO11-AO189+AO136)+AO189-AO82+AO83,Model!AO16+Model!AO17-Model!AO10-Model!AO11+AO136-AO82+AO83)</f>
        <v>0.02143737975</v>
      </c>
      <c r="AP242" s="160">
        <f>IF(Model!AP16+Model!AP17-Model!AP10-Model!AP11-AP189+AP136&gt;0,(1-'Assumptions (Coal)'!AO36)*(Model!AP16+Model!AP17-Model!AP10-Model!AP11-AP189+AP136)+AP189-AP82+AP83,Model!AP16+Model!AP17-Model!AP10-Model!AP11+AP136-AP82+AP83)</f>
        <v>0.0200393289</v>
      </c>
      <c r="AQ242" s="160">
        <f>IF(Model!AQ16+Model!AQ17-Model!AQ10-Model!AQ11-AQ189+AQ136&gt;0,(1-'Assumptions (Coal)'!AP36)*(Model!AQ16+Model!AQ17-Model!AQ10-Model!AQ11-AQ189+AQ136)+AQ189-AQ82+AQ83,Model!AQ16+Model!AQ17-Model!AQ10-Model!AQ11+AQ136-AQ82+AQ83)</f>
        <v>0.01854500119</v>
      </c>
      <c r="AR242" s="160">
        <f>IF(Model!AR16+Model!AR17-Model!AR10-Model!AR11-AR189+AR136&gt;0,(1-'Assumptions (Coal)'!AQ36)*(Model!AR16+Model!AR17-Model!AR10-Model!AR11-AR189+AR136)+AR189-AR82+AR83,Model!AR16+Model!AR17-Model!AR10-Model!AR11+AR136-AR82+AR83)</f>
        <v>0.01693593417</v>
      </c>
      <c r="AS242" s="160">
        <f>IF(Model!AS16+Model!AS17-Model!AS10-Model!AS11-AS189+AS136&gt;0,(1-'Assumptions (Coal)'!AR36)*(Model!AS16+Model!AS17-Model!AS10-Model!AS11-AS189+AS136)+AS189-AS82+AS83,Model!AS16+Model!AS17-Model!AS10-Model!AS11+AS136-AS82+AS83)</f>
        <v>0.01205660555</v>
      </c>
      <c r="AT242" s="160">
        <f>IF(Model!AT16+Model!AT17-Model!AT10-Model!AT11-AT189+AT136&gt;0,(1-'Assumptions (Coal)'!AS36)*(Model!AT16+Model!AT17-Model!AT10-Model!AT11-AT189+AT136)+AT189-AT82+AT83,Model!AT16+Model!AT17-Model!AT10-Model!AT11+AT136-AT82+AT83)</f>
        <v>0.0107203537</v>
      </c>
      <c r="AU242" s="160">
        <f>IF(Model!AU16+Model!AU17-Model!AU10-Model!AU11-AU189+AU136&gt;0,(1-'Assumptions (Coal)'!AT36)*(Model!AU16+Model!AU17-Model!AU10-Model!AU11-AU189+AU136)+AU189-AU82+AU83,Model!AU16+Model!AU17-Model!AU10-Model!AU11+AU136-AU82+AU83)</f>
        <v>0.009353817487</v>
      </c>
      <c r="AV242" s="160">
        <f>IF(Model!AV16+Model!AV17-Model!AV10-Model!AV11-AV189+AV136&gt;0,(1-'Assumptions (Coal)'!AU36)*(Model!AV16+Model!AV17-Model!AV10-Model!AV11-AV189+AV136)+AV189-AV82+AV83,Model!AV16+Model!AV17-Model!AV10-Model!AV11+AV136-AV82+AV83)</f>
        <v>0.007940932128</v>
      </c>
      <c r="AW242" s="160">
        <f>IF(Model!AW16+Model!AW17-Model!AW10-Model!AW11-AW189+AW136&gt;0,(1-'Assumptions (Coal)'!AV36)*(Model!AW16+Model!AW17-Model!AW10-Model!AW11-AW189+AW136)+AW189-AW82+AW83,Model!AW16+Model!AW17-Model!AW10-Model!AW11+AW136-AW82+AW83)</f>
        <v>0.00643239318</v>
      </c>
      <c r="AX242" s="160">
        <f>IF(Model!AX16+Model!AX17-Model!AX10-Model!AX11-AX189+AX136&gt;0,(1-'Assumptions (Coal)'!AW36)*(Model!AX16+Model!AX17-Model!AX10-Model!AX11-AX189+AX136)+AX189-AX82+AX83,Model!AX16+Model!AX17-Model!AX10-Model!AX11+AX136-AX82+AX83)</f>
        <v>0.004927999995</v>
      </c>
      <c r="AY242" s="160">
        <f>IF(Model!AY16+Model!AY17-Model!AY10-Model!AY11-AY189+AY136&gt;0,(1-'Assumptions (Coal)'!AX36)*(Model!AY16+Model!AY17-Model!AY10-Model!AY11-AY189+AY136)+AY189-AY82+AY83,Model!AY16+Model!AY17-Model!AY10-Model!AY11+AY136-AY82+AY83)</f>
        <v>0.003474439065</v>
      </c>
      <c r="AZ242" s="160">
        <f>IF(Model!AZ16+Model!AZ17-Model!AZ10-Model!AZ11-AZ189+AZ136&gt;0,(1-'Assumptions (Coal)'!AY36)*(Model!AZ16+Model!AZ17-Model!AZ10-Model!AZ11-AZ189+AZ136)+AZ189-AZ82+AZ83,Model!AZ16+Model!AZ17-Model!AZ10-Model!AZ11+AZ136-AZ82+AZ83)</f>
        <v>0.001791371659</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0.280108767</v>
      </c>
      <c r="D243" s="160">
        <f>IF(Model!D16+Model!D17-Model!D10-Model!D11-D189+D136&gt;0,'Assumptions (Coal)'!C36*(Model!D16+Model!D17-Model!D10-Model!D11-D189+D136)-'Assumptions (Coal)'!C37*Model!D9/10^3,-'Assumptions (Coal)'!C37*Model!D9/10^3)</f>
        <v>0.2919979576</v>
      </c>
      <c r="E243" s="160">
        <f>IF(Model!E16+Model!E17-Model!E10-Model!E11-E189+E136&gt;0,'Assumptions (Coal)'!D36*(Model!E16+Model!E17-Model!E10-Model!E11-E189+E136)-'Assumptions (Coal)'!D37*Model!E9/10^3,-'Assumptions (Coal)'!D37*Model!E9/10^3)</f>
        <v>0.2487407867</v>
      </c>
      <c r="F243" s="160">
        <f>IF(Model!F16+Model!F17-Model!F10-Model!F11-F189+F136&gt;0,'Assumptions (Coal)'!E36*(Model!F16+Model!F17-Model!F10-Model!F11-F189+F136)-'Assumptions (Coal)'!E37*Model!F9/10^3,-'Assumptions (Coal)'!E37*Model!F9/10^3)</f>
        <v>0.344105671</v>
      </c>
      <c r="G243" s="160">
        <f>IF(Model!G16+Model!G17-Model!G10-Model!G11-G189+G136&gt;0,'Assumptions (Coal)'!F36*(Model!G16+Model!G17-Model!G10-Model!G11-G189+G136)-'Assumptions (Coal)'!F37*Model!G9/10^3,-'Assumptions (Coal)'!F37*Model!G9/10^3)</f>
        <v>0.365975155</v>
      </c>
      <c r="H243" s="160">
        <f>IF(Model!H16+Model!H17-Model!H10-Model!H11-H189+H136&gt;0,'Assumptions (Coal)'!G36*(Model!H16+Model!H17-Model!H10-Model!H11-H189+H136)-'Assumptions (Coal)'!G37*Model!H9/10^3,-'Assumptions (Coal)'!G37*Model!H9/10^3)</f>
        <v>0.5075026293</v>
      </c>
      <c r="I243" s="160">
        <f>IF(Model!I16+Model!I17-Model!I10-Model!I11-I189+I136&gt;0,'Assumptions (Coal)'!H36*(Model!I16+Model!I17-Model!I10-Model!I11-I189+I136)-'Assumptions (Coal)'!H37*Model!I9/10^3,-'Assumptions (Coal)'!H37*Model!I9/10^3)</f>
        <v>0.4190196518</v>
      </c>
      <c r="J243" s="160">
        <f>IF(Model!J16+Model!J17-Model!J10-Model!J11-J189+J136&gt;0,'Assumptions (Coal)'!I36*(Model!J16+Model!J17-Model!J10-Model!J11-J189+J136)-'Assumptions (Coal)'!I37*Model!J9/10^3,-'Assumptions (Coal)'!I37*Model!J9/10^3)</f>
        <v>0.4551062211</v>
      </c>
      <c r="K243" s="160">
        <f>IF(Model!K16+Model!K17-Model!K10-Model!K11-K189+K136&gt;0,'Assumptions (Coal)'!J36*(Model!K16+Model!K17-Model!K10-Model!K11-K189+K136)-'Assumptions (Coal)'!J37*Model!K9/10^3,-'Assumptions (Coal)'!J37*Model!K9/10^3)</f>
        <v>0.4966710751</v>
      </c>
      <c r="L243" s="160">
        <f>IF(Model!L16+Model!L17-Model!L10-Model!L11-L189+L136&gt;0,'Assumptions (Coal)'!K36*(Model!L16+Model!L17-Model!L10-Model!L11-L189+L136)-'Assumptions (Coal)'!K37*Model!L9/10^3,-'Assumptions (Coal)'!K37*Model!L9/10^3)</f>
        <v>0.2230867022</v>
      </c>
      <c r="M243" s="160">
        <f>IF(Model!M16+Model!M17-Model!M10-Model!M11-M189+M136&gt;0,'Assumptions (Coal)'!L36*(Model!M16+Model!M17-Model!M10-Model!M11-M189+M136)-'Assumptions (Coal)'!L37*Model!M9/10^3,-'Assumptions (Coal)'!L37*Model!M9/10^3)</f>
        <v>0.2194566699</v>
      </c>
      <c r="N243" s="160">
        <f>IF(Model!N16+Model!N17-Model!N10-Model!N11-N189+N136&gt;0,'Assumptions (Coal)'!M36*(Model!N16+Model!N17-Model!N10-Model!N11-N189+N136)-'Assumptions (Coal)'!M37*Model!N9/10^3,-'Assumptions (Coal)'!M37*Model!N9/10^3)</f>
        <v>0.09953884002</v>
      </c>
      <c r="O243" s="160">
        <f>IF(Model!O16+Model!O17-Model!O10-Model!O11-O189+O136&gt;0,'Assumptions (Coal)'!N36*(Model!O16+Model!O17-Model!O10-Model!O11-O189+O136)-'Assumptions (Coal)'!N37*Model!O9/10^3,-'Assumptions (Coal)'!N37*Model!O9/10^3)</f>
        <v>0.04712863611</v>
      </c>
      <c r="P243" s="160">
        <f>IF(Model!P16+Model!P17-Model!P10-Model!P11-P189+P136&gt;0,'Assumptions (Coal)'!O36*(Model!P16+Model!P17-Model!P10-Model!P11-P189+P136)-'Assumptions (Coal)'!O37*Model!P9/10^3,-'Assumptions (Coal)'!O37*Model!P9/10^3)</f>
        <v>0.08195229753</v>
      </c>
      <c r="Q243" s="160">
        <f>IF(Model!Q16+Model!Q17-Model!Q10-Model!Q11-Q189+Q136&gt;0,'Assumptions (Coal)'!P36*(Model!Q16+Model!Q17-Model!Q10-Model!Q11-Q189+Q136)-'Assumptions (Coal)'!P37*Model!Q9/10^3,-'Assumptions (Coal)'!P37*Model!Q9/10^3)</f>
        <v>0.07485822405</v>
      </c>
      <c r="R243" s="160">
        <f>IF(Model!R16+Model!R17-Model!R10-Model!R11-R189+R136&gt;0,'Assumptions (Coal)'!Q36*(Model!R16+Model!R17-Model!R10-Model!R11-R189+R136)-'Assumptions (Coal)'!Q37*Model!R9/10^3,-'Assumptions (Coal)'!Q37*Model!R9/10^3)</f>
        <v>0.04348769372</v>
      </c>
      <c r="S243" s="160">
        <f>IF(Model!S16+Model!S17-Model!S10-Model!S11-S189+S136&gt;0,'Assumptions (Coal)'!R36*(Model!S16+Model!S17-Model!S10-Model!S11-S189+S136)-'Assumptions (Coal)'!R37*Model!S9/10^3,-'Assumptions (Coal)'!R37*Model!S9/10^3)</f>
        <v>0.03239669614</v>
      </c>
      <c r="T243" s="160">
        <f>IF(Model!T16+Model!T17-Model!T10-Model!T11-T189+T136&gt;0,'Assumptions (Coal)'!S36*(Model!T16+Model!T17-Model!T10-Model!T11-T189+T136)-'Assumptions (Coal)'!S37*Model!T9/10^3,-'Assumptions (Coal)'!S37*Model!T9/10^3)</f>
        <v>0.0213634685</v>
      </c>
      <c r="U243" s="160">
        <f>IF(Model!U16+Model!U17-Model!U10-Model!U11-U189+U136&gt;0,'Assumptions (Coal)'!T36*(Model!U16+Model!U17-Model!U10-Model!U11-U189+U136)-'Assumptions (Coal)'!T37*Model!U9/10^3,-'Assumptions (Coal)'!T37*Model!U9/10^3)</f>
        <v>0.008110484872</v>
      </c>
      <c r="V243" s="160">
        <f>IF(Model!V16+Model!V17-Model!V10-Model!V11-V189+V136&gt;0,'Assumptions (Coal)'!U36*(Model!V16+Model!V17-Model!V10-Model!V11-V189+V136)-'Assumptions (Coal)'!U37*Model!V9/10^3,-'Assumptions (Coal)'!U37*Model!V9/10^3)</f>
        <v>0.008328205477</v>
      </c>
      <c r="W243" s="160">
        <f>IF(Model!W16+Model!W17-Model!W10-Model!W11-W189+W136&gt;0,'Assumptions (Coal)'!V36*(Model!W16+Model!W17-Model!W10-Model!W11-W189+W136)-'Assumptions (Coal)'!V37*Model!W9/10^3,-'Assumptions (Coal)'!V37*Model!W9/10^3)</f>
        <v>0.008134461459</v>
      </c>
      <c r="X243" s="160">
        <f>IF(Model!X16+Model!X17-Model!X10-Model!X11-X189+X136&gt;0,'Assumptions (Coal)'!W36*(Model!X16+Model!X17-Model!X10-Model!X11-X189+X136)-'Assumptions (Coal)'!W37*Model!X9/10^3,-'Assumptions (Coal)'!W37*Model!X9/10^3)</f>
        <v>-0.0008471594297</v>
      </c>
      <c r="Y243" s="160">
        <f>IF(Model!Y16+Model!Y17-Model!Y10-Model!Y11-Y189+Y136&gt;0,'Assumptions (Coal)'!X36*(Model!Y16+Model!Y17-Model!Y10-Model!Y11-Y189+Y136)-'Assumptions (Coal)'!X37*Model!Y9/10^3,-'Assumptions (Coal)'!X37*Model!Y9/10^3)</f>
        <v>-0.000834219468</v>
      </c>
      <c r="Z243" s="160">
        <f>IF(Model!Z16+Model!Z17-Model!Z10-Model!Z11-Z189+Z136&gt;0,'Assumptions (Coal)'!Y36*(Model!Z16+Model!Z17-Model!Z10-Model!Z11-Z189+Z136)-'Assumptions (Coal)'!Y37*Model!Z9/10^3,-'Assumptions (Coal)'!Y37*Model!Z9/10^3)</f>
        <v>-0.0008204293557</v>
      </c>
      <c r="AA243" s="160">
        <f>IF(Model!AA16+Model!AA17-Model!AA10-Model!AA11-AA189+AA136&gt;0,'Assumptions (Coal)'!Z36*(Model!AA16+Model!AA17-Model!AA10-Model!AA11-AA189+AA136)-'Assumptions (Coal)'!Z37*Model!AA9/10^3,-'Assumptions (Coal)'!Z37*Model!AA9/10^3)</f>
        <v>-0.0008057603879</v>
      </c>
      <c r="AB243" s="160">
        <f>IF(Model!AB16+Model!AB17-Model!AB10-Model!AB11-AB189+AB136&gt;0,'Assumptions (Coal)'!AA36*(Model!AB16+Model!AB17-Model!AB10-Model!AB11-AB189+AB136)-'Assumptions (Coal)'!AA37*Model!AB9/10^3,-'Assumptions (Coal)'!AA37*Model!AB9/10^3)</f>
        <v>-0.0007901830542</v>
      </c>
      <c r="AC243" s="160">
        <f>IF(Model!AC16+Model!AC17-Model!AC10-Model!AC11-AC189+AC136&gt;0,'Assumptions (Coal)'!AB36*(Model!AC16+Model!AC17-Model!AC10-Model!AC11-AC189+AC136)-'Assumptions (Coal)'!AB37*Model!AC9/10^3,-'Assumptions (Coal)'!AB37*Model!AC9/10^3)</f>
        <v>-0.0007736670177</v>
      </c>
      <c r="AD243" s="160">
        <f>IF(Model!AD16+Model!AD17-Model!AD10-Model!AD11-AD189+AD136&gt;0,'Assumptions (Coal)'!AC36*(Model!AD16+Model!AD17-Model!AD10-Model!AD11-AD189+AD136)-'Assumptions (Coal)'!AC37*Model!AD9/10^3,-'Assumptions (Coal)'!AC37*Model!AD9/10^3)</f>
        <v>-0.0007561810941</v>
      </c>
      <c r="AE243" s="160">
        <f>IF(Model!AE16+Model!AE17-Model!AE10-Model!AE11-AE189+AE136&gt;0,'Assumptions (Coal)'!AD36*(Model!AE16+Model!AE17-Model!AE10-Model!AE11-AE189+AE136)-'Assumptions (Coal)'!AD37*Model!AE9/10^3,-'Assumptions (Coal)'!AD37*Model!AE9/10^3)</f>
        <v>-0.0007376932299</v>
      </c>
      <c r="AF243" s="160">
        <f>IF(Model!AF16+Model!AF17-Model!AF10-Model!AF11-AF189+AF136&gt;0,'Assumptions (Coal)'!AE36*(Model!AF16+Model!AF17-Model!AF10-Model!AF11-AF189+AF136)-'Assumptions (Coal)'!AE37*Model!AF9/10^3,-'Assumptions (Coal)'!AE37*Model!AF9/10^3)</f>
        <v>-0.0007181704798</v>
      </c>
      <c r="AG243" s="160">
        <f>IF(Model!AG16+Model!AG17-Model!AG10-Model!AG11-AG189+AG136&gt;0,'Assumptions (Coal)'!AF36*(Model!AG16+Model!AG17-Model!AG10-Model!AG11-AG189+AG136)-'Assumptions (Coal)'!AF37*Model!AG9/10^3,-'Assumptions (Coal)'!AF37*Model!AG9/10^3)</f>
        <v>-0.0006975789846</v>
      </c>
      <c r="AH243" s="160">
        <f>IF(Model!AH16+Model!AH17-Model!AH10-Model!AH11-AH189+AH136&gt;0,'Assumptions (Coal)'!AG36*(Model!AH16+Model!AH17-Model!AH10-Model!AH11-AH189+AH136)-'Assumptions (Coal)'!AG37*Model!AH9/10^3,-'Assumptions (Coal)'!AG37*Model!AH9/10^3)</f>
        <v>-0.0006758839472</v>
      </c>
      <c r="AI243" s="160">
        <f>IF(Model!AI16+Model!AI17-Model!AI10-Model!AI11-AI189+AI136&gt;0,'Assumptions (Coal)'!AH36*(Model!AI16+Model!AI17-Model!AI10-Model!AI11-AI189+AI136)-'Assumptions (Coal)'!AH37*Model!AI9/10^3,-'Assumptions (Coal)'!AH37*Model!AI9/10^3)</f>
        <v>-0.000653049609</v>
      </c>
      <c r="AJ243" s="160">
        <f>IF(Model!AJ16+Model!AJ17-Model!AJ10-Model!AJ11-AJ189+AJ136&gt;0,'Assumptions (Coal)'!AI36*(Model!AJ16+Model!AJ17-Model!AJ10-Model!AJ11-AJ189+AJ136)-'Assumptions (Coal)'!AI37*Model!AJ9/10^3,-'Assumptions (Coal)'!AI37*Model!AJ9/10^3)</f>
        <v>-0.0006290392256</v>
      </c>
      <c r="AK243" s="160">
        <f>IF(Model!AK16+Model!AK17-Model!AK10-Model!AK11-AK189+AK136&gt;0,'Assumptions (Coal)'!AJ36*(Model!AK16+Model!AK17-Model!AK10-Model!AK11-AK189+AK136)-'Assumptions (Coal)'!AJ37*Model!AK9/10^3,-'Assumptions (Coal)'!AJ37*Model!AK9/10^3)</f>
        <v>-0.0006038150412</v>
      </c>
      <c r="AL243" s="160">
        <f>IF(Model!AL16+Model!AL17-Model!AL10-Model!AL11-AL189+AL136&gt;0,'Assumptions (Coal)'!AK36*(Model!AL16+Model!AL17-Model!AL10-Model!AL11-AL189+AL136)-'Assumptions (Coal)'!AK37*Model!AL9/10^3,-'Assumptions (Coal)'!AK37*Model!AL9/10^3)</f>
        <v>-0.0005773382634</v>
      </c>
      <c r="AM243" s="160">
        <f>IF(Model!AM16+Model!AM17-Model!AM10-Model!AM11-AM189+AM136&gt;0,'Assumptions (Coal)'!AL36*(Model!AM16+Model!AM17-Model!AM10-Model!AM11-AM189+AM136)-'Assumptions (Coal)'!AL37*Model!AM9/10^3,-'Assumptions (Coal)'!AL37*Model!AM9/10^3)</f>
        <v>-0.0005495690367</v>
      </c>
      <c r="AN243" s="160">
        <f>IF(Model!AN16+Model!AN17-Model!AN10-Model!AN11-AN189+AN136&gt;0,'Assumptions (Coal)'!AM36*(Model!AN16+Model!AN17-Model!AN10-Model!AN11-AN189+AN136)-'Assumptions (Coal)'!AM37*Model!AN9/10^3,-'Assumptions (Coal)'!AM37*Model!AN9/10^3)</f>
        <v>-0.0005204664154</v>
      </c>
      <c r="AO243" s="160">
        <f>IF(Model!AO16+Model!AO17-Model!AO10-Model!AO11-AO189+AO136&gt;0,'Assumptions (Coal)'!AN36*(Model!AO16+Model!AO17-Model!AO10-Model!AO11-AO189+AO136)-'Assumptions (Coal)'!AN37*Model!AO9/10^3,-'Assumptions (Coal)'!AN37*Model!AO9/10^3)</f>
        <v>-0.0004899883365</v>
      </c>
      <c r="AP243" s="160">
        <f>IF(Model!AP16+Model!AP17-Model!AP10-Model!AP11-AP189+AP136&gt;0,'Assumptions (Coal)'!AO36*(Model!AP16+Model!AP17-Model!AP10-Model!AP11-AP189+AP136)-'Assumptions (Coal)'!AO37*Model!AP9/10^3,-'Assumptions (Coal)'!AO37*Model!AP9/10^3)</f>
        <v>-0.0004580915907</v>
      </c>
      <c r="AQ243" s="160">
        <f>IF(Model!AQ16+Model!AQ17-Model!AQ10-Model!AQ11-AQ189+AQ136&gt;0,'Assumptions (Coal)'!AP36*(Model!AQ16+Model!AQ17-Model!AQ10-Model!AQ11-AQ189+AQ136)-'Assumptions (Coal)'!AP37*Model!AQ9/10^3,-'Assumptions (Coal)'!AP37*Model!AQ9/10^3)</f>
        <v>-0.0004247317941</v>
      </c>
      <c r="AR243" s="160">
        <f>IF(Model!AR16+Model!AR17-Model!AR10-Model!AR11-AR189+AR136&gt;0,'Assumptions (Coal)'!AQ36*(Model!AR16+Model!AR17-Model!AR10-Model!AR11-AR189+AR136)-'Assumptions (Coal)'!AQ37*Model!AR9/10^3,-'Assumptions (Coal)'!AQ37*Model!AR9/10^3)</f>
        <v>-0.0003898633583</v>
      </c>
      <c r="AS243" s="160">
        <f>IF(Model!AS16+Model!AS17-Model!AS10-Model!AS11-AS189+AS136&gt;0,'Assumptions (Coal)'!AR36*(Model!AS16+Model!AS17-Model!AS10-Model!AS11-AS189+AS136)-'Assumptions (Coal)'!AR37*Model!AS9/10^3,-'Assumptions (Coal)'!AR37*Model!AS9/10^3)</f>
        <v>0.002851481002</v>
      </c>
      <c r="AT243" s="160">
        <f>IF(Model!AT16+Model!AT17-Model!AT10-Model!AT11-AT189+AT136&gt;0,'Assumptions (Coal)'!AS36*(Model!AT16+Model!AT17-Model!AT10-Model!AT11-AT189+AT136)-'Assumptions (Coal)'!AS37*Model!AT9/10^3,-'Assumptions (Coal)'!AS37*Model!AT9/10^3)</f>
        <v>0.002534302265</v>
      </c>
      <c r="AU243" s="160">
        <f>IF(Model!AU16+Model!AU17-Model!AU10-Model!AU11-AU189+AU136&gt;0,'Assumptions (Coal)'!AT36*(Model!AU16+Model!AU17-Model!AU10-Model!AU11-AU189+AU136)-'Assumptions (Coal)'!AT37*Model!AU9/10^3,-'Assumptions (Coal)'!AT37*Model!AU9/10^3)</f>
        <v>0.002210726192</v>
      </c>
      <c r="AV243" s="160">
        <f>IF(Model!AV16+Model!AV17-Model!AV10-Model!AV11-AV189+AV136&gt;0,'Assumptions (Coal)'!AU36*(Model!AV16+Model!AV17-Model!AV10-Model!AV11-AV189+AV136)-'Assumptions (Coal)'!AU37*Model!AV9/10^3,-'Assumptions (Coal)'!AU37*Model!AV9/10^3)</f>
        <v>0.001876533116</v>
      </c>
      <c r="AW243" s="160">
        <f>IF(Model!AW16+Model!AW17-Model!AW10-Model!AW11-AW189+AW136&gt;0,'Assumptions (Coal)'!AV36*(Model!AW16+Model!AW17-Model!AW10-Model!AW11-AW189+AW136)-'Assumptions (Coal)'!AV37*Model!AW9/10^3,-'Assumptions (Coal)'!AV37*Model!AW9/10^3)</f>
        <v>0.001518668874</v>
      </c>
      <c r="AX243" s="160">
        <f>IF(Model!AX16+Model!AX17-Model!AX10-Model!AX11-AX189+AX136&gt;0,'Assumptions (Coal)'!AW36*(Model!AX16+Model!AX17-Model!AX10-Model!AX11-AX189+AX136)-'Assumptions (Coal)'!AW37*Model!AX9/10^3,-'Assumptions (Coal)'!AW37*Model!AX9/10^3)</f>
        <v>0.001163715887</v>
      </c>
      <c r="AY243" s="160">
        <f>IF(Model!AY16+Model!AY17-Model!AY10-Model!AY11-AY189+AY136&gt;0,'Assumptions (Coal)'!AX36*(Model!AY16+Model!AY17-Model!AY10-Model!AY11-AY189+AY136)-'Assumptions (Coal)'!AX37*Model!AY9/10^3,-'Assumptions (Coal)'!AX37*Model!AY9/10^3)</f>
        <v>0.0008241393994</v>
      </c>
      <c r="AZ243" s="160">
        <f>IF(Model!AZ16+Model!AZ17-Model!AZ10-Model!AZ11-AZ189+AZ136&gt;0,'Assumptions (Coal)'!AY36*(Model!AZ16+Model!AZ17-Model!AZ10-Model!AZ11-AZ189+AZ136)-'Assumptions (Coal)'!AY37*Model!AZ9/10^3,-'Assumptions (Coal)'!AY37*Model!AZ9/10^3)</f>
        <v>0.000425475371</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0.3649254902</v>
      </c>
      <c r="S244" s="181">
        <f>(1-'Assumptions (Coal)'!R36)*(-S136)+S82-S83</f>
        <v>0.3687034836</v>
      </c>
      <c r="T244" s="181">
        <f>(1-'Assumptions (Coal)'!S36)*(-T136)+T82-T83</f>
        <v>0.3756484558</v>
      </c>
      <c r="U244" s="181">
        <f>(1-'Assumptions (Coal)'!T36)*(-U136)+U82-U83</f>
        <v>0.3847990667</v>
      </c>
      <c r="V244" s="181">
        <f>(1-'Assumptions (Coal)'!U36)*(-V136)+V82-V83</f>
        <v>0.3923061019</v>
      </c>
      <c r="W244" s="181">
        <f>(1-'Assumptions (Coal)'!V36)*(-W136)+W82-W83</f>
        <v>0.5068403598</v>
      </c>
      <c r="X244" s="181">
        <f>(1-'Assumptions (Coal)'!W36)*(-X136)+X82-X83</f>
        <v>0.1352109296</v>
      </c>
      <c r="Y244" s="181">
        <f>(1-'Assumptions (Coal)'!X36)*(-Y136)+Y82-Y83</f>
        <v>0.1359624508</v>
      </c>
      <c r="Z244" s="181">
        <f>(1-'Assumptions (Coal)'!Y36)*(-Z136)+Z82-Z83</f>
        <v>0.1367496693</v>
      </c>
      <c r="AA244" s="181">
        <f>(1-'Assumptions (Coal)'!Z36)*(-AA136)+AA82-AA83</f>
        <v>0.1375742806</v>
      </c>
      <c r="AB244" s="181">
        <f>(1-'Assumptions (Coal)'!AA36)*(-AB136)+AB82-AB83</f>
        <v>0.1384380609</v>
      </c>
      <c r="AC244" s="181">
        <f>(1-'Assumptions (Coal)'!AB36)*(-AC136)+AC82-AC83</f>
        <v>0.1393428708</v>
      </c>
      <c r="AD244" s="181">
        <f>(1-'Assumptions (Coal)'!AC36)*(-AD136)+AD82-AD83</f>
        <v>0.1402906592</v>
      </c>
      <c r="AE244" s="181">
        <f>(1-'Assumptions (Coal)'!AD36)*(-AE136)+AE82-AE83</f>
        <v>0.1412834675</v>
      </c>
      <c r="AF244" s="181">
        <f>(1-'Assumptions (Coal)'!AE36)*(-AF136)+AF82-AF83</f>
        <v>0.1423234342</v>
      </c>
      <c r="AG244" s="181">
        <f>(1-'Assumptions (Coal)'!AF36)*(-AG136)+AG82-AG83</f>
        <v>0.1434127994</v>
      </c>
      <c r="AH244" s="181">
        <f>(1-'Assumptions (Coal)'!AG36)*(-AH136)+AH82-AH83</f>
        <v>0.1445539094</v>
      </c>
      <c r="AI244" s="181">
        <f>(1-'Assumptions (Coal)'!AH36)*(-AI136)+AI82-AI83</f>
        <v>0.1457492221</v>
      </c>
      <c r="AJ244" s="181">
        <f>(1-'Assumptions (Coal)'!AI36)*(-AJ136)+AJ82-AJ83</f>
        <v>0.1470013122</v>
      </c>
      <c r="AK244" s="181">
        <f>(1-'Assumptions (Coal)'!AJ36)*(-AK136)+AK82-AK83</f>
        <v>0.1483128765</v>
      </c>
      <c r="AL244" s="181">
        <f>(1-'Assumptions (Coal)'!AK36)*(-AL136)+AL82-AL83</f>
        <v>0.1496867401</v>
      </c>
      <c r="AM244" s="181">
        <f>(1-'Assumptions (Coal)'!AL36)*(-AM136)+AM82-AM83</f>
        <v>0</v>
      </c>
      <c r="AN244" s="181">
        <f>(1-'Assumptions (Coal)'!AM36)*(-AN136)+AN82-AN83</f>
        <v>0</v>
      </c>
      <c r="AO244" s="181">
        <f>(1-'Assumptions (Coal)'!AN36)*(-AO136)+AO82-AO83</f>
        <v>0</v>
      </c>
      <c r="AP244" s="181">
        <f>(1-'Assumptions (Coal)'!AO36)*(-AP136)+AP82-AP83</f>
        <v>0</v>
      </c>
      <c r="AQ244" s="181">
        <f>(1-'Assumptions (Coal)'!AP36)*(-AQ136)+AQ82-AQ83</f>
        <v>0</v>
      </c>
      <c r="AR244" s="181">
        <f>(1-'Assumptions (Coal)'!AQ36)*(-AR136)+AR82-AR83</f>
        <v>0</v>
      </c>
      <c r="AS244" s="181">
        <f>(1-'Assumptions (Coal)'!AR36)*(-AS136)+AS82-AS83</f>
        <v>0</v>
      </c>
      <c r="AT244" s="181">
        <f>(1-'Assumptions (Coal)'!AS36)*(-AT136)+AT82-AT83</f>
        <v>0</v>
      </c>
      <c r="AU244" s="181">
        <f>(1-'Assumptions (Coal)'!AT36)*(-AU136)+AU82-AU83</f>
        <v>0</v>
      </c>
      <c r="AV244" s="181">
        <f>(1-'Assumptions (Coal)'!AU36)*(-AV136)+AV82-AV83</f>
        <v>0</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0.2382972533</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18.99540313</v>
      </c>
      <c r="D246" s="183">
        <f>D9*'Assumptions (Coal)'!$V$31*10^3</f>
        <v>19.06187645</v>
      </c>
      <c r="E246" s="183">
        <f>E9*'Assumptions (Coal)'!$V$31*10^3</f>
        <v>19.09640982</v>
      </c>
      <c r="F246" s="183">
        <f>F9*'Assumptions (Coal)'!$V$31*10^3</f>
        <v>19.43735939</v>
      </c>
      <c r="G246" s="183">
        <f>G9*'Assumptions (Coal)'!$V$31*10^3</f>
        <v>19.25727898</v>
      </c>
      <c r="H246" s="183">
        <f>H9*'Assumptions (Coal)'!$V$31*10^3</f>
        <v>20.46618965</v>
      </c>
      <c r="I246" s="183">
        <f>I9*'Assumptions (Coal)'!$V$31*10^3</f>
        <v>19.6677723</v>
      </c>
      <c r="J246" s="183">
        <f>J9*'Assumptions (Coal)'!$V$31*10^3</f>
        <v>20.10820537</v>
      </c>
      <c r="K246" s="183">
        <f>K9*'Assumptions (Coal)'!$V$31*10^3</f>
        <v>18.85738687</v>
      </c>
      <c r="L246" s="183">
        <f>L9*'Assumptions (Coal)'!$V$31*10^3</f>
        <v>14.46974712</v>
      </c>
      <c r="M246" s="183">
        <f>M9*'Assumptions (Coal)'!$V$31*10^3</f>
        <v>14.10969652</v>
      </c>
      <c r="N246" s="183">
        <f>N9*'Assumptions (Coal)'!$V$31*10^3</f>
        <v>6.862365349</v>
      </c>
      <c r="O246" s="183">
        <f>O9*'Assumptions (Coal)'!$V$31*10^3</f>
        <v>4.111399794</v>
      </c>
      <c r="P246" s="183">
        <f>P9*'Assumptions (Coal)'!$V$31*10^3</f>
        <v>6.179115373</v>
      </c>
      <c r="Q246" s="183">
        <f>Q9*'Assumptions (Coal)'!$V$31*10^3</f>
        <v>5.020462033</v>
      </c>
      <c r="R246" s="183">
        <f>R9*'Assumptions (Coal)'!$V$31*10^3</f>
        <v>3.88984846</v>
      </c>
      <c r="S246" s="183">
        <f>S9*'Assumptions (Coal)'!$V$31*10^3</f>
        <v>2.549485287</v>
      </c>
      <c r="T246" s="183">
        <f>T9*'Assumptions (Coal)'!$V$31*10^3</f>
        <v>1.692590381</v>
      </c>
      <c r="U246" s="183">
        <f>U9*'Assumptions (Coal)'!$V$31*10^3</f>
        <v>1.063064001</v>
      </c>
      <c r="V246" s="183">
        <f>V9*'Assumptions (Coal)'!$V$31*10^3</f>
        <v>1.063064001</v>
      </c>
      <c r="W246" s="183">
        <f>W9*'Assumptions (Coal)'!$V$31*10^3</f>
        <v>1.063064001</v>
      </c>
      <c r="X246" s="184">
        <f>X9*('Assumptions (Coal)'!$V$31*10^3*X8/(X8+X13)+'Assumptions (Coal)'!$V$24*10^3*X13/(X8+X13))</f>
        <v>0.8734842542</v>
      </c>
      <c r="Y246" s="184">
        <f>Y9*('Assumptions (Coal)'!$V$31*10^3*Y8/(Y8+Y13)+'Assumptions (Coal)'!$V$24*10^3*Y13/(Y8+Y13))</f>
        <v>0.8407530731</v>
      </c>
      <c r="Z246" s="184">
        <f>Z9*('Assumptions (Coal)'!$V$31*10^3*Z8/(Z8+Z13)+'Assumptions (Coal)'!$V$24*10^3*Z13/(Z8+Z13))</f>
        <v>0.8081184736</v>
      </c>
      <c r="AA246" s="184">
        <f>AA9*('Assumptions (Coal)'!$V$31*10^3*AA8/(AA8+AA13)+'Assumptions (Coal)'!$V$24*10^3*AA13/(AA8+AA13))</f>
        <v>0.7755857239</v>
      </c>
      <c r="AB246" s="184">
        <f>AB9*('Assumptions (Coal)'!$V$31*10^3*AB8/(AB8+AB13)+'Assumptions (Coal)'!$V$24*10^3*AB13/(AB8+AB13))</f>
        <v>0.7431604822</v>
      </c>
      <c r="AC246" s="184">
        <f>AC9*('Assumptions (Coal)'!$V$31*10^3*AC8/(AC8+AC13)+'Assumptions (Coal)'!$V$24*10^3*AC13/(AC8+AC13))</f>
        <v>0.7108488339</v>
      </c>
      <c r="AD246" s="184">
        <f>AD9*('Assumptions (Coal)'!$V$31*10^3*AD8/(AD8+AD13)+'Assumptions (Coal)'!$V$24*10^3*AD13/(AD8+AD13))</f>
        <v>0.6786573325</v>
      </c>
      <c r="AE246" s="184">
        <f>AE9*('Assumptions (Coal)'!$V$31*10^3*AE8/(AE8+AE13)+'Assumptions (Coal)'!$V$24*10^3*AE13/(AE8+AE13))</f>
        <v>0.6465930453</v>
      </c>
      <c r="AF246" s="184">
        <f>AF9*('Assumptions (Coal)'!$V$31*10^3*AF8/(AF8+AF13)+'Assumptions (Coal)'!$V$24*10^3*AF13/(AF8+AF13))</f>
        <v>0.6146636054</v>
      </c>
      <c r="AG246" s="184">
        <f>AG9*('Assumptions (Coal)'!$V$31*10^3*AG8/(AG8+AG13)+'Assumptions (Coal)'!$V$24*10^3*AG13/(AG8+AG13))</f>
        <v>0.5828772686</v>
      </c>
      <c r="AH246" s="184">
        <f>AH9*('Assumptions (Coal)'!$V$31*10^3*AH8/(AH8+AH13)+'Assumptions (Coal)'!$V$24*10^3*AH13/(AH8+AH13))</f>
        <v>0.5512429789</v>
      </c>
      <c r="AI246" s="184">
        <f>AI9*('Assumptions (Coal)'!$V$31*10^3*AI8/(AI8+AI13)+'Assumptions (Coal)'!$V$24*10^3*AI13/(AI8+AI13))</f>
        <v>0.5197704414</v>
      </c>
      <c r="AJ246" s="184">
        <f>AJ9*('Assumptions (Coal)'!$V$31*10^3*AJ8/(AJ8+AJ13)+'Assumptions (Coal)'!$V$24*10^3*AJ13/(AJ8+AJ13))</f>
        <v>0.4884702051</v>
      </c>
      <c r="AK246" s="184">
        <f>AK9*('Assumptions (Coal)'!$V$31*10^3*AK8/(AK8+AK13)+'Assumptions (Coal)'!$V$24*10^3*AK13/(AK8+AK13))</f>
        <v>0.4573537569</v>
      </c>
      <c r="AL246" s="184">
        <f>AL9*('Assumptions (Coal)'!$V$31*10^3*AL8/(AL8+AL13)+'Assumptions (Coal)'!$V$24*10^3*AL13/(AL8+AL13))</f>
        <v>0.4264336277</v>
      </c>
      <c r="AM246" s="184">
        <f>AM9*('Assumptions (Coal)'!$V$31*10^3*AM8/(AM8+AM13)+'Assumptions (Coal)'!$V$24*10^3*AM13/(AM8+AM13))</f>
        <v>0.3957235142</v>
      </c>
      <c r="AN246" s="184">
        <f>AN9*('Assumptions (Coal)'!$V$31*10^3*AN8/(AN8+AN13)+'Assumptions (Coal)'!$V$24*10^3*AN13/(AN8+AN13))</f>
        <v>0.3652384175</v>
      </c>
      <c r="AO246" s="184">
        <f>AO9*('Assumptions (Coal)'!$V$31*10^3*AO8/(AO8+AO13)+'Assumptions (Coal)'!$V$24*10^3*AO13/(AO8+AO13))</f>
        <v>0.3349948023</v>
      </c>
      <c r="AP246" s="184">
        <f>AP9*('Assumptions (Coal)'!$V$31*10^3*AP8/(AP8+AP13)+'Assumptions (Coal)'!$V$24*10^3*AP13/(AP8+AP13))</f>
        <v>0.3050107796</v>
      </c>
      <c r="AQ246" s="184">
        <f>AQ9*('Assumptions (Coal)'!$V$31*10^3*AQ8/(AQ8+AQ13)+'Assumptions (Coal)'!$V$24*10^3*AQ13/(AQ8+AQ13))</f>
        <v>0.2753063182</v>
      </c>
      <c r="AR246" s="184">
        <f>AR9*('Assumptions (Coal)'!$V$31*10^3*AR8/(AR8+AR13)+'Assumptions (Coal)'!$V$24*10^3*AR13/(AR8+AR13))</f>
        <v>0.2459034887</v>
      </c>
      <c r="AS246" s="184">
        <f>AS9*('Assumptions (Coal)'!$V$31*10^3*AS8/(AS8+AS13)+'Assumptions (Coal)'!$V$24*10^3*AS13/(AS8+AS13))</f>
        <v>0.2168267476</v>
      </c>
      <c r="AT246" s="184">
        <f>AT9*('Assumptions (Coal)'!$V$31*10^3*AT8/(AT8+AT13)+'Assumptions (Coal)'!$V$24*10^3*AT13/(AT8+AT13))</f>
        <v>0.1881032691</v>
      </c>
      <c r="AU246" s="184">
        <f>AU9*('Assumptions (Coal)'!$V$31*10^3*AU8/(AU8+AU13)+'Assumptions (Coal)'!$V$24*10^3*AU13/(AU8+AU13))</f>
        <v>0.1597633327</v>
      </c>
      <c r="AV246" s="184">
        <f>AV9*('Assumptions (Coal)'!$V$31*10^3*AV8/(AV8+AV13)+'Assumptions (Coal)'!$V$24*10^3*AV13/(AV8+AV13))</f>
        <v>0.1318407805</v>
      </c>
      <c r="AW246" s="184">
        <f>AW9*('Assumptions (Coal)'!$V$31*10^3*AW8/(AW8+AW13)+'Assumptions (Coal)'!$V$24*10^3*AW13/(AW8+AW13))</f>
        <v>0.1043735565</v>
      </c>
      <c r="AX246" s="184">
        <f>AX9*('Assumptions (Coal)'!$V$31*10^3*AX8/(AX8+AX13)+'Assumptions (Coal)'!$V$24*10^3*AX13/(AX8+AX13))</f>
        <v>0.07740434758</v>
      </c>
      <c r="AY246" s="184">
        <f>AY9*('Assumptions (Coal)'!$V$31*10^3*AY8/(AY8+AY13)+'Assumptions (Coal)'!$V$24*10^3*AY13/(AY8+AY13))</f>
        <v>0.05098134887</v>
      </c>
      <c r="AZ246" s="184">
        <f>AZ9*('Assumptions (Coal)'!$V$31*10^3*AZ8/(AZ8+AZ13)+'Assumptions (Coal)'!$V$24*10^3*AZ13/(AZ8+AZ13))</f>
        <v>0.02515918136</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246.2</v>
      </c>
      <c r="Y421" s="52">
        <f>'Assumptions (NG)'!X64</f>
        <v>0</v>
      </c>
      <c r="Z421" s="52">
        <f>'Assumptions (NG)'!Y64</f>
        <v>0</v>
      </c>
      <c r="AA421" s="52">
        <f>'Assumptions (NG)'!Z64</f>
        <v>80.9</v>
      </c>
      <c r="AB421" s="52">
        <f>'Assumptions (NG)'!AA64</f>
        <v>0</v>
      </c>
      <c r="AC421" s="52">
        <f>'Assumptions (NG)'!AB64</f>
        <v>554.5</v>
      </c>
      <c r="AD421" s="52">
        <f>'Assumptions (NG)'!AC64</f>
        <v>640.3</v>
      </c>
      <c r="AE421" s="52">
        <f>'Assumptions (NG)'!AD64</f>
        <v>101.2</v>
      </c>
      <c r="AF421" s="52">
        <f>'Assumptions (NG)'!AE64</f>
        <v>510.2</v>
      </c>
      <c r="AG421" s="52">
        <f>'Assumptions (NG)'!AF64</f>
        <v>0</v>
      </c>
      <c r="AH421" s="52">
        <f>'Assumptions (NG)'!AG64</f>
        <v>515</v>
      </c>
      <c r="AI421" s="52">
        <f>'Assumptions (NG)'!AH64</f>
        <v>0</v>
      </c>
      <c r="AJ421" s="52">
        <f>'Assumptions (NG)'!AI64</f>
        <v>0</v>
      </c>
      <c r="AK421" s="52">
        <f>'Assumptions (NG)'!AJ64</f>
        <v>340</v>
      </c>
      <c r="AL421" s="52">
        <f>'Assumptions (NG)'!AK64</f>
        <v>669</v>
      </c>
      <c r="AM421" s="52">
        <f>'Assumptions (NG)'!AL64</f>
        <v>1097.2</v>
      </c>
      <c r="AN421" s="52">
        <f>'Assumptions (NG)'!AM64</f>
        <v>1569.4</v>
      </c>
      <c r="AO421" s="52">
        <f>'Assumptions (NG)'!AN64</f>
        <v>2805.7</v>
      </c>
      <c r="AP421" s="52">
        <f>'Assumptions (NG)'!AO64</f>
        <v>3406.6</v>
      </c>
      <c r="AQ421" s="52">
        <f>'Assumptions (NG)'!AP64</f>
        <v>578</v>
      </c>
      <c r="AR421" s="52">
        <f>'Assumptions (NG)'!AQ64</f>
        <v>0</v>
      </c>
      <c r="AS421" s="52">
        <f>'Assumptions (NG)'!AR64</f>
        <v>25.7</v>
      </c>
      <c r="AT421" s="52">
        <f>'Assumptions (NG)'!AS64</f>
        <v>0</v>
      </c>
      <c r="AU421" s="52">
        <f>'Assumptions (NG)'!AT64</f>
        <v>78.1</v>
      </c>
      <c r="AV421" s="52">
        <f>'Assumptions (NG)'!AU64</f>
        <v>0</v>
      </c>
      <c r="AW421" s="52">
        <f>'Assumptions (NG)'!AV64</f>
        <v>13.2</v>
      </c>
      <c r="AX421" s="52">
        <f>'Assumptions (NG)'!AW64</f>
        <v>693</v>
      </c>
      <c r="AY421" s="52">
        <f>'Assumptions (NG)'!AX64</f>
        <v>15</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15335.7</v>
      </c>
      <c r="Y422" s="52">
        <f t="shared" ref="Y422:BA422" si="11">X422-Y421+X438</f>
        <v>15472.94778</v>
      </c>
      <c r="Z422" s="52">
        <f t="shared" si="11"/>
        <v>15472.94778</v>
      </c>
      <c r="AA422" s="52">
        <f t="shared" si="11"/>
        <v>15392.04778</v>
      </c>
      <c r="AB422" s="52">
        <f t="shared" si="11"/>
        <v>15392.04778</v>
      </c>
      <c r="AC422" s="52">
        <f t="shared" si="11"/>
        <v>14837.54778</v>
      </c>
      <c r="AD422" s="52">
        <f t="shared" si="11"/>
        <v>14287.88669</v>
      </c>
      <c r="AE422" s="52">
        <f t="shared" si="11"/>
        <v>14718.03448</v>
      </c>
      <c r="AF422" s="52">
        <f t="shared" si="11"/>
        <v>14207.83448</v>
      </c>
      <c r="AG422" s="52">
        <f t="shared" si="11"/>
        <v>14601.33004</v>
      </c>
      <c r="AH422" s="52">
        <f t="shared" si="11"/>
        <v>14086.33004</v>
      </c>
      <c r="AI422" s="52">
        <f t="shared" si="11"/>
        <v>14383.4256</v>
      </c>
      <c r="AJ422" s="52">
        <f t="shared" si="11"/>
        <v>14383.4256</v>
      </c>
      <c r="AK422" s="52">
        <f t="shared" si="11"/>
        <v>14043.4256</v>
      </c>
      <c r="AL422" s="52">
        <f t="shared" si="11"/>
        <v>13387.56895</v>
      </c>
      <c r="AM422" s="52">
        <f t="shared" si="11"/>
        <v>12850.41673</v>
      </c>
      <c r="AN422" s="52">
        <f t="shared" si="11"/>
        <v>12269.26452</v>
      </c>
      <c r="AO422" s="52">
        <f t="shared" si="11"/>
        <v>10924.0123</v>
      </c>
      <c r="AP422" s="52">
        <f t="shared" si="11"/>
        <v>10214.16008</v>
      </c>
      <c r="AQ422" s="52">
        <f t="shared" si="11"/>
        <v>12933.80786</v>
      </c>
      <c r="AR422" s="52">
        <f t="shared" si="11"/>
        <v>13402.85565</v>
      </c>
      <c r="AS422" s="52">
        <f t="shared" si="11"/>
        <v>13377.15565</v>
      </c>
      <c r="AT422" s="52">
        <f t="shared" si="11"/>
        <v>13377.15565</v>
      </c>
      <c r="AU422" s="52">
        <f t="shared" si="11"/>
        <v>13299.05565</v>
      </c>
      <c r="AV422" s="52">
        <f t="shared" si="11"/>
        <v>13299.05565</v>
      </c>
      <c r="AW422" s="52">
        <f t="shared" si="11"/>
        <v>13285.85565</v>
      </c>
      <c r="AX422" s="52">
        <f t="shared" si="11"/>
        <v>12592.85565</v>
      </c>
      <c r="AY422" s="52">
        <f t="shared" si="11"/>
        <v>12625.19012</v>
      </c>
      <c r="AZ422" s="52">
        <f t="shared" si="11"/>
        <v>12625.19012</v>
      </c>
      <c r="BA422" s="52">
        <f t="shared" si="11"/>
        <v>12625.19012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565.9</v>
      </c>
      <c r="Y423" s="199">
        <f>'Assumptions (NG)'!X189</f>
        <v>0</v>
      </c>
      <c r="Z423" s="52">
        <f>'Assumptions (NG)'!Y189</f>
        <v>0</v>
      </c>
      <c r="AA423" s="52">
        <f>'Assumptions (NG)'!Z189</f>
        <v>8.4</v>
      </c>
      <c r="AB423" s="52">
        <f>'Assumptions (NG)'!AA189</f>
        <v>460</v>
      </c>
      <c r="AC423" s="52">
        <f>'Assumptions (NG)'!AB189</f>
        <v>0</v>
      </c>
      <c r="AD423" s="52">
        <f>'Assumptions (NG)'!AC189</f>
        <v>0</v>
      </c>
      <c r="AE423" s="52">
        <f>'Assumptions (NG)'!AD189</f>
        <v>0</v>
      </c>
      <c r="AF423" s="52">
        <f>'Assumptions (NG)'!AE189</f>
        <v>0</v>
      </c>
      <c r="AG423" s="52">
        <f>'Assumptions (NG)'!AF189</f>
        <v>22</v>
      </c>
      <c r="AH423" s="52">
        <f>'Assumptions (NG)'!AG189</f>
        <v>0</v>
      </c>
      <c r="AI423" s="52">
        <f>'Assumptions (NG)'!AH189</f>
        <v>1.2</v>
      </c>
      <c r="AJ423" s="52">
        <f>'Assumptions (NG)'!AI189</f>
        <v>1.2</v>
      </c>
      <c r="AK423" s="52">
        <f>'Assumptions (NG)'!AJ189</f>
        <v>1.2</v>
      </c>
      <c r="AL423" s="52">
        <f>'Assumptions (NG)'!AK189</f>
        <v>5.7</v>
      </c>
      <c r="AM423" s="52">
        <f>'Assumptions (NG)'!AL189</f>
        <v>1.2</v>
      </c>
      <c r="AN423" s="52">
        <f>'Assumptions (NG)'!AM189</f>
        <v>0</v>
      </c>
      <c r="AO423" s="52">
        <f>'Assumptions (NG)'!AN189</f>
        <v>0</v>
      </c>
      <c r="AP423" s="52">
        <f>'Assumptions (NG)'!AO189</f>
        <v>0</v>
      </c>
      <c r="AQ423" s="52">
        <f>'Assumptions (NG)'!AP189</f>
        <v>43.6</v>
      </c>
      <c r="AR423" s="52">
        <f>'Assumptions (NG)'!AQ189</f>
        <v>0</v>
      </c>
      <c r="AS423" s="52">
        <f>'Assumptions (NG)'!AR189</f>
        <v>25.8</v>
      </c>
      <c r="AT423" s="52">
        <f>'Assumptions (NG)'!AS189</f>
        <v>7</v>
      </c>
      <c r="AU423" s="52">
        <f>'Assumptions (NG)'!AT189</f>
        <v>15.2</v>
      </c>
      <c r="AV423" s="52">
        <f>'Assumptions (NG)'!AU189</f>
        <v>21.2</v>
      </c>
      <c r="AW423" s="52">
        <f>'Assumptions (NG)'!AV189</f>
        <v>0</v>
      </c>
      <c r="AX423" s="52">
        <f>'Assumptions (NG)'!AW189</f>
        <v>0</v>
      </c>
      <c r="AY423" s="52">
        <f>'Assumptions (NG)'!AX189</f>
        <v>0</v>
      </c>
      <c r="AZ423" s="52">
        <f>'Assumptions (NG)'!AY189</f>
        <v>110.9</v>
      </c>
      <c r="BA423" s="52">
        <f>'Assumptions (NG)'!AZ189</f>
        <v>59.5</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1793</v>
      </c>
      <c r="Y424" s="148">
        <f t="shared" ref="Y424:BA424" si="12">X424-Y423+X439</f>
        <v>2683.48917</v>
      </c>
      <c r="Z424" s="148">
        <f t="shared" si="12"/>
        <v>3008.078339</v>
      </c>
      <c r="AA424" s="148">
        <f t="shared" si="12"/>
        <v>3324.267509</v>
      </c>
      <c r="AB424" s="148">
        <f t="shared" si="12"/>
        <v>3197.256678</v>
      </c>
      <c r="AC424" s="148">
        <f t="shared" si="12"/>
        <v>3981.845848</v>
      </c>
      <c r="AD424" s="148">
        <f t="shared" si="12"/>
        <v>4306.435017</v>
      </c>
      <c r="AE424" s="148">
        <f t="shared" si="12"/>
        <v>4631.024187</v>
      </c>
      <c r="AF424" s="148">
        <f t="shared" si="12"/>
        <v>4955.613357</v>
      </c>
      <c r="AG424" s="148">
        <f t="shared" si="12"/>
        <v>5258.202526</v>
      </c>
      <c r="AH424" s="148">
        <f t="shared" si="12"/>
        <v>5604.791696</v>
      </c>
      <c r="AI424" s="148">
        <f t="shared" si="12"/>
        <v>5928.180865</v>
      </c>
      <c r="AJ424" s="148">
        <f t="shared" si="12"/>
        <v>6252.770035</v>
      </c>
      <c r="AK424" s="148">
        <f t="shared" si="12"/>
        <v>6577.359204</v>
      </c>
      <c r="AL424" s="148">
        <f t="shared" si="12"/>
        <v>6897.448374</v>
      </c>
      <c r="AM424" s="148">
        <f t="shared" si="12"/>
        <v>7226.537544</v>
      </c>
      <c r="AN424" s="148">
        <f t="shared" si="12"/>
        <v>7552.326713</v>
      </c>
      <c r="AO424" s="148">
        <f t="shared" si="12"/>
        <v>7876.915883</v>
      </c>
      <c r="AP424" s="148">
        <f t="shared" si="12"/>
        <v>8201.505052</v>
      </c>
      <c r="AQ424" s="148">
        <f t="shared" si="12"/>
        <v>8482.494222</v>
      </c>
      <c r="AR424" s="148">
        <f t="shared" si="12"/>
        <v>8850.683391</v>
      </c>
      <c r="AS424" s="148">
        <f t="shared" si="12"/>
        <v>9149.472561</v>
      </c>
      <c r="AT424" s="148">
        <f t="shared" si="12"/>
        <v>9492.861731</v>
      </c>
      <c r="AU424" s="148">
        <f t="shared" si="12"/>
        <v>9809.2509</v>
      </c>
      <c r="AV424" s="148">
        <f t="shared" si="12"/>
        <v>10127.84007</v>
      </c>
      <c r="AW424" s="148">
        <f t="shared" si="12"/>
        <v>10473.62924</v>
      </c>
      <c r="AX424" s="148">
        <f t="shared" si="12"/>
        <v>10798.21841</v>
      </c>
      <c r="AY424" s="148">
        <f t="shared" si="12"/>
        <v>11122.80758</v>
      </c>
      <c r="AZ424" s="148">
        <f t="shared" si="12"/>
        <v>11336.49675</v>
      </c>
      <c r="BA424" s="148">
        <f t="shared" si="12"/>
        <v>11712.48592</v>
      </c>
      <c r="BB424" s="148"/>
    </row>
    <row r="425" ht="15.75" customHeight="1">
      <c r="A425" s="201" t="s">
        <v>381</v>
      </c>
      <c r="B425" s="202" t="s">
        <v>149</v>
      </c>
      <c r="C425" s="153">
        <f t="shared" ref="C425:BA425" si="13">sum(C426:C427)</f>
        <v>7064.9</v>
      </c>
      <c r="D425" s="153">
        <f t="shared" si="13"/>
        <v>8891.8</v>
      </c>
      <c r="E425" s="153">
        <f t="shared" si="13"/>
        <v>11477.2</v>
      </c>
      <c r="F425" s="153">
        <f t="shared" si="13"/>
        <v>14919.3</v>
      </c>
      <c r="G425" s="153">
        <f t="shared" si="13"/>
        <v>15512.7</v>
      </c>
      <c r="H425" s="153">
        <f t="shared" si="13"/>
        <v>15524.8</v>
      </c>
      <c r="I425" s="153">
        <f t="shared" si="13"/>
        <v>15556</v>
      </c>
      <c r="J425" s="153">
        <f t="shared" si="13"/>
        <v>15226.3</v>
      </c>
      <c r="K425" s="153">
        <f t="shared" si="13"/>
        <v>15325.8</v>
      </c>
      <c r="L425" s="153">
        <f t="shared" si="13"/>
        <v>15579.1</v>
      </c>
      <c r="M425" s="153">
        <f t="shared" si="13"/>
        <v>15594.2</v>
      </c>
      <c r="N425" s="153">
        <f t="shared" si="13"/>
        <v>16306.7</v>
      </c>
      <c r="O425" s="153">
        <f t="shared" si="13"/>
        <v>16343.7</v>
      </c>
      <c r="P425" s="153">
        <f t="shared" si="13"/>
        <v>16303.2</v>
      </c>
      <c r="Q425" s="153">
        <f t="shared" si="13"/>
        <v>16315.7</v>
      </c>
      <c r="R425" s="153">
        <f t="shared" si="13"/>
        <v>16326.3</v>
      </c>
      <c r="S425" s="153">
        <f t="shared" si="13"/>
        <v>16326.3</v>
      </c>
      <c r="T425" s="153">
        <f t="shared" si="13"/>
        <v>16342.1</v>
      </c>
      <c r="U425" s="153">
        <f t="shared" si="13"/>
        <v>17940.8</v>
      </c>
      <c r="V425" s="153">
        <f t="shared" si="13"/>
        <v>17940.8</v>
      </c>
      <c r="W425" s="153">
        <f t="shared" si="13"/>
        <v>17940.8</v>
      </c>
      <c r="X425" s="148">
        <f t="shared" si="13"/>
        <v>18156.43695</v>
      </c>
      <c r="Y425" s="148">
        <f t="shared" si="13"/>
        <v>18372.0739</v>
      </c>
      <c r="Z425" s="148">
        <f t="shared" si="13"/>
        <v>18587.71086</v>
      </c>
      <c r="AA425" s="148">
        <f t="shared" si="13"/>
        <v>18803.34781</v>
      </c>
      <c r="AB425" s="148">
        <f t="shared" si="13"/>
        <v>19018.98476</v>
      </c>
      <c r="AC425" s="148">
        <f t="shared" si="13"/>
        <v>19234.62171</v>
      </c>
      <c r="AD425" s="148">
        <f t="shared" si="13"/>
        <v>19450.25866</v>
      </c>
      <c r="AE425" s="148">
        <f t="shared" si="13"/>
        <v>19665.89561</v>
      </c>
      <c r="AF425" s="148">
        <f t="shared" si="13"/>
        <v>19881.53257</v>
      </c>
      <c r="AG425" s="148">
        <f t="shared" si="13"/>
        <v>20097.16952</v>
      </c>
      <c r="AH425" s="148">
        <f t="shared" si="13"/>
        <v>20312.80647</v>
      </c>
      <c r="AI425" s="148">
        <f t="shared" si="13"/>
        <v>20528.44342</v>
      </c>
      <c r="AJ425" s="148">
        <f t="shared" si="13"/>
        <v>20744.08037</v>
      </c>
      <c r="AK425" s="148">
        <f t="shared" si="13"/>
        <v>20959.71733</v>
      </c>
      <c r="AL425" s="148">
        <f t="shared" si="13"/>
        <v>21175.35428</v>
      </c>
      <c r="AM425" s="148">
        <f t="shared" si="13"/>
        <v>21390.99123</v>
      </c>
      <c r="AN425" s="148">
        <f t="shared" si="13"/>
        <v>21606.62818</v>
      </c>
      <c r="AO425" s="148">
        <f t="shared" si="13"/>
        <v>21822.26513</v>
      </c>
      <c r="AP425" s="148">
        <f t="shared" si="13"/>
        <v>22037.90208</v>
      </c>
      <c r="AQ425" s="148">
        <f t="shared" si="13"/>
        <v>22253.53904</v>
      </c>
      <c r="AR425" s="148">
        <f t="shared" si="13"/>
        <v>22469.17599</v>
      </c>
      <c r="AS425" s="148">
        <f t="shared" si="13"/>
        <v>22684.81294</v>
      </c>
      <c r="AT425" s="148">
        <f t="shared" si="13"/>
        <v>22900.44989</v>
      </c>
      <c r="AU425" s="148">
        <f t="shared" si="13"/>
        <v>23116.08684</v>
      </c>
      <c r="AV425" s="148">
        <f t="shared" si="13"/>
        <v>23331.7238</v>
      </c>
      <c r="AW425" s="148">
        <f t="shared" si="13"/>
        <v>23547.36075</v>
      </c>
      <c r="AX425" s="148">
        <f t="shared" si="13"/>
        <v>23762.9977</v>
      </c>
      <c r="AY425" s="148">
        <f t="shared" si="13"/>
        <v>23978.63465</v>
      </c>
      <c r="AZ425" s="148">
        <f t="shared" si="13"/>
        <v>24194.2716</v>
      </c>
      <c r="BA425" s="148">
        <f t="shared" si="13"/>
        <v>24409.90855</v>
      </c>
    </row>
    <row r="426" ht="15.75" customHeight="1">
      <c r="A426" s="201" t="s">
        <v>382</v>
      </c>
      <c r="B426" s="202" t="s">
        <v>149</v>
      </c>
      <c r="C426" s="152">
        <v>4860.2</v>
      </c>
      <c r="D426" s="152">
        <v>6429.6</v>
      </c>
      <c r="E426" s="152">
        <v>9235.3</v>
      </c>
      <c r="F426" s="152">
        <v>12641.9</v>
      </c>
      <c r="G426" s="152">
        <v>13219.9</v>
      </c>
      <c r="H426" s="152">
        <v>13219.9</v>
      </c>
      <c r="I426" s="152">
        <v>13245.6</v>
      </c>
      <c r="J426" s="152">
        <v>13180.1</v>
      </c>
      <c r="K426" s="152">
        <v>13258.2</v>
      </c>
      <c r="L426" s="152">
        <v>13258.2</v>
      </c>
      <c r="M426" s="152">
        <v>13271.4</v>
      </c>
      <c r="N426" s="152">
        <v>13964.4</v>
      </c>
      <c r="O426" s="152">
        <v>13979.4</v>
      </c>
      <c r="P426" s="152">
        <v>13979.4</v>
      </c>
      <c r="Q426" s="152">
        <v>13979.4</v>
      </c>
      <c r="R426" s="152">
        <v>13979.4</v>
      </c>
      <c r="S426" s="152">
        <v>13982.4</v>
      </c>
      <c r="T426" s="152">
        <v>13982.4</v>
      </c>
      <c r="U426" s="152">
        <v>15581.9</v>
      </c>
      <c r="V426" s="153">
        <f t="shared" ref="V426:W426" si="14">U426+V438</f>
        <v>15581.9</v>
      </c>
      <c r="W426" s="153">
        <f t="shared" si="14"/>
        <v>15581.9</v>
      </c>
      <c r="X426" s="164">
        <f t="shared" ref="X426:AZ426" si="15">W426+($BA$426-$W$426)/($BA$2-$W$2)</f>
        <v>15472.94778</v>
      </c>
      <c r="Y426" s="164">
        <f t="shared" si="15"/>
        <v>15363.99556</v>
      </c>
      <c r="Z426" s="164">
        <f t="shared" si="15"/>
        <v>15255.04335</v>
      </c>
      <c r="AA426" s="164">
        <f t="shared" si="15"/>
        <v>15146.09113</v>
      </c>
      <c r="AB426" s="164">
        <f t="shared" si="15"/>
        <v>15037.13891</v>
      </c>
      <c r="AC426" s="164">
        <f t="shared" si="15"/>
        <v>14928.18669</v>
      </c>
      <c r="AD426" s="164">
        <f t="shared" si="15"/>
        <v>14819.23448</v>
      </c>
      <c r="AE426" s="164">
        <f t="shared" si="15"/>
        <v>14710.28226</v>
      </c>
      <c r="AF426" s="164">
        <f t="shared" si="15"/>
        <v>14601.33004</v>
      </c>
      <c r="AG426" s="164">
        <f t="shared" si="15"/>
        <v>14492.37782</v>
      </c>
      <c r="AH426" s="164">
        <f t="shared" si="15"/>
        <v>14383.4256</v>
      </c>
      <c r="AI426" s="164">
        <f t="shared" si="15"/>
        <v>14274.47339</v>
      </c>
      <c r="AJ426" s="164">
        <f t="shared" si="15"/>
        <v>14165.52117</v>
      </c>
      <c r="AK426" s="164">
        <f t="shared" si="15"/>
        <v>14056.56895</v>
      </c>
      <c r="AL426" s="164">
        <f t="shared" si="15"/>
        <v>13947.61673</v>
      </c>
      <c r="AM426" s="164">
        <f t="shared" si="15"/>
        <v>13838.66452</v>
      </c>
      <c r="AN426" s="164">
        <f t="shared" si="15"/>
        <v>13729.7123</v>
      </c>
      <c r="AO426" s="164">
        <f t="shared" si="15"/>
        <v>13620.76008</v>
      </c>
      <c r="AP426" s="164">
        <f t="shared" si="15"/>
        <v>13511.80786</v>
      </c>
      <c r="AQ426" s="164">
        <f t="shared" si="15"/>
        <v>13402.85565</v>
      </c>
      <c r="AR426" s="164">
        <f t="shared" si="15"/>
        <v>13293.90343</v>
      </c>
      <c r="AS426" s="164">
        <f t="shared" si="15"/>
        <v>13184.95121</v>
      </c>
      <c r="AT426" s="164">
        <f t="shared" si="15"/>
        <v>13075.99899</v>
      </c>
      <c r="AU426" s="164">
        <f t="shared" si="15"/>
        <v>12967.04677</v>
      </c>
      <c r="AV426" s="164">
        <f t="shared" si="15"/>
        <v>12858.09456</v>
      </c>
      <c r="AW426" s="164">
        <f t="shared" si="15"/>
        <v>12749.14234</v>
      </c>
      <c r="AX426" s="164">
        <f t="shared" si="15"/>
        <v>12640.19012</v>
      </c>
      <c r="AY426" s="164">
        <f t="shared" si="15"/>
        <v>12531.2379</v>
      </c>
      <c r="AZ426" s="164">
        <f t="shared" si="15"/>
        <v>12422.28569</v>
      </c>
      <c r="BA426" s="155">
        <f>Inputs!$H$5</f>
        <v>12313.33347</v>
      </c>
    </row>
    <row r="427" ht="15.75" customHeight="1">
      <c r="A427" s="201" t="s">
        <v>383</v>
      </c>
      <c r="B427" s="202" t="s">
        <v>149</v>
      </c>
      <c r="C427" s="152">
        <v>2204.7</v>
      </c>
      <c r="D427" s="152">
        <v>2462.2</v>
      </c>
      <c r="E427" s="152">
        <v>2241.9</v>
      </c>
      <c r="F427" s="152">
        <v>2277.4</v>
      </c>
      <c r="G427" s="152">
        <v>2292.8</v>
      </c>
      <c r="H427" s="152">
        <v>2304.9</v>
      </c>
      <c r="I427" s="152">
        <v>2310.4</v>
      </c>
      <c r="J427" s="152">
        <v>2046.2</v>
      </c>
      <c r="K427" s="152">
        <v>2067.6</v>
      </c>
      <c r="L427" s="152">
        <v>2320.9</v>
      </c>
      <c r="M427" s="152">
        <v>2322.8</v>
      </c>
      <c r="N427" s="152">
        <v>2342.3</v>
      </c>
      <c r="O427" s="152">
        <v>2364.3</v>
      </c>
      <c r="P427" s="152">
        <v>2323.8</v>
      </c>
      <c r="Q427" s="152">
        <v>2336.3</v>
      </c>
      <c r="R427" s="152">
        <v>2346.9</v>
      </c>
      <c r="S427" s="152">
        <v>2343.9</v>
      </c>
      <c r="T427" s="152">
        <v>2359.7</v>
      </c>
      <c r="U427" s="152">
        <v>2358.9</v>
      </c>
      <c r="V427" s="153">
        <f t="shared" ref="V427:W427" si="16">U427+V439</f>
        <v>2358.9</v>
      </c>
      <c r="W427" s="153">
        <f t="shared" si="16"/>
        <v>2358.9</v>
      </c>
      <c r="X427" s="164">
        <f t="shared" ref="X427:AZ427" si="17">W427+($BA$427-$W$427)/($BA$2-$W$2)</f>
        <v>2683.48917</v>
      </c>
      <c r="Y427" s="164">
        <f t="shared" si="17"/>
        <v>3008.078339</v>
      </c>
      <c r="Z427" s="164">
        <f t="shared" si="17"/>
        <v>3332.667509</v>
      </c>
      <c r="AA427" s="164">
        <f t="shared" si="17"/>
        <v>3657.256678</v>
      </c>
      <c r="AB427" s="164">
        <f t="shared" si="17"/>
        <v>3981.845848</v>
      </c>
      <c r="AC427" s="164">
        <f t="shared" si="17"/>
        <v>4306.435017</v>
      </c>
      <c r="AD427" s="164">
        <f t="shared" si="17"/>
        <v>4631.024187</v>
      </c>
      <c r="AE427" s="164">
        <f t="shared" si="17"/>
        <v>4955.613357</v>
      </c>
      <c r="AF427" s="164">
        <f t="shared" si="17"/>
        <v>5280.202526</v>
      </c>
      <c r="AG427" s="164">
        <f t="shared" si="17"/>
        <v>5604.791696</v>
      </c>
      <c r="AH427" s="164">
        <f t="shared" si="17"/>
        <v>5929.380865</v>
      </c>
      <c r="AI427" s="164">
        <f t="shared" si="17"/>
        <v>6253.970035</v>
      </c>
      <c r="AJ427" s="164">
        <f t="shared" si="17"/>
        <v>6578.559204</v>
      </c>
      <c r="AK427" s="164">
        <f t="shared" si="17"/>
        <v>6903.148374</v>
      </c>
      <c r="AL427" s="164">
        <f t="shared" si="17"/>
        <v>7227.737544</v>
      </c>
      <c r="AM427" s="164">
        <f t="shared" si="17"/>
        <v>7552.326713</v>
      </c>
      <c r="AN427" s="164">
        <f t="shared" si="17"/>
        <v>7876.915883</v>
      </c>
      <c r="AO427" s="164">
        <f t="shared" si="17"/>
        <v>8201.505052</v>
      </c>
      <c r="AP427" s="164">
        <f t="shared" si="17"/>
        <v>8526.094222</v>
      </c>
      <c r="AQ427" s="164">
        <f t="shared" si="17"/>
        <v>8850.683391</v>
      </c>
      <c r="AR427" s="164">
        <f t="shared" si="17"/>
        <v>9175.272561</v>
      </c>
      <c r="AS427" s="164">
        <f t="shared" si="17"/>
        <v>9499.861731</v>
      </c>
      <c r="AT427" s="164">
        <f t="shared" si="17"/>
        <v>9824.4509</v>
      </c>
      <c r="AU427" s="164">
        <f t="shared" si="17"/>
        <v>10149.04007</v>
      </c>
      <c r="AV427" s="164">
        <f t="shared" si="17"/>
        <v>10473.62924</v>
      </c>
      <c r="AW427" s="164">
        <f t="shared" si="17"/>
        <v>10798.21841</v>
      </c>
      <c r="AX427" s="164">
        <f t="shared" si="17"/>
        <v>11122.80758</v>
      </c>
      <c r="AY427" s="164">
        <f t="shared" si="17"/>
        <v>11447.39675</v>
      </c>
      <c r="AZ427" s="164">
        <f t="shared" si="17"/>
        <v>11771.98592</v>
      </c>
      <c r="BA427" s="155">
        <f>Inputs!$H$6</f>
        <v>12096.57509</v>
      </c>
    </row>
    <row r="428" ht="15.75" customHeight="1">
      <c r="A428" s="195" t="s">
        <v>384</v>
      </c>
      <c r="B428" s="166" t="s">
        <v>150</v>
      </c>
      <c r="C428" s="203">
        <f t="shared" ref="C428:W428" si="18">sum(C429:C430)</f>
        <v>23.835088</v>
      </c>
      <c r="D428" s="203">
        <f t="shared" si="18"/>
        <v>33.292837</v>
      </c>
      <c r="E428" s="203">
        <f t="shared" si="18"/>
        <v>44.775469</v>
      </c>
      <c r="F428" s="203">
        <f t="shared" si="18"/>
        <v>46.546739</v>
      </c>
      <c r="G428" s="203">
        <f t="shared" si="18"/>
        <v>49.09861</v>
      </c>
      <c r="H428" s="203">
        <f t="shared" si="18"/>
        <v>50.408177</v>
      </c>
      <c r="I428" s="203">
        <f t="shared" si="18"/>
        <v>52.877721</v>
      </c>
      <c r="J428" s="203">
        <f t="shared" si="18"/>
        <v>54.141872</v>
      </c>
      <c r="K428" s="203">
        <f t="shared" si="18"/>
        <v>51.237455</v>
      </c>
      <c r="L428" s="203">
        <f t="shared" si="18"/>
        <v>51.029727</v>
      </c>
      <c r="M428" s="203">
        <f t="shared" si="18"/>
        <v>58.62293</v>
      </c>
      <c r="N428" s="203">
        <f t="shared" si="18"/>
        <v>63.236398</v>
      </c>
      <c r="O428" s="203">
        <f t="shared" si="18"/>
        <v>62.490489</v>
      </c>
      <c r="P428" s="203">
        <f t="shared" si="18"/>
        <v>52.152863</v>
      </c>
      <c r="Q428" s="203">
        <f t="shared" si="18"/>
        <v>47.879708</v>
      </c>
      <c r="R428" s="203">
        <f t="shared" si="18"/>
        <v>53.960757</v>
      </c>
      <c r="S428" s="203">
        <f t="shared" si="18"/>
        <v>53.630683</v>
      </c>
      <c r="T428" s="203">
        <f t="shared" si="18"/>
        <v>51.120985</v>
      </c>
      <c r="U428" s="203">
        <f t="shared" si="18"/>
        <v>51.613271</v>
      </c>
      <c r="V428" s="203">
        <f t="shared" si="18"/>
        <v>51.613271</v>
      </c>
      <c r="W428" s="203">
        <f t="shared" si="18"/>
        <v>51.613271</v>
      </c>
      <c r="X428" s="148">
        <f t="shared" ref="X428:BA428" si="19">sum(X$429:X$430)</f>
        <v>52.31869628</v>
      </c>
      <c r="Y428" s="148">
        <f t="shared" si="19"/>
        <v>53.02412156</v>
      </c>
      <c r="Z428" s="148">
        <f t="shared" si="19"/>
        <v>53.72954683</v>
      </c>
      <c r="AA428" s="148">
        <f t="shared" si="19"/>
        <v>54.43497211</v>
      </c>
      <c r="AB428" s="148">
        <f t="shared" si="19"/>
        <v>55.14039739</v>
      </c>
      <c r="AC428" s="148">
        <f t="shared" si="19"/>
        <v>55.84582267</v>
      </c>
      <c r="AD428" s="148">
        <f t="shared" si="19"/>
        <v>56.55124794</v>
      </c>
      <c r="AE428" s="148">
        <f t="shared" si="19"/>
        <v>57.25667322</v>
      </c>
      <c r="AF428" s="148">
        <f t="shared" si="19"/>
        <v>57.9620985</v>
      </c>
      <c r="AG428" s="148">
        <f t="shared" si="19"/>
        <v>58.66752378</v>
      </c>
      <c r="AH428" s="148">
        <f t="shared" si="19"/>
        <v>59.37294906</v>
      </c>
      <c r="AI428" s="148">
        <f t="shared" si="19"/>
        <v>60.07837433</v>
      </c>
      <c r="AJ428" s="148">
        <f t="shared" si="19"/>
        <v>60.78379961</v>
      </c>
      <c r="AK428" s="148">
        <f t="shared" si="19"/>
        <v>61.48922489</v>
      </c>
      <c r="AL428" s="148">
        <f t="shared" si="19"/>
        <v>62.19465017</v>
      </c>
      <c r="AM428" s="148">
        <f t="shared" si="19"/>
        <v>62.90007544</v>
      </c>
      <c r="AN428" s="148">
        <f t="shared" si="19"/>
        <v>63.60550072</v>
      </c>
      <c r="AO428" s="148">
        <f t="shared" si="19"/>
        <v>64.310926</v>
      </c>
      <c r="AP428" s="148">
        <f t="shared" si="19"/>
        <v>65.01635128</v>
      </c>
      <c r="AQ428" s="148">
        <f t="shared" si="19"/>
        <v>65.72177656</v>
      </c>
      <c r="AR428" s="148">
        <f t="shared" si="19"/>
        <v>66.42720183</v>
      </c>
      <c r="AS428" s="148">
        <f t="shared" si="19"/>
        <v>67.13262711</v>
      </c>
      <c r="AT428" s="148">
        <f t="shared" si="19"/>
        <v>67.83805239</v>
      </c>
      <c r="AU428" s="148">
        <f t="shared" si="19"/>
        <v>68.54347767</v>
      </c>
      <c r="AV428" s="148">
        <f t="shared" si="19"/>
        <v>69.24890294</v>
      </c>
      <c r="AW428" s="148">
        <f t="shared" si="19"/>
        <v>69.95432822</v>
      </c>
      <c r="AX428" s="148">
        <f t="shared" si="19"/>
        <v>70.6597535</v>
      </c>
      <c r="AY428" s="148">
        <f t="shared" si="19"/>
        <v>71.36517878</v>
      </c>
      <c r="AZ428" s="148">
        <f t="shared" si="19"/>
        <v>72.07060406</v>
      </c>
      <c r="BA428" s="148">
        <f t="shared" si="19"/>
        <v>72.77602933</v>
      </c>
    </row>
    <row r="429" ht="15.75" customHeight="1">
      <c r="A429" s="204" t="s">
        <v>385</v>
      </c>
      <c r="B429" s="202" t="s">
        <v>150</v>
      </c>
      <c r="C429" s="205">
        <v>14.9013732</v>
      </c>
      <c r="D429" s="205">
        <v>19.7131536</v>
      </c>
      <c r="E429" s="205">
        <v>28.3154298</v>
      </c>
      <c r="F429" s="205">
        <v>38.7600654</v>
      </c>
      <c r="G429" s="205">
        <v>40.5322134</v>
      </c>
      <c r="H429" s="205">
        <v>40.5322134</v>
      </c>
      <c r="I429" s="205">
        <v>42.93163872</v>
      </c>
      <c r="J429" s="205">
        <v>46.1830704</v>
      </c>
      <c r="K429" s="205">
        <v>46.1137095</v>
      </c>
      <c r="L429" s="205">
        <v>45.9267543</v>
      </c>
      <c r="M429" s="205">
        <v>51.15328416</v>
      </c>
      <c r="N429" s="205">
        <v>53.82438336</v>
      </c>
      <c r="O429" s="205">
        <v>56.2414401</v>
      </c>
      <c r="P429" s="205">
        <v>46.9375767</v>
      </c>
      <c r="Q429" s="205">
        <v>43.0917372</v>
      </c>
      <c r="R429" s="205">
        <v>48.5646813</v>
      </c>
      <c r="S429" s="205">
        <v>48.2676147</v>
      </c>
      <c r="T429" s="205">
        <v>46.0088865</v>
      </c>
      <c r="U429" s="205">
        <v>46.4519439</v>
      </c>
      <c r="V429" s="206">
        <f t="shared" ref="V429:W429" si="20">U429</f>
        <v>46.4519439</v>
      </c>
      <c r="W429" s="206">
        <f t="shared" si="20"/>
        <v>46.4519439</v>
      </c>
      <c r="X429" s="164">
        <f t="shared" ref="X429:AZ429" si="21">W429+($BA$429-$W$429)/($BA$2-$W$2)</f>
        <v>47.2271256</v>
      </c>
      <c r="Y429" s="148">
        <f t="shared" si="21"/>
        <v>48.00230729</v>
      </c>
      <c r="Z429" s="148">
        <f t="shared" si="21"/>
        <v>48.77748899</v>
      </c>
      <c r="AA429" s="148">
        <f t="shared" si="21"/>
        <v>49.55267068</v>
      </c>
      <c r="AB429" s="148">
        <f t="shared" si="21"/>
        <v>50.32785238</v>
      </c>
      <c r="AC429" s="148">
        <f t="shared" si="21"/>
        <v>51.10303407</v>
      </c>
      <c r="AD429" s="148">
        <f t="shared" si="21"/>
        <v>51.87821577</v>
      </c>
      <c r="AE429" s="148">
        <f t="shared" si="21"/>
        <v>52.65339746</v>
      </c>
      <c r="AF429" s="148">
        <f t="shared" si="21"/>
        <v>53.42857916</v>
      </c>
      <c r="AG429" s="148">
        <f t="shared" si="21"/>
        <v>54.20376086</v>
      </c>
      <c r="AH429" s="148">
        <f t="shared" si="21"/>
        <v>54.97894255</v>
      </c>
      <c r="AI429" s="148">
        <f t="shared" si="21"/>
        <v>55.75412425</v>
      </c>
      <c r="AJ429" s="148">
        <f t="shared" si="21"/>
        <v>56.52930594</v>
      </c>
      <c r="AK429" s="148">
        <f t="shared" si="21"/>
        <v>57.30448764</v>
      </c>
      <c r="AL429" s="148">
        <f t="shared" si="21"/>
        <v>58.07966933</v>
      </c>
      <c r="AM429" s="148">
        <f t="shared" si="21"/>
        <v>58.85485103</v>
      </c>
      <c r="AN429" s="148">
        <f t="shared" si="21"/>
        <v>59.63003273</v>
      </c>
      <c r="AO429" s="148">
        <f t="shared" si="21"/>
        <v>60.40521442</v>
      </c>
      <c r="AP429" s="148">
        <f t="shared" si="21"/>
        <v>61.18039612</v>
      </c>
      <c r="AQ429" s="148">
        <f t="shared" si="21"/>
        <v>61.95557781</v>
      </c>
      <c r="AR429" s="148">
        <f t="shared" si="21"/>
        <v>62.73075951</v>
      </c>
      <c r="AS429" s="148">
        <f t="shared" si="21"/>
        <v>63.5059412</v>
      </c>
      <c r="AT429" s="148">
        <f t="shared" si="21"/>
        <v>64.2811229</v>
      </c>
      <c r="AU429" s="148">
        <f t="shared" si="21"/>
        <v>65.05630459</v>
      </c>
      <c r="AV429" s="148">
        <f t="shared" si="21"/>
        <v>65.83148629</v>
      </c>
      <c r="AW429" s="148">
        <f t="shared" si="21"/>
        <v>66.60666799</v>
      </c>
      <c r="AX429" s="148">
        <f t="shared" si="21"/>
        <v>67.38184968</v>
      </c>
      <c r="AY429" s="148">
        <f t="shared" si="21"/>
        <v>68.15703138</v>
      </c>
      <c r="AZ429" s="148">
        <f t="shared" si="21"/>
        <v>68.93221307</v>
      </c>
      <c r="BA429" s="155">
        <f>Inputs!$I$5</f>
        <v>69.70739477</v>
      </c>
    </row>
    <row r="430" ht="15.75" customHeight="1">
      <c r="A430" s="204" t="s">
        <v>386</v>
      </c>
      <c r="B430" s="202" t="s">
        <v>150</v>
      </c>
      <c r="C430" s="205">
        <v>8.9337148</v>
      </c>
      <c r="D430" s="205">
        <v>13.5796834</v>
      </c>
      <c r="E430" s="205">
        <v>16.4600392</v>
      </c>
      <c r="F430" s="205">
        <v>7.7866736</v>
      </c>
      <c r="G430" s="205">
        <v>8.5663966</v>
      </c>
      <c r="H430" s="205">
        <v>9.87596360000001</v>
      </c>
      <c r="I430" s="205">
        <v>9.94608227999999</v>
      </c>
      <c r="J430" s="205">
        <v>7.95880159999999</v>
      </c>
      <c r="K430" s="205">
        <v>5.1237455</v>
      </c>
      <c r="L430" s="205">
        <v>5.1029727</v>
      </c>
      <c r="M430" s="205">
        <v>7.46964583999998</v>
      </c>
      <c r="N430" s="205">
        <v>9.41201464</v>
      </c>
      <c r="O430" s="205">
        <v>6.2490489</v>
      </c>
      <c r="P430" s="205">
        <v>5.2152863</v>
      </c>
      <c r="Q430" s="205">
        <v>4.7879708</v>
      </c>
      <c r="R430" s="205">
        <v>5.3960757</v>
      </c>
      <c r="S430" s="205">
        <v>5.3630683</v>
      </c>
      <c r="T430" s="205">
        <v>5.1120985</v>
      </c>
      <c r="U430" s="205">
        <v>5.1613271</v>
      </c>
      <c r="V430" s="206">
        <f t="shared" ref="V430:W430" si="22">U430</f>
        <v>5.1613271</v>
      </c>
      <c r="W430" s="206">
        <f t="shared" si="22"/>
        <v>5.1613271</v>
      </c>
      <c r="X430" s="164">
        <f t="shared" ref="X430:AZ430" si="23">W430+($BA$430-$W$430)/($BA$2-$W$2)</f>
        <v>5.091570682</v>
      </c>
      <c r="Y430" s="148">
        <f t="shared" si="23"/>
        <v>5.021814264</v>
      </c>
      <c r="Z430" s="148">
        <f t="shared" si="23"/>
        <v>4.952057847</v>
      </c>
      <c r="AA430" s="148">
        <f t="shared" si="23"/>
        <v>4.882301429</v>
      </c>
      <c r="AB430" s="148">
        <f t="shared" si="23"/>
        <v>4.812545011</v>
      </c>
      <c r="AC430" s="148">
        <f t="shared" si="23"/>
        <v>4.742788593</v>
      </c>
      <c r="AD430" s="148">
        <f t="shared" si="23"/>
        <v>4.673032175</v>
      </c>
      <c r="AE430" s="148">
        <f t="shared" si="23"/>
        <v>4.603275757</v>
      </c>
      <c r="AF430" s="148">
        <f t="shared" si="23"/>
        <v>4.53351934</v>
      </c>
      <c r="AG430" s="148">
        <f t="shared" si="23"/>
        <v>4.463762922</v>
      </c>
      <c r="AH430" s="148">
        <f t="shared" si="23"/>
        <v>4.394006504</v>
      </c>
      <c r="AI430" s="148">
        <f t="shared" si="23"/>
        <v>4.324250086</v>
      </c>
      <c r="AJ430" s="148">
        <f t="shared" si="23"/>
        <v>4.254493668</v>
      </c>
      <c r="AK430" s="148">
        <f t="shared" si="23"/>
        <v>4.184737251</v>
      </c>
      <c r="AL430" s="148">
        <f t="shared" si="23"/>
        <v>4.114980833</v>
      </c>
      <c r="AM430" s="148">
        <f t="shared" si="23"/>
        <v>4.045224415</v>
      </c>
      <c r="AN430" s="148">
        <f t="shared" si="23"/>
        <v>3.975467997</v>
      </c>
      <c r="AO430" s="148">
        <f t="shared" si="23"/>
        <v>3.905711579</v>
      </c>
      <c r="AP430" s="148">
        <f t="shared" si="23"/>
        <v>3.835955161</v>
      </c>
      <c r="AQ430" s="148">
        <f t="shared" si="23"/>
        <v>3.766198744</v>
      </c>
      <c r="AR430" s="148">
        <f t="shared" si="23"/>
        <v>3.696442326</v>
      </c>
      <c r="AS430" s="148">
        <f t="shared" si="23"/>
        <v>3.626685908</v>
      </c>
      <c r="AT430" s="148">
        <f t="shared" si="23"/>
        <v>3.55692949</v>
      </c>
      <c r="AU430" s="148">
        <f t="shared" si="23"/>
        <v>3.487173072</v>
      </c>
      <c r="AV430" s="148">
        <f t="shared" si="23"/>
        <v>3.417416654</v>
      </c>
      <c r="AW430" s="148">
        <f t="shared" si="23"/>
        <v>3.347660237</v>
      </c>
      <c r="AX430" s="148">
        <f t="shared" si="23"/>
        <v>3.277903819</v>
      </c>
      <c r="AY430" s="148">
        <f t="shared" si="23"/>
        <v>3.208147401</v>
      </c>
      <c r="AZ430" s="148">
        <f t="shared" si="23"/>
        <v>3.138390983</v>
      </c>
      <c r="BA430" s="155">
        <f>Inputs!$I$6</f>
        <v>3.068634565</v>
      </c>
    </row>
    <row r="431" ht="15.75" customHeight="1">
      <c r="A431" s="207" t="s">
        <v>387</v>
      </c>
      <c r="B431" s="150" t="s">
        <v>388</v>
      </c>
      <c r="C431" s="208">
        <f t="shared" ref="C431:AZ431" si="24">C428/(C425*0.00876)</f>
        <v>0.3851293658</v>
      </c>
      <c r="D431" s="208">
        <f t="shared" si="24"/>
        <v>0.4274221383</v>
      </c>
      <c r="E431" s="208">
        <f t="shared" si="24"/>
        <v>0.4453485962</v>
      </c>
      <c r="F431" s="208">
        <f t="shared" si="24"/>
        <v>0.3561530823</v>
      </c>
      <c r="G431" s="208">
        <f t="shared" si="24"/>
        <v>0.3613080995</v>
      </c>
      <c r="H431" s="208">
        <f t="shared" si="24"/>
        <v>0.3706558606</v>
      </c>
      <c r="I431" s="208">
        <f t="shared" si="24"/>
        <v>0.388034811</v>
      </c>
      <c r="J431" s="208">
        <f t="shared" si="24"/>
        <v>0.4059146999</v>
      </c>
      <c r="K431" s="208">
        <f t="shared" si="24"/>
        <v>0.3816456265</v>
      </c>
      <c r="L431" s="208">
        <f t="shared" si="24"/>
        <v>0.3739183458</v>
      </c>
      <c r="M431" s="208">
        <f t="shared" si="24"/>
        <v>0.4291413023</v>
      </c>
      <c r="N431" s="208">
        <f t="shared" si="24"/>
        <v>0.4426871712</v>
      </c>
      <c r="O431" s="208">
        <f t="shared" si="24"/>
        <v>0.4364750617</v>
      </c>
      <c r="P431" s="208">
        <f t="shared" si="24"/>
        <v>0.3651751296</v>
      </c>
      <c r="Q431" s="208">
        <f t="shared" si="24"/>
        <v>0.3349975846</v>
      </c>
      <c r="R431" s="208">
        <f t="shared" si="24"/>
        <v>0.3772994351</v>
      </c>
      <c r="S431" s="208">
        <f t="shared" si="24"/>
        <v>0.3749915221</v>
      </c>
      <c r="T431" s="208">
        <f t="shared" si="24"/>
        <v>0.3570978565</v>
      </c>
      <c r="U431" s="208">
        <f t="shared" si="24"/>
        <v>0.3284093192</v>
      </c>
      <c r="V431" s="208">
        <f t="shared" si="24"/>
        <v>0.3284093192</v>
      </c>
      <c r="W431" s="208">
        <f t="shared" si="24"/>
        <v>0.3284093192</v>
      </c>
      <c r="X431" s="208">
        <f t="shared" si="24"/>
        <v>0.3289441606</v>
      </c>
      <c r="Y431" s="208">
        <f t="shared" si="24"/>
        <v>0.329466447</v>
      </c>
      <c r="Z431" s="208">
        <f t="shared" si="24"/>
        <v>0.3299766152</v>
      </c>
      <c r="AA431" s="208">
        <f t="shared" si="24"/>
        <v>0.3304750822</v>
      </c>
      <c r="AB431" s="208">
        <f t="shared" si="24"/>
        <v>0.330962246</v>
      </c>
      <c r="AC431" s="208">
        <f t="shared" si="24"/>
        <v>0.3314384867</v>
      </c>
      <c r="AD431" s="208">
        <f t="shared" si="24"/>
        <v>0.3319041676</v>
      </c>
      <c r="AE431" s="208">
        <f t="shared" si="24"/>
        <v>0.3323596362</v>
      </c>
      <c r="AF431" s="208">
        <f t="shared" si="24"/>
        <v>0.3328052246</v>
      </c>
      <c r="AG431" s="208">
        <f t="shared" si="24"/>
        <v>0.3332412509</v>
      </c>
      <c r="AH431" s="208">
        <f t="shared" si="24"/>
        <v>0.3336680197</v>
      </c>
      <c r="AI431" s="208">
        <f t="shared" si="24"/>
        <v>0.3340858227</v>
      </c>
      <c r="AJ431" s="208">
        <f t="shared" si="24"/>
        <v>0.3344949395</v>
      </c>
      <c r="AK431" s="208">
        <f t="shared" si="24"/>
        <v>0.3348956382</v>
      </c>
      <c r="AL431" s="208">
        <f t="shared" si="24"/>
        <v>0.3352881759</v>
      </c>
      <c r="AM431" s="208">
        <f t="shared" si="24"/>
        <v>0.3356727995</v>
      </c>
      <c r="AN431" s="208">
        <f t="shared" si="24"/>
        <v>0.3360497458</v>
      </c>
      <c r="AO431" s="208">
        <f t="shared" si="24"/>
        <v>0.3364192426</v>
      </c>
      <c r="AP431" s="208">
        <f t="shared" si="24"/>
        <v>0.3367815085</v>
      </c>
      <c r="AQ431" s="208">
        <f t="shared" si="24"/>
        <v>0.3371367537</v>
      </c>
      <c r="AR431" s="208">
        <f t="shared" si="24"/>
        <v>0.3374851802</v>
      </c>
      <c r="AS431" s="208">
        <f t="shared" si="24"/>
        <v>0.3378269827</v>
      </c>
      <c r="AT431" s="208">
        <f t="shared" si="24"/>
        <v>0.3381623481</v>
      </c>
      <c r="AU431" s="208">
        <f t="shared" si="24"/>
        <v>0.3384914566</v>
      </c>
      <c r="AV431" s="208">
        <f t="shared" si="24"/>
        <v>0.3388144818</v>
      </c>
      <c r="AW431" s="208">
        <f t="shared" si="24"/>
        <v>0.3391315907</v>
      </c>
      <c r="AX431" s="208">
        <f t="shared" si="24"/>
        <v>0.3394429444</v>
      </c>
      <c r="AY431" s="208">
        <f t="shared" si="24"/>
        <v>0.3397486981</v>
      </c>
      <c r="AZ431" s="208">
        <f t="shared" si="24"/>
        <v>0.3400490017</v>
      </c>
      <c r="BA431" s="208">
        <f>if(BA425&gt;0, BA428/(BA425*0.00876), 0)</f>
        <v>0.3403439995</v>
      </c>
    </row>
    <row r="432" ht="15.75" customHeight="1">
      <c r="A432" s="209" t="s">
        <v>31</v>
      </c>
      <c r="B432" s="159" t="s">
        <v>351</v>
      </c>
      <c r="C432" s="160">
        <f>(C426*'Assumptions (NG)'!B25+C427*'Assumptions (NG)'!B28+if(C426&gt;0,C426*8760*(C429*10^6/(8760*C426)),0)*'Assumptions (NG)'!B26+if(C427&gt;0,C427*8760*(C430*10^6/(8760*C427)),0)*'Assumptions (NG)'!B29)/10^9</f>
        <v>0.1404389365</v>
      </c>
      <c r="D432" s="160">
        <f>(D426*'Assumptions (NG)'!C25+D427*'Assumptions (NG)'!C28+if(D426&gt;0,D426*8760*(D429*10^6/(8760*D426)),0)*'Assumptions (NG)'!C26+if(D427&gt;0,D427*8760*(D430*10^6/(8760*D427)),0)*'Assumptions (NG)'!C29)/10^9</f>
        <v>0.1970029909</v>
      </c>
      <c r="E432" s="160">
        <f>(E426*'Assumptions (NG)'!D25+E427*'Assumptions (NG)'!D28+if(E426&gt;0,E426*8760*(E429*10^6/(8760*E426)),0)*'Assumptions (NG)'!D26+if(E427&gt;0,E427*8760*(E430*10^6/(8760*E427)),0)*'Assumptions (NG)'!D29)/10^9</f>
        <v>0.2516544933</v>
      </c>
      <c r="F432" s="160">
        <f>(F426*'Assumptions (NG)'!E25+F427*'Assumptions (NG)'!E28+if(F426&gt;0,F426*8760*(F429*10^6/(8760*F426)),0)*'Assumptions (NG)'!E26+if(F427&gt;0,F427*8760*(F430*10^6/(8760*F427)),0)*'Assumptions (NG)'!E29)/10^9</f>
        <v>0.2232727988</v>
      </c>
      <c r="G432" s="160">
        <f>(G426*'Assumptions (NG)'!F25+G427*'Assumptions (NG)'!F28+if(G426&gt;0,G426*8760*(G429*10^6/(8760*G426)),0)*'Assumptions (NG)'!F26+if(G427&gt;0,G427*8760*(G430*10^6/(8760*G427)),0)*'Assumptions (NG)'!F29)/10^9</f>
        <v>0.2357892671</v>
      </c>
      <c r="H432" s="160">
        <f>(H426*'Assumptions (NG)'!G25+H427*'Assumptions (NG)'!G28+if(H426&gt;0,H426*8760*(H429*10^6/(8760*H426)),0)*'Assumptions (NG)'!G26+if(H427&gt;0,H427*8760*(H430*10^6/(8760*H427)),0)*'Assumptions (NG)'!G29)/10^9</f>
        <v>0.2497270757</v>
      </c>
      <c r="I432" s="160">
        <f>(I426*'Assumptions (NG)'!H25+I427*'Assumptions (NG)'!H28+if(I426&gt;0,I426*8760*(I429*10^6/(8760*I426)),0)*'Assumptions (NG)'!H26+if(I427&gt;0,I427*8760*(I430*10^6/(8760*I427)),0)*'Assumptions (NG)'!H29)/10^9</f>
        <v>0.2612349962</v>
      </c>
      <c r="J432" s="160">
        <f>(J426*'Assumptions (NG)'!I25+J427*'Assumptions (NG)'!I28+if(J426&gt;0,J426*8760*(J429*10^6/(8760*J426)),0)*'Assumptions (NG)'!I26+if(J427&gt;0,J427*8760*(J430*10^6/(8760*J427)),0)*'Assumptions (NG)'!I29)/10^9</f>
        <v>0.2607254811</v>
      </c>
      <c r="K432" s="160">
        <f>(K426*'Assumptions (NG)'!J25+K427*'Assumptions (NG)'!J28+if(K426&gt;0,K426*8760*(K429*10^6/(8760*K426)),0)*'Assumptions (NG)'!J26+if(K427&gt;0,K427*8760*(K430*10^6/(8760*K427)),0)*'Assumptions (NG)'!J29)/10^9</f>
        <v>0.2422669038</v>
      </c>
      <c r="L432" s="160">
        <f>(L426*'Assumptions (NG)'!K25+L427*'Assumptions (NG)'!K28+if(L426&gt;0,L426*8760*(L429*10^6/(8760*L426)),0)*'Assumptions (NG)'!K26+if(L427&gt;0,L427*8760*(L430*10^6/(8760*L427)),0)*'Assumptions (NG)'!K29)/10^9</f>
        <v>0.2523068723</v>
      </c>
      <c r="M432" s="160">
        <f>(M426*'Assumptions (NG)'!L25+M427*'Assumptions (NG)'!L28+if(M426&gt;0,M426*8760*(M429*10^6/(8760*M426)),0)*'Assumptions (NG)'!L26+if(M427&gt;0,M427*8760*(M430*10^6/(8760*M427)),0)*'Assumptions (NG)'!L29)/10^9</f>
        <v>0.2878343268</v>
      </c>
      <c r="N432" s="160">
        <f>(N426*'Assumptions (NG)'!M25+N427*'Assumptions (NG)'!M28+if(N426&gt;0,N426*8760*(N429*10^6/(8760*N426)),0)*'Assumptions (NG)'!M26+if(N427&gt;0,N427*8760*(N430*10^6/(8760*N427)),0)*'Assumptions (NG)'!M29)/10^9</f>
        <v>0.3220350451</v>
      </c>
      <c r="O432" s="160">
        <f>(O426*'Assumptions (NG)'!N25+O427*'Assumptions (NG)'!N28+if(O426&gt;0,O426*8760*(O429*10^6/(8760*O426)),0)*'Assumptions (NG)'!N26+if(O427&gt;0,O427*8760*(O430*10^6/(8760*O427)),0)*'Assumptions (NG)'!N29)/10^9</f>
        <v>0.3025304503</v>
      </c>
      <c r="P432" s="160">
        <f>(P426*'Assumptions (NG)'!O25+P427*'Assumptions (NG)'!O28+if(P426&gt;0,P426*8760*(P429*10^6/(8760*P426)),0)*'Assumptions (NG)'!O26+if(P427&gt;0,P427*8760*(P430*10^6/(8760*P427)),0)*'Assumptions (NG)'!O29)/10^9</f>
        <v>0.2774186244</v>
      </c>
      <c r="Q432" s="160">
        <f>(Q426*'Assumptions (NG)'!P25+Q427*'Assumptions (NG)'!P28+if(Q426&gt;0,Q426*8760*(Q429*10^6/(8760*Q426)),0)*'Assumptions (NG)'!P26+if(Q427&gt;0,Q427*8760*(Q430*10^6/(8760*Q427)),0)*'Assumptions (NG)'!P29)/10^9</f>
        <v>0.2690490712</v>
      </c>
      <c r="R432" s="160">
        <f>(R426*'Assumptions (NG)'!Q25+R427*'Assumptions (NG)'!Q28+if(R426&gt;0,R426*8760*(R429*10^6/(8760*R426)),0)*'Assumptions (NG)'!Q26+if(R427&gt;0,R427*8760*(R430*10^6/(8760*R427)),0)*'Assumptions (NG)'!Q29)/10^9</f>
        <v>0.2943522457</v>
      </c>
      <c r="S432" s="160">
        <f>(S426*'Assumptions (NG)'!R25+S427*'Assumptions (NG)'!R28+if(S426&gt;0,S426*8760*(S429*10^6/(8760*S426)),0)*'Assumptions (NG)'!R26+if(S427&gt;0,S427*8760*(S430*10^6/(8760*S427)),0)*'Assumptions (NG)'!R29)/10^9</f>
        <v>0.2974865096</v>
      </c>
      <c r="T432" s="160">
        <f>(T426*'Assumptions (NG)'!S25+T427*'Assumptions (NG)'!S28+if(T426&gt;0,T426*8760*(T429*10^6/(8760*T426)),0)*'Assumptions (NG)'!S26+if(T427&gt;0,T427*8760*(T430*10^6/(8760*T427)),0)*'Assumptions (NG)'!S29)/10^9</f>
        <v>0.2868569346</v>
      </c>
      <c r="U432" s="160">
        <f>(U426*'Assumptions (NG)'!T25+U427*'Assumptions (NG)'!T28+if(U426&gt;0,U426*8760*(U429*10^6/(8760*U426)),0)*'Assumptions (NG)'!T26+if(U427&gt;0,U427*8760*(U430*10^6/(8760*U427)),0)*'Assumptions (NG)'!T29)/10^9</f>
        <v>0.3144975548</v>
      </c>
      <c r="V432" s="160">
        <f>(V426*'Assumptions (NG)'!U25+V427*'Assumptions (NG)'!U28+if(V426&gt;0,V426*8760*(V429*10^6/(8760*V426)),0)*'Assumptions (NG)'!U26+if(V427&gt;0,V427*8760*(V430*10^6/(8760*V427)),0)*'Assumptions (NG)'!U29)/10^9</f>
        <v>0.3176838375</v>
      </c>
      <c r="W432" s="160">
        <f>(W426*'Assumptions (NG)'!V25+W427*'Assumptions (NG)'!V28+if(W426&gt;0,W426*8760*(W429*10^6/(8760*W426)),0)*'Assumptions (NG)'!V26+if(W427&gt;0,W427*8760*(W430*10^6/(8760*W427)),0)*'Assumptions (NG)'!V29)/10^9</f>
        <v>0.3232097056</v>
      </c>
      <c r="X432" s="160">
        <f>(X426*'Assumptions (NG)'!W25+X427*'Assumptions (NG)'!W28+if(X426&gt;0,X426*8760*(X429*10^6/(8760*X426)),0)*'Assumptions (NG)'!W26+if(X427&gt;0,X427*8760*(X430*10^6/(8760*X427)),0)*'Assumptions (NG)'!W29)/10^9</f>
        <v>0.3308067699</v>
      </c>
      <c r="Y432" s="160">
        <f>(Y426*'Assumptions (NG)'!X25+Y427*'Assumptions (NG)'!X28+if(Y426&gt;0,Y426*8760*(Y429*10^6/(8760*Y426)),0)*'Assumptions (NG)'!X26+if(Y427&gt;0,Y427*8760*(Y430*10^6/(8760*Y427)),0)*'Assumptions (NG)'!X29)/10^9</f>
        <v>0.3385703343</v>
      </c>
      <c r="Z432" s="160">
        <f>(Z426*'Assumptions (NG)'!Y25+Z427*'Assumptions (NG)'!Y28+if(Z426&gt;0,Z426*8760*(Z429*10^6/(8760*Z426)),0)*'Assumptions (NG)'!Y26+if(Z427&gt;0,Z427*8760*(Z430*10^6/(8760*Z427)),0)*'Assumptions (NG)'!Y29)/10^9</f>
        <v>0.3465038926</v>
      </c>
      <c r="AA432" s="160">
        <f>(AA426*'Assumptions (NG)'!Z25+AA427*'Assumptions (NG)'!Z28+if(AA426&gt;0,AA426*8760*(AA429*10^6/(8760*AA426)),0)*'Assumptions (NG)'!Z26+if(AA427&gt;0,AA427*8760*(AA430*10^6/(8760*AA427)),0)*'Assumptions (NG)'!Z29)/10^9</f>
        <v>0.3546110096</v>
      </c>
      <c r="AB432" s="160">
        <f>(AB426*'Assumptions (NG)'!AA25+AB427*'Assumptions (NG)'!AA28+if(AB426&gt;0,AB426*8760*(AB429*10^6/(8760*AB426)),0)*'Assumptions (NG)'!AA26+if(AB427&gt;0,AB427*8760*(AB430*10^6/(8760*AB427)),0)*'Assumptions (NG)'!AA29)/10^9</f>
        <v>0.3628953227</v>
      </c>
      <c r="AC432" s="160">
        <f>(AC426*'Assumptions (NG)'!AB25+AC427*'Assumptions (NG)'!AB28+if(AC426&gt;0,AC426*8760*(AC429*10^6/(8760*AC426)),0)*'Assumptions (NG)'!AB26+if(AC427&gt;0,AC427*8760*(AC430*10^6/(8760*AC427)),0)*'Assumptions (NG)'!AB29)/10^9</f>
        <v>0.3713605436</v>
      </c>
      <c r="AD432" s="160">
        <f>(AD426*'Assumptions (NG)'!AC25+AD427*'Assumptions (NG)'!AC28+if(AD426&gt;0,AD426*8760*(AD429*10^6/(8760*AD426)),0)*'Assumptions (NG)'!AC26+if(AD427&gt;0,AD427*8760*(AD430*10^6/(8760*AD427)),0)*'Assumptions (NG)'!AC29)/10^9</f>
        <v>0.3800104591</v>
      </c>
      <c r="AE432" s="160">
        <f>(AE426*'Assumptions (NG)'!AD25+AE427*'Assumptions (NG)'!AD28+if(AE426&gt;0,AE426*8760*(AE429*10^6/(8760*AE426)),0)*'Assumptions (NG)'!AD26+if(AE427&gt;0,AE427*8760*(AE430*10^6/(8760*AE427)),0)*'Assumptions (NG)'!AD29)/10^9</f>
        <v>0.3888489334</v>
      </c>
      <c r="AF432" s="160">
        <f>(AF426*'Assumptions (NG)'!AE25+AF427*'Assumptions (NG)'!AE28+if(AF426&gt;0,AF426*8760*(AF429*10^6/(8760*AF426)),0)*'Assumptions (NG)'!AE26+if(AF427&gt;0,AF427*8760*(AF430*10^6/(8760*AF427)),0)*'Assumptions (NG)'!AE29)/10^9</f>
        <v>0.3978799089</v>
      </c>
      <c r="AG432" s="160">
        <f>(AG426*'Assumptions (NG)'!AF25+AG427*'Assumptions (NG)'!AF28+if(AG426&gt;0,AG426*8760*(AG429*10^6/(8760*AG426)),0)*'Assumptions (NG)'!AF26+if(AG427&gt;0,AG427*8760*(AG430*10^6/(8760*AG427)),0)*'Assumptions (NG)'!AF29)/10^9</f>
        <v>0.4071074084</v>
      </c>
      <c r="AH432" s="160">
        <f>(AH426*'Assumptions (NG)'!AG25+AH427*'Assumptions (NG)'!AG28+if(AH426&gt;0,AH426*8760*(AH429*10^6/(8760*AH426)),0)*'Assumptions (NG)'!AG26+if(AH427&gt;0,AH427*8760*(AH430*10^6/(8760*AH427)),0)*'Assumptions (NG)'!AG29)/10^9</f>
        <v>0.4165355361</v>
      </c>
      <c r="AI432" s="160">
        <f>(AI426*'Assumptions (NG)'!AH25+AI427*'Assumptions (NG)'!AH28+if(AI426&gt;0,AI426*8760*(AI429*10^6/(8760*AI426)),0)*'Assumptions (NG)'!AH26+if(AI427&gt;0,AI427*8760*(AI430*10^6/(8760*AI427)),0)*'Assumptions (NG)'!AH29)/10^9</f>
        <v>0.4261684799</v>
      </c>
      <c r="AJ432" s="160">
        <f>(AJ426*'Assumptions (NG)'!AI25+AJ427*'Assumptions (NG)'!AI28+if(AJ426&gt;0,AJ426*8760*(AJ429*10^6/(8760*AJ426)),0)*'Assumptions (NG)'!AI26+if(AJ427&gt;0,AJ427*8760*(AJ430*10^6/(8760*AJ427)),0)*'Assumptions (NG)'!AI29)/10^9</f>
        <v>0.4360105122</v>
      </c>
      <c r="AK432" s="160">
        <f>(AK426*'Assumptions (NG)'!AJ25+AK427*'Assumptions (NG)'!AJ28+if(AK426&gt;0,AK426*8760*(AK429*10^6/(8760*AK426)),0)*'Assumptions (NG)'!AJ26+if(AK427&gt;0,AK427*8760*(AK430*10^6/(8760*AK427)),0)*'Assumptions (NG)'!AJ29)/10^9</f>
        <v>0.4460659926</v>
      </c>
      <c r="AL432" s="160">
        <f>(AL426*'Assumptions (NG)'!AK25+AL427*'Assumptions (NG)'!AK28+if(AL426&gt;0,AL426*8760*(AL429*10^6/(8760*AL426)),0)*'Assumptions (NG)'!AK26+if(AL427&gt;0,AL427*8760*(AL430*10^6/(8760*AL427)),0)*'Assumptions (NG)'!AK29)/10^9</f>
        <v>0.4563393686</v>
      </c>
      <c r="AM432" s="160">
        <f>(AM426*'Assumptions (NG)'!AL25+AM427*'Assumptions (NG)'!AL28+if(AM426&gt;0,AM426*8760*(AM429*10^6/(8760*AM426)),0)*'Assumptions (NG)'!AL26+if(AM427&gt;0,AM427*8760*(AM430*10^6/(8760*AM427)),0)*'Assumptions (NG)'!AL29)/10^9</f>
        <v>0.4668351782</v>
      </c>
      <c r="AN432" s="160">
        <f>(AN426*'Assumptions (NG)'!AM25+AN427*'Assumptions (NG)'!AM28+if(AN426&gt;0,AN426*8760*(AN429*10^6/(8760*AN426)),0)*'Assumptions (NG)'!AM26+if(AN427&gt;0,AN427*8760*(AN430*10^6/(8760*AN427)),0)*'Assumptions (NG)'!AM29)/10^9</f>
        <v>0.4775580512</v>
      </c>
      <c r="AO432" s="160">
        <f>(AO426*'Assumptions (NG)'!AN25+AO427*'Assumptions (NG)'!AN28+if(AO426&gt;0,AO426*8760*(AO429*10^6/(8760*AO426)),0)*'Assumptions (NG)'!AN26+if(AO427&gt;0,AO427*8760*(AO430*10^6/(8760*AO427)),0)*'Assumptions (NG)'!AN29)/10^9</f>
        <v>0.4885127112</v>
      </c>
      <c r="AP432" s="160">
        <f>(AP426*'Assumptions (NG)'!AO25+AP427*'Assumptions (NG)'!AO28+if(AP426&gt;0,AP426*8760*(AP429*10^6/(8760*AP426)),0)*'Assumptions (NG)'!AO26+if(AP427&gt;0,AP427*8760*(AP430*10^6/(8760*AP427)),0)*'Assumptions (NG)'!AO29)/10^9</f>
        <v>0.4997039774</v>
      </c>
      <c r="AQ432" s="160">
        <f>(AQ426*'Assumptions (NG)'!AP25+AQ427*'Assumptions (NG)'!AP28+if(AQ426&gt;0,AQ426*8760*(AQ429*10^6/(8760*AQ426)),0)*'Assumptions (NG)'!AP26+if(AQ427&gt;0,AQ427*8760*(AQ430*10^6/(8760*AQ427)),0)*'Assumptions (NG)'!AP29)/10^9</f>
        <v>0.5111367665</v>
      </c>
      <c r="AR432" s="160">
        <f>(AR426*'Assumptions (NG)'!AQ25+AR427*'Assumptions (NG)'!AQ28+if(AR426&gt;0,AR426*8760*(AR429*10^6/(8760*AR426)),0)*'Assumptions (NG)'!AQ26+if(AR427&gt;0,AR427*8760*(AR430*10^6/(8760*AR427)),0)*'Assumptions (NG)'!AQ29)/10^9</f>
        <v>0.5228160948</v>
      </c>
      <c r="AS432" s="160">
        <f>(AS426*'Assumptions (NG)'!AR25+AS427*'Assumptions (NG)'!AR28+if(AS426&gt;0,AS426*8760*(AS429*10^6/(8760*AS426)),0)*'Assumptions (NG)'!AR26+if(AS427&gt;0,AS427*8760*(AS430*10^6/(8760*AS427)),0)*'Assumptions (NG)'!AR29)/10^9</f>
        <v>0.5347470797</v>
      </c>
      <c r="AT432" s="160">
        <f>(AT426*'Assumptions (NG)'!AS25+AT427*'Assumptions (NG)'!AS28+if(AT426&gt;0,AT426*8760*(AT429*10^6/(8760*AT426)),0)*'Assumptions (NG)'!AS26+if(AT427&gt;0,AT427*8760*(AT430*10^6/(8760*AT427)),0)*'Assumptions (NG)'!AS29)/10^9</f>
        <v>0.5469349425</v>
      </c>
      <c r="AU432" s="160">
        <f>(AU426*'Assumptions (NG)'!AT25+AU427*'Assumptions (NG)'!AT28+if(AU426&gt;0,AU426*8760*(AU429*10^6/(8760*AU426)),0)*'Assumptions (NG)'!AT26+if(AU427&gt;0,AU427*8760*(AU430*10^6/(8760*AU427)),0)*'Assumptions (NG)'!AT29)/10^9</f>
        <v>0.5593850096</v>
      </c>
      <c r="AV432" s="160">
        <f>(AV426*'Assumptions (NG)'!AU25+AV427*'Assumptions (NG)'!AU28+if(AV426&gt;0,AV426*8760*(AV429*10^6/(8760*AV426)),0)*'Assumptions (NG)'!AU26+if(AV427&gt;0,AV427*8760*(AV430*10^6/(8760*AV427)),0)*'Assumptions (NG)'!AU29)/10^9</f>
        <v>0.5721027152</v>
      </c>
      <c r="AW432" s="160">
        <f>(AW426*'Assumptions (NG)'!AV25+AW427*'Assumptions (NG)'!AV28+if(AW426&gt;0,AW426*8760*(AW429*10^6/(8760*AW426)),0)*'Assumptions (NG)'!AV26+if(AW427&gt;0,AW427*8760*(AW430*10^6/(8760*AW427)),0)*'Assumptions (NG)'!AV29)/10^9</f>
        <v>0.5850936031</v>
      </c>
      <c r="AX432" s="160">
        <f>(AX426*'Assumptions (NG)'!AW25+AX427*'Assumptions (NG)'!AW28+if(AX426&gt;0,AX426*8760*(AX429*10^6/(8760*AX426)),0)*'Assumptions (NG)'!AW26+if(AX427&gt;0,AX427*8760*(AX430*10^6/(8760*AX427)),0)*'Assumptions (NG)'!AW29)/10^9</f>
        <v>0.5983633291</v>
      </c>
      <c r="AY432" s="160">
        <f>(AY426*'Assumptions (NG)'!AX25+AY427*'Assumptions (NG)'!AX28+if(AY426&gt;0,AY426*8760*(AY429*10^6/(8760*AY426)),0)*'Assumptions (NG)'!AX26+if(AY427&gt;0,AY427*8760*(AY430*10^6/(8760*AY427)),0)*'Assumptions (NG)'!AX29)/10^9</f>
        <v>0.611917663</v>
      </c>
      <c r="AZ432" s="160">
        <f>(AZ426*'Assumptions (NG)'!AY25+AZ427*'Assumptions (NG)'!AY28+if(AZ426&gt;0,AZ426*8760*(AZ429*10^6/(8760*AZ426)),0)*'Assumptions (NG)'!AY26+if(AZ427&gt;0,AZ427*8760*(AZ430*10^6/(8760*AZ427)),0)*'Assumptions (NG)'!AY29)/10^9</f>
        <v>0.625762491</v>
      </c>
      <c r="BA432" s="160">
        <f>(BA426*'Assumptions (NG)'!AZ25+BA427*'Assumptions (NG)'!AZ28+if(BA426&gt;0,BA426*8760*(BA429*10^6/(8760*BA426)),0)*'Assumptions (NG)'!AZ26+if(BA427&gt;0,BA427*8760*(BA430*10^6/(8760*BA427)),0)*'Assumptions (NG)'!AZ29)/10^9</f>
        <v>0.6399038179</v>
      </c>
    </row>
    <row r="433" ht="15.75" customHeight="1">
      <c r="A433" s="207" t="s">
        <v>389</v>
      </c>
      <c r="B433" s="150" t="s">
        <v>390</v>
      </c>
      <c r="C433" s="210">
        <f t="shared" ref="C433:AZ433" si="25">1000*C434/C428</f>
        <v>9.09686909</v>
      </c>
      <c r="D433" s="210">
        <f t="shared" si="25"/>
        <v>9.230977887</v>
      </c>
      <c r="E433" s="210">
        <f t="shared" si="25"/>
        <v>9.067670236</v>
      </c>
      <c r="F433" s="210">
        <f t="shared" si="25"/>
        <v>8.255349593</v>
      </c>
      <c r="G433" s="210">
        <f t="shared" si="25"/>
        <v>8.284489239</v>
      </c>
      <c r="H433" s="210">
        <f t="shared" si="25"/>
        <v>8.371455082</v>
      </c>
      <c r="I433" s="210">
        <f t="shared" si="25"/>
        <v>8.339728856</v>
      </c>
      <c r="J433" s="210">
        <f t="shared" si="25"/>
        <v>8.173080987</v>
      </c>
      <c r="K433" s="210">
        <f t="shared" si="25"/>
        <v>8.0354</v>
      </c>
      <c r="L433" s="210">
        <f t="shared" si="25"/>
        <v>8.0005</v>
      </c>
      <c r="M433" s="210">
        <f t="shared" si="25"/>
        <v>8.124978866</v>
      </c>
      <c r="N433" s="210">
        <f t="shared" si="25"/>
        <v>8.193293743</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7.368555915</v>
      </c>
      <c r="Y433" s="210">
        <f t="shared" si="25"/>
        <v>7.204284447</v>
      </c>
      <c r="Z433" s="210">
        <f t="shared" si="25"/>
        <v>7.040803196</v>
      </c>
      <c r="AA433" s="210">
        <f t="shared" si="25"/>
        <v>6.878081439</v>
      </c>
      <c r="AB433" s="210">
        <f t="shared" si="25"/>
        <v>6.716090028</v>
      </c>
      <c r="AC433" s="210">
        <f t="shared" si="25"/>
        <v>6.554801286</v>
      </c>
      <c r="AD433" s="210">
        <f t="shared" si="25"/>
        <v>6.394188917</v>
      </c>
      <c r="AE433" s="210">
        <f t="shared" si="25"/>
        <v>6.388933401</v>
      </c>
      <c r="AF433" s="210">
        <f t="shared" si="25"/>
        <v>6.38380581</v>
      </c>
      <c r="AG433" s="210">
        <f t="shared" si="25"/>
        <v>6.378801528</v>
      </c>
      <c r="AH433" s="210">
        <f t="shared" si="25"/>
        <v>6.37391616</v>
      </c>
      <c r="AI433" s="210">
        <f t="shared" si="25"/>
        <v>6.369145517</v>
      </c>
      <c r="AJ433" s="210">
        <f t="shared" si="25"/>
        <v>6.364485606</v>
      </c>
      <c r="AK433" s="210">
        <f t="shared" si="25"/>
        <v>6.359932615</v>
      </c>
      <c r="AL433" s="210">
        <f t="shared" si="25"/>
        <v>6.355482906</v>
      </c>
      <c r="AM433" s="210">
        <f t="shared" si="25"/>
        <v>6.351133004</v>
      </c>
      <c r="AN433" s="210">
        <f t="shared" si="25"/>
        <v>6.346879589</v>
      </c>
      <c r="AO433" s="210">
        <f t="shared" si="25"/>
        <v>6.342719485</v>
      </c>
      <c r="AP433" s="210">
        <f t="shared" si="25"/>
        <v>6.338649654</v>
      </c>
      <c r="AQ433" s="210">
        <f t="shared" si="25"/>
        <v>6.334667191</v>
      </c>
      <c r="AR433" s="210">
        <f t="shared" si="25"/>
        <v>6.330769312</v>
      </c>
      <c r="AS433" s="210">
        <f t="shared" si="25"/>
        <v>6.32695335</v>
      </c>
      <c r="AT433" s="210">
        <f t="shared" si="25"/>
        <v>6.323216749</v>
      </c>
      <c r="AU433" s="210">
        <f t="shared" si="25"/>
        <v>6.319557061</v>
      </c>
      <c r="AV433" s="210">
        <f t="shared" si="25"/>
        <v>6.315971933</v>
      </c>
      <c r="AW433" s="210">
        <f t="shared" si="25"/>
        <v>6.312459111</v>
      </c>
      <c r="AX433" s="210">
        <f t="shared" si="25"/>
        <v>6.309016429</v>
      </c>
      <c r="AY433" s="210">
        <f t="shared" si="25"/>
        <v>6.305641806</v>
      </c>
      <c r="AZ433" s="210">
        <f t="shared" si="25"/>
        <v>6.302333245</v>
      </c>
      <c r="BA433" s="210">
        <f>if(BA428&gt;0,1000*BA434/BA428,0)</f>
        <v>6.299088825</v>
      </c>
    </row>
    <row r="434" ht="15.75" customHeight="1">
      <c r="A434" s="207" t="s">
        <v>391</v>
      </c>
      <c r="B434" s="150" t="s">
        <v>392</v>
      </c>
      <c r="C434" s="211">
        <f>(C429*10^6*'Assumptions (NG)'!B32+C430*10^6*'Assumptions (NG)'!B33)/10^9</f>
        <v>0.2168246753</v>
      </c>
      <c r="D434" s="211">
        <f>(D429*10^6*'Assumptions (NG)'!C32+D430*10^6*'Assumptions (NG)'!C33)/10^9</f>
        <v>0.3073254421</v>
      </c>
      <c r="E434" s="211">
        <f>(E429*10^6*'Assumptions (NG)'!D32+E430*10^6*'Assumptions (NG)'!D33)/10^9</f>
        <v>0.4060091876</v>
      </c>
      <c r="F434" s="211">
        <f>(F429*10^6*'Assumptions (NG)'!E32+F430*10^6*'Assumptions (NG)'!E33)/10^9</f>
        <v>0.3842596029</v>
      </c>
      <c r="G434" s="211">
        <f>(G429*10^6*'Assumptions (NG)'!F32+G430*10^6*'Assumptions (NG)'!F33)/10^9</f>
        <v>0.4067569062</v>
      </c>
      <c r="H434" s="211">
        <f>(H429*10^6*'Assumptions (NG)'!G32+H430*10^6*'Assumptions (NG)'!G33)/10^9</f>
        <v>0.4219897895</v>
      </c>
      <c r="I434" s="211">
        <f>(I429*10^6*'Assumptions (NG)'!H32+I430*10^6*'Assumptions (NG)'!H33)/10^9</f>
        <v>0.4409858557</v>
      </c>
      <c r="J434" s="211">
        <f>(J429*10^6*'Assumptions (NG)'!I32+J430*10^6*'Assumptions (NG)'!I33)/10^9</f>
        <v>0.4425059046</v>
      </c>
      <c r="K434" s="211">
        <f>(K429*10^6*'Assumptions (NG)'!J32+K430*10^6*'Assumptions (NG)'!J33)/10^9</f>
        <v>0.4117134459</v>
      </c>
      <c r="L434" s="211">
        <f>(L429*10^6*'Assumptions (NG)'!K32+L430*10^6*'Assumptions (NG)'!K33)/10^9</f>
        <v>0.4082633309</v>
      </c>
      <c r="M434" s="211">
        <f>(M429*10^6*'Assumptions (NG)'!L32+M430*10^6*'Assumptions (NG)'!L33)/10^9</f>
        <v>0.4763100673</v>
      </c>
      <c r="N434" s="211">
        <f>(N429*10^6*'Assumptions (NG)'!M32+N430*10^6*'Assumptions (NG)'!M33)/10^9</f>
        <v>0.5181143841</v>
      </c>
      <c r="O434" s="211">
        <f>(O429*10^6*'Assumptions (NG)'!N32+O430*10^6*'Assumptions (NG)'!N33)/10^9</f>
        <v>0.5001363797</v>
      </c>
      <c r="P434" s="211">
        <f>(P429*10^6*'Assumptions (NG)'!O32+P430*10^6*'Assumptions (NG)'!O33)/10^9</f>
        <v>0.4191734211</v>
      </c>
      <c r="Q434" s="211">
        <f>(Q429*10^6*'Assumptions (NG)'!P32+Q430*10^6*'Assumptions (NG)'!P33)/10^9</f>
        <v>0.3844740552</v>
      </c>
      <c r="R434" s="211">
        <f>(R429*10^6*'Assumptions (NG)'!Q32+R430*10^6*'Assumptions (NG)'!Q33)/10^9</f>
        <v>0.4327490829</v>
      </c>
      <c r="S434" s="211">
        <f>(S429*10^6*'Assumptions (NG)'!R32+S430*10^6*'Assumptions (NG)'!R33)/10^9</f>
        <v>0.4294852356</v>
      </c>
      <c r="T434" s="211">
        <f>(T429*10^6*'Assumptions (NG)'!S32+T430*10^6*'Assumptions (NG)'!S33)/10^9</f>
        <v>0.4091979244</v>
      </c>
      <c r="U434" s="211">
        <f>(U429*10^6*'Assumptions (NG)'!T32+U430*10^6*'Assumptions (NG)'!T33)/10^9</f>
        <v>0.4050377248</v>
      </c>
      <c r="V434" s="211">
        <f>(V429*10^6*'Assumptions (NG)'!U32+V430*10^6*'Assumptions (NG)'!U33)/10^9</f>
        <v>0.396937022</v>
      </c>
      <c r="W434" s="211">
        <f>(W429*10^6*'Assumptions (NG)'!V32+W430*10^6*'Assumptions (NG)'!V33)/10^9</f>
        <v>0.3888363191</v>
      </c>
      <c r="X434" s="211">
        <f>(X429*10^6*'Assumptions (NG)'!W32+X430*10^6*'Assumptions (NG)'!W33)/10^9</f>
        <v>0.3855132389</v>
      </c>
      <c r="Y434" s="211">
        <f>(Y429*10^6*'Assumptions (NG)'!X32+Y430*10^6*'Assumptions (NG)'!X33)/10^9</f>
        <v>0.3820008543</v>
      </c>
      <c r="Z434" s="211">
        <f>(Z429*10^6*'Assumptions (NG)'!Y32+Z430*10^6*'Assumptions (NG)'!Y33)/10^9</f>
        <v>0.3782991651</v>
      </c>
      <c r="AA434" s="211">
        <f>(AA429*10^6*'Assumptions (NG)'!Z32+AA430*10^6*'Assumptions (NG)'!Z33)/10^9</f>
        <v>0.3744081713</v>
      </c>
      <c r="AB434" s="211">
        <f>(AB429*10^6*'Assumptions (NG)'!AA32+AB430*10^6*'Assumptions (NG)'!AA33)/10^9</f>
        <v>0.370327873</v>
      </c>
      <c r="AC434" s="211">
        <f>(AC429*10^6*'Assumptions (NG)'!AB32+AC430*10^6*'Assumptions (NG)'!AB33)/10^9</f>
        <v>0.3660582702</v>
      </c>
      <c r="AD434" s="211">
        <f>(AD429*10^6*'Assumptions (NG)'!AC32+AD430*10^6*'Assumptions (NG)'!AC33)/10^9</f>
        <v>0.3615993629</v>
      </c>
      <c r="AE434" s="211">
        <f>(AE429*10^6*'Assumptions (NG)'!AD32+AE430*10^6*'Assumptions (NG)'!AD33)/10^9</f>
        <v>0.365809072</v>
      </c>
      <c r="AF434" s="211">
        <f>(AF429*10^6*'Assumptions (NG)'!AE32+AF430*10^6*'Assumptions (NG)'!AE33)/10^9</f>
        <v>0.3700187811</v>
      </c>
      <c r="AG434" s="211">
        <f>(AG429*10^6*'Assumptions (NG)'!AF32+AG430*10^6*'Assumptions (NG)'!AF33)/10^9</f>
        <v>0.3742284903</v>
      </c>
      <c r="AH434" s="211">
        <f>(AH429*10^6*'Assumptions (NG)'!AG32+AH430*10^6*'Assumptions (NG)'!AG33)/10^9</f>
        <v>0.3784381994</v>
      </c>
      <c r="AI434" s="211">
        <f>(AI429*10^6*'Assumptions (NG)'!AH32+AI430*10^6*'Assumptions (NG)'!AH33)/10^9</f>
        <v>0.3826479086</v>
      </c>
      <c r="AJ434" s="211">
        <f>(AJ429*10^6*'Assumptions (NG)'!AI32+AJ430*10^6*'Assumptions (NG)'!AI33)/10^9</f>
        <v>0.3868576177</v>
      </c>
      <c r="AK434" s="211">
        <f>(AK429*10^6*'Assumptions (NG)'!AJ32+AK430*10^6*'Assumptions (NG)'!AJ33)/10^9</f>
        <v>0.3910673268</v>
      </c>
      <c r="AL434" s="211">
        <f>(AL429*10^6*'Assumptions (NG)'!AK32+AL430*10^6*'Assumptions (NG)'!AK33)/10^9</f>
        <v>0.395277036</v>
      </c>
      <c r="AM434" s="211">
        <f>(AM429*10^6*'Assumptions (NG)'!AL32+AM430*10^6*'Assumptions (NG)'!AL33)/10^9</f>
        <v>0.3994867451</v>
      </c>
      <c r="AN434" s="211">
        <f>(AN429*10^6*'Assumptions (NG)'!AM32+AN430*10^6*'Assumptions (NG)'!AM33)/10^9</f>
        <v>0.4036964543</v>
      </c>
      <c r="AO434" s="211">
        <f>(AO429*10^6*'Assumptions (NG)'!AN32+AO430*10^6*'Assumptions (NG)'!AN33)/10^9</f>
        <v>0.4079061634</v>
      </c>
      <c r="AP434" s="211">
        <f>(AP429*10^6*'Assumptions (NG)'!AO32+AP430*10^6*'Assumptions (NG)'!AO33)/10^9</f>
        <v>0.4121158726</v>
      </c>
      <c r="AQ434" s="211">
        <f>(AQ429*10^6*'Assumptions (NG)'!AP32+AQ430*10^6*'Assumptions (NG)'!AP33)/10^9</f>
        <v>0.4163255817</v>
      </c>
      <c r="AR434" s="211">
        <f>(AR429*10^6*'Assumptions (NG)'!AQ32+AR430*10^6*'Assumptions (NG)'!AQ33)/10^9</f>
        <v>0.4205352908</v>
      </c>
      <c r="AS434" s="211">
        <f>(AS429*10^6*'Assumptions (NG)'!AR32+AS430*10^6*'Assumptions (NG)'!AR33)/10^9</f>
        <v>0.424745</v>
      </c>
      <c r="AT434" s="211">
        <f>(AT429*10^6*'Assumptions (NG)'!AS32+AT430*10^6*'Assumptions (NG)'!AS33)/10^9</f>
        <v>0.4289547091</v>
      </c>
      <c r="AU434" s="211">
        <f>(AU429*10^6*'Assumptions (NG)'!AT32+AU430*10^6*'Assumptions (NG)'!AT33)/10^9</f>
        <v>0.4331644183</v>
      </c>
      <c r="AV434" s="211">
        <f>(AV429*10^6*'Assumptions (NG)'!AU32+AV430*10^6*'Assumptions (NG)'!AU33)/10^9</f>
        <v>0.4373741274</v>
      </c>
      <c r="AW434" s="211">
        <f>(AW429*10^6*'Assumptions (NG)'!AV32+AW430*10^6*'Assumptions (NG)'!AV33)/10^9</f>
        <v>0.4415838365</v>
      </c>
      <c r="AX434" s="211">
        <f>(AX429*10^6*'Assumptions (NG)'!AW32+AX430*10^6*'Assumptions (NG)'!AW33)/10^9</f>
        <v>0.4457935457</v>
      </c>
      <c r="AY434" s="211">
        <f>(AY429*10^6*'Assumptions (NG)'!AX32+AY430*10^6*'Assumptions (NG)'!AX33)/10^9</f>
        <v>0.4500032548</v>
      </c>
      <c r="AZ434" s="211">
        <f>(AZ429*10^6*'Assumptions (NG)'!AY32+AZ430*10^6*'Assumptions (NG)'!AY33)/10^9</f>
        <v>0.454212964</v>
      </c>
      <c r="BA434" s="211">
        <f>(BA429*10^6*'Assumptions (NG)'!AZ32+BA430*10^6*'Assumptions (NG)'!AZ33)/10^9</f>
        <v>0.4584226731</v>
      </c>
    </row>
    <row r="435" ht="15.75" customHeight="1">
      <c r="A435" s="209" t="s">
        <v>34</v>
      </c>
      <c r="B435" s="159" t="s">
        <v>351</v>
      </c>
      <c r="C435" s="212">
        <f>C434*'Assumptions (NG)'!B58</f>
        <v>0.9496920778</v>
      </c>
      <c r="D435" s="212">
        <f>D434*'Assumptions (NG)'!C58</f>
        <v>1.416770288</v>
      </c>
      <c r="E435" s="212">
        <f>E434*'Assumptions (NG)'!D58</f>
        <v>1.49411381</v>
      </c>
      <c r="F435" s="212">
        <f>F434*'Assumptions (NG)'!E58</f>
        <v>2.140325988</v>
      </c>
      <c r="G435" s="212">
        <f>G434*'Assumptions (NG)'!F58</f>
        <v>2.485284697</v>
      </c>
      <c r="H435" s="212">
        <f>H434*'Assumptions (NG)'!G58</f>
        <v>3.574253517</v>
      </c>
      <c r="I435" s="212">
        <f>I434*'Assumptions (NG)'!H58</f>
        <v>3.135409434</v>
      </c>
      <c r="J435" s="212">
        <f>J434*'Assumptions (NG)'!I58</f>
        <v>3.234718163</v>
      </c>
      <c r="K435" s="212">
        <f>K434*'Assumptions (NG)'!J58</f>
        <v>3.812466509</v>
      </c>
      <c r="L435" s="212">
        <f>L434*'Assumptions (NG)'!K58</f>
        <v>2.012738221</v>
      </c>
      <c r="M435" s="212">
        <f>M434*'Assumptions (NG)'!L58</f>
        <v>2.510154055</v>
      </c>
      <c r="N435" s="212">
        <f>N434*'Assumptions (NG)'!M58</f>
        <v>2.533579338</v>
      </c>
      <c r="O435" s="212">
        <f>O434*'Assumptions (NG)'!N58</f>
        <v>1.770482784</v>
      </c>
      <c r="P435" s="212">
        <f>P434*'Assumptions (NG)'!O58</f>
        <v>1.882088661</v>
      </c>
      <c r="Q435" s="212">
        <f>Q434*'Assumptions (NG)'!P58</f>
        <v>1.995420347</v>
      </c>
      <c r="R435" s="212">
        <f>R434*'Assumptions (NG)'!Q58</f>
        <v>1.4626919</v>
      </c>
      <c r="S435" s="212">
        <f>S434*'Assumptions (NG)'!R58</f>
        <v>1.284160854</v>
      </c>
      <c r="T435" s="212">
        <f>T434*'Assumptions (NG)'!S58</f>
        <v>1.440376694</v>
      </c>
      <c r="U435" s="212">
        <f>U434*'Assumptions (NG)'!T58</f>
        <v>1.48648845</v>
      </c>
      <c r="V435" s="212">
        <f>V434*'Assumptions (NG)'!U58</f>
        <v>1.345420418</v>
      </c>
      <c r="W435" s="212">
        <f>W434*'Assumptions (NG)'!V58</f>
        <v>1.368912259</v>
      </c>
      <c r="X435" s="212">
        <f>X434*'Assumptions (NG)'!W58</f>
        <v>1.335566668</v>
      </c>
      <c r="Y435" s="212">
        <f>Y425*8760*('Assumptions (NG)'!X17*'Assumptions (NG)'!X20*'Assumptions (NG)'!X35+'Assumptions (NG)'!X18*'Assumptions (NG)'!X22*'Assumptions (NG)'!X36)/10^9</f>
        <v>1.383095269</v>
      </c>
      <c r="Z435" s="212">
        <f>Z425*8760*('Assumptions (NG)'!Y17*'Assumptions (NG)'!Y20*'Assumptions (NG)'!Y35+'Assumptions (NG)'!Y18*'Assumptions (NG)'!Y22*'Assumptions (NG)'!Y36)/10^9</f>
        <v>1.437283991</v>
      </c>
      <c r="AA435" s="212">
        <f>AA425*8760*('Assumptions (NG)'!Z17*'Assumptions (NG)'!Z20*'Assumptions (NG)'!Z35+'Assumptions (NG)'!Z18*'Assumptions (NG)'!Z22*'Assumptions (NG)'!Z36)/10^9</f>
        <v>1.511360317</v>
      </c>
      <c r="AB435" s="212">
        <f>AB425*8760*('Assumptions (NG)'!AA17*'Assumptions (NG)'!AA20*'Assumptions (NG)'!AA35+'Assumptions (NG)'!AA18*'Assumptions (NG)'!AA22*'Assumptions (NG)'!AA36)/10^9</f>
        <v>1.583213584</v>
      </c>
      <c r="AC435" s="212">
        <f>AC425*8760*('Assumptions (NG)'!AB17*'Assumptions (NG)'!AB20*'Assumptions (NG)'!AB35+'Assumptions (NG)'!AB18*'Assumptions (NG)'!AB22*'Assumptions (NG)'!AB36)/10^9</f>
        <v>1.590514888</v>
      </c>
      <c r="AD435" s="212">
        <f>AD425*8760*('Assumptions (NG)'!AC17*'Assumptions (NG)'!AC20*'Assumptions (NG)'!AC35+'Assumptions (NG)'!AC18*'Assumptions (NG)'!AC22*'Assumptions (NG)'!AC36)/10^9</f>
        <v>1.573618341</v>
      </c>
      <c r="AE435" s="212">
        <f>AE425*8760*('Assumptions (NG)'!AD17*'Assumptions (NG)'!AD20*'Assumptions (NG)'!AD35+'Assumptions (NG)'!AD18*'Assumptions (NG)'!AD22*'Assumptions (NG)'!AD36)/10^9</f>
        <v>1.621571456</v>
      </c>
      <c r="AF435" s="212">
        <f>AF425*8760*('Assumptions (NG)'!AE17*'Assumptions (NG)'!AE20*'Assumptions (NG)'!AE35+'Assumptions (NG)'!AE18*'Assumptions (NG)'!AE22*'Assumptions (NG)'!AE36)/10^9</f>
        <v>1.637234799</v>
      </c>
      <c r="AG435" s="212">
        <f>AG425*8760*('Assumptions (NG)'!AF17*'Assumptions (NG)'!AF20*'Assumptions (NG)'!AF35+'Assumptions (NG)'!AF18*'Assumptions (NG)'!AF22*'Assumptions (NG)'!AF36)/10^9</f>
        <v>1.670166918</v>
      </c>
      <c r="AH435" s="212">
        <f>AH425*8760*('Assumptions (NG)'!AG17*'Assumptions (NG)'!AG20*'Assumptions (NG)'!AG35+'Assumptions (NG)'!AG18*'Assumptions (NG)'!AG22*'Assumptions (NG)'!AG36)/10^9</f>
        <v>1.684199653</v>
      </c>
      <c r="AI435" s="212">
        <f>AI425*8760*('Assumptions (NG)'!AH17*'Assumptions (NG)'!AH20*'Assumptions (NG)'!AH35+'Assumptions (NG)'!AH18*'Assumptions (NG)'!AH22*'Assumptions (NG)'!AH36)/10^9</f>
        <v>1.763293497</v>
      </c>
      <c r="AJ435" s="212">
        <f>AJ425*8760*('Assumptions (NG)'!AI17*'Assumptions (NG)'!AI20*'Assumptions (NG)'!AI35+'Assumptions (NG)'!AI18*'Assumptions (NG)'!AI22*'Assumptions (NG)'!AI36)/10^9</f>
        <v>1.804119104</v>
      </c>
      <c r="AK435" s="212">
        <f>AK425*8760*('Assumptions (NG)'!AJ17*'Assumptions (NG)'!AJ20*'Assumptions (NG)'!AJ35+'Assumptions (NG)'!AJ18*'Assumptions (NG)'!AJ22*'Assumptions (NG)'!AJ36)/10^9</f>
        <v>1.839302359</v>
      </c>
      <c r="AL435" s="212">
        <f>AL425*8760*('Assumptions (NG)'!AK17*'Assumptions (NG)'!AK20*'Assumptions (NG)'!AK35+'Assumptions (NG)'!AK18*'Assumptions (NG)'!AK22*'Assumptions (NG)'!AK36)/10^9</f>
        <v>1.873058199</v>
      </c>
      <c r="AM435" s="212">
        <f>AM425*8760*('Assumptions (NG)'!AL17*'Assumptions (NG)'!AL20*'Assumptions (NG)'!AL35+'Assumptions (NG)'!AL18*'Assumptions (NG)'!AL22*'Assumptions (NG)'!AL36)/10^9</f>
        <v>1.922587916</v>
      </c>
      <c r="AN435" s="212">
        <f>AN425*8760*('Assumptions (NG)'!AM17*'Assumptions (NG)'!AM20*'Assumptions (NG)'!AM35+'Assumptions (NG)'!AM18*'Assumptions (NG)'!AM22*'Assumptions (NG)'!AM36)/10^9</f>
        <v>1.945301611</v>
      </c>
      <c r="AO435" s="212">
        <f>AO425*8760*('Assumptions (NG)'!AN17*'Assumptions (NG)'!AN20*'Assumptions (NG)'!AN35+'Assumptions (NG)'!AN18*'Assumptions (NG)'!AN22*'Assumptions (NG)'!AN36)/10^9</f>
        <v>1.963229425</v>
      </c>
      <c r="AP435" s="212">
        <f>AP425*8760*('Assumptions (NG)'!AO17*'Assumptions (NG)'!AO20*'Assumptions (NG)'!AO35+'Assumptions (NG)'!AO18*'Assumptions (NG)'!AO22*'Assumptions (NG)'!AO36)/10^9</f>
        <v>1.989240667</v>
      </c>
      <c r="AQ435" s="212">
        <f>AQ425*8760*('Assumptions (NG)'!AP17*'Assumptions (NG)'!AP20*'Assumptions (NG)'!AP35+'Assumptions (NG)'!AP18*'Assumptions (NG)'!AP22*'Assumptions (NG)'!AP36)/10^9</f>
        <v>2.037643144</v>
      </c>
      <c r="AR435" s="212">
        <f>AR425*8760*('Assumptions (NG)'!AQ17*'Assumptions (NG)'!AQ20*'Assumptions (NG)'!AQ35+'Assumptions (NG)'!AQ18*'Assumptions (NG)'!AQ22*'Assumptions (NG)'!AQ36)/10^9</f>
        <v>2.046900871</v>
      </c>
      <c r="AS435" s="212">
        <f>AS425*8760*('Assumptions (NG)'!AR17*'Assumptions (NG)'!AR20*'Assumptions (NG)'!AR35+'Assumptions (NG)'!AR18*'Assumptions (NG)'!AR22*'Assumptions (NG)'!AR36)/10^9</f>
        <v>2.083762812</v>
      </c>
      <c r="AT435" s="212">
        <f>AT425*8760*('Assumptions (NG)'!AS17*'Assumptions (NG)'!AS20*'Assumptions (NG)'!AS35+'Assumptions (NG)'!AS18*'Assumptions (NG)'!AS22*'Assumptions (NG)'!AS36)/10^9</f>
        <v>2.129191421</v>
      </c>
      <c r="AU435" s="212">
        <f>AU425*8760*('Assumptions (NG)'!AT17*'Assumptions (NG)'!AT20*'Assumptions (NG)'!AT35+'Assumptions (NG)'!AT18*'Assumptions (NG)'!AT22*'Assumptions (NG)'!AT36)/10^9</f>
        <v>2.187590967</v>
      </c>
      <c r="AV435" s="212">
        <f>AV425*8760*('Assumptions (NG)'!AU17*'Assumptions (NG)'!AU20*'Assumptions (NG)'!AU35+'Assumptions (NG)'!AU18*'Assumptions (NG)'!AU22*'Assumptions (NG)'!AU36)/10^9</f>
        <v>2.238150739</v>
      </c>
      <c r="AW435" s="212">
        <f>AW425*8760*('Assumptions (NG)'!AV17*'Assumptions (NG)'!AV20*'Assumptions (NG)'!AV35+'Assumptions (NG)'!AV18*'Assumptions (NG)'!AV22*'Assumptions (NG)'!AV36)/10^9</f>
        <v>2.280977139</v>
      </c>
      <c r="AX435" s="212">
        <f>AX425*8760*('Assumptions (NG)'!AW17*'Assumptions (NG)'!AW20*'Assumptions (NG)'!AW35+'Assumptions (NG)'!AW18*'Assumptions (NG)'!AW22*'Assumptions (NG)'!AW36)/10^9</f>
        <v>2.333349746</v>
      </c>
      <c r="AY435" s="212">
        <f>AY425*8760*('Assumptions (NG)'!AX17*'Assumptions (NG)'!AX20*'Assumptions (NG)'!AX35+'Assumptions (NG)'!AX18*'Assumptions (NG)'!AX22*'Assumptions (NG)'!AX36)/10^9</f>
        <v>2.418236542</v>
      </c>
      <c r="AZ435" s="212">
        <f>AZ425*8760*('Assumptions (NG)'!AY17*'Assumptions (NG)'!AY20*'Assumptions (NG)'!AY35+'Assumptions (NG)'!AY18*'Assumptions (NG)'!AY22*'Assumptions (NG)'!AY36)/10^9</f>
        <v>2.479521493</v>
      </c>
      <c r="BA435" s="212">
        <f>BA425*8760*('Assumptions (NG)'!AZ17*'Assumptions (NG)'!AZ20*'Assumptions (NG)'!AZ35+'Assumptions (NG)'!AZ18*'Assumptions (NG)'!AZ22*'Assumptions (NG)'!AZ36)/10^9</f>
        <v>2.539269658</v>
      </c>
    </row>
    <row r="436" ht="15.75" customHeight="1">
      <c r="A436" s="209" t="s">
        <v>36</v>
      </c>
      <c r="B436" s="159" t="s">
        <v>351</v>
      </c>
      <c r="C436" s="160">
        <f>C428*'Assumptions (NG)'!B53/10^3</f>
        <v>1.595439751</v>
      </c>
      <c r="D436" s="160">
        <f>D428*'Assumptions (NG)'!C53/10^3</f>
        <v>2.282646795</v>
      </c>
      <c r="E436" s="160">
        <f>E428*'Assumptions (NG)'!D53/10^3</f>
        <v>2.775523862</v>
      </c>
      <c r="F436" s="160">
        <f>F428*'Assumptions (NG)'!E53/10^3</f>
        <v>3.507292129</v>
      </c>
      <c r="G436" s="160">
        <f>G428*'Assumptions (NG)'!F53/10^3</f>
        <v>3.887024027</v>
      </c>
      <c r="H436" s="160">
        <f>H428*'Assumptions (NG)'!G53/10^3</f>
        <v>4.831769949</v>
      </c>
      <c r="I436" s="160">
        <f>I428*'Assumptions (NG)'!H53/10^3</f>
        <v>4.56005304</v>
      </c>
      <c r="J436" s="160">
        <f>J428*'Assumptions (NG)'!I53/10^3</f>
        <v>4.745627122</v>
      </c>
      <c r="K436" s="160">
        <f>K428*'Assumptions (NG)'!J53/10^3</f>
        <v>5.197435208</v>
      </c>
      <c r="L436" s="160">
        <f>L428*'Assumptions (NG)'!K53/10^3</f>
        <v>3.614185518</v>
      </c>
      <c r="M436" s="160">
        <f>M428*'Assumptions (NG)'!L53/10^3</f>
        <v>4.292892679</v>
      </c>
      <c r="N436" s="160">
        <f>N428*'Assumptions (NG)'!M53/10^3</f>
        <v>4.460840959</v>
      </c>
      <c r="O436" s="160">
        <f>O428*'Assumptions (NG)'!N53/10^3</f>
        <v>3.81178235</v>
      </c>
      <c r="P436" s="160">
        <f>P428*'Assumptions (NG)'!O53/10^3</f>
        <v>3.531494611</v>
      </c>
      <c r="Q436" s="160">
        <f>Q428*'Assumptions (NG)'!P53/10^3</f>
        <v>3.479097586</v>
      </c>
      <c r="R436" s="160">
        <f>R428*'Assumptions (NG)'!Q53/10^3</f>
        <v>3.230447055</v>
      </c>
      <c r="S436" s="160">
        <f>S428*'Assumptions (NG)'!R53/10^3</f>
        <v>3.43611786</v>
      </c>
      <c r="T436" s="160">
        <f>T428*'Assumptions (NG)'!S53/10^3</f>
        <v>3.197106402</v>
      </c>
      <c r="U436" s="160">
        <f>U428*'Assumptions (NG)'!T53/10^3</f>
        <v>3.313571998</v>
      </c>
      <c r="V436" s="160">
        <f>V428*'Assumptions (NG)'!U53/10^3</f>
        <v>3.359507809</v>
      </c>
      <c r="W436" s="160">
        <f>W428*'Assumptions (NG)'!V53/10^3</f>
        <v>3.50419426</v>
      </c>
      <c r="X436" s="160">
        <f>X428*'Assumptions (NG)'!W53/10^3</f>
        <v>3.579029408</v>
      </c>
      <c r="Y436" s="160">
        <f>Y428*'Assumptions (NG)'!X53/10^3</f>
        <v>3.660776868</v>
      </c>
      <c r="Z436" s="160">
        <f>Z428*'Assumptions (NG)'!Y53/10^3</f>
        <v>3.769983622</v>
      </c>
      <c r="AA436" s="160">
        <f>AA428*'Assumptions (NG)'!Z53/10^3</f>
        <v>3.892075466</v>
      </c>
      <c r="AB436" s="160">
        <f>AB428*'Assumptions (NG)'!AA53/10^3</f>
        <v>4.053733987</v>
      </c>
      <c r="AC436" s="160">
        <f>AC428*'Assumptions (NG)'!AB53/10^3</f>
        <v>4.171885115</v>
      </c>
      <c r="AD436" s="160">
        <f>AD428*'Assumptions (NG)'!AC53/10^3</f>
        <v>4.307599603</v>
      </c>
      <c r="AE436" s="160">
        <f>AE428*'Assumptions (NG)'!AD53/10^3</f>
        <v>4.437934968</v>
      </c>
      <c r="AF436" s="160">
        <f>AF428*'Assumptions (NG)'!AE53/10^3</f>
        <v>4.575355908</v>
      </c>
      <c r="AG436" s="160">
        <f>AG428*'Assumptions (NG)'!AF53/10^3</f>
        <v>4.716561494</v>
      </c>
      <c r="AH436" s="160">
        <f>AH428*'Assumptions (NG)'!AG53/10^3</f>
        <v>4.868535512</v>
      </c>
      <c r="AI436" s="160">
        <f>AI428*'Assumptions (NG)'!AH53/10^3</f>
        <v>5.003816653</v>
      </c>
      <c r="AJ436" s="160">
        <f>AJ428*'Assumptions (NG)'!AI53/10^3</f>
        <v>5.139402766</v>
      </c>
      <c r="AK436" s="160">
        <f>AK428*'Assumptions (NG)'!AJ53/10^3</f>
        <v>5.278392477</v>
      </c>
      <c r="AL436" s="160">
        <f>AL428*'Assumptions (NG)'!AK53/10^3</f>
        <v>5.428504553</v>
      </c>
      <c r="AM436" s="160">
        <f>AM428*'Assumptions (NG)'!AL53/10^3</f>
        <v>5.603865845</v>
      </c>
      <c r="AN436" s="160">
        <f>AN428*'Assumptions (NG)'!AM53/10^3</f>
        <v>5.77824871</v>
      </c>
      <c r="AO436" s="160">
        <f>AO428*'Assumptions (NG)'!AN53/10^3</f>
        <v>5.973512001</v>
      </c>
      <c r="AP436" s="160">
        <f>AP428*'Assumptions (NG)'!AO53/10^3</f>
        <v>6.173977424</v>
      </c>
      <c r="AQ436" s="160">
        <f>AQ428*'Assumptions (NG)'!AP53/10^3</f>
        <v>6.368311991</v>
      </c>
      <c r="AR436" s="160">
        <f>AR428*'Assumptions (NG)'!AQ53/10^3</f>
        <v>6.562537237</v>
      </c>
      <c r="AS436" s="160">
        <f>AS428*'Assumptions (NG)'!AR53/10^3</f>
        <v>6.758571864</v>
      </c>
      <c r="AT436" s="160">
        <f>AT428*'Assumptions (NG)'!AS53/10^3</f>
        <v>6.96491995</v>
      </c>
      <c r="AU436" s="160">
        <f>AU428*'Assumptions (NG)'!AT53/10^3</f>
        <v>7.183228969</v>
      </c>
      <c r="AV436" s="160">
        <f>AV428*'Assumptions (NG)'!AU53/10^3</f>
        <v>7.408325888</v>
      </c>
      <c r="AW436" s="160">
        <f>AW428*'Assumptions (NG)'!AV53/10^3</f>
        <v>7.623579318</v>
      </c>
      <c r="AX436" s="160">
        <f>AX428*'Assumptions (NG)'!AW53/10^3</f>
        <v>7.869703195</v>
      </c>
      <c r="AY436" s="160">
        <f>AY428*'Assumptions (NG)'!AX53/10^3</f>
        <v>8.234778737</v>
      </c>
      <c r="AZ436" s="160">
        <f>AZ428*'Assumptions (NG)'!AY53/10^3</f>
        <v>8.537699968</v>
      </c>
      <c r="BA436" s="160">
        <f>BA428*'Assumptions (NG)'!AZ53/10^3</f>
        <v>8.797123488</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0.5183735094</v>
      </c>
      <c r="K437" s="160">
        <f>K425*'Assumptions (NG)'!J55*'Assumptions (NG)'!J56*365/10^9</f>
        <v>0.5303160234</v>
      </c>
      <c r="L437" s="160">
        <f>L425*'Assumptions (NG)'!K55*'Assumptions (NG)'!K56*365/10^9</f>
        <v>0.6238715068</v>
      </c>
      <c r="M437" s="160">
        <f>M425*'Assumptions (NG)'!L55*'Assumptions (NG)'!L56*365/10^9</f>
        <v>0.4360151184</v>
      </c>
      <c r="N437" s="160">
        <f>N425*'Assumptions (NG)'!M55*'Assumptions (NG)'!M56*365/10^9</f>
        <v>0.471411143</v>
      </c>
      <c r="O437" s="160">
        <f>O425*'Assumptions (NG)'!N55*'Assumptions (NG)'!N56*365/10^9</f>
        <v>0.4551465441</v>
      </c>
      <c r="P437" s="160">
        <f>P425*'Assumptions (NG)'!O55*'Assumptions (NG)'!O56*365/10^9</f>
        <v>0.3925891384</v>
      </c>
      <c r="Q437" s="160">
        <f>Q425*'Assumptions (NG)'!P55*'Assumptions (NG)'!P56*365/10^9</f>
        <v>0.4361514861</v>
      </c>
      <c r="R437" s="160">
        <f>R425*'Assumptions (NG)'!Q55*'Assumptions (NG)'!Q56*365/10^9</f>
        <v>0.4683323331</v>
      </c>
      <c r="S437" s="160">
        <f>S425*'Assumptions (NG)'!R55*'Assumptions (NG)'!R56*365/10^9</f>
        <v>0.3858545435</v>
      </c>
      <c r="T437" s="160">
        <f>T425*'Assumptions (NG)'!S55*'Assumptions (NG)'!S56*365/10^9</f>
        <v>0.4133460956</v>
      </c>
      <c r="U437" s="160">
        <f>U425*'Assumptions (NG)'!T55*'Assumptions (NG)'!T56*365/10^9</f>
        <v>0.4429461526</v>
      </c>
      <c r="V437" s="160">
        <f>V425*'Assumptions (NG)'!U55*'Assumptions (NG)'!U56*365/10^9</f>
        <v>0.4547032778</v>
      </c>
      <c r="W437" s="160">
        <f>W425*'Assumptions (NG)'!V55*'Assumptions (NG)'!V56*365/10^9</f>
        <v>0.4610067968</v>
      </c>
      <c r="X437" s="160">
        <f>X425*'Assumptions (NG)'!W55*'Assumptions (NG)'!W56*365/10^9</f>
        <v>0.4700864279</v>
      </c>
      <c r="Y437" s="160">
        <f>Y425*'Assumptions (NG)'!X55*'Assumptions (NG)'!X56*365/10^9</f>
        <v>0.4800612959</v>
      </c>
      <c r="Z437" s="160">
        <f>Z425*'Assumptions (NG)'!Y55*'Assumptions (NG)'!Y56*365/10^9</f>
        <v>0.4936179308</v>
      </c>
      <c r="AA437" s="160">
        <f>AA425*'Assumptions (NG)'!Z55*'Assumptions (NG)'!Z56*365/10^9</f>
        <v>0.5088352153</v>
      </c>
      <c r="AB437" s="160">
        <f>AB425*'Assumptions (NG)'!AA55*'Assumptions (NG)'!AA56*365/10^9</f>
        <v>0.5291897432</v>
      </c>
      <c r="AC437" s="160">
        <f>AC425*'Assumptions (NG)'!AB55*'Assumptions (NG)'!AB56*365/10^9</f>
        <v>0.5438310876</v>
      </c>
      <c r="AD437" s="160">
        <f>AD425*'Assumptions (NG)'!AC55*'Assumptions (NG)'!AC56*365/10^9</f>
        <v>0.5607344639</v>
      </c>
      <c r="AE437" s="160">
        <f>AE425*'Assumptions (NG)'!AD55*'Assumptions (NG)'!AD56*365/10^9</f>
        <v>0.5769089627</v>
      </c>
      <c r="AF437" s="160">
        <f>AF425*'Assumptions (NG)'!AE55*'Assumptions (NG)'!AE56*365/10^9</f>
        <v>0.5939766521</v>
      </c>
      <c r="AG437" s="160">
        <f>AG425*'Assumptions (NG)'!AF55*'Assumptions (NG)'!AF56*365/10^9</f>
        <v>0.6115069144</v>
      </c>
      <c r="AH437" s="160">
        <f>AH425*'Assumptions (NG)'!AG55*'Assumptions (NG)'!AG56*365/10^9</f>
        <v>0.6304031655</v>
      </c>
      <c r="AI437" s="160">
        <f>AI425*'Assumptions (NG)'!AH55*'Assumptions (NG)'!AH56*365/10^9</f>
        <v>0.6471097879</v>
      </c>
      <c r="AJ437" s="160">
        <f>AJ425*'Assumptions (NG)'!AI55*'Assumptions (NG)'!AI56*365/10^9</f>
        <v>0.663831305</v>
      </c>
      <c r="AK437" s="160">
        <f>AK425*'Assumptions (NG)'!AJ55*'Assumptions (NG)'!AJ56*365/10^9</f>
        <v>0.6809681741</v>
      </c>
      <c r="AL437" s="160">
        <f>AL425*'Assumptions (NG)'!AK55*'Assumptions (NG)'!AK56*365/10^9</f>
        <v>0.6995142972</v>
      </c>
      <c r="AM437" s="160">
        <f>AM425*'Assumptions (NG)'!AL55*'Assumptions (NG)'!AL56*365/10^9</f>
        <v>0.721283847</v>
      </c>
      <c r="AN437" s="160">
        <f>AN425*'Assumptions (NG)'!AM55*'Assumptions (NG)'!AM56*365/10^9</f>
        <v>0.7428947457</v>
      </c>
      <c r="AO437" s="160">
        <f>AO425*'Assumptions (NG)'!AN55*'Assumptions (NG)'!AN56*365/10^9</f>
        <v>0.7671557398</v>
      </c>
      <c r="AP437" s="160">
        <f>AP425*'Assumptions (NG)'!AO55*'Assumptions (NG)'!AO56*365/10^9</f>
        <v>0.7920478623</v>
      </c>
      <c r="AQ437" s="160">
        <f>AQ425*'Assumptions (NG)'!AP55*'Assumptions (NG)'!AP56*365/10^9</f>
        <v>0.8161178151</v>
      </c>
      <c r="AR437" s="160">
        <f>AR425*'Assumptions (NG)'!AQ55*'Assumptions (NG)'!AQ56*365/10^9</f>
        <v>0.8401400745</v>
      </c>
      <c r="AS437" s="160">
        <f>AS425*'Assumptions (NG)'!AR55*'Assumptions (NG)'!AR56*365/10^9</f>
        <v>0.8643611303</v>
      </c>
      <c r="AT437" s="160">
        <f>AT425*'Assumptions (NG)'!AS55*'Assumptions (NG)'!AS56*365/10^9</f>
        <v>0.8898678283</v>
      </c>
      <c r="AU437" s="160">
        <f>AU425*'Assumptions (NG)'!AT55*'Assumptions (NG)'!AT56*365/10^9</f>
        <v>0.9168675983</v>
      </c>
      <c r="AV437" s="160">
        <f>AV425*'Assumptions (NG)'!AU55*'Assumptions (NG)'!AU56*365/10^9</f>
        <v>0.9446974446</v>
      </c>
      <c r="AW437" s="160">
        <f>AW425*'Assumptions (NG)'!AV55*'Assumptions (NG)'!AV56*365/10^9</f>
        <v>0.9712371888</v>
      </c>
      <c r="AX437" s="160">
        <f>AX425*'Assumptions (NG)'!AW55*'Assumptions (NG)'!AW56*365/10^9</f>
        <v>1.001673523</v>
      </c>
      <c r="AY437" s="160">
        <f>AY425*'Assumptions (NG)'!AX55*'Assumptions (NG)'!AX56*365/10^9</f>
        <v>1.047197894</v>
      </c>
      <c r="AZ437" s="160">
        <f>AZ425*'Assumptions (NG)'!AY55*'Assumptions (NG)'!AY56*365/10^9</f>
        <v>1.084760872</v>
      </c>
      <c r="BA437" s="160">
        <f>BA425*'Assumptions (NG)'!AZ55*'Assumptions (NG)'!AZ56*365/10^9</f>
        <v>1.11675323</v>
      </c>
    </row>
    <row r="438" ht="15.75" customHeight="1">
      <c r="A438" s="207" t="s">
        <v>393</v>
      </c>
      <c r="B438" s="150" t="s">
        <v>149</v>
      </c>
      <c r="C438" s="213">
        <f t="array" ref="C438:V438">transpose('Assumptions (NG)'!V136:V155)</f>
        <v>1097.2</v>
      </c>
      <c r="D438" s="172">
        <v>1569.4</v>
      </c>
      <c r="E438" s="172">
        <v>2805.7</v>
      </c>
      <c r="F438" s="172">
        <v>3406.6</v>
      </c>
      <c r="G438" s="172">
        <v>578.0</v>
      </c>
      <c r="H438" s="172">
        <v>0.0</v>
      </c>
      <c r="I438" s="172">
        <v>25.7</v>
      </c>
      <c r="J438" s="172">
        <v>0.0</v>
      </c>
      <c r="K438" s="172">
        <v>78.1</v>
      </c>
      <c r="L438" s="172">
        <v>0.0</v>
      </c>
      <c r="M438" s="172">
        <v>13.2</v>
      </c>
      <c r="N438" s="172">
        <v>693.0</v>
      </c>
      <c r="O438" s="172">
        <v>15.0</v>
      </c>
      <c r="P438" s="172">
        <v>0.0</v>
      </c>
      <c r="Q438" s="172">
        <v>0.0</v>
      </c>
      <c r="R438" s="172">
        <v>0.0</v>
      </c>
      <c r="S438" s="172">
        <v>3.0</v>
      </c>
      <c r="T438" s="172">
        <v>0.0</v>
      </c>
      <c r="U438" s="172">
        <v>1639.7</v>
      </c>
      <c r="V438" s="172">
        <v>0.0</v>
      </c>
      <c r="W438" s="171">
        <v>0.0</v>
      </c>
      <c r="X438" s="148">
        <f t="shared" ref="X438:BA438" si="26">if(X426&gt;X422,X426-X422,0)</f>
        <v>137.2477823</v>
      </c>
      <c r="Y438" s="148">
        <f t="shared" si="26"/>
        <v>0</v>
      </c>
      <c r="Z438" s="148">
        <f t="shared" si="26"/>
        <v>0</v>
      </c>
      <c r="AA438" s="148">
        <f t="shared" si="26"/>
        <v>0</v>
      </c>
      <c r="AB438" s="148">
        <f t="shared" si="26"/>
        <v>0</v>
      </c>
      <c r="AC438" s="148">
        <f t="shared" si="26"/>
        <v>90.63891129</v>
      </c>
      <c r="AD438" s="148">
        <f t="shared" si="26"/>
        <v>531.3477823</v>
      </c>
      <c r="AE438" s="148">
        <f t="shared" si="26"/>
        <v>0</v>
      </c>
      <c r="AF438" s="148">
        <f t="shared" si="26"/>
        <v>393.4955645</v>
      </c>
      <c r="AG438" s="148">
        <f t="shared" si="26"/>
        <v>0</v>
      </c>
      <c r="AH438" s="148">
        <f t="shared" si="26"/>
        <v>297.0955645</v>
      </c>
      <c r="AI438" s="148">
        <f t="shared" si="26"/>
        <v>0</v>
      </c>
      <c r="AJ438" s="148">
        <f t="shared" si="26"/>
        <v>0</v>
      </c>
      <c r="AK438" s="148">
        <f t="shared" si="26"/>
        <v>13.14334677</v>
      </c>
      <c r="AL438" s="148">
        <f t="shared" si="26"/>
        <v>560.0477823</v>
      </c>
      <c r="AM438" s="148">
        <f t="shared" si="26"/>
        <v>988.2477823</v>
      </c>
      <c r="AN438" s="148">
        <f t="shared" si="26"/>
        <v>1460.447782</v>
      </c>
      <c r="AO438" s="148">
        <f t="shared" si="26"/>
        <v>2696.747782</v>
      </c>
      <c r="AP438" s="148">
        <f t="shared" si="26"/>
        <v>3297.647782</v>
      </c>
      <c r="AQ438" s="148">
        <f t="shared" si="26"/>
        <v>469.0477823</v>
      </c>
      <c r="AR438" s="148">
        <f t="shared" si="26"/>
        <v>0</v>
      </c>
      <c r="AS438" s="148">
        <f t="shared" si="26"/>
        <v>0</v>
      </c>
      <c r="AT438" s="148">
        <f t="shared" si="26"/>
        <v>0</v>
      </c>
      <c r="AU438" s="148">
        <f t="shared" si="26"/>
        <v>0</v>
      </c>
      <c r="AV438" s="148">
        <f t="shared" si="26"/>
        <v>0</v>
      </c>
      <c r="AW438" s="148">
        <f t="shared" si="26"/>
        <v>0</v>
      </c>
      <c r="AX438" s="148">
        <f t="shared" si="26"/>
        <v>47.3344758</v>
      </c>
      <c r="AY438" s="148">
        <f t="shared" si="26"/>
        <v>0</v>
      </c>
      <c r="AZ438" s="148">
        <f t="shared" si="26"/>
        <v>0</v>
      </c>
      <c r="BA438" s="148">
        <f t="shared" si="26"/>
        <v>0</v>
      </c>
    </row>
    <row r="439" ht="15.75" customHeight="1">
      <c r="A439" s="207" t="s">
        <v>394</v>
      </c>
      <c r="B439" s="150" t="s">
        <v>149</v>
      </c>
      <c r="C439" s="213">
        <f t="array" ref="C439:V439">transpose('Assumptions (NG)'!V261:V280)</f>
        <v>59.5</v>
      </c>
      <c r="D439" s="172">
        <v>257.5</v>
      </c>
      <c r="E439" s="172">
        <v>128.9</v>
      </c>
      <c r="F439" s="172">
        <v>35.5</v>
      </c>
      <c r="G439" s="172">
        <v>15.4</v>
      </c>
      <c r="H439" s="172">
        <v>14.6</v>
      </c>
      <c r="I439" s="172">
        <v>5.5</v>
      </c>
      <c r="J439" s="172">
        <v>94.8</v>
      </c>
      <c r="K439" s="172">
        <v>21.4</v>
      </c>
      <c r="L439" s="172">
        <v>259.3</v>
      </c>
      <c r="M439" s="172">
        <v>1.9</v>
      </c>
      <c r="N439" s="172">
        <v>22.5</v>
      </c>
      <c r="O439" s="172">
        <v>0.0</v>
      </c>
      <c r="P439" s="172">
        <v>10.1</v>
      </c>
      <c r="Q439" s="172">
        <v>12.5</v>
      </c>
      <c r="R439" s="172">
        <v>13.2</v>
      </c>
      <c r="S439" s="172">
        <v>0.0</v>
      </c>
      <c r="T439" s="172">
        <v>15.8</v>
      </c>
      <c r="U439" s="172">
        <v>100.0</v>
      </c>
      <c r="V439" s="172">
        <v>0.0</v>
      </c>
      <c r="W439" s="171">
        <v>0.0</v>
      </c>
      <c r="X439" s="148">
        <f t="shared" ref="X439:BA439" si="27">if(X427&gt;X424,X427-X424,0)</f>
        <v>890.4891696</v>
      </c>
      <c r="Y439" s="148">
        <f t="shared" si="27"/>
        <v>324.5891696</v>
      </c>
      <c r="Z439" s="148">
        <f t="shared" si="27"/>
        <v>324.5891696</v>
      </c>
      <c r="AA439" s="148">
        <f t="shared" si="27"/>
        <v>332.9891696</v>
      </c>
      <c r="AB439" s="148">
        <f t="shared" si="27"/>
        <v>784.5891696</v>
      </c>
      <c r="AC439" s="148">
        <f t="shared" si="27"/>
        <v>324.5891696</v>
      </c>
      <c r="AD439" s="148">
        <f t="shared" si="27"/>
        <v>324.5891696</v>
      </c>
      <c r="AE439" s="148">
        <f t="shared" si="27"/>
        <v>324.5891696</v>
      </c>
      <c r="AF439" s="148">
        <f t="shared" si="27"/>
        <v>324.5891696</v>
      </c>
      <c r="AG439" s="148">
        <f t="shared" si="27"/>
        <v>346.5891696</v>
      </c>
      <c r="AH439" s="148">
        <f t="shared" si="27"/>
        <v>324.5891696</v>
      </c>
      <c r="AI439" s="148">
        <f t="shared" si="27"/>
        <v>325.7891696</v>
      </c>
      <c r="AJ439" s="148">
        <f t="shared" si="27"/>
        <v>325.7891696</v>
      </c>
      <c r="AK439" s="148">
        <f t="shared" si="27"/>
        <v>325.7891696</v>
      </c>
      <c r="AL439" s="148">
        <f t="shared" si="27"/>
        <v>330.2891696</v>
      </c>
      <c r="AM439" s="148">
        <f t="shared" si="27"/>
        <v>325.7891696</v>
      </c>
      <c r="AN439" s="148">
        <f t="shared" si="27"/>
        <v>324.5891696</v>
      </c>
      <c r="AO439" s="148">
        <f t="shared" si="27"/>
        <v>324.5891696</v>
      </c>
      <c r="AP439" s="148">
        <f t="shared" si="27"/>
        <v>324.5891696</v>
      </c>
      <c r="AQ439" s="148">
        <f t="shared" si="27"/>
        <v>368.1891696</v>
      </c>
      <c r="AR439" s="148">
        <f t="shared" si="27"/>
        <v>324.5891696</v>
      </c>
      <c r="AS439" s="148">
        <f t="shared" si="27"/>
        <v>350.3891696</v>
      </c>
      <c r="AT439" s="148">
        <f t="shared" si="27"/>
        <v>331.5891696</v>
      </c>
      <c r="AU439" s="148">
        <f t="shared" si="27"/>
        <v>339.7891696</v>
      </c>
      <c r="AV439" s="148">
        <f t="shared" si="27"/>
        <v>345.7891696</v>
      </c>
      <c r="AW439" s="148">
        <f t="shared" si="27"/>
        <v>324.5891696</v>
      </c>
      <c r="AX439" s="148">
        <f t="shared" si="27"/>
        <v>324.5891696</v>
      </c>
      <c r="AY439" s="148">
        <f t="shared" si="27"/>
        <v>324.5891696</v>
      </c>
      <c r="AZ439" s="148">
        <f t="shared" si="27"/>
        <v>435.4891696</v>
      </c>
      <c r="BA439" s="148">
        <f t="shared" si="27"/>
        <v>384.0891696</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2.079746687</v>
      </c>
      <c r="D441" s="176">
        <f t="shared" si="28"/>
        <v>1.784885112</v>
      </c>
      <c r="E441" s="176">
        <f t="shared" si="28"/>
        <v>1.041033322</v>
      </c>
      <c r="F441" s="176">
        <f t="shared" si="28"/>
        <v>0.1617851935</v>
      </c>
      <c r="G441" s="176">
        <f t="shared" si="28"/>
        <v>0.02488679029</v>
      </c>
      <c r="H441" s="176">
        <f t="shared" si="28"/>
        <v>0.04695158615</v>
      </c>
      <c r="I441" s="176">
        <f t="shared" si="28"/>
        <v>0.08365017952</v>
      </c>
      <c r="J441" s="176">
        <f t="shared" si="28"/>
        <v>0.07562675726</v>
      </c>
      <c r="K441" s="176">
        <f t="shared" si="28"/>
        <v>0.2578155939</v>
      </c>
      <c r="L441" s="176">
        <f t="shared" si="28"/>
        <v>0.224218259</v>
      </c>
      <c r="M441" s="176">
        <f t="shared" si="28"/>
        <v>0.22603094</v>
      </c>
      <c r="N441" s="176">
        <f t="shared" si="28"/>
        <v>0.009136377597</v>
      </c>
      <c r="O441" s="176">
        <f t="shared" si="28"/>
        <v>0.007108941446</v>
      </c>
      <c r="P441" s="176">
        <f t="shared" si="28"/>
        <v>0.006131394159</v>
      </c>
      <c r="Q441" s="176">
        <f t="shared" si="28"/>
        <v>0.006878680427</v>
      </c>
      <c r="R441" s="176">
        <f t="shared" si="28"/>
        <v>0.5865486415</v>
      </c>
      <c r="S441" s="176">
        <f t="shared" si="28"/>
        <v>0.5950122217</v>
      </c>
      <c r="T441" s="176">
        <f t="shared" si="28"/>
        <v>0.5853568707</v>
      </c>
      <c r="U441" s="176">
        <f t="shared" si="28"/>
        <v>0.2445197986</v>
      </c>
      <c r="V441" s="176">
        <f t="shared" si="28"/>
        <v>0.3197468187</v>
      </c>
      <c r="W441" s="176">
        <f t="shared" si="28"/>
        <v>0.3996814829</v>
      </c>
      <c r="X441" s="176">
        <f t="shared" si="28"/>
        <v>0.2270535827</v>
      </c>
      <c r="Y441" s="176">
        <f t="shared" si="28"/>
        <v>0.3400271856</v>
      </c>
      <c r="Z441" s="176">
        <f t="shared" si="28"/>
        <v>0.3823056861</v>
      </c>
      <c r="AA441" s="176">
        <f t="shared" si="28"/>
        <v>0.6001844821</v>
      </c>
      <c r="AB441" s="176">
        <f t="shared" si="28"/>
        <v>0.4970655399</v>
      </c>
      <c r="AC441" s="176">
        <f t="shared" si="28"/>
        <v>0.6328428937</v>
      </c>
      <c r="AD441" s="176">
        <f t="shared" si="28"/>
        <v>0.4258971586</v>
      </c>
      <c r="AE441" s="176">
        <f t="shared" si="28"/>
        <v>0.5628264668</v>
      </c>
      <c r="AF441" s="176">
        <f t="shared" si="28"/>
        <v>0.4008262146</v>
      </c>
      <c r="AG441" s="176">
        <f t="shared" si="28"/>
        <v>0.4030591505</v>
      </c>
      <c r="AH441" s="176">
        <f t="shared" si="28"/>
        <v>0.2811677497</v>
      </c>
      <c r="AI441" s="176">
        <f t="shared" si="28"/>
        <v>0.5500557494</v>
      </c>
      <c r="AJ441" s="176">
        <f t="shared" si="28"/>
        <v>1.032519806</v>
      </c>
      <c r="AK441" s="176">
        <f t="shared" si="28"/>
        <v>1.756990689</v>
      </c>
      <c r="AL441" s="176">
        <f t="shared" si="28"/>
        <v>2.850655903</v>
      </c>
      <c r="AM441" s="176">
        <f t="shared" si="28"/>
        <v>4.075955351</v>
      </c>
      <c r="AN441" s="176">
        <f t="shared" si="28"/>
        <v>3.659051837</v>
      </c>
      <c r="AO441" s="176">
        <f t="shared" si="28"/>
        <v>2.31196694</v>
      </c>
      <c r="AP441" s="176">
        <f t="shared" si="28"/>
        <v>0.5956608322</v>
      </c>
      <c r="AQ441" s="176">
        <f t="shared" si="28"/>
        <v>0.3383244031</v>
      </c>
      <c r="AR441" s="176">
        <f t="shared" si="28"/>
        <v>0.350265726</v>
      </c>
      <c r="AS441" s="176">
        <f t="shared" si="28"/>
        <v>0.3556257271</v>
      </c>
      <c r="AT441" s="176">
        <f t="shared" si="28"/>
        <v>0.3602045763</v>
      </c>
      <c r="AU441" s="176">
        <f t="shared" si="28"/>
        <v>0.3898918728</v>
      </c>
      <c r="AV441" s="176">
        <f t="shared" si="28"/>
        <v>0.3897852263</v>
      </c>
      <c r="AW441" s="176">
        <f t="shared" si="28"/>
        <v>0.4394917178</v>
      </c>
      <c r="AX441" s="176">
        <f t="shared" si="28"/>
        <v>0.4414342163</v>
      </c>
      <c r="AY441" s="176">
        <f t="shared" si="28"/>
        <v>0.3224942621</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0.4468086437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0.7461694116</v>
      </c>
      <c r="D444" s="177">
        <f>IF(E$438&gt;0,('Assumptions (NG)'!$V$16*Model!E$438*'Assumptions (NG)'!C$2)/10^9,0)+if(E$439&gt;0,('Assumptions (NG)'!$V$16*Model!E$439*'Assumptions (NG)'!C$3)/10^9,0)</f>
        <v>0.7461694116</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0.8867686321</v>
      </c>
      <c r="D445" s="177">
        <f>IF(F$438&gt;0,('Assumptions (NG)'!$V$16*Model!F$438*'Assumptions (NG)'!C$2)/10^9,0)+if(F$439&gt;0,('Assumptions (NG)'!$V$16*Model!F$439*'Assumptions (NG)'!C$3)/10^9,0)</f>
        <v>0.8867686321</v>
      </c>
      <c r="E445" s="177">
        <f>IF(F$438&gt;0,('Assumptions (NG)'!$V$16*Model!F$438*'Assumptions (NG)'!D$2)/10^9,0)+if(F$439&gt;0,('Assumptions (NG)'!$V$16*Model!F$439*'Assumptions (NG)'!D$3)/10^9,0)</f>
        <v>0.8867686321</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0.1519470681</v>
      </c>
      <c r="E446" s="177">
        <f>IF(G$438&gt;0,('Assumptions (NG)'!$V$16*Model!G$438*'Assumptions (NG)'!D$2)/10^9,0)+if(G$439&gt;0,('Assumptions (NG)'!$V$16*Model!G$439*'Assumptions (NG)'!D$3)/10^9,0)</f>
        <v>0.1519470681</v>
      </c>
      <c r="F446" s="177">
        <f>IF(G$438&gt;0,('Assumptions (NG)'!$V$16*Model!G$438*'Assumptions (NG)'!E$2)/10^9,0)+if(G$439&gt;0,('Assumptions (NG)'!$V$16*Model!G$439*'Assumptions (NG)'!E$3)/10^9,0)</f>
        <v>0.1519470681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0.002317621389</v>
      </c>
      <c r="F447" s="177">
        <f>IF(H$438&gt;0,('Assumptions (NG)'!$V$16*Model!H$438*'Assumptions (NG)'!E$2)/10^9,0)+if(H$439&gt;0,('Assumptions (NG)'!$V$16*Model!H$439*'Assumptions (NG)'!E$3)/10^9,0)</f>
        <v>0.002317621389</v>
      </c>
      <c r="G447" s="177">
        <f>IF(H$438&gt;0,('Assumptions (NG)'!$V$16*Model!H$438*'Assumptions (NG)'!F$2)/10^9,0)+if(H$439&gt;0,('Assumptions (NG)'!$V$16*Model!H$439*'Assumptions (NG)'!F$3)/10^9,0)</f>
        <v>0.002317621389</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0.007520503992</v>
      </c>
      <c r="G448" s="177">
        <f>IF(I$438&gt;0,('Assumptions (NG)'!$V$16*Model!I$438*'Assumptions (NG)'!F$2)/10^9,0)+if(I$439&gt;0,('Assumptions (NG)'!$V$16*Model!I$439*'Assumptions (NG)'!F$3)/10^9,0)</f>
        <v>0.007520503992</v>
      </c>
      <c r="H448" s="177">
        <f>IF(I$438&gt;0,('Assumptions (NG)'!$V$16*Model!I$438*'Assumptions (NG)'!G$2)/10^9,0)+if(I$439&gt;0,('Assumptions (NG)'!$V$16*Model!I$439*'Assumptions (NG)'!G$3)/10^9,0)</f>
        <v>0.007648283626</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0.01504866491</v>
      </c>
      <c r="H449" s="177">
        <f>IF(J$438&gt;0,('Assumptions (NG)'!$V$16*Model!J$438*'Assumptions (NG)'!G$2)/10^9,0)+if(J$439&gt;0,('Assumptions (NG)'!$V$16*Model!J$439*'Assumptions (NG)'!G$3)/10^9,0)</f>
        <v>0.01530435428</v>
      </c>
      <c r="I449" s="177">
        <f>IF(J$438&gt;0,('Assumptions (NG)'!$V$16*Model!J$438*'Assumptions (NG)'!H$2)/10^9,0)+if(J$439&gt;0,('Assumptions (NG)'!$V$16*Model!J$439*'Assumptions (NG)'!H$3)/10^9,0)</f>
        <v>0.01577309931</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0.02399894825</v>
      </c>
      <c r="I450" s="177">
        <f>IF(K$438&gt;0,('Assumptions (NG)'!$V$16*Model!K$438*'Assumptions (NG)'!H$2)/10^9,0)+if(K$439&gt;0,('Assumptions (NG)'!$V$16*Model!K$439*'Assumptions (NG)'!H$3)/10^9,0)</f>
        <v>0.02473399317</v>
      </c>
      <c r="J450" s="177">
        <f>IF(K$438&gt;0,('Assumptions (NG)'!$V$16*Model!K$438*'Assumptions (NG)'!I$2)/10^9,0)+if(K$439&gt;0,('Assumptions (NG)'!$V$16*Model!K$439*'Assumptions (NG)'!I$3)/10^9,0)</f>
        <v>0.02606248453</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0.04314308704</v>
      </c>
      <c r="J451" s="177">
        <f>IF(L$438&gt;0,('Assumptions (NG)'!$V$16*Model!L$438*'Assumptions (NG)'!I$2)/10^9,0)+if(L$439&gt;0,('Assumptions (NG)'!$V$16*Model!L$439*'Assumptions (NG)'!I$3)/10^9,0)</f>
        <v>0.04546035211</v>
      </c>
      <c r="K451" s="177">
        <f>IF(L$438&gt;0,('Assumptions (NG)'!$V$16*Model!L$438*'Assumptions (NG)'!J$2)/10^9,0)+if(L$439&gt;0,('Assumptions (NG)'!$V$16*Model!L$439*'Assumptions (NG)'!J$3)/10^9,0)</f>
        <v>0.04660626195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0.004103920628</v>
      </c>
      <c r="K452" s="177">
        <f>IF(M$438&gt;0,('Assumptions (NG)'!$V$16*Model!M$438*'Assumptions (NG)'!J$2)/10^9,0)+if(M$439&gt;0,('Assumptions (NG)'!$V$16*Model!M$439*'Assumptions (NG)'!J$3)/10^9,0)</f>
        <v>0.004207367319</v>
      </c>
      <c r="L452" s="177">
        <f>IF(M$438&gt;0,('Assumptions (NG)'!$V$16*Model!M$438*'Assumptions (NG)'!K$2)/10^9,0)+if(M$439&gt;0,('Assumptions (NG)'!$V$16*Model!M$439*'Assumptions (NG)'!K$3)/10^9,0)</f>
        <v>0.004375502107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0.2070019646</v>
      </c>
      <c r="L453" s="177">
        <f>IF(N$438&gt;0,('Assumptions (NG)'!$V$16*Model!N$438*'Assumptions (NG)'!K$2)/10^9,0)+if(N$439&gt;0,('Assumptions (NG)'!$V$16*Model!N$439*'Assumptions (NG)'!K$3)/10^9,0)</f>
        <v>0.2152741759</v>
      </c>
      <c r="M453" s="177">
        <f>IF(N$438&gt;0,('Assumptions (NG)'!$V$16*Model!N$438*'Assumptions (NG)'!L$2)/10^9,0)+if(N$439&gt;0,('Assumptions (NG)'!$V$16*Model!N$439*'Assumptions (NG)'!L$3)/10^9,0)</f>
        <v>0.219449234</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0.004568581006</v>
      </c>
      <c r="M454" s="177">
        <f>IF(O$438&gt;0,('Assumptions (NG)'!$V$16*Model!O$438*'Assumptions (NG)'!L$2)/10^9,0)+if(O$439&gt;0,('Assumptions (NG)'!$V$16*Model!O$439*'Assumptions (NG)'!L$3)/10^9,0)</f>
        <v>0.004657184718</v>
      </c>
      <c r="N454" s="177">
        <f>IF(O$438&gt;0,('Assumptions (NG)'!$V$16*Model!O$438*'Assumptions (NG)'!M$2)/10^9,0)+if(O$439&gt;0,('Assumptions (NG)'!$V$16*Model!O$439*'Assumptions (NG)'!M$3)/10^9,0)</f>
        <v>0.004746986234</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0.001924521338</v>
      </c>
      <c r="N455" s="177">
        <f>IF(P$438&gt;0,('Assumptions (NG)'!$V$16*Model!P$438*'Assumptions (NG)'!M$2)/10^9,0)+if(P$439&gt;0,('Assumptions (NG)'!$V$16*Model!P$439*'Assumptions (NG)'!M$3)/10^9,0)</f>
        <v>0.001961630653</v>
      </c>
      <c r="O455" s="215">
        <f>IF(P$438&gt;0,('Assumptions (NG)'!$V$16*Model!P$438*'Assumptions (NG)'!N$2)/10^9,0)+if(P$439&gt;0,('Assumptions (NG)'!$V$16*Model!P$439*'Assumptions (NG)'!N$3)/10^9,0)</f>
        <v>0.002005595212</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0.002427760709</v>
      </c>
      <c r="O456" s="215">
        <f>IF(Q$438&gt;0,('Assumptions (NG)'!$V$16*Model!Q$438*'Assumptions (NG)'!N$2)/10^9,0)+if(Q$439&gt;0,('Assumptions (NG)'!$V$16*Model!Q$439*'Assumptions (NG)'!N$3)/10^9,0)</f>
        <v>0.002482172292</v>
      </c>
      <c r="P456" s="215">
        <f>IF(Q$438&gt;0,('Assumptions (NG)'!$V$16*Model!Q$438*'Assumptions (NG)'!O$2)/10^9,0)+if(Q$439&gt;0,('Assumptions (NG)'!$V$16*Model!Q$439*'Assumptions (NG)'!O$3)/10^9,0)</f>
        <v>0.002505617805</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0.002621173941</v>
      </c>
      <c r="P457" s="215">
        <f>IF(R$438&gt;0,('Assumptions (NG)'!$V$16*Model!R$438*'Assumptions (NG)'!O$2)/10^9,0)+if(R$439&gt;0,('Assumptions (NG)'!$V$16*Model!R$439*'Assumptions (NG)'!O$3)/10^9,0)</f>
        <v>0.002645932403</v>
      </c>
      <c r="Q457" s="215">
        <f>IF(R$438&gt;0,('Assumptions (NG)'!$V$16*Model!R$438*'Assumptions (NG)'!P$2)/10^9,0)+if(R$439&gt;0,('Assumptions (NG)'!$V$16*Model!R$439*'Assumptions (NG)'!P$3)/10^9,0)</f>
        <v>0.002679354084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0.0009798439512</v>
      </c>
      <c r="Q458" s="215">
        <f>IF(S$438&gt;0,('Assumptions (NG)'!$V$16*Model!S$438*'Assumptions (NG)'!P$2)/10^9,0)+if(S$439&gt;0,('Assumptions (NG)'!$V$16*Model!S$439*'Assumptions (NG)'!P$3)/10^9,0)</f>
        <v>0.0009922206968</v>
      </c>
      <c r="R458" s="215">
        <f>IF(S$438&gt;0,('Assumptions (NG)'!$V$16*Model!S$438*'Assumptions (NG)'!Q$2)/10^9,0)+if(S$439&gt;0,('Assumptions (NG)'!$V$16*Model!S$439*'Assumptions (NG)'!Q$3)/10^9,0)</f>
        <v>0.001026769853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0.003207105646</v>
      </c>
      <c r="R459" s="215">
        <f>IF(T$438&gt;0,('Assumptions (NG)'!$V$16*Model!T$438*'Assumptions (NG)'!Q$2)/10^9,0)+if(T$439&gt;0,('Assumptions (NG)'!$V$16*Model!T$439*'Assumptions (NG)'!Q$3)/10^9,0)</f>
        <v>0.003318777165</v>
      </c>
      <c r="S459" s="215">
        <f>IF(T$438&gt;0,('Assumptions (NG)'!$V$16*Model!T$438*'Assumptions (NG)'!R$2)/10^9,0)+if(T$439&gt;0,('Assumptions (NG)'!$V$16*Model!T$439*'Assumptions (NG)'!R$3)/10^9,0)</f>
        <v>0.003372569104</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0.5822030945</v>
      </c>
      <c r="S460" s="215">
        <f>IF(U$438&gt;0,('Assumptions (NG)'!$V$16*Model!U$438*'Assumptions (NG)'!R$2)/10^9,0)+if(U$439&gt;0,('Assumptions (NG)'!$V$16*Model!U$439*'Assumptions (NG)'!R$3)/10^9,0)</f>
        <v>0.5916396526</v>
      </c>
      <c r="T460" s="215">
        <f>IF(U$438&gt;0,('Assumptions (NG)'!$V$16*Model!U$438*'Assumptions (NG)'!S$2)/10^9,0)+if(U$439&gt;0,('Assumptions (NG)'!$V$16*Model!U$439*'Assumptions (NG)'!S$3)/10^9,0)</f>
        <v>0.5853568707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0.2445197986</v>
      </c>
      <c r="V463" s="215">
        <f>IF(X$438&gt;0,('Assumptions (NG)'!$V$16*Model!X$438*'Assumptions (NG)'!U$2)/10^9,0)+if(X$439&gt;0,('Assumptions (NG)'!$V$16*Model!X$439*'Assumptions (NG)'!U$3)/10^9,0)</f>
        <v>0.2476084122</v>
      </c>
      <c r="W463" s="215">
        <f>IF(X$438&gt;0,('Assumptions (NG)'!$V$16*Model!X$438*'Assumptions (NG)'!V$2)/10^9,0)+if(X$439&gt;0,('Assumptions (NG)'!$V$16*Model!X$439*'Assumptions (NG)'!V$3)/10^9,0)</f>
        <v>0.2525343927</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0.07213840652</v>
      </c>
      <c r="W464" s="215">
        <f>IF(Y$438&gt;0,('Assumptions (NG)'!$V$16*Model!Y$438*'Assumptions (NG)'!V$2)/10^9,0)+if(Y$439&gt;0,('Assumptions (NG)'!$V$16*Model!Y$439*'Assumptions (NG)'!V$3)/10^9,0)</f>
        <v>0.0735735451</v>
      </c>
      <c r="X464" s="215">
        <f>IF(Y$438&gt;0,('Assumptions (NG)'!$V$16*Model!Y$438*'Assumptions (NG)'!W$2)/10^9,0)+if(Y$439&gt;0,('Assumptions (NG)'!$V$16*Model!Y$439*'Assumptions (NG)'!W$3)/10^9,0)</f>
        <v>0.07503723467</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0.0735735451</v>
      </c>
      <c r="X465" s="215">
        <f>IF(Z$438&gt;0,('Assumptions (NG)'!$V$16*Model!Z$438*'Assumptions (NG)'!W$2)/10^9,0)+if(Z$439&gt;0,('Assumptions (NG)'!$V$16*Model!Z$439*'Assumptions (NG)'!W$3)/10^9,0)</f>
        <v>0.07503723467</v>
      </c>
      <c r="Y465" s="215">
        <f>IF(Z$438&gt;0,('Assumptions (NG)'!$V$16*Model!Z$438*'Assumptions (NG)'!X$2)/10^9,0)+if(Z$439&gt;0,('Assumptions (NG)'!$V$16*Model!Z$439*'Assumptions (NG)'!X$3)/10^9,0)</f>
        <v>0.07653004323</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0.0769791133</v>
      </c>
      <c r="Y466" s="215">
        <f>IF(AA$438&gt;0,('Assumptions (NG)'!$V$16*Model!AA$438*'Assumptions (NG)'!X$2)/10^9,0)+if(AA$439&gt;0,('Assumptions (NG)'!$V$16*Model!AA$439*'Assumptions (NG)'!X$3)/10^9,0)</f>
        <v>0.07851055406</v>
      </c>
      <c r="Z466" s="215">
        <f>IF(AA$438&gt;0,('Assumptions (NG)'!$V$16*Model!AA$438*'Assumptions (NG)'!Y$2)/10^9,0)+if(AA$439&gt;0,('Assumptions (NG)'!$V$16*Model!AA$439*'Assumptions (NG)'!Y$3)/10^9,0)</f>
        <v>0.08007246166</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0.1849865883</v>
      </c>
      <c r="Z467" s="215">
        <f>IF(AB$438&gt;0,('Assumptions (NG)'!$V$16*Model!AB$438*'Assumptions (NG)'!Y$2)/10^9,0)+if(AB$439&gt;0,('Assumptions (NG)'!$V$16*Model!AB$439*'Assumptions (NG)'!Y$3)/10^9,0)</f>
        <v>0.1886667554</v>
      </c>
      <c r="AA467" s="215">
        <f>IF(AB$438&gt;0,('Assumptions (NG)'!$V$16*Model!AB$438*'Assumptions (NG)'!Z$2)/10^9,0)+if(AB$439&gt;0,('Assumptions (NG)'!$V$16*Model!AB$439*'Assumptions (NG)'!Z$3)/10^9,0)</f>
        <v>0.1924201366</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0.1135664691</v>
      </c>
      <c r="AA468" s="215">
        <f>IF(AC$438&gt;0,('Assumptions (NG)'!$V$16*Model!AC$438*'Assumptions (NG)'!Z$2)/10^9,0)+if(AC$439&gt;0,('Assumptions (NG)'!$V$16*Model!AC$439*'Assumptions (NG)'!Z$3)/10^9,0)</f>
        <v>0.1158257874</v>
      </c>
      <c r="AB468" s="215">
        <f>IF(AC$438&gt;0,('Assumptions (NG)'!$V$16*Model!AC$438*'Assumptions (NG)'!AA$2)/10^9,0)+if(AC$439&gt;0,('Assumptions (NG)'!$V$16*Model!AC$439*'Assumptions (NG)'!AA$3)/10^9,0)</f>
        <v>0.1181300531</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0.2919385581</v>
      </c>
      <c r="AB469" s="215">
        <f>IF(AD$438&gt;0,('Assumptions (NG)'!$V$16*Model!AD$438*'Assumptions (NG)'!AA$2)/10^9,0)+if(AD$439&gt;0,('Assumptions (NG)'!$V$16*Model!AD$439*'Assumptions (NG)'!AA$3)/10^9,0)</f>
        <v>0.2977464531</v>
      </c>
      <c r="AC469" s="215">
        <f>IF(AD$438&gt;0,('Assumptions (NG)'!$V$16*Model!AD$438*'Assumptions (NG)'!AB$2)/10^9,0)+if(AD$439&gt;0,('Assumptions (NG)'!$V$16*Model!AD$439*'Assumptions (NG)'!AB$3)/10^9,0)</f>
        <v>0.3036698917</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0.08118903369</v>
      </c>
      <c r="AC470" s="215">
        <f>IF(AE$438&gt;0,('Assumptions (NG)'!$V$16*Model!AE$438*'Assumptions (NG)'!AB$2)/10^9,0)+if(AE$439&gt;0,('Assumptions (NG)'!$V$16*Model!AE$439*'Assumptions (NG)'!AB$3)/10^9,0)</f>
        <v>0.0828042276</v>
      </c>
      <c r="AD470" s="215">
        <f>IF(AE$438&gt;0,('Assumptions (NG)'!$V$16*Model!AE$438*'Assumptions (NG)'!AC$2)/10^9,0)+if(AE$439&gt;0,('Assumptions (NG)'!$V$16*Model!AE$439*'Assumptions (NG)'!AC$3)/10^9,0)</f>
        <v>0.08445155456</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0.2463687744</v>
      </c>
      <c r="AD471" s="215">
        <f>IF(AF$438&gt;0,('Assumptions (NG)'!$V$16*Model!AF$438*'Assumptions (NG)'!AC$2)/10^9,0)+if(AF$439&gt;0,('Assumptions (NG)'!$V$16*Model!AF$439*'Assumptions (NG)'!AC$3)/10^9,0)</f>
        <v>0.2512700933</v>
      </c>
      <c r="AE471" s="215">
        <f>IF(AF$438&gt;0,('Assumptions (NG)'!$V$16*Model!AF$438*'Assumptions (NG)'!AD$2)/10^9,0)+if(AF$439&gt;0,('Assumptions (NG)'!$V$16*Model!AF$439*'Assumptions (NG)'!AD$3)/10^9,0)</f>
        <v>0.2562689202</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0.09017551079</v>
      </c>
      <c r="AE472" s="215">
        <f>IF(AG$438&gt;0,('Assumptions (NG)'!$V$16*Model!AG$438*'Assumptions (NG)'!AD$2)/10^9,0)+if(AG$439&gt;0,('Assumptions (NG)'!$V$16*Model!AG$439*'Assumptions (NG)'!AD$3)/10^9,0)</f>
        <v>0.09196948381</v>
      </c>
      <c r="AF472" s="215">
        <f>IF(AG$438&gt;0,('Assumptions (NG)'!$V$16*Model!AG$438*'Assumptions (NG)'!AE$2)/10^9,0)+if(AG$439&gt;0,('Assumptions (NG)'!$V$16*Model!AG$439*'Assumptions (NG)'!AE$3)/10^9,0)</f>
        <v>0.09379914655</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0.2145880629</v>
      </c>
      <c r="AF473" s="215">
        <f>IF(AH$438&gt;0,('Assumptions (NG)'!$V$16*Model!AH$438*'Assumptions (NG)'!AE$2)/10^9,0)+if(AH$439&gt;0,('Assumptions (NG)'!$V$16*Model!AH$439*'Assumptions (NG)'!AE$3)/10^9,0)</f>
        <v>0.2188571287</v>
      </c>
      <c r="AG473" s="215">
        <f>IF(AH$438&gt;0,('Assumptions (NG)'!$V$16*Model!AH$438*'Assumptions (NG)'!AF$2)/10^9,0)+if(AH$439&gt;0,('Assumptions (NG)'!$V$16*Model!AH$439*'Assumptions (NG)'!AF$3)/10^9,0)</f>
        <v>0.2232111244</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0.08816993936</v>
      </c>
      <c r="AG474" s="215">
        <f>IF(AI$438&gt;0,('Assumptions (NG)'!$V$16*Model!AI$438*'Assumptions (NG)'!AF$2)/10^9,0)+if(AI$439&gt;0,('Assumptions (NG)'!$V$16*Model!AI$439*'Assumptions (NG)'!AF$3)/10^9,0)</f>
        <v>0.08992401306</v>
      </c>
      <c r="AH474" s="215">
        <f>IF(AI$438&gt;0,('Assumptions (NG)'!$V$16*Model!AI$438*'Assumptions (NG)'!AG$2)/10^9,0)+if(AI$439&gt;0,('Assumptions (NG)'!$V$16*Model!AI$439*'Assumptions (NG)'!AG$3)/10^9,0)</f>
        <v>0.09171298272</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0.08992401306</v>
      </c>
      <c r="AH475" s="215">
        <f>IF(AJ$438&gt;0,('Assumptions (NG)'!$V$16*Model!AJ$438*'Assumptions (NG)'!AG$2)/10^9,0)+if(AJ$439&gt;0,('Assumptions (NG)'!$V$16*Model!AJ$439*'Assumptions (NG)'!AG$3)/10^9,0)</f>
        <v>0.09171298272</v>
      </c>
      <c r="AI475" s="215">
        <f>IF(AJ$438&gt;0,('Assumptions (NG)'!$V$16*Model!AJ$438*'Assumptions (NG)'!AH$2)/10^9,0)+if(AJ$439&gt;0,('Assumptions (NG)'!$V$16*Model!AJ$439*'Assumptions (NG)'!AH$3)/10^9,0)</f>
        <v>0.09353754257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0.09774178428</v>
      </c>
      <c r="AI476" s="215">
        <f>IF(AK$438&gt;0,('Assumptions (NG)'!$V$16*Model!AK$438*'Assumptions (NG)'!AH$2)/10^9,0)+if(AK$439&gt;0,('Assumptions (NG)'!$V$16*Model!AK$439*'Assumptions (NG)'!AH$3)/10^9,0)</f>
        <v>0.09968628254</v>
      </c>
      <c r="AJ476" s="215">
        <f>IF(AK$438&gt;0,('Assumptions (NG)'!$V$16*Model!AK$438*'Assumptions (NG)'!AI$2)/10^9,0)+if(AK$439&gt;0,('Assumptions (NG)'!$V$16*Model!AK$439*'Assumptions (NG)'!AI$3)/10^9,0)</f>
        <v>0.1016694651</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0.3568319243</v>
      </c>
      <c r="AJ477" s="215">
        <f>IF(AL$438&gt;0,('Assumptions (NG)'!$V$16*Model!AL$438*'Assumptions (NG)'!AI$2)/10^9,0)+if(AL$439&gt;0,('Assumptions (NG)'!$V$16*Model!AL$439*'Assumptions (NG)'!AI$3)/10^9,0)</f>
        <v>0.3639308233</v>
      </c>
      <c r="AK477" s="215">
        <f>IF(AL$438&gt;0,('Assumptions (NG)'!$V$16*Model!AL$438*'Assumptions (NG)'!AJ$2)/10^9,0)+if(AL$439&gt;0,('Assumptions (NG)'!$V$16*Model!AL$439*'Assumptions (NG)'!AJ$3)/10^9,0)</f>
        <v>0.3711709495</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0.5669195176</v>
      </c>
      <c r="AK478" s="215">
        <f>IF(AM$438&gt;0,('Assumptions (NG)'!$V$16*Model!AM$438*'Assumptions (NG)'!AJ$2)/10^9,0)+if(AM$439&gt;0,('Assumptions (NG)'!$V$16*Model!AM$439*'Assumptions (NG)'!AJ$3)/10^9,0)</f>
        <v>0.578197949</v>
      </c>
      <c r="AL478" s="215">
        <f>IF(AM$438&gt;0,('Assumptions (NG)'!$V$16*Model!AM$438*'Assumptions (NG)'!AK$2)/10^9,0)+if(AM$439&gt;0,('Assumptions (NG)'!$V$16*Model!AM$439*'Assumptions (NG)'!AK$3)/10^9,0)</f>
        <v>0.5897007563</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0.8076217907</v>
      </c>
      <c r="AL479" s="215">
        <f>IF(AN$438&gt;0,('Assumptions (NG)'!$V$16*Model!AN$438*'Assumptions (NG)'!AK$2)/10^9,0)+if(AN$439&gt;0,('Assumptions (NG)'!$V$16*Model!AN$439*'Assumptions (NG)'!AK$3)/10^9,0)</f>
        <v>0.8236888103</v>
      </c>
      <c r="AM479" s="215">
        <f>IF(AN$438&gt;0,('Assumptions (NG)'!$V$16*Model!AN$438*'Assumptions (NG)'!AL$2)/10^9,0)+if(AN$439&gt;0,('Assumptions (NG)'!$V$16*Model!AN$439*'Assumptions (NG)'!AL$3)/10^9,0)</f>
        <v>0.840075471</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1.437266336</v>
      </c>
      <c r="AM480" s="215">
        <f>IF(AO$438&gt;0,('Assumptions (NG)'!$V$16*Model!AO$438*'Assumptions (NG)'!AL$2)/10^9,0)+if(AO$439&gt;0,('Assumptions (NG)'!$V$16*Model!AO$439*'Assumptions (NG)'!AL$3)/10^9,0)</f>
        <v>1.465859654</v>
      </c>
      <c r="AN480" s="215">
        <f>IF(AO$438&gt;0,('Assumptions (NG)'!$V$16*Model!AO$438*'Assumptions (NG)'!AM$2)/10^9,0)+if(AO$439&gt;0,('Assumptions (NG)'!$V$16*Model!AO$439*'Assumptions (NG)'!AM$3)/10^9,0)</f>
        <v>1.495021814</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1.770020226</v>
      </c>
      <c r="AN481" s="215">
        <f>IF(AP$438&gt;0,('Assumptions (NG)'!$V$16*Model!AP$438*'Assumptions (NG)'!AM$2)/10^9,0)+if(AP$439&gt;0,('Assumptions (NG)'!$V$16*Model!AP$439*'Assumptions (NG)'!AM$3)/10^9,0)</f>
        <v>1.805233429</v>
      </c>
      <c r="AO481" s="215">
        <f>IF(AP$438&gt;0,('Assumptions (NG)'!$V$16*Model!AP$438*'Assumptions (NG)'!AN$2)/10^9,0)+if(AP$439&gt;0,('Assumptions (NG)'!$V$16*Model!AP$439*'Assumptions (NG)'!AN$3)/10^9,0)</f>
        <v>1.841147171</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0.3587965949</v>
      </c>
      <c r="AO482" s="215">
        <f>IF(AQ$438&gt;0,('Assumptions (NG)'!$V$16*Model!AQ$438*'Assumptions (NG)'!AN$2)/10^9,0)+if(AQ$439&gt;0,('Assumptions (NG)'!$V$16*Model!AQ$439*'Assumptions (NG)'!AN$3)/10^9,0)</f>
        <v>0.3659345795</v>
      </c>
      <c r="AP482" s="215">
        <f>IF(AQ$438&gt;0,('Assumptions (NG)'!$V$16*Model!AQ$438*'Assumptions (NG)'!AO$2)/10^9,0)+if(AQ$439&gt;0,('Assumptions (NG)'!$V$16*Model!AQ$439*'Assumptions (NG)'!AO$3)/10^9,0)</f>
        <v>0.3732145689</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0.1048851891</v>
      </c>
      <c r="AP483" s="215">
        <f>IF(AR$438&gt;0,('Assumptions (NG)'!$V$16*Model!AR$438*'Assumptions (NG)'!AO$2)/10^9,0)+if(AR$439&gt;0,('Assumptions (NG)'!$V$16*Model!AR$439*'Assumptions (NG)'!AO$3)/10^9,0)</f>
        <v>0.1069718</v>
      </c>
      <c r="AQ483" s="215">
        <f>IF(AR$438&gt;0,('Assumptions (NG)'!$V$16*Model!AR$438*'Assumptions (NG)'!AP$2)/10^9,0)+if(AR$439&gt;0,('Assumptions (NG)'!$V$16*Model!AR$439*'Assumptions (NG)'!AP$3)/10^9,0)</f>
        <v>0.1090999224</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0.1154744633</v>
      </c>
      <c r="AQ484" s="215">
        <f>IF(AS$438&gt;0,('Assumptions (NG)'!$V$16*Model!AS$438*'Assumptions (NG)'!AP$2)/10^9,0)+if(AS$439&gt;0,('Assumptions (NG)'!$V$16*Model!AS$439*'Assumptions (NG)'!AP$3)/10^9,0)</f>
        <v>0.1177717397</v>
      </c>
      <c r="AR484" s="215">
        <f>IF(AS$438&gt;0,('Assumptions (NG)'!$V$16*Model!AS$438*'Assumptions (NG)'!AQ$2)/10^9,0)+if(AS$439&gt;0,('Assumptions (NG)'!$V$16*Model!AS$439*'Assumptions (NG)'!AQ$3)/10^9,0)</f>
        <v>0.1201147187</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0.111452741</v>
      </c>
      <c r="AR485" s="215">
        <f>IF(AT$438&gt;0,('Assumptions (NG)'!$V$16*Model!AT$438*'Assumptions (NG)'!AQ$2)/10^9,0)+if(AT$439&gt;0,('Assumptions (NG)'!$V$16*Model!AT$439*'Assumptions (NG)'!AQ$3)/10^9,0)</f>
        <v>0.1136700083</v>
      </c>
      <c r="AS485" s="215">
        <f>IF(AT$438&gt;0,('Assumptions (NG)'!$V$16*Model!AT$438*'Assumptions (NG)'!AR$2)/10^9,0)+if(AT$439&gt;0,('Assumptions (NG)'!$V$16*Model!AT$439*'Assumptions (NG)'!AR$3)/10^9,0)</f>
        <v>0.1159313864</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0.116480999</v>
      </c>
      <c r="AS486" s="215">
        <f>IF(AU$438&gt;0,('Assumptions (NG)'!$V$16*Model!AU$438*'Assumptions (NG)'!AR$2)/10^9,0)+if(AU$439&gt;0,('Assumptions (NG)'!$V$16*Model!AU$439*'Assumptions (NG)'!AR$3)/10^9,0)</f>
        <v>0.1187982996</v>
      </c>
      <c r="AT486" s="215">
        <f>IF(AU$438&gt;0,('Assumptions (NG)'!$V$16*Model!AU$438*'Assumptions (NG)'!AS$2)/10^9,0)+if(AU$439&gt;0,('Assumptions (NG)'!$V$16*Model!AU$439*'Assumptions (NG)'!AS$3)/10^9,0)</f>
        <v>0.1211617012</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0.120896041</v>
      </c>
      <c r="AT487" s="215">
        <f>IF(AV$438&gt;0,('Assumptions (NG)'!$V$16*Model!AV$438*'Assumptions (NG)'!AS$2)/10^9,0)+if(AV$439&gt;0,('Assumptions (NG)'!$V$16*Model!AV$439*'Assumptions (NG)'!AS$3)/10^9,0)</f>
        <v>0.1233011755</v>
      </c>
      <c r="AU487" s="215">
        <f>IF(AV$438&gt;0,('Assumptions (NG)'!$V$16*Model!AV$438*'Assumptions (NG)'!AT$2)/10^9,0)+if(AV$439&gt;0,('Assumptions (NG)'!$V$16*Model!AV$439*'Assumptions (NG)'!AT$3)/10^9,0)</f>
        <v>0.1257541584</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0.1157416996</v>
      </c>
      <c r="AU488" s="215">
        <f>IF(AW$438&gt;0,('Assumptions (NG)'!$V$16*Model!AW$438*'Assumptions (NG)'!AT$2)/10^9,0)+if(AW$439&gt;0,('Assumptions (NG)'!$V$16*Model!AW$439*'Assumptions (NG)'!AT$3)/10^9,0)</f>
        <v>0.1180442924</v>
      </c>
      <c r="AV488" s="215">
        <f>IF(AW$438&gt;0,('Assumptions (NG)'!$V$16*Model!AW$438*'Assumptions (NG)'!AU$2)/10^9,0)+if(AW$439&gt;0,('Assumptions (NG)'!$V$16*Model!AW$439*'Assumptions (NG)'!AU$3)/10^9,0)</f>
        <v>0.1203926936</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0.1460934219</v>
      </c>
      <c r="AV489" s="215">
        <f>IF(AX$438&gt;0,('Assumptions (NG)'!$V$16*Model!AX$438*'Assumptions (NG)'!AU$2)/10^9,0)+if(AX$439&gt;0,('Assumptions (NG)'!$V$16*Model!AX$439*'Assumptions (NG)'!AU$3)/10^9,0)</f>
        <v>0.1489998392</v>
      </c>
      <c r="AW489" s="215">
        <f>IF(AX$438&gt;0,('Assumptions (NG)'!$V$16*Model!AX$438*'Assumptions (NG)'!AV$2)/10^9,0)+if(AX$439&gt;0,('Assumptions (NG)'!$V$16*Model!AX$439*'Assumptions (NG)'!AV$3)/10^9,0)</f>
        <v>0.1519640773</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0.1203926936</v>
      </c>
      <c r="AW490" s="215">
        <f>IF(AY$438&gt;0,('Assumptions (NG)'!$V$16*Model!AY$438*'Assumptions (NG)'!AV$2)/10^9,0)+if(AY$439&gt;0,('Assumptions (NG)'!$V$16*Model!AY$439*'Assumptions (NG)'!AV$3)/10^9,0)</f>
        <v>0.1227878144</v>
      </c>
      <c r="AX490" s="215">
        <f>IF(AY$438&gt;0,('Assumptions (NG)'!$V$16*Model!AY$438*'Assumptions (NG)'!AW$2)/10^9,0)+if(AY$439&gt;0,('Assumptions (NG)'!$V$16*Model!AY$439*'Assumptions (NG)'!AW$3)/10^9,0)</f>
        <v>0.1252305843</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0.164739826</v>
      </c>
      <c r="AX491" s="215">
        <f>IF(AZ$438&gt;0,('Assumptions (NG)'!$V$16*Model!AZ$438*'Assumptions (NG)'!AW$2)/10^9,0)+if(AZ$439&gt;0,('Assumptions (NG)'!$V$16*Model!AZ$439*'Assumptions (NG)'!AW$3)/10^9,0)</f>
        <v>0.1680171993</v>
      </c>
      <c r="AY491" s="216">
        <f>IF(AZ$438&gt;0,('Assumptions (NG)'!$V$16*Model!AZ$438*'Assumptions (NG)'!AX$2)/10^9,0)+if(AZ$439&gt;0,('Assumptions (NG)'!$V$16*Model!AZ$439*'Assumptions (NG)'!AX$3)/10^9,0)</f>
        <v>0.1713597733</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0.1481864327</v>
      </c>
      <c r="AY492" s="216">
        <f>IF(BA$438&gt;0,('Assumptions (NG)'!$V$16*Model!BA$438*'Assumptions (NG)'!AX$2)/10^9,0)+if(BA$439&gt;0,('Assumptions (NG)'!$V$16*Model!BA$439*'Assumptions (NG)'!AX$3)/10^9,0)</f>
        <v>0.1511344888</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1.351835347</v>
      </c>
      <c r="D493" s="176">
        <f>'Assumptions (NG)'!$V$7*Model!D441</f>
        <v>1.160175323</v>
      </c>
      <c r="E493" s="176">
        <f>'Assumptions (NG)'!$V$7*Model!E441</f>
        <v>0.676671659</v>
      </c>
      <c r="F493" s="176">
        <f>'Assumptions (NG)'!$V$7*Model!F441</f>
        <v>0.1051603757</v>
      </c>
      <c r="G493" s="176">
        <f>'Assumptions (NG)'!$V$7*Model!G441</f>
        <v>0.01617641369</v>
      </c>
      <c r="H493" s="176">
        <f>'Assumptions (NG)'!$V$7*Model!H441</f>
        <v>0.030518531</v>
      </c>
      <c r="I493" s="176">
        <f>'Assumptions (NG)'!$V$7*Model!I441</f>
        <v>0.05437261669</v>
      </c>
      <c r="J493" s="176">
        <f>'Assumptions (NG)'!$V$7*Model!J441</f>
        <v>0.04915739222</v>
      </c>
      <c r="K493" s="176">
        <f>'Assumptions (NG)'!$V$7*Model!K441</f>
        <v>0.167580136</v>
      </c>
      <c r="L493" s="176">
        <f>'Assumptions (NG)'!$V$7*Model!L441</f>
        <v>0.1457418684</v>
      </c>
      <c r="M493" s="176">
        <f>'Assumptions (NG)'!$V$7*Model!M441</f>
        <v>0.146920111</v>
      </c>
      <c r="N493" s="176">
        <f>'Assumptions (NG)'!$V$7*Model!N441</f>
        <v>0.005938645438</v>
      </c>
      <c r="O493" s="176">
        <f>'Assumptions (NG)'!$V$7*Model!O441</f>
        <v>0.00462081194</v>
      </c>
      <c r="P493" s="176">
        <f>'Assumptions (NG)'!$V$7*Model!P441</f>
        <v>0.003985406203</v>
      </c>
      <c r="Q493" s="176">
        <f>'Assumptions (NG)'!$V$7*Model!Q441</f>
        <v>0.004471142277</v>
      </c>
      <c r="R493" s="176">
        <f>'Assumptions (NG)'!$V$7*Model!R441</f>
        <v>0.381256617</v>
      </c>
      <c r="S493" s="176">
        <f>'Assumptions (NG)'!$V$7*Model!S441</f>
        <v>0.3867579441</v>
      </c>
      <c r="T493" s="176">
        <f>'Assumptions (NG)'!$V$7*Model!T441</f>
        <v>0.3804819659</v>
      </c>
      <c r="U493" s="176">
        <f>'Assumptions (NG)'!$V$7*Model!U441</f>
        <v>0.1589378691</v>
      </c>
      <c r="V493" s="176">
        <f>'Assumptions (NG)'!$V$7*Model!V441</f>
        <v>0.2078354321</v>
      </c>
      <c r="W493" s="176">
        <f>'Assumptions (NG)'!$V$7*Model!W441</f>
        <v>0.2597929639</v>
      </c>
      <c r="X493" s="176">
        <f>'Assumptions (NG)'!$V$7*Model!X441</f>
        <v>0.1475848287</v>
      </c>
      <c r="Y493" s="176">
        <f>'Assumptions (NG)'!$V$7*Model!Y441</f>
        <v>0.2210176706</v>
      </c>
      <c r="Z493" s="176">
        <f>'Assumptions (NG)'!$V$7*Model!Z441</f>
        <v>0.248498696</v>
      </c>
      <c r="AA493" s="176">
        <f>'Assumptions (NG)'!$V$7*Model!AA441</f>
        <v>0.3901199134</v>
      </c>
      <c r="AB493" s="176">
        <f>'Assumptions (NG)'!$V$7*Model!AB441</f>
        <v>0.3230926009</v>
      </c>
      <c r="AC493" s="176">
        <f>'Assumptions (NG)'!$V$7*Model!AC441</f>
        <v>0.4113478809</v>
      </c>
      <c r="AD493" s="176">
        <f>'Assumptions (NG)'!$V$7*Model!AD441</f>
        <v>0.2768331531</v>
      </c>
      <c r="AE493" s="176">
        <f>'Assumptions (NG)'!$V$7*Model!AE441</f>
        <v>0.3658372034</v>
      </c>
      <c r="AF493" s="176">
        <f>'Assumptions (NG)'!$V$7*Model!AF441</f>
        <v>0.2605370395</v>
      </c>
      <c r="AG493" s="176">
        <f>'Assumptions (NG)'!$V$7*Model!AG441</f>
        <v>0.2619884478</v>
      </c>
      <c r="AH493" s="176">
        <f>'Assumptions (NG)'!$V$7*Model!AH441</f>
        <v>0.1827590373</v>
      </c>
      <c r="AI493" s="176">
        <f>'Assumptions (NG)'!$V$7*Model!AI441</f>
        <v>0.3575362371</v>
      </c>
      <c r="AJ493" s="176">
        <f>'Assumptions (NG)'!$V$7*Model!AJ441</f>
        <v>0.6711378739</v>
      </c>
      <c r="AK493" s="176">
        <f>'Assumptions (NG)'!$V$7*Model!AK441</f>
        <v>1.142043948</v>
      </c>
      <c r="AL493" s="176">
        <f>'Assumptions (NG)'!$V$7*Model!AL441</f>
        <v>1.852926337</v>
      </c>
      <c r="AM493" s="176">
        <f>'Assumptions (NG)'!$V$7*Model!AM441</f>
        <v>2.649370978</v>
      </c>
      <c r="AN493" s="176">
        <f>'Assumptions (NG)'!$V$7*Model!AN441</f>
        <v>2.378383694</v>
      </c>
      <c r="AO493" s="176">
        <f>'Assumptions (NG)'!$V$7*Model!AO441</f>
        <v>1.502778511</v>
      </c>
      <c r="AP493" s="176">
        <f>'Assumptions (NG)'!$V$7*Model!AP441</f>
        <v>0.3871795409</v>
      </c>
      <c r="AQ493" s="176">
        <f>'Assumptions (NG)'!$V$7*Model!AQ441</f>
        <v>0.219910862</v>
      </c>
      <c r="AR493" s="176">
        <f>'Assumptions (NG)'!$V$7*Model!AR441</f>
        <v>0.2276727219</v>
      </c>
      <c r="AS493" s="176">
        <f>'Assumptions (NG)'!$V$7*Model!AS441</f>
        <v>0.2311567226</v>
      </c>
      <c r="AT493" s="176">
        <f>'Assumptions (NG)'!$V$7*Model!AT441</f>
        <v>0.2341329746</v>
      </c>
      <c r="AU493" s="176">
        <f>'Assumptions (NG)'!$V$7*Model!AU441</f>
        <v>0.2534297173</v>
      </c>
      <c r="AV493" s="176">
        <f>'Assumptions (NG)'!$V$7*Model!AV441</f>
        <v>0.2533603971</v>
      </c>
      <c r="AW493" s="176">
        <f>'Assumptions (NG)'!$V$7*Model!AW441</f>
        <v>0.2856696166</v>
      </c>
      <c r="AX493" s="176">
        <f>'Assumptions (NG)'!$V$7*Model!AX441</f>
        <v>0.2869322406</v>
      </c>
      <c r="AY493" s="176">
        <f>'Assumptions (NG)'!$V$7*Model!AY441</f>
        <v>0.2096212704</v>
      </c>
      <c r="AZ493" s="176">
        <f>'Assumptions (NG)'!$V$7*Model!AZ441</f>
        <v>0</v>
      </c>
      <c r="BA493" s="176">
        <f>'Assumptions (NG)'!$V$7*Model!BA441</f>
        <v>0</v>
      </c>
    </row>
    <row r="494" ht="15.75" customHeight="1">
      <c r="A494" s="207" t="s">
        <v>54</v>
      </c>
      <c r="B494" s="150" t="s">
        <v>351</v>
      </c>
      <c r="C494" s="176">
        <f>'Assumptions (NG)'!$V$8*Model!C441</f>
        <v>0.7279113406</v>
      </c>
      <c r="D494" s="176">
        <f>'Assumptions (NG)'!$V$8*Model!D441</f>
        <v>0.6247097891</v>
      </c>
      <c r="E494" s="176">
        <f>'Assumptions (NG)'!$V$8*Model!E441</f>
        <v>0.3643616626</v>
      </c>
      <c r="F494" s="176">
        <f>'Assumptions (NG)'!$V$8*Model!F441</f>
        <v>0.05662481771</v>
      </c>
      <c r="G494" s="176">
        <f>'Assumptions (NG)'!$V$8*Model!G441</f>
        <v>0.008710376602</v>
      </c>
      <c r="H494" s="176">
        <f>'Assumptions (NG)'!$V$8*Model!H441</f>
        <v>0.01643305515</v>
      </c>
      <c r="I494" s="176">
        <f>'Assumptions (NG)'!$V$8*Model!I441</f>
        <v>0.02927756283</v>
      </c>
      <c r="J494" s="176">
        <f>'Assumptions (NG)'!$V$8*Model!J441</f>
        <v>0.02646936504</v>
      </c>
      <c r="K494" s="176">
        <f>'Assumptions (NG)'!$V$8*Model!K441</f>
        <v>0.09023545785</v>
      </c>
      <c r="L494" s="176">
        <f>'Assumptions (NG)'!$V$8*Model!L441</f>
        <v>0.07847639066</v>
      </c>
      <c r="M494" s="176">
        <f>'Assumptions (NG)'!$V$8*Model!M441</f>
        <v>0.07911082901</v>
      </c>
      <c r="N494" s="176">
        <f>'Assumptions (NG)'!$V$8*Model!N441</f>
        <v>0.003197732159</v>
      </c>
      <c r="O494" s="176">
        <f>'Assumptions (NG)'!$V$8*Model!O441</f>
        <v>0.002488129506</v>
      </c>
      <c r="P494" s="176">
        <f>'Assumptions (NG)'!$V$8*Model!P441</f>
        <v>0.002145987956</v>
      </c>
      <c r="Q494" s="176">
        <f>'Assumptions (NG)'!$V$8*Model!Q441</f>
        <v>0.002407538149</v>
      </c>
      <c r="R494" s="176">
        <f>'Assumptions (NG)'!$V$8*Model!R441</f>
        <v>0.2052920245</v>
      </c>
      <c r="S494" s="176">
        <f>'Assumptions (NG)'!$V$8*Model!S441</f>
        <v>0.2082542776</v>
      </c>
      <c r="T494" s="176">
        <f>'Assumptions (NG)'!$V$8*Model!T441</f>
        <v>0.2048749047</v>
      </c>
      <c r="U494" s="176">
        <f>'Assumptions (NG)'!$V$8*Model!U441</f>
        <v>0.0855819295</v>
      </c>
      <c r="V494" s="176">
        <f>'Assumptions (NG)'!$V$8*Model!V441</f>
        <v>0.1119113865</v>
      </c>
      <c r="W494" s="176">
        <f>'Assumptions (NG)'!$V$8*Model!W441</f>
        <v>0.139888519</v>
      </c>
      <c r="X494" s="176">
        <f>'Assumptions (NG)'!$V$8*Model!X441</f>
        <v>0.07946875393</v>
      </c>
      <c r="Y494" s="176">
        <f>'Assumptions (NG)'!$V$8*Model!Y441</f>
        <v>0.1190095149</v>
      </c>
      <c r="Z494" s="176">
        <f>'Assumptions (NG)'!$V$8*Model!Z441</f>
        <v>0.1338069901</v>
      </c>
      <c r="AA494" s="176">
        <f>'Assumptions (NG)'!$V$8*Model!AA441</f>
        <v>0.2100645687</v>
      </c>
      <c r="AB494" s="176">
        <f>'Assumptions (NG)'!$V$8*Model!AB441</f>
        <v>0.173972939</v>
      </c>
      <c r="AC494" s="176">
        <f>'Assumptions (NG)'!$V$8*Model!AC441</f>
        <v>0.2214950128</v>
      </c>
      <c r="AD494" s="176">
        <f>'Assumptions (NG)'!$V$8*Model!AD441</f>
        <v>0.1490640055</v>
      </c>
      <c r="AE494" s="176">
        <f>'Assumptions (NG)'!$V$8*Model!AE441</f>
        <v>0.1969892634</v>
      </c>
      <c r="AF494" s="176">
        <f>'Assumptions (NG)'!$V$8*Model!AF441</f>
        <v>0.1402891751</v>
      </c>
      <c r="AG494" s="176">
        <f>'Assumptions (NG)'!$V$8*Model!AG441</f>
        <v>0.1410707027</v>
      </c>
      <c r="AH494" s="176">
        <f>'Assumptions (NG)'!$V$8*Model!AH441</f>
        <v>0.0984087124</v>
      </c>
      <c r="AI494" s="176">
        <f>'Assumptions (NG)'!$V$8*Model!AI441</f>
        <v>0.1925195123</v>
      </c>
      <c r="AJ494" s="176">
        <f>'Assumptions (NG)'!$V$8*Model!AJ441</f>
        <v>0.3613819321</v>
      </c>
      <c r="AK494" s="176">
        <f>'Assumptions (NG)'!$V$8*Model!AK441</f>
        <v>0.6149467412</v>
      </c>
      <c r="AL494" s="176">
        <f>'Assumptions (NG)'!$V$8*Model!AL441</f>
        <v>0.997729566</v>
      </c>
      <c r="AM494" s="176">
        <f>'Assumptions (NG)'!$V$8*Model!AM441</f>
        <v>1.426584373</v>
      </c>
      <c r="AN494" s="176">
        <f>'Assumptions (NG)'!$V$8*Model!AN441</f>
        <v>1.280668143</v>
      </c>
      <c r="AO494" s="176">
        <f>'Assumptions (NG)'!$V$8*Model!AO441</f>
        <v>0.8091884289</v>
      </c>
      <c r="AP494" s="176">
        <f>'Assumptions (NG)'!$V$8*Model!AP441</f>
        <v>0.2084812913</v>
      </c>
      <c r="AQ494" s="176">
        <f>'Assumptions (NG)'!$V$8*Model!AQ441</f>
        <v>0.1184135411</v>
      </c>
      <c r="AR494" s="176">
        <f>'Assumptions (NG)'!$V$8*Model!AR441</f>
        <v>0.1225930041</v>
      </c>
      <c r="AS494" s="176">
        <f>'Assumptions (NG)'!$V$8*Model!AS441</f>
        <v>0.1244690045</v>
      </c>
      <c r="AT494" s="176">
        <f>'Assumptions (NG)'!$V$8*Model!AT441</f>
        <v>0.1260716017</v>
      </c>
      <c r="AU494" s="176">
        <f>'Assumptions (NG)'!$V$8*Model!AU441</f>
        <v>0.1364621555</v>
      </c>
      <c r="AV494" s="176">
        <f>'Assumptions (NG)'!$V$8*Model!AV441</f>
        <v>0.1364248292</v>
      </c>
      <c r="AW494" s="176">
        <f>'Assumptions (NG)'!$V$8*Model!AW441</f>
        <v>0.1538221012</v>
      </c>
      <c r="AX494" s="176">
        <f>'Assumptions (NG)'!$V$8*Model!AX441</f>
        <v>0.1545019757</v>
      </c>
      <c r="AY494" s="176">
        <f>'Assumptions (NG)'!$V$8*Model!AY441</f>
        <v>0.1128729917</v>
      </c>
      <c r="AZ494" s="176">
        <f>'Assumptions (NG)'!$V$8*Model!AZ441</f>
        <v>0</v>
      </c>
      <c r="BA494" s="176">
        <f>'Assumptions (NG)'!$V$8*Model!BA441</f>
        <v>0</v>
      </c>
    </row>
    <row r="495" ht="15.75" customHeight="1">
      <c r="A495" s="207" t="s">
        <v>359</v>
      </c>
      <c r="B495" s="150" t="s">
        <v>351</v>
      </c>
      <c r="C495" s="177">
        <f t="array" ref="C495">SUM(IF(ISERROR(C496:C546),"",C496:C546))</f>
        <v>-0.0404196384</v>
      </c>
      <c r="D495" s="177">
        <f t="array" ref="D495">SUM(IF(ISERROR(D496:D546),"",D496:D546))</f>
        <v>-0.1080719391</v>
      </c>
      <c r="E495" s="177">
        <f t="array" ref="E495">SUM(IF(ISERROR(E496:E546),"",E496:E546))</f>
        <v>-0.2205461793</v>
      </c>
      <c r="F495" s="177">
        <f t="array" ref="F495">SUM(IF(ISERROR(F496:F546),"",F496:F546))</f>
        <v>-0.3597354201</v>
      </c>
      <c r="G495" s="177">
        <f t="array" ref="G495">SUM(IF(ISERROR(G496:G546),"",G496:G546))</f>
        <v>-0.4078410293</v>
      </c>
      <c r="H495" s="177">
        <f t="array" ref="H495">SUM(IF(ISERROR(H496:H546),"",H496:H546))</f>
        <v>-0.4389205761</v>
      </c>
      <c r="I495" s="177">
        <f t="array" ref="I495">SUM(IF(ISERROR(I496:I546),"",I496:I546))</f>
        <v>-0.4729472651</v>
      </c>
      <c r="J495" s="177">
        <f t="array" ref="J495">SUM(IF(ISERROR(J496:J546),"",J496:J546))</f>
        <v>-0.5116787775</v>
      </c>
      <c r="K495" s="177">
        <f t="array" ref="K495">SUM(IF(ISERROR(K496:K546),"",K496:K546))</f>
        <v>-0.553757607</v>
      </c>
      <c r="L495" s="177">
        <f t="array" ref="L495">SUM(IF(ISERROR(L496:L546),"",L496:L546))</f>
        <v>-0.6048468507</v>
      </c>
      <c r="M495" s="177">
        <f t="array" ref="M495">SUM(IF(ISERROR(M496:M546),"",M496:M546))</f>
        <v>-0.5675125958</v>
      </c>
      <c r="N495" s="177">
        <f t="array" ref="N495">SUM(IF(ISERROR(N496:N546),"",N496:N546))</f>
        <v>-0.5066852646</v>
      </c>
      <c r="O495" s="177">
        <f t="array" ref="O495">SUM(IF(ISERROR(O496:O546),"",O496:O546))</f>
        <v>-0.3302211662</v>
      </c>
      <c r="P495" s="177">
        <f t="array" ref="P495">SUM(IF(ISERROR(P496:P546),"",P496:P546))</f>
        <v>-0.1026222467</v>
      </c>
      <c r="Q495" s="177">
        <f t="array" ref="Q495">SUM(IF(ISERROR(Q496:Q546),"",Q496:Q546))</f>
        <v>-0.0673028655</v>
      </c>
      <c r="R495" s="177">
        <f t="array" ref="R495">SUM(IF(ISERROR(R496:R546),"",R496:R546))</f>
        <v>-0.07189934888</v>
      </c>
      <c r="S495" s="177">
        <f t="array" ref="S495">SUM(IF(ISERROR(S496:S546),"",S496:S546))</f>
        <v>-0.07514669112</v>
      </c>
      <c r="T495" s="177">
        <f t="array" ref="T495">SUM(IF(ISERROR(T496:T546),"",T496:T546))</f>
        <v>-0.07476244785</v>
      </c>
      <c r="U495" s="177">
        <f t="array" ref="U495">SUM(IF(ISERROR(U496:U546),"",U496:U546))</f>
        <v>-0.1551359482</v>
      </c>
      <c r="V495" s="177">
        <f t="array" ref="V495">SUM(IF(ISERROR(V496:V546),"",V496:V546))</f>
        <v>-0.1470729936</v>
      </c>
      <c r="W495" s="177">
        <f t="array" ref="W495">SUM(IF(ISERROR(W496:W546),"",W496:W546))</f>
        <v>-0.1568495741</v>
      </c>
      <c r="X495" s="177">
        <f t="array" ref="X495">SUM(IF(ISERROR(X496:X546),"",X496:X546))</f>
        <v>-0.1561444828</v>
      </c>
      <c r="Y495" s="177">
        <f t="array" ref="Y495">SUM(IF(ISERROR(Y496:Y546),"",Y496:Y546))</f>
        <v>-0.1821360183</v>
      </c>
      <c r="Z495" s="177">
        <f t="array" ref="Z495">SUM(IF(ISERROR(Z496:Z546),"",Z496:Z546))</f>
        <v>-0.2108521629</v>
      </c>
      <c r="AA495" s="177">
        <f t="array" ref="AA495">SUM(IF(ISERROR(AA496:AA546),"",AA496:AA546))</f>
        <v>-0.2422366613</v>
      </c>
      <c r="AB495" s="177">
        <f t="array" ref="AB495">SUM(IF(ISERROR(AB496:AB546),"",AB496:AB546))</f>
        <v>-0.2992601523</v>
      </c>
      <c r="AC495" s="177">
        <f t="array" ref="AC495">SUM(IF(ISERROR(AC496:AC546),"",AC496:AC546))</f>
        <v>-0.3432969863</v>
      </c>
      <c r="AD495" s="177">
        <f t="array" ref="AD495">SUM(IF(ISERROR(AD496:AD546),"",AD496:AD546))</f>
        <v>-0.4146747958</v>
      </c>
      <c r="AE495" s="177">
        <f t="array" ref="AE495">SUM(IF(ISERROR(AE496:AE546),"",AE496:AE546))</f>
        <v>-0.2935117608</v>
      </c>
      <c r="AF495" s="177">
        <f t="array" ref="AF495">SUM(IF(ISERROR(AF496:AF546),"",AF496:AF546))</f>
        <v>-0.3564329032</v>
      </c>
      <c r="AG495" s="177">
        <f t="array" ref="AG495">SUM(IF(ISERROR(AG496:AG546),"",AG496:AG546))</f>
        <v>-0.4026707385</v>
      </c>
      <c r="AH495" s="177">
        <f t="array" ref="AH495">SUM(IF(ISERROR(AH496:AH546),"",AH496:AH546))</f>
        <v>-0.3686971896</v>
      </c>
      <c r="AI495" s="177">
        <f t="array" ref="AI495">SUM(IF(ISERROR(AI496:AI546),"",AI496:AI546))</f>
        <v>-0.3832609823</v>
      </c>
      <c r="AJ495" s="177">
        <f t="array" ref="AJ495">SUM(IF(ISERROR(AJ496:AJ546),"",AJ496:AJ546))</f>
        <v>-0.3986566739</v>
      </c>
      <c r="AK495" s="177">
        <f t="array" ref="AK495">SUM(IF(ISERROR(AK496:AK546),"",AK496:AK546))</f>
        <v>-0.4149234037</v>
      </c>
      <c r="AL495" s="177">
        <f t="array" ref="AL495">SUM(IF(ISERROR(AL496:AL546),"",AL496:AL546))</f>
        <v>-0.4209227632</v>
      </c>
      <c r="AM495" s="177">
        <f t="array" ref="AM495">SUM(IF(ISERROR(AM496:AM546),"",AM496:AM546))</f>
        <v>-0.4943342147</v>
      </c>
      <c r="AN495" s="177">
        <f t="array" ref="AN495">SUM(IF(ISERROR(AN496:AN546),"",AN496:AN546))</f>
        <v>-0.555279942</v>
      </c>
      <c r="AO495" s="177">
        <f t="array" ref="AO495">SUM(IF(ISERROR(AO496:AO546),"",AO496:AO546))</f>
        <v>-0.7702925126</v>
      </c>
      <c r="AP495" s="177">
        <f t="array" ref="AP495">SUM(IF(ISERROR(AP496:AP546),"",AP496:AP546))</f>
        <v>-1.000247163</v>
      </c>
      <c r="AQ495" s="177">
        <f t="array" ref="AQ495">SUM(IF(ISERROR(AQ496:AQ546),"",AQ496:AQ546))</f>
        <v>-1.094341976</v>
      </c>
      <c r="AR495" s="177">
        <f t="array" ref="AR495">SUM(IF(ISERROR(AR496:AR546),"",AR496:AR546))</f>
        <v>-1.123482697</v>
      </c>
      <c r="AS495" s="177">
        <f t="array" ref="AS495">SUM(IF(ISERROR(AS496:AS546),"",AS496:AS546))</f>
        <v>-1.19341447</v>
      </c>
      <c r="AT495" s="177">
        <f t="array" ref="AT495">SUM(IF(ISERROR(AT496:AT546),"",AT496:AT546))</f>
        <v>-1.266939225</v>
      </c>
      <c r="AU495" s="177">
        <f t="array" ref="AU495">SUM(IF(ISERROR(AU496:AU546),"",AU496:AU546))</f>
        <v>-1.344521424</v>
      </c>
      <c r="AV495" s="177">
        <f t="array" ref="AV495">SUM(IF(ISERROR(AV496:AV546),"",AV496:AV546))</f>
        <v>-1.353312697</v>
      </c>
      <c r="AW495" s="177">
        <f t="array" ref="AW495">SUM(IF(ISERROR(AW496:AW546),"",AW496:AW546))</f>
        <v>-1.300681148</v>
      </c>
      <c r="AX495" s="177">
        <f t="array" ref="AX495">SUM(IF(ISERROR(AX496:AX546),"",AX496:AX546))</f>
        <v>-1.178553809</v>
      </c>
      <c r="AY495" s="177">
        <f t="array" ref="AY495">SUM(IF(ISERROR(AY496:AY546),"",AY496:AY546))</f>
        <v>-0.8610739824</v>
      </c>
      <c r="AZ495" s="177">
        <f t="array" ref="AZ495">SUM(IF(ISERROR(AZ496:AZ546),"",AZ496:AZ546))</f>
        <v>-0.4326444164</v>
      </c>
      <c r="BA495" s="177">
        <f t="array" ref="BA495">SUM(IF(ISERROR(BA496:BA546),"",BA496:BA546))</f>
        <v>-0.374973434</v>
      </c>
      <c r="BB495" s="177">
        <f t="array" ref="BB495">SUM(IF(ISERROR(BB496:BB546),"",BB496:BB546))</f>
        <v>-0.3563375363</v>
      </c>
      <c r="BC495" s="177">
        <f t="array" ref="BC495">SUM(IF(ISERROR(BC496:BC546),"",BC496:BC546))</f>
        <v>-0.3315831379</v>
      </c>
      <c r="BD495" s="177">
        <f t="array" ref="BD495">SUM(IF(ISERROR(BD496:BD546),"",BD496:BD546))</f>
        <v>-0.3067650852</v>
      </c>
      <c r="BE495" s="177">
        <f t="array" ref="BE495">SUM(IF(ISERROR(BE496:BE546),"",BE496:BE546))</f>
        <v>-0.2778440289</v>
      </c>
      <c r="BF495" s="177">
        <f t="array" ref="BF495">SUM(IF(ISERROR(BF496:BF546),"",BF496:BF546))</f>
        <v>-0.2447856219</v>
      </c>
      <c r="BG495" s="177">
        <f t="array" ref="BG495">SUM(IF(ISERROR(BG496:BG546),"",BG496:BG546))</f>
        <v>-0.2115456933</v>
      </c>
      <c r="BH495" s="177">
        <f t="array" ref="BH495">SUM(IF(ISERROR(BH496:BH546),"",BH496:BH546))</f>
        <v>-0.1666582649</v>
      </c>
      <c r="BI495" s="177">
        <f t="array" ref="BI495">SUM(IF(ISERROR(BI496:BI546),"",BI496:BI546))</f>
        <v>-0.1254853231</v>
      </c>
      <c r="BJ495" s="177">
        <f t="array" ref="BJ495">SUM(IF(ISERROR(BJ496:BJ546),"",BJ496:BJ546))</f>
        <v>-0.06145399896</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-0.0404196384</v>
      </c>
      <c r="D496" s="177">
        <f>IF(Model!X$1&lt;='Assumptions (NG)'!$V$12, PPMT('Assumptions (NG)'!$V$9,Model!X$1,'Assumptions (NG)'!$V$12,'Assumptions (NG)'!$V$7*(Model!$C$438*'Assumptions (NG)'!$B$2+Model!$C$439*'Assumptions (NG)'!$B$3)/10^9),0)</f>
        <v>-0.04345111128</v>
      </c>
      <c r="E496" s="177">
        <f>IF(Model!Y$1&lt;='Assumptions (NG)'!$V$12, PPMT('Assumptions (NG)'!$V$9,Model!Y$1,'Assumptions (NG)'!$V$12,'Assumptions (NG)'!$V$7*(Model!$C$438*'Assumptions (NG)'!$B$2+Model!$C$439*'Assumptions (NG)'!$B$3)/10^9),0)</f>
        <v>-0.04670994463</v>
      </c>
      <c r="F496" s="177">
        <f>IF(Model!Z$1&lt;='Assumptions (NG)'!$V$12, PPMT('Assumptions (NG)'!$V$9,Model!Z$1,'Assumptions (NG)'!$V$12,'Assumptions (NG)'!$V$7*(Model!$C$438*'Assumptions (NG)'!$B$2+Model!$C$439*'Assumptions (NG)'!$B$3)/10^9),0)</f>
        <v>-0.05021319047</v>
      </c>
      <c r="G496" s="177">
        <f>IF(Model!AA$1&lt;='Assumptions (NG)'!$V$12, PPMT('Assumptions (NG)'!$V$9,Model!AA$1,'Assumptions (NG)'!$V$12,'Assumptions (NG)'!$V$7*(Model!$C$438*'Assumptions (NG)'!$B$2+Model!$C$439*'Assumptions (NG)'!$B$3)/10^9),0)</f>
        <v>-0.05397917976</v>
      </c>
      <c r="H496" s="177">
        <f>IF(Model!AB$1&lt;='Assumptions (NG)'!$V$12, PPMT('Assumptions (NG)'!$V$9,Model!AB$1,'Assumptions (NG)'!$V$12,'Assumptions (NG)'!$V$7*(Model!$C$438*'Assumptions (NG)'!$B$2+Model!$C$439*'Assumptions (NG)'!$B$3)/10^9),0)</f>
        <v>-0.05802761824</v>
      </c>
      <c r="I496" s="177">
        <f>IF(Model!AC$1&lt;='Assumptions (NG)'!$V$12, PPMT('Assumptions (NG)'!$V$9,Model!AC$1,'Assumptions (NG)'!$V$12,'Assumptions (NG)'!$V$7*(Model!$C$438*'Assumptions (NG)'!$B$2+Model!$C$439*'Assumptions (NG)'!$B$3)/10^9),0)</f>
        <v>-0.06237968961</v>
      </c>
      <c r="J496" s="177">
        <f>IF(Model!AD$1&lt;='Assumptions (NG)'!$V$12, PPMT('Assumptions (NG)'!$V$9,Model!AD$1,'Assumptions (NG)'!$V$12,'Assumptions (NG)'!$V$7*(Model!$C$438*'Assumptions (NG)'!$B$2+Model!$C$439*'Assumptions (NG)'!$B$3)/10^9),0)</f>
        <v>-0.06705816633</v>
      </c>
      <c r="K496" s="177">
        <f>IF(Model!AE$1&lt;='Assumptions (NG)'!$V$12, PPMT('Assumptions (NG)'!$V$9,Model!AE$1,'Assumptions (NG)'!$V$12,'Assumptions (NG)'!$V$7*(Model!$C$438*'Assumptions (NG)'!$B$2+Model!$C$439*'Assumptions (NG)'!$B$3)/10^9),0)</f>
        <v>-0.0720875288</v>
      </c>
      <c r="L496" s="177">
        <f>IF(Model!AF$1&lt;='Assumptions (NG)'!$V$12, PPMT('Assumptions (NG)'!$V$9,Model!AF$1,'Assumptions (NG)'!$V$12,'Assumptions (NG)'!$V$7*(Model!$C$438*'Assumptions (NG)'!$B$2+Model!$C$439*'Assumptions (NG)'!$B$3)/10^9),0)</f>
        <v>-0.07749409346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-0.06462082779</v>
      </c>
      <c r="E497" s="218">
        <f>IF(Model!X$1&lt;='Assumptions (NG)'!$V$12,PPMT('Assumptions (NG)'!$V$9,Model!X$1,'Assumptions (NG)'!$V$12,'Assumptions (NG)'!$V$7*Model!$D$438*AVERAGE('Assumptions (NG)'!$B$2)+ Model!$D$439*AVERAGE('Assumptions (NG)'!$B$3))/10^9,0)</f>
        <v>-0.06946738987</v>
      </c>
      <c r="F497" s="218">
        <f>IF(Model!Y$1&lt;='Assumptions (NG)'!$V$12,PPMT('Assumptions (NG)'!$V$9,Model!Y$1,'Assumptions (NG)'!$V$12,'Assumptions (NG)'!$V$7*Model!$D$438*AVERAGE('Assumptions (NG)'!$B$2)+ Model!$D$439*AVERAGE('Assumptions (NG)'!$B$3))/10^9,0)</f>
        <v>-0.07467744411</v>
      </c>
      <c r="G497" s="218">
        <f>IF(Model!Z$1&lt;='Assumptions (NG)'!$V$12,PPMT('Assumptions (NG)'!$V$9,Model!Z$1,'Assumptions (NG)'!$V$12,'Assumptions (NG)'!$V$7*Model!$D$438*AVERAGE('Assumptions (NG)'!$B$2)+ Model!$D$439*AVERAGE('Assumptions (NG)'!$B$3))/10^9,0)</f>
        <v>-0.08027825242</v>
      </c>
      <c r="H497" s="218">
        <f>IF(Model!AA$1&lt;='Assumptions (NG)'!$V$12,PPMT('Assumptions (NG)'!$V$9,Model!AA$1,'Assumptions (NG)'!$V$12,'Assumptions (NG)'!$V$7*Model!$D$438*AVERAGE('Assumptions (NG)'!$B$2)+ Model!$D$439*AVERAGE('Assumptions (NG)'!$B$3))/10^9,0)</f>
        <v>-0.08629912135</v>
      </c>
      <c r="I497" s="218">
        <f>IF(Model!AB$1&lt;='Assumptions (NG)'!$V$12,PPMT('Assumptions (NG)'!$V$9,Model!AB$1,'Assumptions (NG)'!$V$12,'Assumptions (NG)'!$V$7*Model!$D$438*AVERAGE('Assumptions (NG)'!$B$2)+ Model!$D$439*AVERAGE('Assumptions (NG)'!$B$3))/10^9,0)</f>
        <v>-0.09277155545</v>
      </c>
      <c r="J497" s="218">
        <f>IF(Model!AC$1&lt;='Assumptions (NG)'!$V$12,PPMT('Assumptions (NG)'!$V$9,Model!AC$1,'Assumptions (NG)'!$V$12,'Assumptions (NG)'!$V$7*Model!$D$438*AVERAGE('Assumptions (NG)'!$B$2)+ Model!$D$439*AVERAGE('Assumptions (NG)'!$B$3))/10^9,0)</f>
        <v>-0.09972942211</v>
      </c>
      <c r="K497" s="218">
        <f>IF(Model!AD$1&lt;='Assumptions (NG)'!$V$12,PPMT('Assumptions (NG)'!$V$9,Model!AD$1,'Assumptions (NG)'!$V$12,'Assumptions (NG)'!$V$7*Model!$D$438*AVERAGE('Assumptions (NG)'!$B$2)+ Model!$D$439*AVERAGE('Assumptions (NG)'!$B$3))/10^9,0)</f>
        <v>-0.1072091288</v>
      </c>
      <c r="L497" s="218">
        <f>IF(Model!AE$1&lt;='Assumptions (NG)'!$V$12,PPMT('Assumptions (NG)'!$V$9,Model!AE$1,'Assumptions (NG)'!$V$12,'Assumptions (NG)'!$V$7*Model!$D$438*AVERAGE('Assumptions (NG)'!$B$2)+ Model!$D$439*AVERAGE('Assumptions (NG)'!$B$3))/10^9,0)</f>
        <v>-0.1152498134</v>
      </c>
      <c r="M497" s="218">
        <f>IF(Model!AF$1&lt;='Assumptions (NG)'!$V$12,PPMT('Assumptions (NG)'!$V$9,Model!AF$1,'Assumptions (NG)'!$V$12,'Assumptions (NG)'!$V$7*Model!$D$438*AVERAGE('Assumptions (NG)'!$B$2)+ Model!$D$439*AVERAGE('Assumptions (NG)'!$B$3))/10^9,0)</f>
        <v>-0.1238935494</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-0.1043688448</v>
      </c>
      <c r="F498" s="219">
        <f>IF(Model!X$1&lt;='Assumptions (NG)'!$V$12,PPMT('Assumptions (NG)'!$V$9,Model!X$1,'Assumptions (NG)'!$V$12,'Assumptions (NG)'!$V$7*Model!$E$438*AVERAGE('Assumptions (NG)'!$B$2:$C$2)+ Model!$E$439*AVERAGE('Assumptions (NG)'!$B$3:$C$3))/10^9,0)</f>
        <v>-0.1121965081</v>
      </c>
      <c r="G498" s="219">
        <f>IF(Model!Y$1&lt;='Assumptions (NG)'!$V$12,PPMT('Assumptions (NG)'!$V$9,Model!Y$1,'Assumptions (NG)'!$V$12,'Assumptions (NG)'!$V$7*Model!$E$438*AVERAGE('Assumptions (NG)'!$B$2:$C$2)+ Model!$E$439*AVERAGE('Assumptions (NG)'!$B$3:$C$3))/10^9,0)</f>
        <v>-0.1206112463</v>
      </c>
      <c r="H498" s="219">
        <f>IF(Model!Z$1&lt;='Assumptions (NG)'!$V$12,PPMT('Assumptions (NG)'!$V$9,Model!Z$1,'Assumptions (NG)'!$V$12,'Assumptions (NG)'!$V$7*Model!$E$438*AVERAGE('Assumptions (NG)'!$B$2:$C$2)+ Model!$E$439*AVERAGE('Assumptions (NG)'!$B$3:$C$3))/10^9,0)</f>
        <v>-0.1296570897</v>
      </c>
      <c r="I498" s="219">
        <f>IF(Model!AA$1&lt;='Assumptions (NG)'!$V$12,PPMT('Assumptions (NG)'!$V$9,Model!AA$1,'Assumptions (NG)'!$V$12,'Assumptions (NG)'!$V$7*Model!$E$438*AVERAGE('Assumptions (NG)'!$B$2:$C$2)+ Model!$E$439*AVERAGE('Assumptions (NG)'!$B$3:$C$3))/10^9,0)</f>
        <v>-0.1393813715</v>
      </c>
      <c r="J498" s="219">
        <f>IF(Model!AB$1&lt;='Assumptions (NG)'!$V$12,PPMT('Assumptions (NG)'!$V$9,Model!AB$1,'Assumptions (NG)'!$V$12,'Assumptions (NG)'!$V$7*Model!$E$438*AVERAGE('Assumptions (NG)'!$B$2:$C$2)+ Model!$E$439*AVERAGE('Assumptions (NG)'!$B$3:$C$3))/10^9,0)</f>
        <v>-0.1498349743</v>
      </c>
      <c r="K498" s="219">
        <f>IF(Model!AC$1&lt;='Assumptions (NG)'!$V$12,PPMT('Assumptions (NG)'!$V$9,Model!AC$1,'Assumptions (NG)'!$V$12,'Assumptions (NG)'!$V$7*Model!$E$438*AVERAGE('Assumptions (NG)'!$B$2:$C$2)+ Model!$E$439*AVERAGE('Assumptions (NG)'!$B$3:$C$3))/10^9,0)</f>
        <v>-0.1610725974</v>
      </c>
      <c r="L498" s="219">
        <f>IF(Model!AD$1&lt;='Assumptions (NG)'!$V$12,PPMT('Assumptions (NG)'!$V$9,Model!AD$1,'Assumptions (NG)'!$V$12,'Assumptions (NG)'!$V$7*Model!$E$438*AVERAGE('Assumptions (NG)'!$B$2:$C$2)+ Model!$E$439*AVERAGE('Assumptions (NG)'!$B$3:$C$3))/10^9,0)</f>
        <v>-0.1731530422</v>
      </c>
      <c r="M498" s="219">
        <f>IF(Model!AE$1&lt;='Assumptions (NG)'!$V$12,PPMT('Assumptions (NG)'!$V$9,Model!AE$1,'Assumptions (NG)'!$V$12,'Assumptions (NG)'!$V$7*Model!$E$438*AVERAGE('Assumptions (NG)'!$B$2:$C$2)+ Model!$E$439*AVERAGE('Assumptions (NG)'!$B$3:$C$3))/10^9,0)</f>
        <v>-0.1861395204</v>
      </c>
      <c r="N498" s="219">
        <f>IF(Model!AF$1&lt;='Assumptions (NG)'!$V$12,PPMT('Assumptions (NG)'!$V$9,Model!AF$1,'Assumptions (NG)'!$V$12,'Assumptions (NG)'!$V$7*Model!$E$438*AVERAGE('Assumptions (NG)'!$B$2:$C$2)+ Model!$E$439*AVERAGE('Assumptions (NG)'!$B$3:$C$3))/10^9,0)</f>
        <v>-0.2000999844</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-0.1226482773</v>
      </c>
      <c r="G499" s="219">
        <f>IF(Model!X$1&lt;='Assumptions (NG)'!$V$12,PPMT('Assumptions (NG)'!$V$9,Model!X$1,'Assumptions (NG)'!$V$12,'Assumptions (NG)'!$V$7*Model!$F$438*AVERAGE('Assumptions (NG)'!$B$2:$D$2)+ Model!$F$439*AVERAGE('Assumptions (NG)'!$B$3:$D$3))/10^9,0)</f>
        <v>-0.1318468981</v>
      </c>
      <c r="H499" s="219">
        <f>IF(Model!Y$1&lt;='Assumptions (NG)'!$V$12,PPMT('Assumptions (NG)'!$V$9,Model!Y$1,'Assumptions (NG)'!$V$12,'Assumptions (NG)'!$V$7*Model!$F$438*AVERAGE('Assumptions (NG)'!$B$2:$D$2)+ Model!$F$439*AVERAGE('Assumptions (NG)'!$B$3:$D$3))/10^9,0)</f>
        <v>-0.1417354155</v>
      </c>
      <c r="I499" s="219">
        <f>IF(Model!Z$1&lt;='Assumptions (NG)'!$V$12,PPMT('Assumptions (NG)'!$V$9,Model!Z$1,'Assumptions (NG)'!$V$12,'Assumptions (NG)'!$V$7*Model!$F$438*AVERAGE('Assumptions (NG)'!$B$2:$D$2)+ Model!$F$439*AVERAGE('Assumptions (NG)'!$B$3:$D$3))/10^9,0)</f>
        <v>-0.1523655717</v>
      </c>
      <c r="J499" s="219">
        <f>IF(Model!AA$1&lt;='Assumptions (NG)'!$V$12,PPMT('Assumptions (NG)'!$V$9,Model!AA$1,'Assumptions (NG)'!$V$12,'Assumptions (NG)'!$V$7*Model!$F$438*AVERAGE('Assumptions (NG)'!$B$2:$D$2)+ Model!$F$439*AVERAGE('Assumptions (NG)'!$B$3:$D$3))/10^9,0)</f>
        <v>-0.1637929895</v>
      </c>
      <c r="K499" s="219">
        <f>IF(Model!AB$1&lt;='Assumptions (NG)'!$V$12,PPMT('Assumptions (NG)'!$V$9,Model!AB$1,'Assumptions (NG)'!$V$12,'Assumptions (NG)'!$V$7*Model!$F$438*AVERAGE('Assumptions (NG)'!$B$2:$D$2)+ Model!$F$439*AVERAGE('Assumptions (NG)'!$B$3:$D$3))/10^9,0)</f>
        <v>-0.1760774637</v>
      </c>
      <c r="L499" s="219">
        <f>IF(Model!AC$1&lt;='Assumptions (NG)'!$V$12,PPMT('Assumptions (NG)'!$V$9,Model!AC$1,'Assumptions (NG)'!$V$12,'Assumptions (NG)'!$V$7*Model!$F$438*AVERAGE('Assumptions (NG)'!$B$2:$D$2)+ Model!$F$439*AVERAGE('Assumptions (NG)'!$B$3:$D$3))/10^9,0)</f>
        <v>-0.1892832735</v>
      </c>
      <c r="M499" s="219">
        <f>IF(Model!AD$1&lt;='Assumptions (NG)'!$V$12,PPMT('Assumptions (NG)'!$V$9,Model!AD$1,'Assumptions (NG)'!$V$12,'Assumptions (NG)'!$V$7*Model!$F$438*AVERAGE('Assumptions (NG)'!$B$2:$D$2)+ Model!$F$439*AVERAGE('Assumptions (NG)'!$B$3:$D$3))/10^9,0)</f>
        <v>-0.203479519</v>
      </c>
      <c r="N499" s="219">
        <f>IF(Model!AE$1&lt;='Assumptions (NG)'!$V$12,PPMT('Assumptions (NG)'!$V$9,Model!AE$1,'Assumptions (NG)'!$V$12,'Assumptions (NG)'!$V$7*Model!$F$438*AVERAGE('Assumptions (NG)'!$B$2:$D$2)+ Model!$F$439*AVERAGE('Assumptions (NG)'!$B$3:$D$3))/10^9,0)</f>
        <v>-0.218740483</v>
      </c>
      <c r="O499" s="219">
        <f>IF(Model!AF$1&lt;='Assumptions (NG)'!$V$12,PPMT('Assumptions (NG)'!$V$9,Model!AF$1,'Assumptions (NG)'!$V$12,'Assumptions (NG)'!$V$7*Model!$F$438*AVERAGE('Assumptions (NG)'!$B$2:$D$2)+ Model!$F$439*AVERAGE('Assumptions (NG)'!$B$3:$D$3))/10^9,0)</f>
        <v>-0.2351460192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-0.0211254527</v>
      </c>
      <c r="H500" s="160">
        <f>IF(Model!X$1&lt;='Assumptions (NG)'!$V$12,PPMT('Assumptions (NG)'!$V$9,Model!X$1,'Assumptions (NG)'!$V$12,'Assumptions (NG)'!$V$7*Model!$G$438*AVERAGE('Assumptions (NG)'!$C$2:$E$2)+ Model!$G$439*AVERAGE('Assumptions (NG)'!$C$3:$E$3))/10^9,0)</f>
        <v>-0.02270986166</v>
      </c>
      <c r="I500" s="160">
        <f>IF(Model!Y$1&lt;='Assumptions (NG)'!$V$12,PPMT('Assumptions (NG)'!$V$9,Model!Y$1,'Assumptions (NG)'!$V$12,'Assumptions (NG)'!$V$7*Model!$G$438*AVERAGE('Assumptions (NG)'!$C$2:$E$2)+ Model!$G$439*AVERAGE('Assumptions (NG)'!$C$3:$E$3))/10^9,0)</f>
        <v>-0.02441310128</v>
      </c>
      <c r="J500" s="160">
        <f>IF(Model!Z$1&lt;='Assumptions (NG)'!$V$12,PPMT('Assumptions (NG)'!$V$9,Model!Z$1,'Assumptions (NG)'!$V$12,'Assumptions (NG)'!$V$7*Model!$G$438*AVERAGE('Assumptions (NG)'!$C$2:$E$2)+ Model!$G$439*AVERAGE('Assumptions (NG)'!$C$3:$E$3))/10^9,0)</f>
        <v>-0.02624408388</v>
      </c>
      <c r="K500" s="160">
        <f>IF(Model!AA$1&lt;='Assumptions (NG)'!$V$12,PPMT('Assumptions (NG)'!$V$9,Model!AA$1,'Assumptions (NG)'!$V$12,'Assumptions (NG)'!$V$7*Model!$G$438*AVERAGE('Assumptions (NG)'!$C$2:$E$2)+ Model!$G$439*AVERAGE('Assumptions (NG)'!$C$3:$E$3))/10^9,0)</f>
        <v>-0.02821239017</v>
      </c>
      <c r="L500" s="160">
        <f>IF(Model!AB$1&lt;='Assumptions (NG)'!$V$12,PPMT('Assumptions (NG)'!$V$9,Model!AB$1,'Assumptions (NG)'!$V$12,'Assumptions (NG)'!$V$7*Model!$G$438*AVERAGE('Assumptions (NG)'!$C$2:$E$2)+ Model!$G$439*AVERAGE('Assumptions (NG)'!$C$3:$E$3))/10^9,0)</f>
        <v>-0.03032831943</v>
      </c>
      <c r="M500" s="160">
        <f>IF(Model!AC$1&lt;='Assumptions (NG)'!$V$12,PPMT('Assumptions (NG)'!$V$9,Model!AC$1,'Assumptions (NG)'!$V$12,'Assumptions (NG)'!$V$7*Model!$G$438*AVERAGE('Assumptions (NG)'!$C$2:$E$2)+ Model!$G$439*AVERAGE('Assumptions (NG)'!$C$3:$E$3))/10^9,0)</f>
        <v>-0.03260294339</v>
      </c>
      <c r="N500" s="160">
        <f>IF(Model!AD$1&lt;='Assumptions (NG)'!$V$12,PPMT('Assumptions (NG)'!$V$9,Model!AD$1,'Assumptions (NG)'!$V$12,'Assumptions (NG)'!$V$7*Model!$G$438*AVERAGE('Assumptions (NG)'!$C$2:$E$2)+ Model!$G$439*AVERAGE('Assumptions (NG)'!$C$3:$E$3))/10^9,0)</f>
        <v>-0.03504816414</v>
      </c>
      <c r="O500" s="160">
        <f>IF(Model!AE$1&lt;='Assumptions (NG)'!$V$12,PPMT('Assumptions (NG)'!$V$9,Model!AE$1,'Assumptions (NG)'!$V$12,'Assumptions (NG)'!$V$7*Model!$G$438*AVERAGE('Assumptions (NG)'!$C$2:$E$2)+ Model!$G$439*AVERAGE('Assumptions (NG)'!$C$3:$E$3))/10^9,0)</f>
        <v>-0.03767677645</v>
      </c>
      <c r="P500" s="160">
        <f>IF(Model!AF$1&lt;='Assumptions (NG)'!$V$12,PPMT('Assumptions (NG)'!$V$9,Model!AF$1,'Assumptions (NG)'!$V$12,'Assumptions (NG)'!$V$7*Model!$G$438*AVERAGE('Assumptions (NG)'!$C$2:$E$2)+ Model!$G$439*AVERAGE('Assumptions (NG)'!$C$3:$E$3))/10^9,0)</f>
        <v>-0.04050253469</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-0.000491469652</v>
      </c>
      <c r="I501" s="160">
        <f>IF(Model!X$1&lt;='Assumptions (NG)'!$V$12,PPMT('Assumptions (NG)'!$V$9,Model!X$1,'Assumptions (NG)'!$V$12,'Assumptions (NG)'!$V$7*Model!$H$438*AVERAGE('Assumptions (NG)'!$D$2:$F$2)+ Model!$H$439*AVERAGE('Assumptions (NG)'!$D$3:$F$3))/10^9,0)</f>
        <v>-0.0005283298759</v>
      </c>
      <c r="J501" s="160">
        <f>IF(Model!Y$1&lt;='Assumptions (NG)'!$V$12,PPMT('Assumptions (NG)'!$V$9,Model!Y$1,'Assumptions (NG)'!$V$12,'Assumptions (NG)'!$V$7*Model!$H$438*AVERAGE('Assumptions (NG)'!$D$2:$F$2)+ Model!$H$439*AVERAGE('Assumptions (NG)'!$D$3:$F$3))/10^9,0)</f>
        <v>-0.0005679546166</v>
      </c>
      <c r="K501" s="160">
        <f>IF(Model!Z$1&lt;='Assumptions (NG)'!$V$12,PPMT('Assumptions (NG)'!$V$9,Model!Z$1,'Assumptions (NG)'!$V$12,'Assumptions (NG)'!$V$7*Model!$H$438*AVERAGE('Assumptions (NG)'!$D$2:$F$2)+ Model!$H$439*AVERAGE('Assumptions (NG)'!$D$3:$F$3))/10^9,0)</f>
        <v>-0.0006105512128</v>
      </c>
      <c r="L501" s="160">
        <f>IF(Model!AA$1&lt;='Assumptions (NG)'!$V$12,PPMT('Assumptions (NG)'!$V$9,Model!AA$1,'Assumptions (NG)'!$V$12,'Assumptions (NG)'!$V$7*Model!$H$438*AVERAGE('Assumptions (NG)'!$D$2:$F$2)+ Model!$H$439*AVERAGE('Assumptions (NG)'!$D$3:$F$3))/10^9,0)</f>
        <v>-0.0006563425538</v>
      </c>
      <c r="M501" s="160">
        <f>IF(Model!AB$1&lt;='Assumptions (NG)'!$V$12,PPMT('Assumptions (NG)'!$V$9,Model!AB$1,'Assumptions (NG)'!$V$12,'Assumptions (NG)'!$V$7*Model!$H$438*AVERAGE('Assumptions (NG)'!$D$2:$F$2)+ Model!$H$439*AVERAGE('Assumptions (NG)'!$D$3:$F$3))/10^9,0)</f>
        <v>-0.0007055682453</v>
      </c>
      <c r="N501" s="160">
        <f>IF(Model!AC$1&lt;='Assumptions (NG)'!$V$12,PPMT('Assumptions (NG)'!$V$9,Model!AC$1,'Assumptions (NG)'!$V$12,'Assumptions (NG)'!$V$7*Model!$H$438*AVERAGE('Assumptions (NG)'!$D$2:$F$2)+ Model!$H$439*AVERAGE('Assumptions (NG)'!$D$3:$F$3))/10^9,0)</f>
        <v>-0.0007584858637</v>
      </c>
      <c r="O501" s="160">
        <f>IF(Model!AD$1&lt;='Assumptions (NG)'!$V$12,PPMT('Assumptions (NG)'!$V$9,Model!AD$1,'Assumptions (NG)'!$V$12,'Assumptions (NG)'!$V$7*Model!$H$438*AVERAGE('Assumptions (NG)'!$D$2:$F$2)+ Model!$H$439*AVERAGE('Assumptions (NG)'!$D$3:$F$3))/10^9,0)</f>
        <v>-0.0008153723035</v>
      </c>
      <c r="P501" s="160">
        <f>IF(Model!AE$1&lt;='Assumptions (NG)'!$V$12,PPMT('Assumptions (NG)'!$V$9,Model!AE$1,'Assumptions (NG)'!$V$12,'Assumptions (NG)'!$V$7*Model!$H$438*AVERAGE('Assumptions (NG)'!$D$2:$F$2)+ Model!$H$439*AVERAGE('Assumptions (NG)'!$D$3:$F$3))/10^9,0)</f>
        <v>-0.0008765252262</v>
      </c>
      <c r="Q501" s="160">
        <f>IF(Model!AF$1&lt;='Assumptions (NG)'!$V$12,PPMT('Assumptions (NG)'!$V$9,Model!AF$1,'Assumptions (NG)'!$V$12,'Assumptions (NG)'!$V$7*Model!$H$438*AVERAGE('Assumptions (NG)'!$D$2:$F$2)+ Model!$H$439*AVERAGE('Assumptions (NG)'!$D$3:$F$3))/10^9,0)</f>
        <v>-0.0009422646182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-0.001107645792</v>
      </c>
      <c r="J502" s="160">
        <f>IF(Model!X$1&lt;='Assumptions (NG)'!$V$12,PPMT('Assumptions (NG)'!$V$9,Model!X$1,'Assumptions (NG)'!$V$12,'Assumptions (NG)'!$V$7*Model!$I$438*AVERAGE('Assumptions (NG)'!$E$2:$G$2)+ Model!$I$439*AVERAGE('Assumptions (NG)'!$E$3:$G$3))/10^9,0)</f>
        <v>-0.001190719226</v>
      </c>
      <c r="K502" s="160">
        <f>IF(Model!Y$1&lt;='Assumptions (NG)'!$V$12,PPMT('Assumptions (NG)'!$V$9,Model!Y$1,'Assumptions (NG)'!$V$12,'Assumptions (NG)'!$V$7*Model!$I$438*AVERAGE('Assumptions (NG)'!$E$2:$G$2)+ Model!$I$439*AVERAGE('Assumptions (NG)'!$E$3:$G$3))/10^9,0)</f>
        <v>-0.001280023168</v>
      </c>
      <c r="L502" s="160">
        <f>IF(Model!Z$1&lt;='Assumptions (NG)'!$V$12,PPMT('Assumptions (NG)'!$V$9,Model!Z$1,'Assumptions (NG)'!$V$12,'Assumptions (NG)'!$V$7*Model!$I$438*AVERAGE('Assumptions (NG)'!$E$2:$G$2)+ Model!$I$439*AVERAGE('Assumptions (NG)'!$E$3:$G$3))/10^9,0)</f>
        <v>-0.001376024906</v>
      </c>
      <c r="M502" s="160">
        <f>IF(Model!AA$1&lt;='Assumptions (NG)'!$V$12,PPMT('Assumptions (NG)'!$V$9,Model!AA$1,'Assumptions (NG)'!$V$12,'Assumptions (NG)'!$V$7*Model!$I$438*AVERAGE('Assumptions (NG)'!$E$2:$G$2)+ Model!$I$439*AVERAGE('Assumptions (NG)'!$E$3:$G$3))/10^9,0)</f>
        <v>-0.001479226774</v>
      </c>
      <c r="N502" s="160">
        <f>IF(Model!AB$1&lt;='Assumptions (NG)'!$V$12,PPMT('Assumptions (NG)'!$V$9,Model!AB$1,'Assumptions (NG)'!$V$12,'Assumptions (NG)'!$V$7*Model!$I$438*AVERAGE('Assumptions (NG)'!$E$2:$G$2)+ Model!$I$439*AVERAGE('Assumptions (NG)'!$E$3:$G$3))/10^9,0)</f>
        <v>-0.001590168782</v>
      </c>
      <c r="O502" s="160">
        <f>IF(Model!AC$1&lt;='Assumptions (NG)'!$V$12,PPMT('Assumptions (NG)'!$V$9,Model!AC$1,'Assumptions (NG)'!$V$12,'Assumptions (NG)'!$V$7*Model!$I$438*AVERAGE('Assumptions (NG)'!$E$2:$G$2)+ Model!$I$439*AVERAGE('Assumptions (NG)'!$E$3:$G$3))/10^9,0)</f>
        <v>-0.00170943144</v>
      </c>
      <c r="P502" s="160">
        <f>IF(Model!AD$1&lt;='Assumptions (NG)'!$V$12,PPMT('Assumptions (NG)'!$V$9,Model!AD$1,'Assumptions (NG)'!$V$12,'Assumptions (NG)'!$V$7*Model!$I$438*AVERAGE('Assumptions (NG)'!$E$2:$G$2)+ Model!$I$439*AVERAGE('Assumptions (NG)'!$E$3:$G$3))/10^9,0)</f>
        <v>-0.001837638798</v>
      </c>
      <c r="Q502" s="160">
        <f>IF(Model!AE$1&lt;='Assumptions (NG)'!$V$12,PPMT('Assumptions (NG)'!$V$9,Model!AE$1,'Assumptions (NG)'!$V$12,'Assumptions (NG)'!$V$7*Model!$I$438*AVERAGE('Assumptions (NG)'!$E$2:$G$2)+ Model!$I$439*AVERAGE('Assumptions (NG)'!$E$3:$G$3))/10^9,0)</f>
        <v>-0.001975461708</v>
      </c>
      <c r="R502" s="160">
        <f>IF(Model!AF$1&lt;='Assumptions (NG)'!$V$12,PPMT('Assumptions (NG)'!$V$9,Model!AF$1,'Assumptions (NG)'!$V$12,'Assumptions (NG)'!$V$7*Model!$I$438*AVERAGE('Assumptions (NG)'!$E$2:$G$2)+ Model!$I$439*AVERAGE('Assumptions (NG)'!$E$3:$G$3))/10^9,0)</f>
        <v>-0.002123621336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-0.003260467465</v>
      </c>
      <c r="K503" s="160">
        <f>IF(Model!X$1&lt;='Assumptions (NG)'!$V$12,PPMT('Assumptions (NG)'!$V$9,Model!X$1,'Assumptions (NG)'!$V$12,'Assumptions (NG)'!$V$7*Model!$J$438*AVERAGE('Assumptions (NG)'!$F$2:$H$2)+ Model!$J$439*AVERAGE('Assumptions (NG)'!$F$3:$H$3))/10^9,0)</f>
        <v>-0.003505002525</v>
      </c>
      <c r="L503" s="160">
        <f>IF(Model!Y$1&lt;='Assumptions (NG)'!$V$12,PPMT('Assumptions (NG)'!$V$9,Model!Y$1,'Assumptions (NG)'!$V$12,'Assumptions (NG)'!$V$7*Model!$J$438*AVERAGE('Assumptions (NG)'!$F$2:$H$2)+ Model!$J$439*AVERAGE('Assumptions (NG)'!$F$3:$H$3))/10^9,0)</f>
        <v>-0.003767877714</v>
      </c>
      <c r="M503" s="160">
        <f>IF(Model!Z$1&lt;='Assumptions (NG)'!$V$12,PPMT('Assumptions (NG)'!$V$9,Model!Z$1,'Assumptions (NG)'!$V$12,'Assumptions (NG)'!$V$7*Model!$J$438*AVERAGE('Assumptions (NG)'!$F$2:$H$2)+ Model!$J$439*AVERAGE('Assumptions (NG)'!$F$3:$H$3))/10^9,0)</f>
        <v>-0.004050468542</v>
      </c>
      <c r="N503" s="160">
        <f>IF(Model!AA$1&lt;='Assumptions (NG)'!$V$12,PPMT('Assumptions (NG)'!$V$9,Model!AA$1,'Assumptions (NG)'!$V$12,'Assumptions (NG)'!$V$7*Model!$J$438*AVERAGE('Assumptions (NG)'!$F$2:$H$2)+ Model!$J$439*AVERAGE('Assumptions (NG)'!$F$3:$H$3))/10^9,0)</f>
        <v>-0.004354253683</v>
      </c>
      <c r="O503" s="160">
        <f>IF(Model!AB$1&lt;='Assumptions (NG)'!$V$12,PPMT('Assumptions (NG)'!$V$9,Model!AB$1,'Assumptions (NG)'!$V$12,'Assumptions (NG)'!$V$7*Model!$J$438*AVERAGE('Assumptions (NG)'!$F$2:$H$2)+ Model!$J$439*AVERAGE('Assumptions (NG)'!$F$3:$H$3))/10^9,0)</f>
        <v>-0.004680822709</v>
      </c>
      <c r="P503" s="160">
        <f>IF(Model!AC$1&lt;='Assumptions (NG)'!$V$12,PPMT('Assumptions (NG)'!$V$9,Model!AC$1,'Assumptions (NG)'!$V$12,'Assumptions (NG)'!$V$7*Model!$J$438*AVERAGE('Assumptions (NG)'!$F$2:$H$2)+ Model!$J$439*AVERAGE('Assumptions (NG)'!$F$3:$H$3))/10^9,0)</f>
        <v>-0.005031884413</v>
      </c>
      <c r="Q503" s="160">
        <f>IF(Model!AD$1&lt;='Assumptions (NG)'!$V$12,PPMT('Assumptions (NG)'!$V$9,Model!AD$1,'Assumptions (NG)'!$V$12,'Assumptions (NG)'!$V$7*Model!$J$438*AVERAGE('Assumptions (NG)'!$F$2:$H$2)+ Model!$J$439*AVERAGE('Assumptions (NG)'!$F$3:$H$3))/10^9,0)</f>
        <v>-0.005409275744</v>
      </c>
      <c r="R503" s="160">
        <f>IF(Model!AE$1&lt;='Assumptions (NG)'!$V$12,PPMT('Assumptions (NG)'!$V$9,Model!AE$1,'Assumptions (NG)'!$V$12,'Assumptions (NG)'!$V$7*Model!$J$438*AVERAGE('Assumptions (NG)'!$F$2:$H$2)+ Model!$J$439*AVERAGE('Assumptions (NG)'!$F$3:$H$3))/10^9,0)</f>
        <v>-0.005814971424</v>
      </c>
      <c r="S503" s="160">
        <f>IF(Model!AF$1&lt;='Assumptions (NG)'!$V$12,PPMT('Assumptions (NG)'!$V$9,Model!AF$1,'Assumptions (NG)'!$V$12,'Assumptions (NG)'!$V$7*Model!$J$438*AVERAGE('Assumptions (NG)'!$F$2:$H$2)+ Model!$J$439*AVERAGE('Assumptions (NG)'!$F$3:$H$3))/10^9,0)</f>
        <v>-0.006251094281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-0.003702921268</v>
      </c>
      <c r="L504" s="219">
        <f>IF(Model!X$1&lt;='Assumptions (NG)'!$V$12,PPMT('Assumptions (NG)'!$V$9,Model!X$1,'Assumptions (NG)'!$V$12,'Assumptions (NG)'!$V$7*Model!$K$438*AVERAGE('Assumptions (NG)'!$G$2:$I$2)+ Model!$K$439*AVERAGE('Assumptions (NG)'!$G$3:$I$3))/10^9,0)</f>
        <v>-0.003980640364</v>
      </c>
      <c r="M504" s="219">
        <f>IF(Model!Y$1&lt;='Assumptions (NG)'!$V$12,PPMT('Assumptions (NG)'!$V$9,Model!Y$1,'Assumptions (NG)'!$V$12,'Assumptions (NG)'!$V$7*Model!$K$438*AVERAGE('Assumptions (NG)'!$G$2:$I$2)+ Model!$K$439*AVERAGE('Assumptions (NG)'!$G$3:$I$3))/10^9,0)</f>
        <v>-0.004279188391</v>
      </c>
      <c r="N504" s="219">
        <f>IF(Model!Z$1&lt;='Assumptions (NG)'!$V$12,PPMT('Assumptions (NG)'!$V$9,Model!Z$1,'Assumptions (NG)'!$V$12,'Assumptions (NG)'!$V$7*Model!$K$438*AVERAGE('Assumptions (NG)'!$G$2:$I$2)+ Model!$K$439*AVERAGE('Assumptions (NG)'!$G$3:$I$3))/10^9,0)</f>
        <v>-0.00460012752</v>
      </c>
      <c r="O504" s="219">
        <f>IF(Model!AA$1&lt;='Assumptions (NG)'!$V$12,PPMT('Assumptions (NG)'!$V$9,Model!AA$1,'Assumptions (NG)'!$V$12,'Assumptions (NG)'!$V$7*Model!$K$438*AVERAGE('Assumptions (NG)'!$G$2:$I$2)+ Model!$K$439*AVERAGE('Assumptions (NG)'!$G$3:$I$3))/10^9,0)</f>
        <v>-0.004945137084</v>
      </c>
      <c r="P504" s="219">
        <f>IF(Model!AB$1&lt;='Assumptions (NG)'!$V$12,PPMT('Assumptions (NG)'!$V$9,Model!AB$1,'Assumptions (NG)'!$V$12,'Assumptions (NG)'!$V$7*Model!$K$438*AVERAGE('Assumptions (NG)'!$G$2:$I$2)+ Model!$K$439*AVERAGE('Assumptions (NG)'!$G$3:$I$3))/10^9,0)</f>
        <v>-0.005316022366</v>
      </c>
      <c r="Q504" s="219">
        <f>IF(Model!AC$1&lt;='Assumptions (NG)'!$V$12,PPMT('Assumptions (NG)'!$V$9,Model!AC$1,'Assumptions (NG)'!$V$12,'Assumptions (NG)'!$V$7*Model!$K$438*AVERAGE('Assumptions (NG)'!$G$2:$I$2)+ Model!$K$439*AVERAGE('Assumptions (NG)'!$G$3:$I$3))/10^9,0)</f>
        <v>-0.005714724043</v>
      </c>
      <c r="R504" s="219">
        <f>IF(Model!AD$1&lt;='Assumptions (NG)'!$V$12,PPMT('Assumptions (NG)'!$V$9,Model!AD$1,'Assumptions (NG)'!$V$12,'Assumptions (NG)'!$V$7*Model!$K$438*AVERAGE('Assumptions (NG)'!$G$2:$I$2)+ Model!$K$439*AVERAGE('Assumptions (NG)'!$G$3:$I$3))/10^9,0)</f>
        <v>-0.006143328346</v>
      </c>
      <c r="S504" s="219">
        <f>IF(Model!AE$1&lt;='Assumptions (NG)'!$V$12,PPMT('Assumptions (NG)'!$V$9,Model!AE$1,'Assumptions (NG)'!$V$12,'Assumptions (NG)'!$V$7*Model!$K$438*AVERAGE('Assumptions (NG)'!$G$2:$I$2)+ Model!$K$439*AVERAGE('Assumptions (NG)'!$G$3:$I$3))/10^9,0)</f>
        <v>-0.006604077972</v>
      </c>
      <c r="T504" s="219">
        <f>IF(Model!AF$1&lt;='Assumptions (NG)'!$V$12,PPMT('Assumptions (NG)'!$V$9,Model!AF$1,'Assumptions (NG)'!$V$12,'Assumptions (NG)'!$V$7*Model!$K$438*AVERAGE('Assumptions (NG)'!$G$2:$I$2)+ Model!$K$439*AVERAGE('Assumptions (NG)'!$G$3:$I$3))/10^9,0)</f>
        <v>-0.00709938382</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-0.009557423119</v>
      </c>
      <c r="M505" s="220">
        <f>IF(Model!X$1&lt;='Assumptions (NG)'!$V$12,PPMT('Assumptions (NG)'!$V$9,Model!X$1,'Assumptions (NG)'!$V$12,'Assumptions (NG)'!$V$7*Model!$L$438*AVERAGE('Assumptions (NG)'!$H$2:$J$2)+ Model!$L$439*AVERAGE('Assumptions (NG)'!$H$3:$J$3))/10^9,0)</f>
        <v>-0.01027422985</v>
      </c>
      <c r="N505" s="220">
        <f>IF(Model!Y$1&lt;='Assumptions (NG)'!$V$12,PPMT('Assumptions (NG)'!$V$9,Model!Y$1,'Assumptions (NG)'!$V$12,'Assumptions (NG)'!$V$7*Model!$L$438*AVERAGE('Assumptions (NG)'!$H$2:$J$2)+ Model!$L$439*AVERAGE('Assumptions (NG)'!$H$3:$J$3))/10^9,0)</f>
        <v>-0.01104479709</v>
      </c>
      <c r="O505" s="220">
        <f>IF(Model!Z$1&lt;='Assumptions (NG)'!$V$12,PPMT('Assumptions (NG)'!$V$9,Model!Z$1,'Assumptions (NG)'!$V$12,'Assumptions (NG)'!$V$7*Model!$L$438*AVERAGE('Assumptions (NG)'!$H$2:$J$2)+ Model!$L$439*AVERAGE('Assumptions (NG)'!$H$3:$J$3))/10^9,0)</f>
        <v>-0.01187315687</v>
      </c>
      <c r="P505" s="220">
        <f>IF(Model!AA$1&lt;='Assumptions (NG)'!$V$12,PPMT('Assumptions (NG)'!$V$9,Model!AA$1,'Assumptions (NG)'!$V$12,'Assumptions (NG)'!$V$7*Model!$L$438*AVERAGE('Assumptions (NG)'!$H$2:$J$2)+ Model!$L$439*AVERAGE('Assumptions (NG)'!$H$3:$J$3))/10^9,0)</f>
        <v>-0.01276364364</v>
      </c>
      <c r="Q505" s="220">
        <f>IF(Model!AB$1&lt;='Assumptions (NG)'!$V$12,PPMT('Assumptions (NG)'!$V$9,Model!AB$1,'Assumptions (NG)'!$V$12,'Assumptions (NG)'!$V$7*Model!$L$438*AVERAGE('Assumptions (NG)'!$H$2:$J$2)+ Model!$L$439*AVERAGE('Assumptions (NG)'!$H$3:$J$3))/10^9,0)</f>
        <v>-0.01372091691</v>
      </c>
      <c r="R505" s="220">
        <f>IF(Model!AC$1&lt;='Assumptions (NG)'!$V$12,PPMT('Assumptions (NG)'!$V$9,Model!AC$1,'Assumptions (NG)'!$V$12,'Assumptions (NG)'!$V$7*Model!$L$438*AVERAGE('Assumptions (NG)'!$H$2:$J$2)+ Model!$L$439*AVERAGE('Assumptions (NG)'!$H$3:$J$3))/10^9,0)</f>
        <v>-0.01474998568</v>
      </c>
      <c r="S505" s="220">
        <f>IF(Model!AD$1&lt;='Assumptions (NG)'!$V$12,PPMT('Assumptions (NG)'!$V$9,Model!AD$1,'Assumptions (NG)'!$V$12,'Assumptions (NG)'!$V$7*Model!$L$438*AVERAGE('Assumptions (NG)'!$H$2:$J$2)+ Model!$L$439*AVERAGE('Assumptions (NG)'!$H$3:$J$3))/10^9,0)</f>
        <v>-0.01585623461</v>
      </c>
      <c r="T505" s="220">
        <f>IF(Model!AE$1&lt;='Assumptions (NG)'!$V$12,PPMT('Assumptions (NG)'!$V$9,Model!AE$1,'Assumptions (NG)'!$V$12,'Assumptions (NG)'!$V$7*Model!$L$438*AVERAGE('Assumptions (NG)'!$H$2:$J$2)+ Model!$L$439*AVERAGE('Assumptions (NG)'!$H$3:$J$3))/10^9,0)</f>
        <v>-0.0170454522</v>
      </c>
      <c r="U505" s="220">
        <f>IF(Model!AF$1&lt;='Assumptions (NG)'!$V$12,PPMT('Assumptions (NG)'!$V$9,Model!AF$1,'Assumptions (NG)'!$V$12,'Assumptions (NG)'!$V$7*Model!$L$438*AVERAGE('Assumptions (NG)'!$H$2:$J$2)+ Model!$L$439*AVERAGE('Assumptions (NG)'!$H$3:$J$3))/10^9,0)</f>
        <v>-0.01832386112</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-0.0006083817667</v>
      </c>
      <c r="N506" s="219">
        <f>IF(Model!X$1&lt;='Assumptions (NG)'!$V$12,PPMT('Assumptions (NG)'!$V$9,Model!X$1,'Assumptions (NG)'!$V$12,'Assumptions (NG)'!$V$7*Model!$M$438*AVERAGE('Assumptions (NG)'!$I$2:$K$2)+ Model!$M$439*AVERAGE('Assumptions (NG)'!$I$3:$K$3))/10^9,0)</f>
        <v>-0.0006540103992</v>
      </c>
      <c r="O506" s="219">
        <f>IF(Model!Y$1&lt;='Assumptions (NG)'!$V$12,PPMT('Assumptions (NG)'!$V$9,Model!Y$1,'Assumptions (NG)'!$V$12,'Assumptions (NG)'!$V$7*Model!$M$438*AVERAGE('Assumptions (NG)'!$I$2:$K$2)+ Model!$M$439*AVERAGE('Assumptions (NG)'!$I$3:$K$3))/10^9,0)</f>
        <v>-0.0007030611792</v>
      </c>
      <c r="P506" s="219">
        <f>IF(Model!Z$1&lt;='Assumptions (NG)'!$V$12,PPMT('Assumptions (NG)'!$V$9,Model!Z$1,'Assumptions (NG)'!$V$12,'Assumptions (NG)'!$V$7*Model!$M$438*AVERAGE('Assumptions (NG)'!$I$2:$K$2)+ Model!$M$439*AVERAGE('Assumptions (NG)'!$I$3:$K$3))/10^9,0)</f>
        <v>-0.0007557907676</v>
      </c>
      <c r="Q506" s="219">
        <f>IF(Model!AA$1&lt;='Assumptions (NG)'!$V$12,PPMT('Assumptions (NG)'!$V$9,Model!AA$1,'Assumptions (NG)'!$V$12,'Assumptions (NG)'!$V$7*Model!$M$438*AVERAGE('Assumptions (NG)'!$I$2:$K$2)+ Model!$M$439*AVERAGE('Assumptions (NG)'!$I$3:$K$3))/10^9,0)</f>
        <v>-0.0008124750752</v>
      </c>
      <c r="R506" s="219">
        <f>IF(Model!AB$1&lt;='Assumptions (NG)'!$V$12,PPMT('Assumptions (NG)'!$V$9,Model!AB$1,'Assumptions (NG)'!$V$12,'Assumptions (NG)'!$V$7*Model!$M$438*AVERAGE('Assumptions (NG)'!$I$2:$K$2)+ Model!$M$439*AVERAGE('Assumptions (NG)'!$I$3:$K$3))/10^9,0)</f>
        <v>-0.0008734107058</v>
      </c>
      <c r="S506" s="219">
        <f>IF(Model!AC$1&lt;='Assumptions (NG)'!$V$12,PPMT('Assumptions (NG)'!$V$9,Model!AC$1,'Assumptions (NG)'!$V$12,'Assumptions (NG)'!$V$7*Model!$M$438*AVERAGE('Assumptions (NG)'!$I$2:$K$2)+ Model!$M$439*AVERAGE('Assumptions (NG)'!$I$3:$K$3))/10^9,0)</f>
        <v>-0.0009389165087</v>
      </c>
      <c r="T506" s="219">
        <f>IF(Model!AD$1&lt;='Assumptions (NG)'!$V$12,PPMT('Assumptions (NG)'!$V$9,Model!AD$1,'Assumptions (NG)'!$V$12,'Assumptions (NG)'!$V$7*Model!$M$438*AVERAGE('Assumptions (NG)'!$I$2:$K$2)+ Model!$M$439*AVERAGE('Assumptions (NG)'!$I$3:$K$3))/10^9,0)</f>
        <v>-0.001009335247</v>
      </c>
      <c r="U506" s="219">
        <f>IF(Model!AE$1&lt;='Assumptions (NG)'!$V$12,PPMT('Assumptions (NG)'!$V$9,Model!AE$1,'Assumptions (NG)'!$V$12,'Assumptions (NG)'!$V$7*Model!$M$438*AVERAGE('Assumptions (NG)'!$I$2:$K$2)+ Model!$M$439*AVERAGE('Assumptions (NG)'!$I$3:$K$3))/10^9,0)</f>
        <v>-0.00108503539</v>
      </c>
      <c r="V506" s="219">
        <f>IF(Model!AF$1&lt;='Assumptions (NG)'!$V$12,PPMT('Assumptions (NG)'!$V$9,Model!AF$1,'Assumptions (NG)'!$V$12,'Assumptions (NG)'!$V$7*Model!$M$438*AVERAGE('Assumptions (NG)'!$I$2:$K$2)+ Model!$M$439*AVERAGE('Assumptions (NG)'!$I$3:$K$3))/10^9,0)</f>
        <v>-0.001166413045</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-0.02979478978</v>
      </c>
      <c r="O507" s="177">
        <f>IF(Model!X$1&lt;='Assumptions (NG)'!$V$12,PPMT('Assumptions (NG)'!$V$9,Model!X$1,'Assumptions (NG)'!$V$12,'Assumptions (NG)'!$V$7*Model!$N$438*AVERAGE('Assumptions (NG)'!$J$2:$L$2)+ Model!$N$439*AVERAGE('Assumptions (NG)'!$J$3:$L$3))/10^9,0)</f>
        <v>-0.03202939901</v>
      </c>
      <c r="P507" s="177">
        <f>IF(Model!Y$1&lt;='Assumptions (NG)'!$V$12,PPMT('Assumptions (NG)'!$V$9,Model!Y$1,'Assumptions (NG)'!$V$12,'Assumptions (NG)'!$V$7*Model!$N$438*AVERAGE('Assumptions (NG)'!$J$2:$L$2)+ Model!$N$439*AVERAGE('Assumptions (NG)'!$J$3:$L$3))/10^9,0)</f>
        <v>-0.03443160394</v>
      </c>
      <c r="Q507" s="177">
        <f>IF(Model!Z$1&lt;='Assumptions (NG)'!$V$12,PPMT('Assumptions (NG)'!$V$9,Model!Z$1,'Assumptions (NG)'!$V$12,'Assumptions (NG)'!$V$7*Model!$N$438*AVERAGE('Assumptions (NG)'!$J$2:$L$2)+ Model!$N$439*AVERAGE('Assumptions (NG)'!$J$3:$L$3))/10^9,0)</f>
        <v>-0.03701397423</v>
      </c>
      <c r="R507" s="177">
        <f>IF(Model!AA$1&lt;='Assumptions (NG)'!$V$12,PPMT('Assumptions (NG)'!$V$9,Model!AA$1,'Assumptions (NG)'!$V$12,'Assumptions (NG)'!$V$7*Model!$N$438*AVERAGE('Assumptions (NG)'!$J$2:$L$2)+ Model!$N$439*AVERAGE('Assumptions (NG)'!$J$3:$L$3))/10^9,0)</f>
        <v>-0.0397900223</v>
      </c>
      <c r="S507" s="177">
        <f>IF(Model!AB$1&lt;='Assumptions (NG)'!$V$12,PPMT('Assumptions (NG)'!$V$9,Model!AB$1,'Assumptions (NG)'!$V$12,'Assumptions (NG)'!$V$7*Model!$N$438*AVERAGE('Assumptions (NG)'!$J$2:$L$2)+ Model!$N$439*AVERAGE('Assumptions (NG)'!$J$3:$L$3))/10^9,0)</f>
        <v>-0.04277427397</v>
      </c>
      <c r="T507" s="177">
        <f>IF(Model!AC$1&lt;='Assumptions (NG)'!$V$12,PPMT('Assumptions (NG)'!$V$9,Model!AC$1,'Assumptions (NG)'!$V$12,'Assumptions (NG)'!$V$7*Model!$N$438*AVERAGE('Assumptions (NG)'!$J$2:$L$2)+ Model!$N$439*AVERAGE('Assumptions (NG)'!$J$3:$L$3))/10^9,0)</f>
        <v>-0.04598234452</v>
      </c>
      <c r="U507" s="177">
        <f>IF(Model!AD$1&lt;='Assumptions (NG)'!$V$12,PPMT('Assumptions (NG)'!$V$9,Model!AD$1,'Assumptions (NG)'!$V$12,'Assumptions (NG)'!$V$7*Model!$N$438*AVERAGE('Assumptions (NG)'!$J$2:$L$2)+ Model!$N$439*AVERAGE('Assumptions (NG)'!$J$3:$L$3))/10^9,0)</f>
        <v>-0.04943102036</v>
      </c>
      <c r="V507" s="177">
        <f>IF(Model!AE$1&lt;='Assumptions (NG)'!$V$12,PPMT('Assumptions (NG)'!$V$9,Model!AE$1,'Assumptions (NG)'!$V$12,'Assumptions (NG)'!$V$7*Model!$N$438*AVERAGE('Assumptions (NG)'!$J$2:$L$2)+ Model!$N$439*AVERAGE('Assumptions (NG)'!$J$3:$L$3))/10^9,0)</f>
        <v>-0.05313834689</v>
      </c>
      <c r="W507" s="177">
        <f>IF(Model!AF$1&lt;='Assumptions (NG)'!$V$12,PPMT('Assumptions (NG)'!$V$9,Model!AF$1,'Assumptions (NG)'!$V$12,'Assumptions (NG)'!$V$7*Model!$N$438*AVERAGE('Assumptions (NG)'!$J$2:$L$2)+ Model!$N$439*AVERAGE('Assumptions (NG)'!$J$3:$L$3))/10^9,0)</f>
        <v>-0.0571237229</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-0.0006419900051</v>
      </c>
      <c r="P508" s="160">
        <f>IF(Model!X$1&lt;='Assumptions (NG)'!$V$12,PPMT('Assumptions (NG)'!$V$9,Model!X$1,'Assumptions (NG)'!$V$12,'Assumptions (NG)'!$V$7*Model!$O$438*AVERAGE('Assumptions (NG)'!$K$2:$M$2)+ Model!$O$439*AVERAGE('Assumptions (NG)'!$K$3:$M$3))/10^9,0)</f>
        <v>-0.0006901392554</v>
      </c>
      <c r="Q508" s="160">
        <f>IF(Model!Y$1&lt;='Assumptions (NG)'!$V$12,PPMT('Assumptions (NG)'!$V$9,Model!Y$1,'Assumptions (NG)'!$V$12,'Assumptions (NG)'!$V$7*Model!$O$438*AVERAGE('Assumptions (NG)'!$K$2:$M$2)+ Model!$O$439*AVERAGE('Assumptions (NG)'!$K$3:$M$3))/10^9,0)</f>
        <v>-0.0007418996996</v>
      </c>
      <c r="R508" s="160">
        <f>IF(Model!Z$1&lt;='Assumptions (NG)'!$V$12,PPMT('Assumptions (NG)'!$V$9,Model!Z$1,'Assumptions (NG)'!$V$12,'Assumptions (NG)'!$V$7*Model!$O$438*AVERAGE('Assumptions (NG)'!$K$2:$M$2)+ Model!$O$439*AVERAGE('Assumptions (NG)'!$K$3:$M$3))/10^9,0)</f>
        <v>-0.0007975421771</v>
      </c>
      <c r="S508" s="160">
        <f>IF(Model!AA$1&lt;='Assumptions (NG)'!$V$12,PPMT('Assumptions (NG)'!$V$9,Model!AA$1,'Assumptions (NG)'!$V$12,'Assumptions (NG)'!$V$7*Model!$O$438*AVERAGE('Assumptions (NG)'!$K$2:$M$2)+ Model!$O$439*AVERAGE('Assumptions (NG)'!$K$3:$M$3))/10^9,0)</f>
        <v>-0.0008573578404</v>
      </c>
      <c r="T508" s="160">
        <f>IF(Model!AB$1&lt;='Assumptions (NG)'!$V$12,PPMT('Assumptions (NG)'!$V$9,Model!AB$1,'Assumptions (NG)'!$V$12,'Assumptions (NG)'!$V$7*Model!$O$438*AVERAGE('Assumptions (NG)'!$K$2:$M$2)+ Model!$O$439*AVERAGE('Assumptions (NG)'!$K$3:$M$3))/10^9,0)</f>
        <v>-0.0009216596784</v>
      </c>
      <c r="U508" s="160">
        <f>IF(Model!AC$1&lt;='Assumptions (NG)'!$V$12,PPMT('Assumptions (NG)'!$V$9,Model!AC$1,'Assumptions (NG)'!$V$12,'Assumptions (NG)'!$V$7*Model!$O$438*AVERAGE('Assumptions (NG)'!$K$2:$M$2)+ Model!$O$439*AVERAGE('Assumptions (NG)'!$K$3:$M$3))/10^9,0)</f>
        <v>-0.0009907841543</v>
      </c>
      <c r="V508" s="160">
        <f>IF(Model!AD$1&lt;='Assumptions (NG)'!$V$12,PPMT('Assumptions (NG)'!$V$9,Model!AD$1,'Assumptions (NG)'!$V$12,'Assumptions (NG)'!$V$7*Model!$O$438*AVERAGE('Assumptions (NG)'!$K$2:$M$2)+ Model!$O$439*AVERAGE('Assumptions (NG)'!$K$3:$M$3))/10^9,0)</f>
        <v>-0.001065092966</v>
      </c>
      <c r="W508" s="160">
        <f>IF(Model!AE$1&lt;='Assumptions (NG)'!$V$12,PPMT('Assumptions (NG)'!$V$9,Model!AE$1,'Assumptions (NG)'!$V$12,'Assumptions (NG)'!$V$7*Model!$O$438*AVERAGE('Assumptions (NG)'!$K$2:$M$2)+ Model!$O$439*AVERAGE('Assumptions (NG)'!$K$3:$M$3))/10^9,0)</f>
        <v>-0.001144974938</v>
      </c>
      <c r="X508" s="160">
        <f>IF(Model!AF$1&lt;='Assumptions (NG)'!$V$12,PPMT('Assumptions (NG)'!$V$9,Model!AF$1,'Assumptions (NG)'!$V$12,'Assumptions (NG)'!$V$7*Model!$O$438*AVERAGE('Assumptions (NG)'!$K$2:$M$2)+ Model!$O$439*AVERAGE('Assumptions (NG)'!$K$3:$M$3))/10^9,0)</f>
        <v>-0.001230848059</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-0.0004164636153</v>
      </c>
      <c r="Q509" s="177">
        <f>IF(Model!X$1&lt;='Assumptions (NG)'!$V$12,PPMT('Assumptions (NG)'!$V$9,Model!X$1,'Assumptions (NG)'!$V$12,'Assumptions (NG)'!$V$7*Model!$P$438*AVERAGE('Assumptions (NG)'!$L$2:$N$2)+ Model!$P$439*AVERAGE('Assumptions (NG)'!$L$3:$N$3))/10^9,0)</f>
        <v>-0.0004476983864</v>
      </c>
      <c r="R509" s="177">
        <f>IF(Model!Y$1&lt;='Assumptions (NG)'!$V$12,PPMT('Assumptions (NG)'!$V$9,Model!Y$1,'Assumptions (NG)'!$V$12,'Assumptions (NG)'!$V$7*Model!$P$438*AVERAGE('Assumptions (NG)'!$L$2:$N$2)+ Model!$P$439*AVERAGE('Assumptions (NG)'!$L$3:$N$3))/10^9,0)</f>
        <v>-0.0004812757654</v>
      </c>
      <c r="S509" s="177">
        <f>IF(Model!Z$1&lt;='Assumptions (NG)'!$V$12,PPMT('Assumptions (NG)'!$V$9,Model!Z$1,'Assumptions (NG)'!$V$12,'Assumptions (NG)'!$V$7*Model!$P$438*AVERAGE('Assumptions (NG)'!$L$2:$N$2)+ Model!$P$439*AVERAGE('Assumptions (NG)'!$L$3:$N$3))/10^9,0)</f>
        <v>-0.0005173714478</v>
      </c>
      <c r="T509" s="177">
        <f>IF(Model!AA$1&lt;='Assumptions (NG)'!$V$12,PPMT('Assumptions (NG)'!$V$9,Model!AA$1,'Assumptions (NG)'!$V$12,'Assumptions (NG)'!$V$7*Model!$P$438*AVERAGE('Assumptions (NG)'!$L$2:$N$2)+ Model!$P$439*AVERAGE('Assumptions (NG)'!$L$3:$N$3))/10^9,0)</f>
        <v>-0.0005561743064</v>
      </c>
      <c r="U509" s="177">
        <f>IF(Model!AB$1&lt;='Assumptions (NG)'!$V$12,PPMT('Assumptions (NG)'!$V$9,Model!AB$1,'Assumptions (NG)'!$V$12,'Assumptions (NG)'!$V$7*Model!$P$438*AVERAGE('Assumptions (NG)'!$L$2:$N$2)+ Model!$P$439*AVERAGE('Assumptions (NG)'!$L$3:$N$3))/10^9,0)</f>
        <v>-0.0005978873794</v>
      </c>
      <c r="V509" s="177">
        <f>IF(Model!AC$1&lt;='Assumptions (NG)'!$V$12,PPMT('Assumptions (NG)'!$V$9,Model!AC$1,'Assumptions (NG)'!$V$12,'Assumptions (NG)'!$V$7*Model!$P$438*AVERAGE('Assumptions (NG)'!$L$2:$N$2)+ Model!$P$439*AVERAGE('Assumptions (NG)'!$L$3:$N$3))/10^9,0)</f>
        <v>-0.0006427289328</v>
      </c>
      <c r="W509" s="177">
        <f>IF(Model!AD$1&lt;='Assumptions (NG)'!$V$12,PPMT('Assumptions (NG)'!$V$9,Model!AD$1,'Assumptions (NG)'!$V$12,'Assumptions (NG)'!$V$7*Model!$P$438*AVERAGE('Assumptions (NG)'!$L$2:$N$2)+ Model!$P$439*AVERAGE('Assumptions (NG)'!$L$3:$N$3))/10^9,0)</f>
        <v>-0.0006909336028</v>
      </c>
      <c r="X509" s="177">
        <f>IF(Model!AE$1&lt;='Assumptions (NG)'!$V$12,PPMT('Assumptions (NG)'!$V$9,Model!AE$1,'Assumptions (NG)'!$V$12,'Assumptions (NG)'!$V$7*Model!$P$438*AVERAGE('Assumptions (NG)'!$L$2:$N$2)+ Model!$P$439*AVERAGE('Assumptions (NG)'!$L$3:$N$3))/10^9,0)</f>
        <v>-0.000742753623</v>
      </c>
      <c r="Y509" s="177">
        <f>IF(Model!AF$1&lt;='Assumptions (NG)'!$V$12,PPMT('Assumptions (NG)'!$V$9,Model!AF$1,'Assumptions (NG)'!$V$12,'Assumptions (NG)'!$V$7*Model!$P$438*AVERAGE('Assumptions (NG)'!$L$2:$N$2)+ Model!$P$439*AVERAGE('Assumptions (NG)'!$L$3:$N$3))/10^9,0)</f>
        <v>-0.0007984601447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-0.0005241750862</v>
      </c>
      <c r="R510" s="177">
        <f>IF(Model!X$1&lt;='Assumptions (NG)'!$V$12,PPMT('Assumptions (NG)'!$V$9,Model!X$1,'Assumptions (NG)'!$V$12,'Assumptions (NG)'!$V$7*Model!$Q$438*AVERAGE('Assumptions (NG)'!$M$2:$O$2)+ Model!$Q$439*AVERAGE('Assumptions (NG)'!$M$3:$O$3))/10^9,0)</f>
        <v>-0.0005634882177</v>
      </c>
      <c r="S510" s="177">
        <f>IF(Model!Y$1&lt;='Assumptions (NG)'!$V$12,PPMT('Assumptions (NG)'!$V$9,Model!Y$1,'Assumptions (NG)'!$V$12,'Assumptions (NG)'!$V$7*Model!$Q$438*AVERAGE('Assumptions (NG)'!$M$2:$O$2)+ Model!$Q$439*AVERAGE('Assumptions (NG)'!$M$3:$O$3))/10^9,0)</f>
        <v>-0.000605749834</v>
      </c>
      <c r="T510" s="177">
        <f>IF(Model!Z$1&lt;='Assumptions (NG)'!$V$12,PPMT('Assumptions (NG)'!$V$9,Model!Z$1,'Assumptions (NG)'!$V$12,'Assumptions (NG)'!$V$7*Model!$Q$438*AVERAGE('Assumptions (NG)'!$M$2:$O$2)+ Model!$Q$439*AVERAGE('Assumptions (NG)'!$M$3:$O$3))/10^9,0)</f>
        <v>-0.0006511810715</v>
      </c>
      <c r="U510" s="177">
        <f>IF(Model!AA$1&lt;='Assumptions (NG)'!$V$12,PPMT('Assumptions (NG)'!$V$9,Model!AA$1,'Assumptions (NG)'!$V$12,'Assumptions (NG)'!$V$7*Model!$Q$438*AVERAGE('Assumptions (NG)'!$M$2:$O$2)+ Model!$Q$439*AVERAGE('Assumptions (NG)'!$M$3:$O$3))/10^9,0)</f>
        <v>-0.0007000196519</v>
      </c>
      <c r="V510" s="177">
        <f>IF(Model!AB$1&lt;='Assumptions (NG)'!$V$12,PPMT('Assumptions (NG)'!$V$9,Model!AB$1,'Assumptions (NG)'!$V$12,'Assumptions (NG)'!$V$7*Model!$Q$438*AVERAGE('Assumptions (NG)'!$M$2:$O$2)+ Model!$Q$439*AVERAGE('Assumptions (NG)'!$M$3:$O$3))/10^9,0)</f>
        <v>-0.0007525211258</v>
      </c>
      <c r="W510" s="177">
        <f>IF(Model!AC$1&lt;='Assumptions (NG)'!$V$12,PPMT('Assumptions (NG)'!$V$9,Model!AC$1,'Assumptions (NG)'!$V$12,'Assumptions (NG)'!$V$7*Model!$Q$438*AVERAGE('Assumptions (NG)'!$M$2:$O$2)+ Model!$Q$439*AVERAGE('Assumptions (NG)'!$M$3:$O$3))/10^9,0)</f>
        <v>-0.0008089602102</v>
      </c>
      <c r="X510" s="177">
        <f>IF(Model!AD$1&lt;='Assumptions (NG)'!$V$12,PPMT('Assumptions (NG)'!$V$9,Model!AD$1,'Assumptions (NG)'!$V$12,'Assumptions (NG)'!$V$7*Model!$Q$438*AVERAGE('Assumptions (NG)'!$M$2:$O$2)+ Model!$Q$439*AVERAGE('Assumptions (NG)'!$M$3:$O$3))/10^9,0)</f>
        <v>-0.000869632226</v>
      </c>
      <c r="Y510" s="177">
        <f>IF(Model!AE$1&lt;='Assumptions (NG)'!$V$12,PPMT('Assumptions (NG)'!$V$9,Model!AE$1,'Assumptions (NG)'!$V$12,'Assumptions (NG)'!$V$7*Model!$Q$438*AVERAGE('Assumptions (NG)'!$M$2:$O$2)+ Model!$Q$439*AVERAGE('Assumptions (NG)'!$M$3:$O$3))/10^9,0)</f>
        <v>-0.0009348546429</v>
      </c>
      <c r="Z510" s="177">
        <f>IF(Model!AF$1&lt;='Assumptions (NG)'!$V$12,PPMT('Assumptions (NG)'!$V$9,Model!AF$1,'Assumptions (NG)'!$V$12,'Assumptions (NG)'!$V$7*Model!$Q$438*AVERAGE('Assumptions (NG)'!$M$2:$O$2)+ Model!$Q$439*AVERAGE('Assumptions (NG)'!$M$3:$O$3))/10^9,0)</f>
        <v>-0.001004968741</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-0.0005617029251</v>
      </c>
      <c r="S511" s="177">
        <f>IF(Model!X$1&lt;='Assumptions (NG)'!$V$12,PPMT('Assumptions (NG)'!$V$9,Model!X$1,'Assumptions (NG)'!$V$12,'Assumptions (NG)'!$V$7*Model!$R$438*AVERAGE('Assumptions (NG)'!$N$2:$P$2)+ Model!$R$439*AVERAGE('Assumptions (NG)'!$N$3:$P$3))/10^9,0)</f>
        <v>-0.0006038306444</v>
      </c>
      <c r="T511" s="177">
        <f>IF(Model!Y$1&lt;='Assumptions (NG)'!$V$12,PPMT('Assumptions (NG)'!$V$9,Model!Y$1,'Assumptions (NG)'!$V$12,'Assumptions (NG)'!$V$7*Model!$R$438*AVERAGE('Assumptions (NG)'!$N$2:$P$2)+ Model!$R$439*AVERAGE('Assumptions (NG)'!$N$3:$P$3))/10^9,0)</f>
        <v>-0.0006491179428</v>
      </c>
      <c r="U511" s="177">
        <f>IF(Model!Z$1&lt;='Assumptions (NG)'!$V$12,PPMT('Assumptions (NG)'!$V$9,Model!Z$1,'Assumptions (NG)'!$V$12,'Assumptions (NG)'!$V$7*Model!$R$438*AVERAGE('Assumptions (NG)'!$N$2:$P$2)+ Model!$R$439*AVERAGE('Assumptions (NG)'!$N$3:$P$3))/10^9,0)</f>
        <v>-0.0006978017885</v>
      </c>
      <c r="V511" s="177">
        <f>IF(Model!AA$1&lt;='Assumptions (NG)'!$V$12,PPMT('Assumptions (NG)'!$V$9,Model!AA$1,'Assumptions (NG)'!$V$12,'Assumptions (NG)'!$V$7*Model!$R$438*AVERAGE('Assumptions (NG)'!$N$2:$P$2)+ Model!$R$439*AVERAGE('Assumptions (NG)'!$N$3:$P$3))/10^9,0)</f>
        <v>-0.0007501369226</v>
      </c>
      <c r="W511" s="177">
        <f>IF(Model!AB$1&lt;='Assumptions (NG)'!$V$12,PPMT('Assumptions (NG)'!$V$9,Model!AB$1,'Assumptions (NG)'!$V$12,'Assumptions (NG)'!$V$7*Model!$R$438*AVERAGE('Assumptions (NG)'!$N$2:$P$2)+ Model!$R$439*AVERAGE('Assumptions (NG)'!$N$3:$P$3))/10^9,0)</f>
        <v>-0.0008063971918</v>
      </c>
      <c r="X511" s="177">
        <f>IF(Model!AC$1&lt;='Assumptions (NG)'!$V$12,PPMT('Assumptions (NG)'!$V$9,Model!AC$1,'Assumptions (NG)'!$V$12,'Assumptions (NG)'!$V$7*Model!$R$438*AVERAGE('Assumptions (NG)'!$N$2:$P$2)+ Model!$R$439*AVERAGE('Assumptions (NG)'!$N$3:$P$3))/10^9,0)</f>
        <v>-0.0008668769812</v>
      </c>
      <c r="Y511" s="177">
        <f>IF(Model!AD$1&lt;='Assumptions (NG)'!$V$12,PPMT('Assumptions (NG)'!$V$9,Model!AD$1,'Assumptions (NG)'!$V$12,'Assumptions (NG)'!$V$7*Model!$R$438*AVERAGE('Assumptions (NG)'!$N$2:$P$2)+ Model!$R$439*AVERAGE('Assumptions (NG)'!$N$3:$P$3))/10^9,0)</f>
        <v>-0.0009318927548</v>
      </c>
      <c r="Z511" s="177">
        <f>IF(Model!AE$1&lt;='Assumptions (NG)'!$V$12,PPMT('Assumptions (NG)'!$V$9,Model!AE$1,'Assumptions (NG)'!$V$12,'Assumptions (NG)'!$V$7*Model!$R$438*AVERAGE('Assumptions (NG)'!$N$2:$P$2)+ Model!$R$439*AVERAGE('Assumptions (NG)'!$N$3:$P$3))/10^9,0)</f>
        <v>-0.001001784711</v>
      </c>
      <c r="AA511" s="177">
        <f>IF(Model!AF$1&lt;='Assumptions (NG)'!$V$12,PPMT('Assumptions (NG)'!$V$9,Model!AF$1,'Assumptions (NG)'!$V$12,'Assumptions (NG)'!$V$7*Model!$R$438*AVERAGE('Assumptions (NG)'!$N$2:$P$2)+ Model!$R$439*AVERAGE('Assumptions (NG)'!$N$3:$P$3))/10^9,0)</f>
        <v>-0.001076918565</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-0.0001377840086</v>
      </c>
      <c r="T512" s="177">
        <f>IF(Model!X$1&lt;='Assumptions (NG)'!$V$12,PPMT('Assumptions (NG)'!$V$9,Model!X$1,'Assumptions (NG)'!$V$12,'Assumptions (NG)'!$V$7*Model!$S$438*AVERAGE('Assumptions (NG)'!$O$2:$Q$2)+ Model!$S$439*AVERAGE('Assumptions (NG)'!$O$3:$Q$3))/10^9,0)</f>
        <v>-0.0001481178093</v>
      </c>
      <c r="U512" s="177">
        <f>IF(Model!Y$1&lt;='Assumptions (NG)'!$V$12,PPMT('Assumptions (NG)'!$V$9,Model!Y$1,'Assumptions (NG)'!$V$12,'Assumptions (NG)'!$V$7*Model!$S$438*AVERAGE('Assumptions (NG)'!$O$2:$Q$2)+ Model!$S$439*AVERAGE('Assumptions (NG)'!$O$3:$Q$3))/10^9,0)</f>
        <v>-0.000159226645</v>
      </c>
      <c r="V512" s="177">
        <f>IF(Model!Z$1&lt;='Assumptions (NG)'!$V$12,PPMT('Assumptions (NG)'!$V$9,Model!Z$1,'Assumptions (NG)'!$V$12,'Assumptions (NG)'!$V$7*Model!$S$438*AVERAGE('Assumptions (NG)'!$O$2:$Q$2)+ Model!$S$439*AVERAGE('Assumptions (NG)'!$O$3:$Q$3))/10^9,0)</f>
        <v>-0.0001711686433</v>
      </c>
      <c r="W512" s="177">
        <f>IF(Model!AA$1&lt;='Assumptions (NG)'!$V$12,PPMT('Assumptions (NG)'!$V$9,Model!AA$1,'Assumptions (NG)'!$V$12,'Assumptions (NG)'!$V$7*Model!$S$438*AVERAGE('Assumptions (NG)'!$O$2:$Q$2)+ Model!$S$439*AVERAGE('Assumptions (NG)'!$O$3:$Q$3))/10^9,0)</f>
        <v>-0.0001840062916</v>
      </c>
      <c r="X512" s="177">
        <f>IF(Model!AB$1&lt;='Assumptions (NG)'!$V$12,PPMT('Assumptions (NG)'!$V$9,Model!AB$1,'Assumptions (NG)'!$V$12,'Assumptions (NG)'!$V$7*Model!$S$438*AVERAGE('Assumptions (NG)'!$O$2:$Q$2)+ Model!$S$439*AVERAGE('Assumptions (NG)'!$O$3:$Q$3))/10^9,0)</f>
        <v>-0.0001978067634</v>
      </c>
      <c r="Y512" s="177">
        <f>IF(Model!AC$1&lt;='Assumptions (NG)'!$V$12,PPMT('Assumptions (NG)'!$V$9,Model!AC$1,'Assumptions (NG)'!$V$12,'Assumptions (NG)'!$V$7*Model!$S$438*AVERAGE('Assumptions (NG)'!$O$2:$Q$2)+ Model!$S$439*AVERAGE('Assumptions (NG)'!$O$3:$Q$3))/10^9,0)</f>
        <v>-0.0002126422707</v>
      </c>
      <c r="Z512" s="177">
        <f>IF(Model!AD$1&lt;='Assumptions (NG)'!$V$12,PPMT('Assumptions (NG)'!$V$9,Model!AD$1,'Assumptions (NG)'!$V$12,'Assumptions (NG)'!$V$7*Model!$S$438*AVERAGE('Assumptions (NG)'!$O$2:$Q$2)+ Model!$S$439*AVERAGE('Assumptions (NG)'!$O$3:$Q$3))/10^9,0)</f>
        <v>-0.000228590441</v>
      </c>
      <c r="AA512" s="177">
        <f>IF(Model!AE$1&lt;='Assumptions (NG)'!$V$12,PPMT('Assumptions (NG)'!$V$9,Model!AE$1,'Assumptions (NG)'!$V$12,'Assumptions (NG)'!$V$7*Model!$S$438*AVERAGE('Assumptions (NG)'!$O$2:$Q$2)+ Model!$S$439*AVERAGE('Assumptions (NG)'!$O$3:$Q$3))/10^9,0)</f>
        <v>-0.0002457347241</v>
      </c>
      <c r="AB512" s="177">
        <f>IF(Model!AF$1&lt;='Assumptions (NG)'!$V$12,PPMT('Assumptions (NG)'!$V$9,Model!AF$1,'Assumptions (NG)'!$V$12,'Assumptions (NG)'!$V$7*Model!$S$438*AVERAGE('Assumptions (NG)'!$O$2:$Q$2)+ Model!$S$439*AVERAGE('Assumptions (NG)'!$O$3:$Q$3))/10^9,0)</f>
        <v>-0.0002641648284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-0.0006996812537</v>
      </c>
      <c r="U513" s="177">
        <f>IF(Model!X$1&lt;='Assumptions (NG)'!$V$12,PPMT('Assumptions (NG)'!$V$9,Model!X$1,'Assumptions (NG)'!$V$12,'Assumptions (NG)'!$V$7*Model!$T$438*AVERAGE('Assumptions (NG)'!$P$2:$R$2)+ Model!$T$439*AVERAGE('Assumptions (NG)'!$P$3:$R$3))/10^9,0)</f>
        <v>-0.0007521573477</v>
      </c>
      <c r="V513" s="177">
        <f>IF(Model!Y$1&lt;='Assumptions (NG)'!$V$12,PPMT('Assumptions (NG)'!$V$9,Model!Y$1,'Assumptions (NG)'!$V$12,'Assumptions (NG)'!$V$7*Model!$T$438*AVERAGE('Assumptions (NG)'!$P$2:$R$2)+ Model!$T$439*AVERAGE('Assumptions (NG)'!$P$3:$R$3))/10^9,0)</f>
        <v>-0.0008085691488</v>
      </c>
      <c r="W513" s="177">
        <f>IF(Model!Z$1&lt;='Assumptions (NG)'!$V$12,PPMT('Assumptions (NG)'!$V$9,Model!Z$1,'Assumptions (NG)'!$V$12,'Assumptions (NG)'!$V$7*Model!$T$438*AVERAGE('Assumptions (NG)'!$P$2:$R$2)+ Model!$T$439*AVERAGE('Assumptions (NG)'!$P$3:$R$3))/10^9,0)</f>
        <v>-0.0008692118349</v>
      </c>
      <c r="X513" s="177">
        <f>IF(Model!AA$1&lt;='Assumptions (NG)'!$V$12,PPMT('Assumptions (NG)'!$V$9,Model!AA$1,'Assumptions (NG)'!$V$12,'Assumptions (NG)'!$V$7*Model!$T$438*AVERAGE('Assumptions (NG)'!$P$2:$R$2)+ Model!$T$439*AVERAGE('Assumptions (NG)'!$P$3:$R$3))/10^9,0)</f>
        <v>-0.0009344027226</v>
      </c>
      <c r="Y513" s="177">
        <f>IF(Model!AB$1&lt;='Assumptions (NG)'!$V$12,PPMT('Assumptions (NG)'!$V$9,Model!AB$1,'Assumptions (NG)'!$V$12,'Assumptions (NG)'!$V$7*Model!$T$438*AVERAGE('Assumptions (NG)'!$P$2:$R$2)+ Model!$T$439*AVERAGE('Assumptions (NG)'!$P$3:$R$3))/10^9,0)</f>
        <v>-0.001004482927</v>
      </c>
      <c r="Z513" s="177">
        <f>IF(Model!AC$1&lt;='Assumptions (NG)'!$V$12,PPMT('Assumptions (NG)'!$V$9,Model!AC$1,'Assumptions (NG)'!$V$12,'Assumptions (NG)'!$V$7*Model!$T$438*AVERAGE('Assumptions (NG)'!$P$2:$R$2)+ Model!$T$439*AVERAGE('Assumptions (NG)'!$P$3:$R$3))/10^9,0)</f>
        <v>-0.001079819146</v>
      </c>
      <c r="AA513" s="177">
        <f>IF(Model!AD$1&lt;='Assumptions (NG)'!$V$12,PPMT('Assumptions (NG)'!$V$9,Model!AD$1,'Assumptions (NG)'!$V$12,'Assumptions (NG)'!$V$7*Model!$T$438*AVERAGE('Assumptions (NG)'!$P$2:$R$2)+ Model!$T$439*AVERAGE('Assumptions (NG)'!$P$3:$R$3))/10^9,0)</f>
        <v>-0.001160805582</v>
      </c>
      <c r="AB513" s="177">
        <f>IF(Model!AE$1&lt;='Assumptions (NG)'!$V$12,PPMT('Assumptions (NG)'!$V$9,Model!AE$1,'Assumptions (NG)'!$V$12,'Assumptions (NG)'!$V$7*Model!$T$438*AVERAGE('Assumptions (NG)'!$P$2:$R$2)+ Model!$T$439*AVERAGE('Assumptions (NG)'!$P$3:$R$3))/10^9,0)</f>
        <v>-0.001247866001</v>
      </c>
      <c r="AC513" s="177">
        <f>IF(Model!AF$1&lt;='Assumptions (NG)'!$V$12,PPMT('Assumptions (NG)'!$V$9,Model!AF$1,'Assumptions (NG)'!$V$12,'Assumptions (NG)'!$V$7*Model!$T$438*AVERAGE('Assumptions (NG)'!$P$2:$R$2)+ Model!$T$439*AVERAGE('Assumptions (NG)'!$P$3:$R$3))/10^9,0)</f>
        <v>-0.001341455951</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-0.08239815439</v>
      </c>
      <c r="V514" s="177">
        <f>IF(Model!X$1&lt;='Assumptions (NG)'!$V$12,PPMT('Assumptions (NG)'!$V$9,Model!X$1,'Assumptions (NG)'!$V$12,'Assumptions (NG)'!$V$7*Model!$U$438*AVERAGE('Assumptions (NG)'!$Q$2:$S$2)+ Model!$U$439*AVERAGE('Assumptions (NG)'!$Q$3:$S3))/10^9,0)</f>
        <v>-0.08857801597</v>
      </c>
      <c r="W514" s="177">
        <f>IF(Model!Y$1&lt;='Assumptions (NG)'!$V$12,PPMT('Assumptions (NG)'!$V$9,Model!Y$1,'Assumptions (NG)'!$V$12,'Assumptions (NG)'!$V$7*Model!$U$438*AVERAGE('Assumptions (NG)'!$Q$2:$S$2)+ Model!$U$439*AVERAGE('Assumptions (NG)'!$Q$3:$S3))/10^9,0)</f>
        <v>-0.09522136717</v>
      </c>
      <c r="X514" s="177">
        <f>IF(Model!Z$1&lt;='Assumptions (NG)'!$V$12,PPMT('Assumptions (NG)'!$V$9,Model!Z$1,'Assumptions (NG)'!$V$12,'Assumptions (NG)'!$V$7*Model!$U$438*AVERAGE('Assumptions (NG)'!$Q$2:$S$2)+ Model!$U$439*AVERAGE('Assumptions (NG)'!$Q$3:$S3))/10^9,0)</f>
        <v>-0.1023629697</v>
      </c>
      <c r="Y514" s="177">
        <f>IF(Model!AA$1&lt;='Assumptions (NG)'!$V$12,PPMT('Assumptions (NG)'!$V$9,Model!AA$1,'Assumptions (NG)'!$V$12,'Assumptions (NG)'!$V$7*Model!$U$438*AVERAGE('Assumptions (NG)'!$Q$2:$S$2)+ Model!$U$439*AVERAGE('Assumptions (NG)'!$Q$3:$S3))/10^9,0)</f>
        <v>-0.1100401924</v>
      </c>
      <c r="Z514" s="177">
        <f>IF(Model!AB$1&lt;='Assumptions (NG)'!$V$12,PPMT('Assumptions (NG)'!$V$9,Model!AB$1,'Assumptions (NG)'!$V$12,'Assumptions (NG)'!$V$7*Model!$U$438*AVERAGE('Assumptions (NG)'!$Q$2:$S$2)+ Model!$U$439*AVERAGE('Assumptions (NG)'!$Q$3:$S3))/10^9,0)</f>
        <v>-0.1182932069</v>
      </c>
      <c r="AA514" s="177">
        <f>IF(Model!AC$1&lt;='Assumptions (NG)'!$V$12,PPMT('Assumptions (NG)'!$V$9,Model!AC$1,'Assumptions (NG)'!$V$12,'Assumptions (NG)'!$V$7*Model!$U$438*AVERAGE('Assumptions (NG)'!$Q$2:$S$2)+ Model!$U$439*AVERAGE('Assumptions (NG)'!$Q$3:$S3))/10^9,0)</f>
        <v>-0.1271651974</v>
      </c>
      <c r="AB514" s="177">
        <f>IF(Model!AD$1&lt;='Assumptions (NG)'!$V$12,PPMT('Assumptions (NG)'!$V$9,Model!AD$1,'Assumptions (NG)'!$V$12,'Assumptions (NG)'!$V$7*Model!$U$438*AVERAGE('Assumptions (NG)'!$Q$2:$S$2)+ Model!$U$439*AVERAGE('Assumptions (NG)'!$Q$3:$S3))/10^9,0)</f>
        <v>-0.1367025872</v>
      </c>
      <c r="AC514" s="177">
        <f>IF(Model!AE$1&lt;='Assumptions (NG)'!$V$12,PPMT('Assumptions (NG)'!$V$9,Model!AE$1,'Assumptions (NG)'!$V$12,'Assumptions (NG)'!$V$7*Model!$U$438*AVERAGE('Assumptions (NG)'!$Q$2:$S$2)+ Model!$U$439*AVERAGE('Assumptions (NG)'!$Q$3:$S3))/10^9,0)</f>
        <v>-0.1469552812</v>
      </c>
      <c r="AD514" s="177">
        <f>IF(Model!AF$1&lt;='Assumptions (NG)'!$V$12,PPMT('Assumptions (NG)'!$V$9,Model!AF$1,'Assumptions (NG)'!$V$12,'Assumptions (NG)'!$V$7*Model!$U$438*AVERAGE('Assumptions (NG)'!$Q$2:$S$2)+ Model!$U$439*AVERAGE('Assumptions (NG)'!$Q$3:$S3))/10^9,0)</f>
        <v>-0.1579769273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-0.04893919271</v>
      </c>
      <c r="Y517" s="221">
        <f>IF(Model!X$1&lt;='Assumptions (NG)'!$V$12,PPMT('Assumptions (NG)'!$V$9,Model!X$1,'Assumptions (NG)'!$V$12,'Assumptions (NG)'!$V$7*Model!$X$438*AVERAGE('Assumptions (NG)'!$T$2:$V$2)+ Model!$X$439*AVERAGE('Assumptions (NG)'!$T$3:$V3))/10^9,0)</f>
        <v>-0.05260963216</v>
      </c>
      <c r="Z517" s="221">
        <f>IF(Model!Y$1&lt;='Assumptions (NG)'!$V$12,PPMT('Assumptions (NG)'!$V$9,Model!Y$1,'Assumptions (NG)'!$V$12,'Assumptions (NG)'!$V$7*Model!$X$438*AVERAGE('Assumptions (NG)'!$T$2:$V$2)+ Model!$X$439*AVERAGE('Assumptions (NG)'!$T$3:$V3))/10^9,0)</f>
        <v>-0.05655535457</v>
      </c>
      <c r="AA517" s="221">
        <f>IF(Model!Z$1&lt;='Assumptions (NG)'!$V$12,PPMT('Assumptions (NG)'!$V$9,Model!Z$1,'Assumptions (NG)'!$V$12,'Assumptions (NG)'!$V$7*Model!$X$438*AVERAGE('Assumptions (NG)'!$T$2:$V$2)+ Model!$X$439*AVERAGE('Assumptions (NG)'!$T$3:$V3))/10^9,0)</f>
        <v>-0.06079700617</v>
      </c>
      <c r="AB517" s="221">
        <f>IF(Model!AA$1&lt;='Assumptions (NG)'!$V$12,PPMT('Assumptions (NG)'!$V$9,Model!AA$1,'Assumptions (NG)'!$V$12,'Assumptions (NG)'!$V$7*Model!$X$438*AVERAGE('Assumptions (NG)'!$T$2:$V$2)+ Model!$X$439*AVERAGE('Assumptions (NG)'!$T$3:$V3))/10^9,0)</f>
        <v>-0.06535678163</v>
      </c>
      <c r="AC517" s="221">
        <f>IF(Model!AB$1&lt;='Assumptions (NG)'!$V$12,PPMT('Assumptions (NG)'!$V$9,Model!AB$1,'Assumptions (NG)'!$V$12,'Assumptions (NG)'!$V$7*Model!$X$438*AVERAGE('Assumptions (NG)'!$T$2:$V$2)+ Model!$X$439*AVERAGE('Assumptions (NG)'!$T$3:$V3))/10^9,0)</f>
        <v>-0.07025854025</v>
      </c>
      <c r="AD517" s="221">
        <f>IF(Model!AC$1&lt;='Assumptions (NG)'!$V$12,PPMT('Assumptions (NG)'!$V$9,Model!AC$1,'Assumptions (NG)'!$V$12,'Assumptions (NG)'!$V$7*Model!$X$438*AVERAGE('Assumptions (NG)'!$T$2:$V$2)+ Model!$X$439*AVERAGE('Assumptions (NG)'!$T$3:$V3))/10^9,0)</f>
        <v>-0.07552793077</v>
      </c>
      <c r="AE517" s="221">
        <f>IF(Model!AD$1&lt;='Assumptions (NG)'!$V$12,PPMT('Assumptions (NG)'!$V$9,Model!AD$1,'Assumptions (NG)'!$V$12,'Assumptions (NG)'!$V$7*Model!$X$438*AVERAGE('Assumptions (NG)'!$T$2:$V$2)+ Model!$X$439*AVERAGE('Assumptions (NG)'!$T$3:$V3))/10^9,0)</f>
        <v>-0.08119252558</v>
      </c>
      <c r="AF517" s="221">
        <f>IF(Model!AE$1&lt;='Assumptions (NG)'!$V$12,PPMT('Assumptions (NG)'!$V$9,Model!AE$1,'Assumptions (NG)'!$V$12,'Assumptions (NG)'!$V$7*Model!$X$438*AVERAGE('Assumptions (NG)'!$T$2:$V$2)+ Model!$X$439*AVERAGE('Assumptions (NG)'!$T$3:$V3))/10^9,0)</f>
        <v>-0.08728196499</v>
      </c>
      <c r="AG517" s="221">
        <f>IF(Model!AF$1&lt;='Assumptions (NG)'!$V$12,PPMT('Assumptions (NG)'!$V$9,Model!AF$1,'Assumptions (NG)'!$V$12,'Assumptions (NG)'!$V$7*Model!$X$438*AVERAGE('Assumptions (NG)'!$T$2:$V$2)+ Model!$X$439*AVERAGE('Assumptions (NG)'!$T$3:$V3))/10^9,0)</f>
        <v>-0.09382811237</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-0.01560386096</v>
      </c>
      <c r="Z518" s="219">
        <f>IF(Model!X$1&lt;='Assumptions (NG)'!$V$12,PPMT('Assumptions (NG)'!$V$9,Model!X$1,'Assumptions (NG)'!$V$12,'Assumptions (NG)'!$V$7*Model!$Y$438*AVERAGE('Assumptions (NG)'!$U$2:$W$2)+ Model!$Y$439*AVERAGE('Assumptions (NG)'!$U$3:$W3))/10^9,0)</f>
        <v>-0.01677415053</v>
      </c>
      <c r="AA518" s="219">
        <f>IF(Model!Y$1&lt;='Assumptions (NG)'!$V$12,PPMT('Assumptions (NG)'!$V$9,Model!Y$1,'Assumptions (NG)'!$V$12,'Assumptions (NG)'!$V$7*Model!$Y$438*AVERAGE('Assumptions (NG)'!$U$2:$W$2)+ Model!$Y$439*AVERAGE('Assumptions (NG)'!$U$3:$W3))/10^9,0)</f>
        <v>-0.01803221182</v>
      </c>
      <c r="AB518" s="219">
        <f>IF(Model!Z$1&lt;='Assumptions (NG)'!$V$12,PPMT('Assumptions (NG)'!$V$9,Model!Z$1,'Assumptions (NG)'!$V$12,'Assumptions (NG)'!$V$7*Model!$Y$438*AVERAGE('Assumptions (NG)'!$U$2:$W$2)+ Model!$Y$439*AVERAGE('Assumptions (NG)'!$U$3:$W3))/10^9,0)</f>
        <v>-0.01938462771</v>
      </c>
      <c r="AC518" s="219">
        <f>IF(Model!AA$1&lt;='Assumptions (NG)'!$V$12,PPMT('Assumptions (NG)'!$V$9,Model!AA$1,'Assumptions (NG)'!$V$12,'Assumptions (NG)'!$V$7*Model!$Y$438*AVERAGE('Assumptions (NG)'!$U$2:$W$2)+ Model!$Y$439*AVERAGE('Assumptions (NG)'!$U$3:$W3))/10^9,0)</f>
        <v>-0.02083847479</v>
      </c>
      <c r="AD518" s="219">
        <f>IF(Model!AB$1&lt;='Assumptions (NG)'!$V$12,PPMT('Assumptions (NG)'!$V$9,Model!AB$1,'Assumptions (NG)'!$V$12,'Assumptions (NG)'!$V$7*Model!$Y$438*AVERAGE('Assumptions (NG)'!$U$2:$W$2)+ Model!$Y$439*AVERAGE('Assumptions (NG)'!$U$3:$W3))/10^9,0)</f>
        <v>-0.0224013604</v>
      </c>
      <c r="AE518" s="219">
        <f>IF(Model!AC$1&lt;='Assumptions (NG)'!$V$12,PPMT('Assumptions (NG)'!$V$9,Model!AC$1,'Assumptions (NG)'!$V$12,'Assumptions (NG)'!$V$7*Model!$Y$438*AVERAGE('Assumptions (NG)'!$U$2:$W$2)+ Model!$Y$439*AVERAGE('Assumptions (NG)'!$U$3:$W3))/10^9,0)</f>
        <v>-0.02408146243</v>
      </c>
      <c r="AF518" s="219">
        <f>IF(Model!AD$1&lt;='Assumptions (NG)'!$V$12,PPMT('Assumptions (NG)'!$V$9,Model!AD$1,'Assumptions (NG)'!$V$12,'Assumptions (NG)'!$V$7*Model!$Y$438*AVERAGE('Assumptions (NG)'!$U$2:$W$2)+ Model!$Y$439*AVERAGE('Assumptions (NG)'!$U$3:$W3))/10^9,0)</f>
        <v>-0.02588757211</v>
      </c>
      <c r="AG518" s="219">
        <f>IF(Model!AE$1&lt;='Assumptions (NG)'!$V$12,PPMT('Assumptions (NG)'!$V$9,Model!AE$1,'Assumptions (NG)'!$V$12,'Assumptions (NG)'!$V$7*Model!$Y$438*AVERAGE('Assumptions (NG)'!$U$2:$W$2)+ Model!$Y$439*AVERAGE('Assumptions (NG)'!$U$3:$W3))/10^9,0)</f>
        <v>-0.02782914002</v>
      </c>
      <c r="AH518" s="219">
        <f>IF(Model!AF$1&lt;='Assumptions (NG)'!$V$12,PPMT('Assumptions (NG)'!$V$9,Model!AF$1,'Assumptions (NG)'!$V$12,'Assumptions (NG)'!$V$7*Model!$Y$438*AVERAGE('Assumptions (NG)'!$U$2:$W$2)+ Model!$Y$439*AVERAGE('Assumptions (NG)'!$U$3:$W3))/10^9,0)</f>
        <v>-0.02991632552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-0.01591428788</v>
      </c>
      <c r="AA519" s="219">
        <f>IF(Model!X$1&lt;='Assumptions (NG)'!$V$12,PPMT('Assumptions (NG)'!$V$9,Model!X$1,'Assumptions (NG)'!$V$12,'Assumptions (NG)'!$V$7*Model!$Z$438*AVERAGE('Assumptions (NG)'!$V$2:$X$2)+ Model!$Z$439*AVERAGE('Assumptions (NG)'!$V$3:$X3))/10^9,0)</f>
        <v>-0.01710785947</v>
      </c>
      <c r="AB519" s="219">
        <f>IF(Model!Y$1&lt;='Assumptions (NG)'!$V$12,PPMT('Assumptions (NG)'!$V$9,Model!Y$1,'Assumptions (NG)'!$V$12,'Assumptions (NG)'!$V$7*Model!$Z$438*AVERAGE('Assumptions (NG)'!$V$2:$X$2)+ Model!$Z$439*AVERAGE('Assumptions (NG)'!$V$3:$X3))/10^9,0)</f>
        <v>-0.01839094893</v>
      </c>
      <c r="AC519" s="219">
        <f>IF(Model!Z$1&lt;='Assumptions (NG)'!$V$12,PPMT('Assumptions (NG)'!$V$9,Model!Z$1,'Assumptions (NG)'!$V$12,'Assumptions (NG)'!$V$7*Model!$Z$438*AVERAGE('Assumptions (NG)'!$V$2:$X$2)+ Model!$Z$439*AVERAGE('Assumptions (NG)'!$V$3:$X3))/10^9,0)</f>
        <v>-0.0197702701</v>
      </c>
      <c r="AD519" s="219">
        <f>IF(Model!AA$1&lt;='Assumptions (NG)'!$V$12,PPMT('Assumptions (NG)'!$V$9,Model!AA$1,'Assumptions (NG)'!$V$12,'Assumptions (NG)'!$V$7*Model!$Z$438*AVERAGE('Assumptions (NG)'!$V$2:$X$2)+ Model!$Z$439*AVERAGE('Assumptions (NG)'!$V$3:$X3))/10^9,0)</f>
        <v>-0.02125304035</v>
      </c>
      <c r="AE519" s="219">
        <f>IF(Model!AB$1&lt;='Assumptions (NG)'!$V$12,PPMT('Assumptions (NG)'!$V$9,Model!AB$1,'Assumptions (NG)'!$V$12,'Assumptions (NG)'!$V$7*Model!$Z$438*AVERAGE('Assumptions (NG)'!$V$2:$X$2)+ Model!$Z$439*AVERAGE('Assumptions (NG)'!$V$3:$X3))/10^9,0)</f>
        <v>-0.02284701838</v>
      </c>
      <c r="AF519" s="219">
        <f>IF(Model!AC$1&lt;='Assumptions (NG)'!$V$12,PPMT('Assumptions (NG)'!$V$9,Model!AC$1,'Assumptions (NG)'!$V$12,'Assumptions (NG)'!$V$7*Model!$Z$438*AVERAGE('Assumptions (NG)'!$V$2:$X$2)+ Model!$Z$439*AVERAGE('Assumptions (NG)'!$V$3:$X3))/10^9,0)</f>
        <v>-0.02456054476</v>
      </c>
      <c r="AG519" s="219">
        <f>IF(Model!AD$1&lt;='Assumptions (NG)'!$V$12,PPMT('Assumptions (NG)'!$V$9,Model!AD$1,'Assumptions (NG)'!$V$12,'Assumptions (NG)'!$V$7*Model!$Z$438*AVERAGE('Assumptions (NG)'!$V$2:$X$2)+ Model!$Z$439*AVERAGE('Assumptions (NG)'!$V$3:$X3))/10^9,0)</f>
        <v>-0.02640258562</v>
      </c>
      <c r="AH519" s="219">
        <f>IF(Model!AE$1&lt;='Assumptions (NG)'!$V$12,PPMT('Assumptions (NG)'!$V$9,Model!AE$1,'Assumptions (NG)'!$V$12,'Assumptions (NG)'!$V$7*Model!$Z$438*AVERAGE('Assumptions (NG)'!$V$2:$X$2)+ Model!$Z$439*AVERAGE('Assumptions (NG)'!$V$3:$X3))/10^9,0)</f>
        <v>-0.02838277954</v>
      </c>
      <c r="AI519" s="219">
        <f>IF(Model!AF$1&lt;='Assumptions (NG)'!$V$12,PPMT('Assumptions (NG)'!$V$9,Model!AF$1,'Assumptions (NG)'!$V$12,'Assumptions (NG)'!$V$7*Model!$Z$438*AVERAGE('Assumptions (NG)'!$V$2:$X$2)+ Model!$Z$439*AVERAGE('Assumptions (NG)'!$V$3:$X3))/10^9,0)</f>
        <v>-0.030511488</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-0.01665092756</v>
      </c>
      <c r="AB520" s="219">
        <f>IF(Model!X$1&lt;='Assumptions (NG)'!$V$12,PPMT('Assumptions (NG)'!$V$9,Model!X$1,'Assumptions (NG)'!$V$12,'Assumptions (NG)'!$V$7*Model!$AA$438*AVERAGE('Assumptions (NG)'!$W$2:$Y$2)+ Model!$AA$439*AVERAGE('Assumptions (NG)'!$W$3:$Y3))/10^9,0)</f>
        <v>-0.01789974712</v>
      </c>
      <c r="AC520" s="219">
        <f>IF(Model!Y$1&lt;='Assumptions (NG)'!$V$12,PPMT('Assumptions (NG)'!$V$9,Model!Y$1,'Assumptions (NG)'!$V$12,'Assumptions (NG)'!$V$7*Model!$AA$438*AVERAGE('Assumptions (NG)'!$W$2:$Y$2)+ Model!$AA$439*AVERAGE('Assumptions (NG)'!$W$3:$Y3))/10^9,0)</f>
        <v>-0.01924222816</v>
      </c>
      <c r="AD520" s="219">
        <f>IF(Model!Z$1&lt;='Assumptions (NG)'!$V$12,PPMT('Assumptions (NG)'!$V$9,Model!Z$1,'Assumptions (NG)'!$V$12,'Assumptions (NG)'!$V$7*Model!$AA$438*AVERAGE('Assumptions (NG)'!$W$2:$Y$2)+ Model!$AA$439*AVERAGE('Assumptions (NG)'!$W$3:$Y3))/10^9,0)</f>
        <v>-0.02068539527</v>
      </c>
      <c r="AE520" s="219">
        <f>IF(Model!AA$1&lt;='Assumptions (NG)'!$V$12,PPMT('Assumptions (NG)'!$V$9,Model!AA$1,'Assumptions (NG)'!$V$12,'Assumptions (NG)'!$V$7*Model!$AA$438*AVERAGE('Assumptions (NG)'!$W$2:$Y$2)+ Model!$AA$439*AVERAGE('Assumptions (NG)'!$W$3:$Y3))/10^9,0)</f>
        <v>-0.02223679991</v>
      </c>
      <c r="AF520" s="219">
        <f>IF(Model!AB$1&lt;='Assumptions (NG)'!$V$12,PPMT('Assumptions (NG)'!$V$9,Model!AB$1,'Assumptions (NG)'!$V$12,'Assumptions (NG)'!$V$7*Model!$AA$438*AVERAGE('Assumptions (NG)'!$W$2:$Y$2)+ Model!$AA$439*AVERAGE('Assumptions (NG)'!$W$3:$Y3))/10^9,0)</f>
        <v>-0.02390455991</v>
      </c>
      <c r="AG520" s="219">
        <f>IF(Model!AC$1&lt;='Assumptions (NG)'!$V$12,PPMT('Assumptions (NG)'!$V$9,Model!AC$1,'Assumptions (NG)'!$V$12,'Assumptions (NG)'!$V$7*Model!$AA$438*AVERAGE('Assumptions (NG)'!$W$2:$Y$2)+ Model!$AA$439*AVERAGE('Assumptions (NG)'!$W$3:$Y3))/10^9,0)</f>
        <v>-0.0256974019</v>
      </c>
      <c r="AH520" s="219">
        <f>IF(Model!AD$1&lt;='Assumptions (NG)'!$V$12,PPMT('Assumptions (NG)'!$V$9,Model!AD$1,'Assumptions (NG)'!$V$12,'Assumptions (NG)'!$V$7*Model!$AA$438*AVERAGE('Assumptions (NG)'!$W$2:$Y$2)+ Model!$AA$439*AVERAGE('Assumptions (NG)'!$W$3:$Y3))/10^9,0)</f>
        <v>-0.02762470704</v>
      </c>
      <c r="AI520" s="219">
        <f>IF(Model!AE$1&lt;='Assumptions (NG)'!$V$12,PPMT('Assumptions (NG)'!$V$9,Model!AE$1,'Assumptions (NG)'!$V$12,'Assumptions (NG)'!$V$7*Model!$AA$438*AVERAGE('Assumptions (NG)'!$W$2:$Y$2)+ Model!$AA$439*AVERAGE('Assumptions (NG)'!$W$3:$Y3))/10^9,0)</f>
        <v>-0.02969656007</v>
      </c>
      <c r="AJ520" s="219">
        <f>IF(Model!AF$1&lt;='Assumptions (NG)'!$V$12,PPMT('Assumptions (NG)'!$V$9,Model!AF$1,'Assumptions (NG)'!$V$12,'Assumptions (NG)'!$V$7*Model!$AA$438*AVERAGE('Assumptions (NG)'!$W$2:$Y$2)+ Model!$AA$439*AVERAGE('Assumptions (NG)'!$W$3:$Y3))/10^9,0)</f>
        <v>-0.03192380208</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-0.04001342894</v>
      </c>
      <c r="AC521" s="219">
        <f>IF(Model!X$1&lt;='Assumptions (NG)'!$V$12,PPMT('Assumptions (NG)'!$V$9,Model!X$1,'Assumptions (NG)'!$V$12,'Assumptions (NG)'!$V$7*Model!$AB$438*AVERAGE('Assumptions (NG)'!$X$2:$Z$2)+ Model!$AB$439*AVERAGE('Assumptions (NG)'!$X$3:$Z3))/10^9,0)</f>
        <v>-0.04301443611</v>
      </c>
      <c r="AD521" s="219">
        <f>IF(Model!Y$1&lt;='Assumptions (NG)'!$V$12,PPMT('Assumptions (NG)'!$V$9,Model!Y$1,'Assumptions (NG)'!$V$12,'Assumptions (NG)'!$V$7*Model!$AB$438*AVERAGE('Assumptions (NG)'!$X$2:$Z$2)+ Model!$AB$439*AVERAGE('Assumptions (NG)'!$X$3:$Z3))/10^9,0)</f>
        <v>-0.04624051882</v>
      </c>
      <c r="AE521" s="219">
        <f>IF(Model!Z$1&lt;='Assumptions (NG)'!$V$12,PPMT('Assumptions (NG)'!$V$9,Model!Z$1,'Assumptions (NG)'!$V$12,'Assumptions (NG)'!$V$7*Model!$AB$438*AVERAGE('Assumptions (NG)'!$X$2:$Z$2)+ Model!$AB$439*AVERAGE('Assumptions (NG)'!$X$3:$Z3))/10^9,0)</f>
        <v>-0.04970855773</v>
      </c>
      <c r="AF521" s="219">
        <f>IF(Model!AA$1&lt;='Assumptions (NG)'!$V$12,PPMT('Assumptions (NG)'!$V$9,Model!AA$1,'Assumptions (NG)'!$V$12,'Assumptions (NG)'!$V$7*Model!$AB$438*AVERAGE('Assumptions (NG)'!$X$2:$Z$2)+ Model!$AB$439*AVERAGE('Assumptions (NG)'!$X$3:$Z3))/10^9,0)</f>
        <v>-0.05343669956</v>
      </c>
      <c r="AG521" s="219">
        <f>IF(Model!AB$1&lt;='Assumptions (NG)'!$V$12,PPMT('Assumptions (NG)'!$V$9,Model!AB$1,'Assumptions (NG)'!$V$12,'Assumptions (NG)'!$V$7*Model!$AB$438*AVERAGE('Assumptions (NG)'!$X$2:$Z$2)+ Model!$AB$439*AVERAGE('Assumptions (NG)'!$X$3:$Z3))/10^9,0)</f>
        <v>-0.05744445203</v>
      </c>
      <c r="AH521" s="219">
        <f>IF(Model!AC$1&lt;='Assumptions (NG)'!$V$12,PPMT('Assumptions (NG)'!$V$9,Model!AC$1,'Assumptions (NG)'!$V$12,'Assumptions (NG)'!$V$7*Model!$AB$438*AVERAGE('Assumptions (NG)'!$X$2:$Z$2)+ Model!$AB$439*AVERAGE('Assumptions (NG)'!$X$3:$Z3))/10^9,0)</f>
        <v>-0.06175278593</v>
      </c>
      <c r="AI521" s="219">
        <f>IF(Model!AD$1&lt;='Assumptions (NG)'!$V$12,PPMT('Assumptions (NG)'!$V$9,Model!AD$1,'Assumptions (NG)'!$V$12,'Assumptions (NG)'!$V$7*Model!$AB$438*AVERAGE('Assumptions (NG)'!$X$2:$Z$2)+ Model!$AB$439*AVERAGE('Assumptions (NG)'!$X$3:$Z3))/10^9,0)</f>
        <v>-0.06638424487</v>
      </c>
      <c r="AJ521" s="219">
        <f>IF(Model!AE$1&lt;='Assumptions (NG)'!$V$12,PPMT('Assumptions (NG)'!$V$9,Model!AE$1,'Assumptions (NG)'!$V$12,'Assumptions (NG)'!$V$7*Model!$AB$438*AVERAGE('Assumptions (NG)'!$X$2:$Z$2)+ Model!$AB$439*AVERAGE('Assumptions (NG)'!$X$3:$Z3))/10^9,0)</f>
        <v>-0.07136306324</v>
      </c>
      <c r="AK521" s="219">
        <f>IF(Model!AF$1&lt;='Assumptions (NG)'!$V$12,PPMT('Assumptions (NG)'!$V$9,Model!AF$1,'Assumptions (NG)'!$V$12,'Assumptions (NG)'!$V$7*Model!$AB$438*AVERAGE('Assumptions (NG)'!$X$2:$Z$2)+ Model!$AB$439*AVERAGE('Assumptions (NG)'!$X$3:$Z3))/10^9,0)</f>
        <v>-0.07671529298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-0.02187629975</v>
      </c>
      <c r="AD522" s="219">
        <f>IF(Model!X$1&lt;='Assumptions (NG)'!$V$12,PPMT('Assumptions (NG)'!$V$9,Model!X$1,'Assumptions (NG)'!$V$12,'Assumptions (NG)'!$V$7*Model!$AC$438*AVERAGE('Assumptions (NG)'!$Y$2:$AA$2)+ Model!$AC$439*AVERAGE('Assumptions (NG)'!$Y$3:$AA3))/10^9,0)</f>
        <v>-0.02351702223</v>
      </c>
      <c r="AE522" s="219">
        <f>IF(Model!Y$1&lt;='Assumptions (NG)'!$V$12,PPMT('Assumptions (NG)'!$V$9,Model!Y$1,'Assumptions (NG)'!$V$12,'Assumptions (NG)'!$V$7*Model!$AC$438*AVERAGE('Assumptions (NG)'!$Y$2:$AA$2)+ Model!$AC$439*AVERAGE('Assumptions (NG)'!$Y$3:$AA3))/10^9,0)</f>
        <v>-0.0252807989</v>
      </c>
      <c r="AF522" s="219">
        <f>IF(Model!Z$1&lt;='Assumptions (NG)'!$V$12,PPMT('Assumptions (NG)'!$V$9,Model!Z$1,'Assumptions (NG)'!$V$12,'Assumptions (NG)'!$V$7*Model!$AC$438*AVERAGE('Assumptions (NG)'!$Y$2:$AA$2)+ Model!$AC$439*AVERAGE('Assumptions (NG)'!$Y$3:$AA3))/10^9,0)</f>
        <v>-0.02717685882</v>
      </c>
      <c r="AG522" s="219">
        <f>IF(Model!AA$1&lt;='Assumptions (NG)'!$V$12,PPMT('Assumptions (NG)'!$V$9,Model!AA$1,'Assumptions (NG)'!$V$12,'Assumptions (NG)'!$V$7*Model!$AC$438*AVERAGE('Assumptions (NG)'!$Y$2:$AA$2)+ Model!$AC$439*AVERAGE('Assumptions (NG)'!$Y$3:$AA3))/10^9,0)</f>
        <v>-0.02921512323</v>
      </c>
      <c r="AH522" s="219">
        <f>IF(Model!AB$1&lt;='Assumptions (NG)'!$V$12,PPMT('Assumptions (NG)'!$V$9,Model!AB$1,'Assumptions (NG)'!$V$12,'Assumptions (NG)'!$V$7*Model!$AC$438*AVERAGE('Assumptions (NG)'!$Y$2:$AA$2)+ Model!$AC$439*AVERAGE('Assumptions (NG)'!$Y$3:$AA3))/10^9,0)</f>
        <v>-0.03140625747</v>
      </c>
      <c r="AI522" s="219">
        <f>IF(Model!AC$1&lt;='Assumptions (NG)'!$V$12,PPMT('Assumptions (NG)'!$V$9,Model!AC$1,'Assumptions (NG)'!$V$12,'Assumptions (NG)'!$V$7*Model!$AC$438*AVERAGE('Assumptions (NG)'!$Y$2:$AA$2)+ Model!$AC$439*AVERAGE('Assumptions (NG)'!$Y$3:$AA3))/10^9,0)</f>
        <v>-0.03376172678</v>
      </c>
      <c r="AJ522" s="219">
        <f>IF(Model!AD$1&lt;='Assumptions (NG)'!$V$12,PPMT('Assumptions (NG)'!$V$9,Model!AD$1,'Assumptions (NG)'!$V$12,'Assumptions (NG)'!$V$7*Model!$AC$438*AVERAGE('Assumptions (NG)'!$Y$2:$AA$2)+ Model!$AC$439*AVERAGE('Assumptions (NG)'!$Y$3:$AA3))/10^9,0)</f>
        <v>-0.03629385629</v>
      </c>
      <c r="AK522" s="219">
        <f>IF(Model!AE$1&lt;='Assumptions (NG)'!$V$12,PPMT('Assumptions (NG)'!$V$9,Model!AE$1,'Assumptions (NG)'!$V$12,'Assumptions (NG)'!$V$7*Model!$AC$438*AVERAGE('Assumptions (NG)'!$Y$2:$AA$2)+ Model!$AC$439*AVERAGE('Assumptions (NG)'!$Y$3:$AA3))/10^9,0)</f>
        <v>-0.03901589551</v>
      </c>
      <c r="AL522" s="219">
        <f>IF(Model!AF$1&lt;='Assumptions (NG)'!$V$12,PPMT('Assumptions (NG)'!$V$9,Model!AF$1,'Assumptions (NG)'!$V$12,'Assumptions (NG)'!$V$7*Model!$AC$438*AVERAGE('Assumptions (NG)'!$Y$2:$AA$2)+ Model!$AC$439*AVERAGE('Assumptions (NG)'!$Y$3:$AA3))/10^9,0)</f>
        <v>-0.04194208767</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-0.04707260061</v>
      </c>
      <c r="AE523" s="219">
        <f>IF(Model!X$1&lt;='Assumptions (NG)'!$V$12,PPMT('Assumptions (NG)'!$V$9,Model!X$1,'Assumptions (NG)'!$V$12,'Assumptions (NG)'!$V$7*Model!$AD$438*AVERAGE('Assumptions (NG)'!$Z$2:$AB$2)+ Model!$AD$439*AVERAGE('Assumptions (NG)'!$Z$3:$AB3))/10^9,0)</f>
        <v>-0.05060304566</v>
      </c>
      <c r="AF523" s="219">
        <f>IF(Model!Y$1&lt;='Assumptions (NG)'!$V$12,PPMT('Assumptions (NG)'!$V$9,Model!Y$1,'Assumptions (NG)'!$V$12,'Assumptions (NG)'!$V$7*Model!$AD$438*AVERAGE('Assumptions (NG)'!$Z$2:$AB$2)+ Model!$AD$439*AVERAGE('Assumptions (NG)'!$Z$3:$AB3))/10^9,0)</f>
        <v>-0.05439827408</v>
      </c>
      <c r="AG523" s="219">
        <f>IF(Model!Z$1&lt;='Assumptions (NG)'!$V$12,PPMT('Assumptions (NG)'!$V$9,Model!Z$1,'Assumptions (NG)'!$V$12,'Assumptions (NG)'!$V$7*Model!$AD$438*AVERAGE('Assumptions (NG)'!$Z$2:$AB$2)+ Model!$AD$439*AVERAGE('Assumptions (NG)'!$Z$3:$AB3))/10^9,0)</f>
        <v>-0.05847814464</v>
      </c>
      <c r="AH523" s="219">
        <f>IF(Model!AA$1&lt;='Assumptions (NG)'!$V$12,PPMT('Assumptions (NG)'!$V$9,Model!AA$1,'Assumptions (NG)'!$V$12,'Assumptions (NG)'!$V$7*Model!$AD$438*AVERAGE('Assumptions (NG)'!$Z$2:$AB$2)+ Model!$AD$439*AVERAGE('Assumptions (NG)'!$Z$3:$AB3))/10^9,0)</f>
        <v>-0.06286400549</v>
      </c>
      <c r="AI523" s="219">
        <f>IF(Model!AB$1&lt;='Assumptions (NG)'!$V$12,PPMT('Assumptions (NG)'!$V$9,Model!AB$1,'Assumptions (NG)'!$V$12,'Assumptions (NG)'!$V$7*Model!$AD$438*AVERAGE('Assumptions (NG)'!$Z$2:$AB$2)+ Model!$AD$439*AVERAGE('Assumptions (NG)'!$Z$3:$AB3))/10^9,0)</f>
        <v>-0.0675788059</v>
      </c>
      <c r="AJ523" s="219">
        <f>IF(Model!AC$1&lt;='Assumptions (NG)'!$V$12,PPMT('Assumptions (NG)'!$V$9,Model!AC$1,'Assumptions (NG)'!$V$12,'Assumptions (NG)'!$V$7*Model!$AD$438*AVERAGE('Assumptions (NG)'!$Z$2:$AB$2)+ Model!$AD$439*AVERAGE('Assumptions (NG)'!$Z$3:$AB3))/10^9,0)</f>
        <v>-0.07264721634</v>
      </c>
      <c r="AK523" s="219">
        <f>IF(Model!AD$1&lt;='Assumptions (NG)'!$V$12,PPMT('Assumptions (NG)'!$V$9,Model!AD$1,'Assumptions (NG)'!$V$12,'Assumptions (NG)'!$V$7*Model!$AD$438*AVERAGE('Assumptions (NG)'!$Z$2:$AB$2)+ Model!$AD$439*AVERAGE('Assumptions (NG)'!$Z$3:$AB3))/10^9,0)</f>
        <v>-0.07809575757</v>
      </c>
      <c r="AL523" s="219">
        <f>IF(Model!AE$1&lt;='Assumptions (NG)'!$V$12,PPMT('Assumptions (NG)'!$V$9,Model!AE$1,'Assumptions (NG)'!$V$12,'Assumptions (NG)'!$V$7*Model!$AD$438*AVERAGE('Assumptions (NG)'!$Z$2:$AB$2)+ Model!$AD$439*AVERAGE('Assumptions (NG)'!$Z$3:$AB3))/10^9,0)</f>
        <v>-0.08395293939</v>
      </c>
      <c r="AM523" s="219">
        <f>IF(Model!AF$1&lt;='Assumptions (NG)'!$V$12,PPMT('Assumptions (NG)'!$V$9,Model!AF$1,'Assumptions (NG)'!$V$12,'Assumptions (NG)'!$V$7*Model!$AD$438*AVERAGE('Assumptions (NG)'!$Z$2:$AB$2)+ Model!$AD$439*AVERAGE('Assumptions (NG)'!$Z$3:$AB3))/10^9,0)</f>
        <v>-0.09024940984</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-0.01756155222</v>
      </c>
      <c r="AF524" s="219">
        <f>IF(Model!X$1&lt;='Assumptions (NG)'!$V$12,PPMT('Assumptions (NG)'!$V$9,Model!X$1,'Assumptions (NG)'!$V$12,'Assumptions (NG)'!$V$7*Model!$AE$438*AVERAGE('Assumptions (NG)'!$AA$2:$AC$2)+ Model!$AE$439*AVERAGE('Assumptions (NG)'!$AA$3:$AC3))/10^9,0)</f>
        <v>-0.01887866864</v>
      </c>
      <c r="AG524" s="219">
        <f>IF(Model!Y$1&lt;='Assumptions (NG)'!$V$12,PPMT('Assumptions (NG)'!$V$9,Model!Y$1,'Assumptions (NG)'!$V$12,'Assumptions (NG)'!$V$7*Model!$AE$438*AVERAGE('Assumptions (NG)'!$AA$2:$AC$2)+ Model!$AE$439*AVERAGE('Assumptions (NG)'!$AA$3:$AC3))/10^9,0)</f>
        <v>-0.02029456879</v>
      </c>
      <c r="AH524" s="219">
        <f>IF(Model!Z$1&lt;='Assumptions (NG)'!$V$12,PPMT('Assumptions (NG)'!$V$9,Model!Z$1,'Assumptions (NG)'!$V$12,'Assumptions (NG)'!$V$7*Model!$AE$438*AVERAGE('Assumptions (NG)'!$AA$2:$AC$2)+ Model!$AE$439*AVERAGE('Assumptions (NG)'!$AA$3:$AC3))/10^9,0)</f>
        <v>-0.02181666145</v>
      </c>
      <c r="AI524" s="219">
        <f>IF(Model!AA$1&lt;='Assumptions (NG)'!$V$12,PPMT('Assumptions (NG)'!$V$9,Model!AA$1,'Assumptions (NG)'!$V$12,'Assumptions (NG)'!$V$7*Model!$AE$438*AVERAGE('Assumptions (NG)'!$AA$2:$AC$2)+ Model!$AE$439*AVERAGE('Assumptions (NG)'!$AA$3:$AC3))/10^9,0)</f>
        <v>-0.02345291105</v>
      </c>
      <c r="AJ524" s="219">
        <f>IF(Model!AB$1&lt;='Assumptions (NG)'!$V$12,PPMT('Assumptions (NG)'!$V$9,Model!AB$1,'Assumptions (NG)'!$V$12,'Assumptions (NG)'!$V$7*Model!$AE$438*AVERAGE('Assumptions (NG)'!$AA$2:$AC$2)+ Model!$AE$439*AVERAGE('Assumptions (NG)'!$AA$3:$AC3))/10^9,0)</f>
        <v>-0.02521187938</v>
      </c>
      <c r="AK524" s="219">
        <f>IF(Model!AC$1&lt;='Assumptions (NG)'!$V$12,PPMT('Assumptions (NG)'!$V$9,Model!AC$1,'Assumptions (NG)'!$V$12,'Assumptions (NG)'!$V$7*Model!$AE$438*AVERAGE('Assumptions (NG)'!$AA$2:$AC$2)+ Model!$AE$439*AVERAGE('Assumptions (NG)'!$AA$3:$AC3))/10^9,0)</f>
        <v>-0.02710277034</v>
      </c>
      <c r="AL524" s="219">
        <f>IF(Model!AD$1&lt;='Assumptions (NG)'!$V$12,PPMT('Assumptions (NG)'!$V$9,Model!AD$1,'Assumptions (NG)'!$V$12,'Assumptions (NG)'!$V$7*Model!$AE$438*AVERAGE('Assumptions (NG)'!$AA$2:$AC$2)+ Model!$AE$439*AVERAGE('Assumptions (NG)'!$AA$3:$AC3))/10^9,0)</f>
        <v>-0.02913547811</v>
      </c>
      <c r="AM524" s="219">
        <f>IF(Model!AE$1&lt;='Assumptions (NG)'!$V$12,PPMT('Assumptions (NG)'!$V$9,Model!AE$1,'Assumptions (NG)'!$V$12,'Assumptions (NG)'!$V$7*Model!$AE$438*AVERAGE('Assumptions (NG)'!$AA$2:$AC$2)+ Model!$AE$439*AVERAGE('Assumptions (NG)'!$AA$3:$AC3))/10^9,0)</f>
        <v>-0.03132063897</v>
      </c>
      <c r="AN524" s="219">
        <f>IF(Model!AF$1&lt;='Assumptions (NG)'!$V$12,PPMT('Assumptions (NG)'!$V$9,Model!AF$1,'Assumptions (NG)'!$V$12,'Assumptions (NG)'!$V$7*Model!$AE$438*AVERAGE('Assumptions (NG)'!$AA$2:$AC$2)+ Model!$AE$439*AVERAGE('Assumptions (NG)'!$AA$3:$AC3))/10^9,0)</f>
        <v>-0.03366968689</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-0.04090776033</v>
      </c>
      <c r="AG525" s="219">
        <f>IF(Model!X$1&lt;='Assumptions (NG)'!$V$12,PPMT('Assumptions (NG)'!$V$9,Model!X$1,'Assumptions (NG)'!$V$12,'Assumptions (NG)'!$V$7*Model!$AF$438*AVERAGE('Assumptions (NG)'!$AB$2:$AD$2)+ Model!$AF$439*AVERAGE('Assumptions (NG)'!$AB$3:$AD3))/10^9,0)</f>
        <v>-0.04397584236</v>
      </c>
      <c r="AH525" s="219">
        <f>IF(Model!Y$1&lt;='Assumptions (NG)'!$V$12,PPMT('Assumptions (NG)'!$V$9,Model!Y$1,'Assumptions (NG)'!$V$12,'Assumptions (NG)'!$V$7*Model!$AF$438*AVERAGE('Assumptions (NG)'!$AB$2:$AD$2)+ Model!$AF$439*AVERAGE('Assumptions (NG)'!$AB$3:$AD3))/10^9,0)</f>
        <v>-0.04727403054</v>
      </c>
      <c r="AI525" s="219">
        <f>IF(Model!Z$1&lt;='Assumptions (NG)'!$V$12,PPMT('Assumptions (NG)'!$V$9,Model!Z$1,'Assumptions (NG)'!$V$12,'Assumptions (NG)'!$V$7*Model!$AF$438*AVERAGE('Assumptions (NG)'!$AB$2:$AD$2)+ Model!$AF$439*AVERAGE('Assumptions (NG)'!$AB$3:$AD3))/10^9,0)</f>
        <v>-0.05081958283</v>
      </c>
      <c r="AJ525" s="219">
        <f>IF(Model!AA$1&lt;='Assumptions (NG)'!$V$12,PPMT('Assumptions (NG)'!$V$9,Model!AA$1,'Assumptions (NG)'!$V$12,'Assumptions (NG)'!$V$7*Model!$AF$438*AVERAGE('Assumptions (NG)'!$AB$2:$AD$2)+ Model!$AF$439*AVERAGE('Assumptions (NG)'!$AB$3:$AD3))/10^9,0)</f>
        <v>-0.05463105154</v>
      </c>
      <c r="AK525" s="219">
        <f>IF(Model!AB$1&lt;='Assumptions (NG)'!$V$12,PPMT('Assumptions (NG)'!$V$9,Model!AB$1,'Assumptions (NG)'!$V$12,'Assumptions (NG)'!$V$7*Model!$AF$438*AVERAGE('Assumptions (NG)'!$AB$2:$AD$2)+ Model!$AF$439*AVERAGE('Assumptions (NG)'!$AB$3:$AD3))/10^9,0)</f>
        <v>-0.0587283804</v>
      </c>
      <c r="AL525" s="219">
        <f>IF(Model!AC$1&lt;='Assumptions (NG)'!$V$12,PPMT('Assumptions (NG)'!$V$9,Model!AC$1,'Assumptions (NG)'!$V$12,'Assumptions (NG)'!$V$7*Model!$AF$438*AVERAGE('Assumptions (NG)'!$AB$2:$AD$2)+ Model!$AF$439*AVERAGE('Assumptions (NG)'!$AB$3:$AD3))/10^9,0)</f>
        <v>-0.06313300893</v>
      </c>
      <c r="AM525" s="219">
        <f>IF(Model!AD$1&lt;='Assumptions (NG)'!$V$12,PPMT('Assumptions (NG)'!$V$9,Model!AD$1,'Assumptions (NG)'!$V$12,'Assumptions (NG)'!$V$7*Model!$AF$438*AVERAGE('Assumptions (NG)'!$AB$2:$AD$2)+ Model!$AF$439*AVERAGE('Assumptions (NG)'!$AB$3:$AD3))/10^9,0)</f>
        <v>-0.0678679846</v>
      </c>
      <c r="AN525" s="219">
        <f>IF(Model!AE$1&lt;='Assumptions (NG)'!$V$12,PPMT('Assumptions (NG)'!$V$9,Model!AE$1,'Assumptions (NG)'!$V$12,'Assumptions (NG)'!$V$7*Model!$AF$438*AVERAGE('Assumptions (NG)'!$AB$2:$AD$2)+ Model!$AF$439*AVERAGE('Assumptions (NG)'!$AB$3:$AD3))/10^9,0)</f>
        <v>-0.07295808345</v>
      </c>
      <c r="AO525" s="219">
        <f>IF(Model!AF$1&lt;='Assumptions (NG)'!$V$12,PPMT('Assumptions (NG)'!$V$9,Model!AF$1,'Assumptions (NG)'!$V$12,'Assumptions (NG)'!$V$7*Model!$AF$438*AVERAGE('Assumptions (NG)'!$AB$2:$AD$2)+ Model!$AF$439*AVERAGE('Assumptions (NG)'!$AB$3:$AD3))/10^9,0)</f>
        <v>-0.07842993971</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-0.01950536754</v>
      </c>
      <c r="AH526" s="219">
        <f>IF(Model!X$1&lt;='Assumptions (NG)'!$V$12,PPMT('Assumptions (NG)'!$V$9,Model!X$1,'Assumptions (NG)'!$V$12,'Assumptions (NG)'!$V$7*Model!$AG$438*AVERAGE('Assumptions (NG)'!$AC$2:$AE$2)+ Model!$AG$439*AVERAGE('Assumptions (NG)'!$AC$3:$AE3))/10^9,0)</f>
        <v>-0.0209682701</v>
      </c>
      <c r="AI526" s="219">
        <f>IF(Model!Y$1&lt;='Assumptions (NG)'!$V$12,PPMT('Assumptions (NG)'!$V$9,Model!Y$1,'Assumptions (NG)'!$V$12,'Assumptions (NG)'!$V$7*Model!$AG$438*AVERAGE('Assumptions (NG)'!$AC$2:$AE$2)+ Model!$AG$439*AVERAGE('Assumptions (NG)'!$AC$3:$AE3))/10^9,0)</f>
        <v>-0.02254089036</v>
      </c>
      <c r="AJ526" s="219">
        <f>IF(Model!Z$1&lt;='Assumptions (NG)'!$V$12,PPMT('Assumptions (NG)'!$V$9,Model!Z$1,'Assumptions (NG)'!$V$12,'Assumptions (NG)'!$V$7*Model!$AG$438*AVERAGE('Assumptions (NG)'!$AC$2:$AE$2)+ Model!$AG$439*AVERAGE('Assumptions (NG)'!$AC$3:$AE3))/10^9,0)</f>
        <v>-0.02423145714</v>
      </c>
      <c r="AK526" s="219">
        <f>IF(Model!AA$1&lt;='Assumptions (NG)'!$V$12,PPMT('Assumptions (NG)'!$V$9,Model!AA$1,'Assumptions (NG)'!$V$12,'Assumptions (NG)'!$V$7*Model!$AG$438*AVERAGE('Assumptions (NG)'!$AC$2:$AE$2)+ Model!$AG$439*AVERAGE('Assumptions (NG)'!$AC$3:$AE3))/10^9,0)</f>
        <v>-0.02604881642</v>
      </c>
      <c r="AL526" s="219">
        <f>IF(Model!AB$1&lt;='Assumptions (NG)'!$V$12,PPMT('Assumptions (NG)'!$V$9,Model!AB$1,'Assumptions (NG)'!$V$12,'Assumptions (NG)'!$V$7*Model!$AG$438*AVERAGE('Assumptions (NG)'!$AC$2:$AE$2)+ Model!$AG$439*AVERAGE('Assumptions (NG)'!$AC$3:$AE3))/10^9,0)</f>
        <v>-0.02800247765</v>
      </c>
      <c r="AM526" s="219">
        <f>IF(Model!AC$1&lt;='Assumptions (NG)'!$V$12,PPMT('Assumptions (NG)'!$V$9,Model!AC$1,'Assumptions (NG)'!$V$12,'Assumptions (NG)'!$V$7*Model!$AG$438*AVERAGE('Assumptions (NG)'!$AC$2:$AE$2)+ Model!$AG$439*AVERAGE('Assumptions (NG)'!$AC$3:$AE3))/10^9,0)</f>
        <v>-0.03010266348</v>
      </c>
      <c r="AN526" s="219">
        <f>IF(Model!AD$1&lt;='Assumptions (NG)'!$V$12,PPMT('Assumptions (NG)'!$V$9,Model!AD$1,'Assumptions (NG)'!$V$12,'Assumptions (NG)'!$V$7*Model!$AG$438*AVERAGE('Assumptions (NG)'!$AC$2:$AE$2)+ Model!$AG$439*AVERAGE('Assumptions (NG)'!$AC$3:$AE3))/10^9,0)</f>
        <v>-0.03236036324</v>
      </c>
      <c r="AO526" s="219">
        <f>IF(Model!AE$1&lt;='Assumptions (NG)'!$V$12,PPMT('Assumptions (NG)'!$V$9,Model!AE$1,'Assumptions (NG)'!$V$12,'Assumptions (NG)'!$V$7*Model!$AG$438*AVERAGE('Assumptions (NG)'!$AC$2:$AE$2)+ Model!$AG$439*AVERAGE('Assumptions (NG)'!$AC$3:$AE3))/10^9,0)</f>
        <v>-0.03478739048</v>
      </c>
      <c r="AP526" s="219">
        <f>IF(Model!AF$1&lt;='Assumptions (NG)'!$V$12,PPMT('Assumptions (NG)'!$V$9,Model!AF$1,'Assumptions (NG)'!$V$12,'Assumptions (NG)'!$V$7*Model!$AG$438*AVERAGE('Assumptions (NG)'!$AC$2:$AE$2)+ Model!$AG$439*AVERAGE('Assumptions (NG)'!$AC$3:$AE3))/10^9,0)</f>
        <v>-0.03739644476</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-0.03669136655</v>
      </c>
      <c r="AI527" s="219">
        <f>IF(Model!X$1&lt;='Assumptions (NG)'!$V$12,PPMT('Assumptions (NG)'!$V$9,Model!X$1,'Assumptions (NG)'!$V$12,'Assumptions (NG)'!$V$7*Model!$AH$438*AVERAGE('Assumptions (NG)'!$AD$2:$AF$2)+ Model!$AH$439*AVERAGE('Assumptions (NG)'!$AD$3:$AF3))/10^9,0)</f>
        <v>-0.03944321904</v>
      </c>
      <c r="AJ527" s="219">
        <f>IF(Model!Y$1&lt;='Assumptions (NG)'!$V$12,PPMT('Assumptions (NG)'!$V$9,Model!Y$1,'Assumptions (NG)'!$V$12,'Assumptions (NG)'!$V$7*Model!$AH$438*AVERAGE('Assumptions (NG)'!$AD$2:$AF$2)+ Model!$AH$439*AVERAGE('Assumptions (NG)'!$AD$3:$AF3))/10^9,0)</f>
        <v>-0.04240146047</v>
      </c>
      <c r="AK527" s="219">
        <f>IF(Model!Z$1&lt;='Assumptions (NG)'!$V$12,PPMT('Assumptions (NG)'!$V$9,Model!Z$1,'Assumptions (NG)'!$V$12,'Assumptions (NG)'!$V$7*Model!$AH$438*AVERAGE('Assumptions (NG)'!$AD$2:$AF$2)+ Model!$AH$439*AVERAGE('Assumptions (NG)'!$AD$3:$AF3))/10^9,0)</f>
        <v>-0.04558157</v>
      </c>
      <c r="AL527" s="219">
        <f>IF(Model!AA$1&lt;='Assumptions (NG)'!$V$12,PPMT('Assumptions (NG)'!$V$9,Model!AA$1,'Assumptions (NG)'!$V$12,'Assumptions (NG)'!$V$7*Model!$AH$438*AVERAGE('Assumptions (NG)'!$AD$2:$AF$2)+ Model!$AH$439*AVERAGE('Assumptions (NG)'!$AD$3:$AF3))/10^9,0)</f>
        <v>-0.04900018775</v>
      </c>
      <c r="AM527" s="219">
        <f>IF(Model!AB$1&lt;='Assumptions (NG)'!$V$12,PPMT('Assumptions (NG)'!$V$9,Model!AB$1,'Assumptions (NG)'!$V$12,'Assumptions (NG)'!$V$7*Model!$AH$438*AVERAGE('Assumptions (NG)'!$AD$2:$AF$2)+ Model!$AH$439*AVERAGE('Assumptions (NG)'!$AD$3:$AF3))/10^9,0)</f>
        <v>-0.05267520183</v>
      </c>
      <c r="AN527" s="219">
        <f>IF(Model!AC$1&lt;='Assumptions (NG)'!$V$12,PPMT('Assumptions (NG)'!$V$9,Model!AC$1,'Assumptions (NG)'!$V$12,'Assumptions (NG)'!$V$7*Model!$AH$438*AVERAGE('Assumptions (NG)'!$AD$2:$AF$2)+ Model!$AH$439*AVERAGE('Assumptions (NG)'!$AD$3:$AF3))/10^9,0)</f>
        <v>-0.05662584197</v>
      </c>
      <c r="AO527" s="219">
        <f>IF(Model!AD$1&lt;='Assumptions (NG)'!$V$12,PPMT('Assumptions (NG)'!$V$9,Model!AD$1,'Assumptions (NG)'!$V$12,'Assumptions (NG)'!$V$7*Model!$AH$438*AVERAGE('Assumptions (NG)'!$AD$2:$AF$2)+ Model!$AH$439*AVERAGE('Assumptions (NG)'!$AD$3:$AF3))/10^9,0)</f>
        <v>-0.06087278012</v>
      </c>
      <c r="AP527" s="219">
        <f>IF(Model!AE$1&lt;='Assumptions (NG)'!$V$12,PPMT('Assumptions (NG)'!$V$9,Model!AE$1,'Assumptions (NG)'!$V$12,'Assumptions (NG)'!$V$7*Model!$AH$438*AVERAGE('Assumptions (NG)'!$AD$2:$AF$2)+ Model!$AH$439*AVERAGE('Assumptions (NG)'!$AD$3:$AF3))/10^9,0)</f>
        <v>-0.06543823863</v>
      </c>
      <c r="AQ527" s="219">
        <f>IF(Model!AF$1&lt;='Assumptions (NG)'!$V$12,PPMT('Assumptions (NG)'!$V$9,Model!AF$1,'Assumptions (NG)'!$V$12,'Assumptions (NG)'!$V$7*Model!$AH$438*AVERAGE('Assumptions (NG)'!$AD$2:$AF$2)+ Model!$AH$439*AVERAGE('Assumptions (NG)'!$AD$3:$AF3))/10^9,0)</f>
        <v>-0.07034610652</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-0.01907155344</v>
      </c>
      <c r="AJ528" s="219">
        <f>IF(Model!X$1&lt;='Assumptions (NG)'!$V$12,PPMT('Assumptions (NG)'!$V$9,Model!X$1,'Assumptions (NG)'!$V$12,'Assumptions (NG)'!$V$7*Model!$AI$438*AVERAGE('Assumptions (NG)'!$AE$2:$AG$2)+ Model!$AI$439*AVERAGE('Assumptions (NG)'!$AE$3:$AG3))/10^9,0)</f>
        <v>-0.02050191994</v>
      </c>
      <c r="AK528" s="219">
        <f>IF(Model!Y$1&lt;='Assumptions (NG)'!$V$12,PPMT('Assumptions (NG)'!$V$9,Model!Y$1,'Assumptions (NG)'!$V$12,'Assumptions (NG)'!$V$7*Model!$AI$438*AVERAGE('Assumptions (NG)'!$AE$2:$AG$2)+ Model!$AI$439*AVERAGE('Assumptions (NG)'!$AE$3:$AG3))/10^9,0)</f>
        <v>-0.02203956394</v>
      </c>
      <c r="AL528" s="219">
        <f>IF(Model!Z$1&lt;='Assumptions (NG)'!$V$12,PPMT('Assumptions (NG)'!$V$9,Model!Z$1,'Assumptions (NG)'!$V$12,'Assumptions (NG)'!$V$7*Model!$AI$438*AVERAGE('Assumptions (NG)'!$AE$2:$AG$2)+ Model!$AI$439*AVERAGE('Assumptions (NG)'!$AE$3:$AG3))/10^9,0)</f>
        <v>-0.02369253123</v>
      </c>
      <c r="AM528" s="219">
        <f>IF(Model!AA$1&lt;='Assumptions (NG)'!$V$12,PPMT('Assumptions (NG)'!$V$9,Model!AA$1,'Assumptions (NG)'!$V$12,'Assumptions (NG)'!$V$7*Model!$AI$438*AVERAGE('Assumptions (NG)'!$AE$2:$AG$2)+ Model!$AI$439*AVERAGE('Assumptions (NG)'!$AE$3:$AG3))/10^9,0)</f>
        <v>-0.02546947108</v>
      </c>
      <c r="AN528" s="219">
        <f>IF(Model!AB$1&lt;='Assumptions (NG)'!$V$12,PPMT('Assumptions (NG)'!$V$9,Model!AB$1,'Assumptions (NG)'!$V$12,'Assumptions (NG)'!$V$7*Model!$AI$438*AVERAGE('Assumptions (NG)'!$AE$2:$AG$2)+ Model!$AI$439*AVERAGE('Assumptions (NG)'!$AE$3:$AG3))/10^9,0)</f>
        <v>-0.02737968141</v>
      </c>
      <c r="AO528" s="219">
        <f>IF(Model!AC$1&lt;='Assumptions (NG)'!$V$12,PPMT('Assumptions (NG)'!$V$9,Model!AC$1,'Assumptions (NG)'!$V$12,'Assumptions (NG)'!$V$7*Model!$AI$438*AVERAGE('Assumptions (NG)'!$AE$2:$AG$2)+ Model!$AI$439*AVERAGE('Assumptions (NG)'!$AE$3:$AG3))/10^9,0)</f>
        <v>-0.02943315751</v>
      </c>
      <c r="AP528" s="219">
        <f>IF(Model!AD$1&lt;='Assumptions (NG)'!$V$12,PPMT('Assumptions (NG)'!$V$9,Model!AD$1,'Assumptions (NG)'!$V$12,'Assumptions (NG)'!$V$7*Model!$AI$438*AVERAGE('Assumptions (NG)'!$AE$2:$AG$2)+ Model!$AI$439*AVERAGE('Assumptions (NG)'!$AE$3:$AG3))/10^9,0)</f>
        <v>-0.03164064433</v>
      </c>
      <c r="AQ528" s="219">
        <f>IF(Model!AE$1&lt;='Assumptions (NG)'!$V$12,PPMT('Assumptions (NG)'!$V$9,Model!AE$1,'Assumptions (NG)'!$V$12,'Assumptions (NG)'!$V$7*Model!$AI$438*AVERAGE('Assumptions (NG)'!$AE$2:$AG$2)+ Model!$AI$439*AVERAGE('Assumptions (NG)'!$AE$3:$AG3))/10^9,0)</f>
        <v>-0.03401369265</v>
      </c>
      <c r="AR528" s="219">
        <f>IF(Model!AF$1&lt;='Assumptions (NG)'!$V$12,PPMT('Assumptions (NG)'!$V$9,Model!AF$1,'Assumptions (NG)'!$V$12,'Assumptions (NG)'!$V$7*Model!$AI$438*AVERAGE('Assumptions (NG)'!$AE$2:$AG$2)+ Model!$AI$439*AVERAGE('Assumptions (NG)'!$AE$3:$AG3))/10^9,0)</f>
        <v>-0.0365647196</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-0.01945096745</v>
      </c>
      <c r="AK529" s="219">
        <f>IF(Model!X$1&lt;='Assumptions (NG)'!$V$12,PPMT('Assumptions (NG)'!$V$9,Model!X$1,'Assumptions (NG)'!$V$12,'Assumptions (NG)'!$V$7*Model!$AJ$438*AVERAGE('Assumptions (NG)'!$AF$2:$AH$2)+ Model!$AJ$439*AVERAGE('Assumptions (NG)'!$AF$3:$AH3))/10^9,0)</f>
        <v>-0.02090979001</v>
      </c>
      <c r="AL529" s="219">
        <f>IF(Model!Y$1&lt;='Assumptions (NG)'!$V$12,PPMT('Assumptions (NG)'!$V$9,Model!Y$1,'Assumptions (NG)'!$V$12,'Assumptions (NG)'!$V$7*Model!$AJ$438*AVERAGE('Assumptions (NG)'!$AF$2:$AH$2)+ Model!$AJ$439*AVERAGE('Assumptions (NG)'!$AF$3:$AH3))/10^9,0)</f>
        <v>-0.02247802426</v>
      </c>
      <c r="AM529" s="219">
        <f>IF(Model!Z$1&lt;='Assumptions (NG)'!$V$12,PPMT('Assumptions (NG)'!$V$9,Model!Z$1,'Assumptions (NG)'!$V$12,'Assumptions (NG)'!$V$7*Model!$AJ$438*AVERAGE('Assumptions (NG)'!$AF$2:$AH$2)+ Model!$AJ$439*AVERAGE('Assumptions (NG)'!$AF$3:$AH3))/10^9,0)</f>
        <v>-0.02416387608</v>
      </c>
      <c r="AN529" s="219">
        <f>IF(Model!AA$1&lt;='Assumptions (NG)'!$V$12,PPMT('Assumptions (NG)'!$V$9,Model!AA$1,'Assumptions (NG)'!$V$12,'Assumptions (NG)'!$V$7*Model!$AJ$438*AVERAGE('Assumptions (NG)'!$AF$2:$AH$2)+ Model!$AJ$439*AVERAGE('Assumptions (NG)'!$AF$3:$AH3))/10^9,0)</f>
        <v>-0.02597616678</v>
      </c>
      <c r="AO529" s="219">
        <f>IF(Model!AB$1&lt;='Assumptions (NG)'!$V$12,PPMT('Assumptions (NG)'!$V$9,Model!AB$1,'Assumptions (NG)'!$V$12,'Assumptions (NG)'!$V$7*Model!$AJ$438*AVERAGE('Assumptions (NG)'!$AF$2:$AH$2)+ Model!$AJ$439*AVERAGE('Assumptions (NG)'!$AF$3:$AH3))/10^9,0)</f>
        <v>-0.02792437929</v>
      </c>
      <c r="AP529" s="219">
        <f>IF(Model!AC$1&lt;='Assumptions (NG)'!$V$12,PPMT('Assumptions (NG)'!$V$9,Model!AC$1,'Assumptions (NG)'!$V$12,'Assumptions (NG)'!$V$7*Model!$AJ$438*AVERAGE('Assumptions (NG)'!$AF$2:$AH$2)+ Model!$AJ$439*AVERAGE('Assumptions (NG)'!$AF$3:$AH3))/10^9,0)</f>
        <v>-0.03001870774</v>
      </c>
      <c r="AQ529" s="219">
        <f>IF(Model!AD$1&lt;='Assumptions (NG)'!$V$12,PPMT('Assumptions (NG)'!$V$9,Model!AD$1,'Assumptions (NG)'!$V$12,'Assumptions (NG)'!$V$7*Model!$AJ$438*AVERAGE('Assumptions (NG)'!$AF$2:$AH$2)+ Model!$AJ$439*AVERAGE('Assumptions (NG)'!$AF$3:$AH3))/10^9,0)</f>
        <v>-0.03227011082</v>
      </c>
      <c r="AR529" s="219">
        <f>IF(Model!AE$1&lt;='Assumptions (NG)'!$V$12,PPMT('Assumptions (NG)'!$V$9,Model!AE$1,'Assumptions (NG)'!$V$12,'Assumptions (NG)'!$V$7*Model!$AJ$438*AVERAGE('Assumptions (NG)'!$AF$2:$AH$2)+ Model!$AJ$439*AVERAGE('Assumptions (NG)'!$AF$3:$AH3))/10^9,0)</f>
        <v>-0.03469036913</v>
      </c>
      <c r="AS529" s="219">
        <f>IF(Model!AF$1&lt;='Assumptions (NG)'!$V$12,PPMT('Assumptions (NG)'!$V$9,Model!AF$1,'Assumptions (NG)'!$V$12,'Assumptions (NG)'!$V$7*Model!$AJ$438*AVERAGE('Assumptions (NG)'!$AF$2:$AH$2)+ Model!$AJ$439*AVERAGE('Assumptions (NG)'!$AF$3:$AH3))/10^9,0)</f>
        <v>-0.03729214681</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-0.02068556655</v>
      </c>
      <c r="AL530" s="219">
        <f>IF(Model!X$1&lt;='Assumptions (NG)'!$V$12,PPMT('Assumptions (NG)'!$V$9,Model!X$1,'Assumptions (NG)'!$V$12,'Assumptions (NG)'!$V$7*Model!$AK$438*AVERAGE('Assumptions (NG)'!$AG$2:$AI$2)+ Model!$AK$439*AVERAGE('Assumptions (NG)'!$AG$3:$AI3))/10^9,0)</f>
        <v>-0.02223698404</v>
      </c>
      <c r="AM530" s="219">
        <f>IF(Model!Y$1&lt;='Assumptions (NG)'!$V$12,PPMT('Assumptions (NG)'!$V$9,Model!Y$1,'Assumptions (NG)'!$V$12,'Assumptions (NG)'!$V$7*Model!$AK$438*AVERAGE('Assumptions (NG)'!$AG$2:$AI$2)+ Model!$AK$439*AVERAGE('Assumptions (NG)'!$AG$3:$AI3))/10^9,0)</f>
        <v>-0.02390475784</v>
      </c>
      <c r="AN530" s="219">
        <f>IF(Model!Z$1&lt;='Assumptions (NG)'!$V$12,PPMT('Assumptions (NG)'!$V$9,Model!Z$1,'Assumptions (NG)'!$V$12,'Assumptions (NG)'!$V$7*Model!$AK$438*AVERAGE('Assumptions (NG)'!$AG$2:$AI$2)+ Model!$AK$439*AVERAGE('Assumptions (NG)'!$AG$3:$AI3))/10^9,0)</f>
        <v>-0.02569761468</v>
      </c>
      <c r="AO530" s="219">
        <f>IF(Model!AA$1&lt;='Assumptions (NG)'!$V$12,PPMT('Assumptions (NG)'!$V$9,Model!AA$1,'Assumptions (NG)'!$V$12,'Assumptions (NG)'!$V$7*Model!$AK$438*AVERAGE('Assumptions (NG)'!$AG$2:$AI$2)+ Model!$AK$439*AVERAGE('Assumptions (NG)'!$AG$3:$AI3))/10^9,0)</f>
        <v>-0.02762493578</v>
      </c>
      <c r="AP530" s="219">
        <f>IF(Model!AB$1&lt;='Assumptions (NG)'!$V$12,PPMT('Assumptions (NG)'!$V$9,Model!AB$1,'Assumptions (NG)'!$V$12,'Assumptions (NG)'!$V$7*Model!$AK$438*AVERAGE('Assumptions (NG)'!$AG$2:$AI$2)+ Model!$AK$439*AVERAGE('Assumptions (NG)'!$AG$3:$AI3))/10^9,0)</f>
        <v>-0.02969680596</v>
      </c>
      <c r="AQ530" s="219">
        <f>IF(Model!AC$1&lt;='Assumptions (NG)'!$V$12,PPMT('Assumptions (NG)'!$V$9,Model!AC$1,'Assumptions (NG)'!$V$12,'Assumptions (NG)'!$V$7*Model!$AK$438*AVERAGE('Assumptions (NG)'!$AG$2:$AI$2)+ Model!$AK$439*AVERAGE('Assumptions (NG)'!$AG$3:$AI3))/10^9,0)</f>
        <v>-0.03192406641</v>
      </c>
      <c r="AR530" s="219">
        <f>IF(Model!AD$1&lt;='Assumptions (NG)'!$V$12,PPMT('Assumptions (NG)'!$V$9,Model!AD$1,'Assumptions (NG)'!$V$12,'Assumptions (NG)'!$V$7*Model!$AK$438*AVERAGE('Assumptions (NG)'!$AG$2:$AI$2)+ Model!$AK$439*AVERAGE('Assumptions (NG)'!$AG$3:$AI3))/10^9,0)</f>
        <v>-0.03431837139</v>
      </c>
      <c r="AS530" s="219">
        <f>IF(Model!AE$1&lt;='Assumptions (NG)'!$V$12,PPMT('Assumptions (NG)'!$V$9,Model!AE$1,'Assumptions (NG)'!$V$12,'Assumptions (NG)'!$V$7*Model!$AK$438*AVERAGE('Assumptions (NG)'!$AG$2:$AI$2)+ Model!$AK$439*AVERAGE('Assumptions (NG)'!$AG$3:$AI3))/10^9,0)</f>
        <v>-0.03689224925</v>
      </c>
      <c r="AT530" s="219">
        <f>IF(Model!AF$1&lt;='Assumptions (NG)'!$V$12,PPMT('Assumptions (NG)'!$V$9,Model!AF$1,'Assumptions (NG)'!$V$12,'Assumptions (NG)'!$V$7*Model!$AK$438*AVERAGE('Assumptions (NG)'!$AG$2:$AI$2)+ Model!$AK$439*AVERAGE('Assumptions (NG)'!$AG$3:$AI3))/10^9,0)</f>
        <v>-0.03965916794</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-0.05734904421</v>
      </c>
      <c r="AM531" s="219">
        <f>IF(Model!X$1&lt;='Assumptions (NG)'!$V$12,PPMT('Assumptions (NG)'!$V$9,Model!X$1,'Assumptions (NG)'!$V$12,'Assumptions (NG)'!$V$7*Model!$AL$438*AVERAGE('Assumptions (NG)'!$AH$2:$AJ$2)+ Model!$AL$439*AVERAGE('Assumptions (NG)'!$AH$3:$AJ3))/10^9,0)</f>
        <v>-0.06165022253</v>
      </c>
      <c r="AN531" s="219">
        <f>IF(Model!Y$1&lt;='Assumptions (NG)'!$V$12,PPMT('Assumptions (NG)'!$V$9,Model!Y$1,'Assumptions (NG)'!$V$12,'Assumptions (NG)'!$V$7*Model!$AL$438*AVERAGE('Assumptions (NG)'!$AH$2:$AJ$2)+ Model!$AL$439*AVERAGE('Assumptions (NG)'!$AH$3:$AJ3))/10^9,0)</f>
        <v>-0.06627398922</v>
      </c>
      <c r="AO531" s="219">
        <f>IF(Model!Z$1&lt;='Assumptions (NG)'!$V$12,PPMT('Assumptions (NG)'!$V$9,Model!Z$1,'Assumptions (NG)'!$V$12,'Assumptions (NG)'!$V$7*Model!$AL$438*AVERAGE('Assumptions (NG)'!$AH$2:$AJ$2)+ Model!$AL$439*AVERAGE('Assumptions (NG)'!$AH$3:$AJ3))/10^9,0)</f>
        <v>-0.07124453841</v>
      </c>
      <c r="AP531" s="219">
        <f>IF(Model!AA$1&lt;='Assumptions (NG)'!$V$12,PPMT('Assumptions (NG)'!$V$9,Model!AA$1,'Assumptions (NG)'!$V$12,'Assumptions (NG)'!$V$7*Model!$AL$438*AVERAGE('Assumptions (NG)'!$AH$2:$AJ$2)+ Model!$AL$439*AVERAGE('Assumptions (NG)'!$AH$3:$AJ3))/10^9,0)</f>
        <v>-0.07658787879</v>
      </c>
      <c r="AQ531" s="219">
        <f>IF(Model!AB$1&lt;='Assumptions (NG)'!$V$12,PPMT('Assumptions (NG)'!$V$9,Model!AB$1,'Assumptions (NG)'!$V$12,'Assumptions (NG)'!$V$7*Model!$AL$438*AVERAGE('Assumptions (NG)'!$AH$2:$AJ$2)+ Model!$AL$439*AVERAGE('Assumptions (NG)'!$AH$3:$AJ3))/10^9,0)</f>
        <v>-0.0823319697</v>
      </c>
      <c r="AR531" s="219">
        <f>IF(Model!AC$1&lt;='Assumptions (NG)'!$V$12,PPMT('Assumptions (NG)'!$V$9,Model!AC$1,'Assumptions (NG)'!$V$12,'Assumptions (NG)'!$V$7*Model!$AL$438*AVERAGE('Assumptions (NG)'!$AH$2:$AJ$2)+ Model!$AL$439*AVERAGE('Assumptions (NG)'!$AH$3:$AJ3))/10^9,0)</f>
        <v>-0.08850686743</v>
      </c>
      <c r="AS531" s="219">
        <f>IF(Model!AD$1&lt;='Assumptions (NG)'!$V$12,PPMT('Assumptions (NG)'!$V$9,Model!AD$1,'Assumptions (NG)'!$V$12,'Assumptions (NG)'!$V$7*Model!$AL$438*AVERAGE('Assumptions (NG)'!$AH$2:$AJ$2)+ Model!$AL$439*AVERAGE('Assumptions (NG)'!$AH$3:$AJ3))/10^9,0)</f>
        <v>-0.09514488248</v>
      </c>
      <c r="AT531" s="219">
        <f>IF(Model!AE$1&lt;='Assumptions (NG)'!$V$12,PPMT('Assumptions (NG)'!$V$9,Model!AE$1,'Assumptions (NG)'!$V$12,'Assumptions (NG)'!$V$7*Model!$AL$438*AVERAGE('Assumptions (NG)'!$AH$2:$AJ$2)+ Model!$AL$439*AVERAGE('Assumptions (NG)'!$AH$3:$AJ3))/10^9,0)</f>
        <v>-0.1022807487</v>
      </c>
      <c r="AU531" s="219">
        <f>IF(Model!AF$1&lt;='Assumptions (NG)'!$V$12,PPMT('Assumptions (NG)'!$V$9,Model!AF$1,'Assumptions (NG)'!$V$12,'Assumptions (NG)'!$V$7*Model!$AL$438*AVERAGE('Assumptions (NG)'!$AH$2:$AJ$2)+ Model!$AL$439*AVERAGE('Assumptions (NG)'!$AH$3:$AJ3))/10^9,0)</f>
        <v>-0.1099518048</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-0.08692998846</v>
      </c>
      <c r="AN532" s="219">
        <f>IF(Model!X$1&lt;='Assumptions (NG)'!$V$12,PPMT('Assumptions (NG)'!$V$9,Model!X$1,'Assumptions (NG)'!$V$12,'Assumptions (NG)'!$V$7*Model!$AM$438*AVERAGE('Assumptions (NG)'!$AI$2:$AK$2)+ Model!$AM$439*AVERAGE('Assumptions (NG)'!$AI$3:$AK3))/10^9,0)</f>
        <v>-0.0934497376</v>
      </c>
      <c r="AO532" s="219">
        <f>IF(Model!Y$1&lt;='Assumptions (NG)'!$V$12,PPMT('Assumptions (NG)'!$V$9,Model!Y$1,'Assumptions (NG)'!$V$12,'Assumptions (NG)'!$V$7*Model!$AM$438*AVERAGE('Assumptions (NG)'!$AI$2:$AK$2)+ Model!$AM$439*AVERAGE('Assumptions (NG)'!$AI$3:$AK3))/10^9,0)</f>
        <v>-0.1004584679</v>
      </c>
      <c r="AP532" s="219">
        <f>IF(Model!Z$1&lt;='Assumptions (NG)'!$V$12,PPMT('Assumptions (NG)'!$V$9,Model!Z$1,'Assumptions (NG)'!$V$12,'Assumptions (NG)'!$V$7*Model!$AM$438*AVERAGE('Assumptions (NG)'!$AI$2:$AK$2)+ Model!$AM$439*AVERAGE('Assumptions (NG)'!$AI$3:$AK3))/10^9,0)</f>
        <v>-0.107992853</v>
      </c>
      <c r="AQ532" s="219">
        <f>IF(Model!AA$1&lt;='Assumptions (NG)'!$V$12,PPMT('Assumptions (NG)'!$V$9,Model!AA$1,'Assumptions (NG)'!$V$12,'Assumptions (NG)'!$V$7*Model!$AM$438*AVERAGE('Assumptions (NG)'!$AI$2:$AK$2)+ Model!$AM$439*AVERAGE('Assumptions (NG)'!$AI$3:$AK3))/10^9,0)</f>
        <v>-0.116092317</v>
      </c>
      <c r="AR532" s="219">
        <f>IF(Model!AB$1&lt;='Assumptions (NG)'!$V$12,PPMT('Assumptions (NG)'!$V$9,Model!AB$1,'Assumptions (NG)'!$V$12,'Assumptions (NG)'!$V$7*Model!$AM$438*AVERAGE('Assumptions (NG)'!$AI$2:$AK$2)+ Model!$AM$439*AVERAGE('Assumptions (NG)'!$AI$3:$AK3))/10^9,0)</f>
        <v>-0.1247992408</v>
      </c>
      <c r="AS532" s="219">
        <f>IF(Model!AC$1&lt;='Assumptions (NG)'!$V$12,PPMT('Assumptions (NG)'!$V$9,Model!AC$1,'Assumptions (NG)'!$V$12,'Assumptions (NG)'!$V$7*Model!$AM$438*AVERAGE('Assumptions (NG)'!$AI$2:$AK$2)+ Model!$AM$439*AVERAGE('Assumptions (NG)'!$AI$3:$AK3))/10^9,0)</f>
        <v>-0.1341591838</v>
      </c>
      <c r="AT532" s="219">
        <f>IF(Model!AD$1&lt;='Assumptions (NG)'!$V$12,PPMT('Assumptions (NG)'!$V$9,Model!AD$1,'Assumptions (NG)'!$V$12,'Assumptions (NG)'!$V$7*Model!$AM$438*AVERAGE('Assumptions (NG)'!$AI$2:$AK$2)+ Model!$AM$439*AVERAGE('Assumptions (NG)'!$AI$3:$AK3))/10^9,0)</f>
        <v>-0.1442211226</v>
      </c>
      <c r="AU532" s="219">
        <f>IF(Model!AE$1&lt;='Assumptions (NG)'!$V$12,PPMT('Assumptions (NG)'!$V$9,Model!AE$1,'Assumptions (NG)'!$V$12,'Assumptions (NG)'!$V$7*Model!$AM$438*AVERAGE('Assumptions (NG)'!$AI$2:$AK$2)+ Model!$AM$439*AVERAGE('Assumptions (NG)'!$AI$3:$AK3))/10^9,0)</f>
        <v>-0.1550377068</v>
      </c>
      <c r="AV532" s="219">
        <f>IF(Model!AF$1&lt;='Assumptions (NG)'!$V$12,PPMT('Assumptions (NG)'!$V$9,Model!AF$1,'Assumptions (NG)'!$V$12,'Assumptions (NG)'!$V$7*Model!$AM$438*AVERAGE('Assumptions (NG)'!$AI$2:$AK$2)+ Model!$AM$439*AVERAGE('Assumptions (NG)'!$AI$3:$AK3))/10^9,0)</f>
        <v>-0.1666655348</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-0.1208887768</v>
      </c>
      <c r="AO533" s="219">
        <f>IF(Model!X$1&lt;='Assumptions (NG)'!$V$12,PPMT('Assumptions (NG)'!$V$9,Model!X$1,'Assumptions (NG)'!$V$12,'Assumptions (NG)'!$V$7*Model!$AN$438*AVERAGE('Assumptions (NG)'!$AJ$2:$AL$2)+ Model!$AN$439*AVERAGE('Assumptions (NG)'!$AJ$3:$AL3))/10^9,0)</f>
        <v>-0.129955435</v>
      </c>
      <c r="AP533" s="219">
        <f>IF(Model!Y$1&lt;='Assumptions (NG)'!$V$12,PPMT('Assumptions (NG)'!$V$9,Model!Y$1,'Assumptions (NG)'!$V$12,'Assumptions (NG)'!$V$7*Model!$AN$438*AVERAGE('Assumptions (NG)'!$AJ$2:$AL$2)+ Model!$AN$439*AVERAGE('Assumptions (NG)'!$AJ$3:$AL3))/10^9,0)</f>
        <v>-0.1397020927</v>
      </c>
      <c r="AQ533" s="219">
        <f>IF(Model!Z$1&lt;='Assumptions (NG)'!$V$12,PPMT('Assumptions (NG)'!$V$9,Model!Z$1,'Assumptions (NG)'!$V$12,'Assumptions (NG)'!$V$7*Model!$AN$438*AVERAGE('Assumptions (NG)'!$AJ$2:$AL$2)+ Model!$AN$439*AVERAGE('Assumptions (NG)'!$AJ$3:$AL3))/10^9,0)</f>
        <v>-0.1501797496</v>
      </c>
      <c r="AR533" s="219">
        <f>IF(Model!AA$1&lt;='Assumptions (NG)'!$V$12,PPMT('Assumptions (NG)'!$V$9,Model!AA$1,'Assumptions (NG)'!$V$12,'Assumptions (NG)'!$V$7*Model!$AN$438*AVERAGE('Assumptions (NG)'!$AJ$2:$AL$2)+ Model!$AN$439*AVERAGE('Assumptions (NG)'!$AJ$3:$AL3))/10^9,0)</f>
        <v>-0.1614432308</v>
      </c>
      <c r="AS533" s="219">
        <f>IF(Model!AB$1&lt;='Assumptions (NG)'!$V$12,PPMT('Assumptions (NG)'!$V$9,Model!AB$1,'Assumptions (NG)'!$V$12,'Assumptions (NG)'!$V$7*Model!$AN$438*AVERAGE('Assumptions (NG)'!$AJ$2:$AL$2)+ Model!$AN$439*AVERAGE('Assumptions (NG)'!$AJ$3:$AL3))/10^9,0)</f>
        <v>-0.1735514732</v>
      </c>
      <c r="AT533" s="219">
        <f>IF(Model!AC$1&lt;='Assumptions (NG)'!$V$12,PPMT('Assumptions (NG)'!$V$9,Model!AC$1,'Assumptions (NG)'!$V$12,'Assumptions (NG)'!$V$7*Model!$AN$438*AVERAGE('Assumptions (NG)'!$AJ$2:$AL$2)+ Model!$AN$439*AVERAGE('Assumptions (NG)'!$AJ$3:$AL3))/10^9,0)</f>
        <v>-0.1865678336</v>
      </c>
      <c r="AU533" s="219">
        <f>IF(Model!AD$1&lt;='Assumptions (NG)'!$V$12,PPMT('Assumptions (NG)'!$V$9,Model!AD$1,'Assumptions (NG)'!$V$12,'Assumptions (NG)'!$V$7*Model!$AN$438*AVERAGE('Assumptions (NG)'!$AJ$2:$AL$2)+ Model!$AN$439*AVERAGE('Assumptions (NG)'!$AJ$3:$AL3))/10^9,0)</f>
        <v>-0.2005604212</v>
      </c>
      <c r="AV533" s="219">
        <f>IF(Model!AE$1&lt;='Assumptions (NG)'!$V$12,PPMT('Assumptions (NG)'!$V$9,Model!AE$1,'Assumptions (NG)'!$V$12,'Assumptions (NG)'!$V$7*Model!$AN$438*AVERAGE('Assumptions (NG)'!$AJ$2:$AL$2)+ Model!$AN$439*AVERAGE('Assumptions (NG)'!$AJ$3:$AL3))/10^9,0)</f>
        <v>-0.2156024528</v>
      </c>
      <c r="AW533" s="219">
        <f>IF(Model!AF$1&lt;='Assumptions (NG)'!$V$12,PPMT('Assumptions (NG)'!$V$9,Model!AF$1,'Assumptions (NG)'!$V$12,'Assumptions (NG)'!$V$7*Model!$AN$438*AVERAGE('Assumptions (NG)'!$AJ$2:$AL$2)+ Model!$AN$439*AVERAGE('Assumptions (NG)'!$AJ$3:$AL3))/10^9,0)</f>
        <v>-0.2317726367</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-0.2095614883</v>
      </c>
      <c r="AP534" s="219">
        <f>IF(Model!X$1&lt;='Assumptions (NG)'!$V$12,PPMT('Assumptions (NG)'!$V$9,Model!X$1,'Assumptions (NG)'!$V$12,'Assumptions (NG)'!$V$7*Model!$AO$438*AVERAGE('Assumptions (NG)'!$AK$2:$AM$2)+ Model!$AO$439*AVERAGE('Assumptions (NG)'!$AK$3:$AM3))/10^9,0)</f>
        <v>-0.2252785999</v>
      </c>
      <c r="AQ534" s="219">
        <f>IF(Model!Y$1&lt;='Assumptions (NG)'!$V$12,PPMT('Assumptions (NG)'!$V$9,Model!Y$1,'Assumptions (NG)'!$V$12,'Assumptions (NG)'!$V$7*Model!$AO$438*AVERAGE('Assumptions (NG)'!$AK$2:$AM$2)+ Model!$AO$439*AVERAGE('Assumptions (NG)'!$AK$3:$AM3))/10^9,0)</f>
        <v>-0.2421744949</v>
      </c>
      <c r="AR534" s="219">
        <f>IF(Model!Z$1&lt;='Assumptions (NG)'!$V$12,PPMT('Assumptions (NG)'!$V$9,Model!Z$1,'Assumptions (NG)'!$V$12,'Assumptions (NG)'!$V$7*Model!$AO$438*AVERAGE('Assumptions (NG)'!$AK$2:$AM$2)+ Model!$AO$439*AVERAGE('Assumptions (NG)'!$AK$3:$AM3))/10^9,0)</f>
        <v>-0.260337582</v>
      </c>
      <c r="AS534" s="219">
        <f>IF(Model!AA$1&lt;='Assumptions (NG)'!$V$12,PPMT('Assumptions (NG)'!$V$9,Model!AA$1,'Assumptions (NG)'!$V$12,'Assumptions (NG)'!$V$7*Model!$AO$438*AVERAGE('Assumptions (NG)'!$AK$2:$AM$2)+ Model!$AO$439*AVERAGE('Assumptions (NG)'!$AK$3:$AM3))/10^9,0)</f>
        <v>-0.2798629007</v>
      </c>
      <c r="AT534" s="219">
        <f>IF(Model!AB$1&lt;='Assumptions (NG)'!$V$12,PPMT('Assumptions (NG)'!$V$9,Model!AB$1,'Assumptions (NG)'!$V$12,'Assumptions (NG)'!$V$7*Model!$AO$438*AVERAGE('Assumptions (NG)'!$AK$2:$AM$2)+ Model!$AO$439*AVERAGE('Assumptions (NG)'!$AK$3:$AM3))/10^9,0)</f>
        <v>-0.3008526182</v>
      </c>
      <c r="AU534" s="219">
        <f>IF(Model!AC$1&lt;='Assumptions (NG)'!$V$12,PPMT('Assumptions (NG)'!$V$9,Model!AC$1,'Assumptions (NG)'!$V$12,'Assumptions (NG)'!$V$7*Model!$AO$438*AVERAGE('Assumptions (NG)'!$AK$2:$AM$2)+ Model!$AO$439*AVERAGE('Assumptions (NG)'!$AK$3:$AM3))/10^9,0)</f>
        <v>-0.3234165646</v>
      </c>
      <c r="AV534" s="219">
        <f>IF(Model!AD$1&lt;='Assumptions (NG)'!$V$12,PPMT('Assumptions (NG)'!$V$9,Model!AD$1,'Assumptions (NG)'!$V$12,'Assumptions (NG)'!$V$7*Model!$AO$438*AVERAGE('Assumptions (NG)'!$AK$2:$AM$2)+ Model!$AO$439*AVERAGE('Assumptions (NG)'!$AK$3:$AM3))/10^9,0)</f>
        <v>-0.347672807</v>
      </c>
      <c r="AW534" s="219">
        <f>IF(Model!AE$1&lt;='Assumptions (NG)'!$V$12,PPMT('Assumptions (NG)'!$V$9,Model!AE$1,'Assumptions (NG)'!$V$12,'Assumptions (NG)'!$V$7*Model!$AO$438*AVERAGE('Assumptions (NG)'!$AK$2:$AM$2)+ Model!$AO$439*AVERAGE('Assumptions (NG)'!$AK$3:$AM3))/10^9,0)</f>
        <v>-0.3737482675</v>
      </c>
      <c r="AX534" s="219">
        <f>IF(Model!AF$1&lt;='Assumptions (NG)'!$V$12,PPMT('Assumptions (NG)'!$V$9,Model!AF$1,'Assumptions (NG)'!$V$12,'Assumptions (NG)'!$V$7*Model!$AO$438*AVERAGE('Assumptions (NG)'!$AK$2:$AM$2)+ Model!$AO$439*AVERAGE('Assumptions (NG)'!$AK$3:$AM3))/10^9,0)</f>
        <v>-0.4017793875</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-0.2564948969</v>
      </c>
      <c r="AQ535" s="219">
        <f>IF(Model!X$1&lt;='Assumptions (NG)'!$V$12,PPMT('Assumptions (NG)'!$V$9,Model!X$1,'Assumptions (NG)'!$V$12,'Assumptions (NG)'!$V$7*Model!$AP$438*AVERAGE('Assumptions (NG)'!$AL$2:$AN$2)+ Model!$AP$439*AVERAGE('Assumptions (NG)'!$AL$3:$AN3))/10^9,0)</f>
        <v>-0.2757320142</v>
      </c>
      <c r="AR535" s="219">
        <f>IF(Model!Y$1&lt;='Assumptions (NG)'!$V$12,PPMT('Assumptions (NG)'!$V$9,Model!Y$1,'Assumptions (NG)'!$V$12,'Assumptions (NG)'!$V$7*Model!$AP$438*AVERAGE('Assumptions (NG)'!$AL$2:$AN$2)+ Model!$AP$439*AVERAGE('Assumptions (NG)'!$AL$3:$AN3))/10^9,0)</f>
        <v>-0.2964119152</v>
      </c>
      <c r="AS535" s="219">
        <f>IF(Model!Z$1&lt;='Assumptions (NG)'!$V$12,PPMT('Assumptions (NG)'!$V$9,Model!Z$1,'Assumptions (NG)'!$V$12,'Assumptions (NG)'!$V$7*Model!$AP$438*AVERAGE('Assumptions (NG)'!$AL$2:$AN$2)+ Model!$AP$439*AVERAGE('Assumptions (NG)'!$AL$3:$AN3))/10^9,0)</f>
        <v>-0.3186428089</v>
      </c>
      <c r="AT535" s="219">
        <f>IF(Model!AA$1&lt;='Assumptions (NG)'!$V$12,PPMT('Assumptions (NG)'!$V$9,Model!AA$1,'Assumptions (NG)'!$V$12,'Assumptions (NG)'!$V$7*Model!$AP$438*AVERAGE('Assumptions (NG)'!$AL$2:$AN$2)+ Model!$AP$439*AVERAGE('Assumptions (NG)'!$AL$3:$AN3))/10^9,0)</f>
        <v>-0.3425410196</v>
      </c>
      <c r="AU535" s="219">
        <f>IF(Model!AB$1&lt;='Assumptions (NG)'!$V$12,PPMT('Assumptions (NG)'!$V$9,Model!AB$1,'Assumptions (NG)'!$V$12,'Assumptions (NG)'!$V$7*Model!$AP$438*AVERAGE('Assumptions (NG)'!$AL$2:$AN$2)+ Model!$AP$439*AVERAGE('Assumptions (NG)'!$AL$3:$AN3))/10^9,0)</f>
        <v>-0.368231596</v>
      </c>
      <c r="AV535" s="219">
        <f>IF(Model!AC$1&lt;='Assumptions (NG)'!$V$12,PPMT('Assumptions (NG)'!$V$9,Model!AC$1,'Assumptions (NG)'!$V$12,'Assumptions (NG)'!$V$7*Model!$AP$438*AVERAGE('Assumptions (NG)'!$AL$2:$AN$2)+ Model!$AP$439*AVERAGE('Assumptions (NG)'!$AL$3:$AN3))/10^9,0)</f>
        <v>-0.3958489657</v>
      </c>
      <c r="AW535" s="219">
        <f>IF(Model!AD$1&lt;='Assumptions (NG)'!$V$12,PPMT('Assumptions (NG)'!$V$9,Model!AD$1,'Assumptions (NG)'!$V$12,'Assumptions (NG)'!$V$7*Model!$AP$438*AVERAGE('Assumptions (NG)'!$AL$2:$AN$2)+ Model!$AP$439*AVERAGE('Assumptions (NG)'!$AL$3:$AN3))/10^9,0)</f>
        <v>-0.4255376381</v>
      </c>
      <c r="AX535" s="219">
        <f>IF(Model!AE$1&lt;='Assumptions (NG)'!$V$12,PPMT('Assumptions (NG)'!$V$9,Model!AE$1,'Assumptions (NG)'!$V$12,'Assumptions (NG)'!$V$7*Model!$AP$438*AVERAGE('Assumptions (NG)'!$AL$2:$AN$2)+ Model!$AP$439*AVERAGE('Assumptions (NG)'!$AL$3:$AN3))/10^9,0)</f>
        <v>-0.457452961</v>
      </c>
      <c r="AY535" s="219">
        <f>IF(Model!AF$1&lt;='Assumptions (NG)'!$V$12,PPMT('Assumptions (NG)'!$V$9,Model!AF$1,'Assumptions (NG)'!$V$12,'Assumptions (NG)'!$V$7*Model!$AP$438*AVERAGE('Assumptions (NG)'!$AL$2:$AN$2)+ Model!$AP$439*AVERAGE('Assumptions (NG)'!$AL$3:$AN3))/10^9,0)</f>
        <v>-0.4917619331</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-0.0592774541</v>
      </c>
      <c r="AR536" s="219">
        <f>IF(Model!X$1&lt;='Assumptions (NG)'!$V$12,PPMT('Assumptions (NG)'!$V$9,Model!X$1,'Assumptions (NG)'!$V$12,'Assumptions (NG)'!$V$7*Model!$AQ$438*AVERAGE('Assumptions (NG)'!$AM$2:$AO$2)+ Model!$AQ$439*AVERAGE('Assumptions (NG)'!$AM$3:$AO3))/10^9,0)</f>
        <v>-0.06372326316</v>
      </c>
      <c r="AS536" s="219">
        <f>IF(Model!Y$1&lt;='Assumptions (NG)'!$V$12,PPMT('Assumptions (NG)'!$V$9,Model!Y$1,'Assumptions (NG)'!$V$12,'Assumptions (NG)'!$V$7*Model!$AQ$438*AVERAGE('Assumptions (NG)'!$AM$2:$AO$2)+ Model!$AQ$439*AVERAGE('Assumptions (NG)'!$AM$3:$AO3))/10^9,0)</f>
        <v>-0.0685025079</v>
      </c>
      <c r="AT536" s="219">
        <f>IF(Model!Z$1&lt;='Assumptions (NG)'!$V$12,PPMT('Assumptions (NG)'!$V$9,Model!Z$1,'Assumptions (NG)'!$V$12,'Assumptions (NG)'!$V$7*Model!$AQ$438*AVERAGE('Assumptions (NG)'!$AM$2:$AO$2)+ Model!$AQ$439*AVERAGE('Assumptions (NG)'!$AM$3:$AO3))/10^9,0)</f>
        <v>-0.07364019599</v>
      </c>
      <c r="AU536" s="219">
        <f>IF(Model!AA$1&lt;='Assumptions (NG)'!$V$12,PPMT('Assumptions (NG)'!$V$9,Model!AA$1,'Assumptions (NG)'!$V$12,'Assumptions (NG)'!$V$7*Model!$AQ$438*AVERAGE('Assumptions (NG)'!$AM$2:$AO$2)+ Model!$AQ$439*AVERAGE('Assumptions (NG)'!$AM$3:$AO3))/10^9,0)</f>
        <v>-0.07916321069</v>
      </c>
      <c r="AV536" s="219">
        <f>IF(Model!AB$1&lt;='Assumptions (NG)'!$V$12,PPMT('Assumptions (NG)'!$V$9,Model!AB$1,'Assumptions (NG)'!$V$12,'Assumptions (NG)'!$V$7*Model!$AQ$438*AVERAGE('Assumptions (NG)'!$AM$2:$AO$2)+ Model!$AQ$439*AVERAGE('Assumptions (NG)'!$AM$3:$AO3))/10^9,0)</f>
        <v>-0.08510045149</v>
      </c>
      <c r="AW536" s="219">
        <f>IF(Model!AC$1&lt;='Assumptions (NG)'!$V$12,PPMT('Assumptions (NG)'!$V$9,Model!AC$1,'Assumptions (NG)'!$V$12,'Assumptions (NG)'!$V$7*Model!$AQ$438*AVERAGE('Assumptions (NG)'!$AM$2:$AO$2)+ Model!$AQ$439*AVERAGE('Assumptions (NG)'!$AM$3:$AO3))/10^9,0)</f>
        <v>-0.09148298535</v>
      </c>
      <c r="AX536" s="219">
        <f>IF(Model!AD$1&lt;='Assumptions (NG)'!$V$12,PPMT('Assumptions (NG)'!$V$9,Model!AD$1,'Assumptions (NG)'!$V$12,'Assumptions (NG)'!$V$7*Model!$AQ$438*AVERAGE('Assumptions (NG)'!$AM$2:$AO$2)+ Model!$AQ$439*AVERAGE('Assumptions (NG)'!$AM$3:$AO3))/10^9,0)</f>
        <v>-0.09834420925</v>
      </c>
      <c r="AY536" s="219">
        <f>IF(Model!AE$1&lt;='Assumptions (NG)'!$V$12,PPMT('Assumptions (NG)'!$V$9,Model!AE$1,'Assumptions (NG)'!$V$12,'Assumptions (NG)'!$V$7*Model!$AQ$438*AVERAGE('Assumptions (NG)'!$AM$2:$AO$2)+ Model!$AQ$439*AVERAGE('Assumptions (NG)'!$AM$3:$AO3))/10^9,0)</f>
        <v>-0.1057200249</v>
      </c>
      <c r="AZ536" s="219">
        <f>IF(Model!AF$1&lt;='Assumptions (NG)'!$V$12,PPMT('Assumptions (NG)'!$V$9,Model!AF$1,'Assumptions (NG)'!$V$12,'Assumptions (NG)'!$V$7*Model!$AQ$438*AVERAGE('Assumptions (NG)'!$AM$2:$AO$2)+ Model!$AQ$439*AVERAGE('Assumptions (NG)'!$AM$3:$AO3))/10^9,0)</f>
        <v>-0.1136490268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-0.02268713695</v>
      </c>
      <c r="AS537" s="219">
        <f>IF(Model!X$1&lt;='Assumptions (NG)'!$V$12,PPMT('Assumptions (NG)'!$V$9,Model!X$1,'Assumptions (NG)'!$V$12,'Assumptions (NG)'!$V$7*Model!$AR$438*AVERAGE('Assumptions (NG)'!$AN$2:$AP$2)+ Model!$AR$439*AVERAGE('Assumptions (NG)'!$AN$3:$AP3))/10^9,0)</f>
        <v>-0.02438867222</v>
      </c>
      <c r="AT537" s="219">
        <f>IF(Model!Y$1&lt;='Assumptions (NG)'!$V$12,PPMT('Assumptions (NG)'!$V$9,Model!Y$1,'Assumptions (NG)'!$V$12,'Assumptions (NG)'!$V$7*Model!$AR$438*AVERAGE('Assumptions (NG)'!$AN$2:$AP$2)+ Model!$AR$439*AVERAGE('Assumptions (NG)'!$AN$3:$AP3))/10^9,0)</f>
        <v>-0.02621782264</v>
      </c>
      <c r="AU537" s="219">
        <f>IF(Model!Z$1&lt;='Assumptions (NG)'!$V$12,PPMT('Assumptions (NG)'!$V$9,Model!Z$1,'Assumptions (NG)'!$V$12,'Assumptions (NG)'!$V$7*Model!$AR$438*AVERAGE('Assumptions (NG)'!$AN$2:$AP$2)+ Model!$AR$439*AVERAGE('Assumptions (NG)'!$AN$3:$AP3))/10^9,0)</f>
        <v>-0.02818415934</v>
      </c>
      <c r="AV537" s="219">
        <f>IF(Model!AA$1&lt;='Assumptions (NG)'!$V$12,PPMT('Assumptions (NG)'!$V$9,Model!AA$1,'Assumptions (NG)'!$V$12,'Assumptions (NG)'!$V$7*Model!$AR$438*AVERAGE('Assumptions (NG)'!$AN$2:$AP$2)+ Model!$AR$439*AVERAGE('Assumptions (NG)'!$AN$3:$AP3))/10^9,0)</f>
        <v>-0.03029797129</v>
      </c>
      <c r="AW537" s="219">
        <f>IF(Model!AB$1&lt;='Assumptions (NG)'!$V$12,PPMT('Assumptions (NG)'!$V$9,Model!AB$1,'Assumptions (NG)'!$V$12,'Assumptions (NG)'!$V$7*Model!$AR$438*AVERAGE('Assumptions (NG)'!$AN$2:$AP$2)+ Model!$AR$439*AVERAGE('Assumptions (NG)'!$AN$3:$AP3))/10^9,0)</f>
        <v>-0.03257031913</v>
      </c>
      <c r="AX537" s="219">
        <f>IF(Model!AC$1&lt;='Assumptions (NG)'!$V$12,PPMT('Assumptions (NG)'!$V$9,Model!AC$1,'Assumptions (NG)'!$V$12,'Assumptions (NG)'!$V$7*Model!$AR$438*AVERAGE('Assumptions (NG)'!$AN$2:$AP$2)+ Model!$AR$439*AVERAGE('Assumptions (NG)'!$AN$3:$AP3))/10^9,0)</f>
        <v>-0.03501309307</v>
      </c>
      <c r="AY537" s="219">
        <f>IF(Model!AD$1&lt;='Assumptions (NG)'!$V$12,PPMT('Assumptions (NG)'!$V$9,Model!AD$1,'Assumptions (NG)'!$V$12,'Assumptions (NG)'!$V$7*Model!$AR$438*AVERAGE('Assumptions (NG)'!$AN$2:$AP$2)+ Model!$AR$439*AVERAGE('Assumptions (NG)'!$AN$3:$AP3))/10^9,0)</f>
        <v>-0.03763907505</v>
      </c>
      <c r="AZ537" s="219">
        <f>IF(Model!AE$1&lt;='Assumptions (NG)'!$V$12,PPMT('Assumptions (NG)'!$V$9,Model!AE$1,'Assumptions (NG)'!$V$12,'Assumptions (NG)'!$V$7*Model!$AR$438*AVERAGE('Assumptions (NG)'!$AN$2:$AP$2)+ Model!$AR$439*AVERAGE('Assumptions (NG)'!$AN$3:$AP3))/10^9,0)</f>
        <v>-0.04046200568</v>
      </c>
      <c r="BA537" s="219">
        <f>IF(Model!AF$1&lt;='Assumptions (NG)'!$V$12,PPMT('Assumptions (NG)'!$V$9,Model!AF$1,'Assumptions (NG)'!$V$12,'Assumptions (NG)'!$V$7*Model!$AR$438*AVERAGE('Assumptions (NG)'!$AN$2:$AP$2)+ Model!$AR$439*AVERAGE('Assumptions (NG)'!$AN$3:$AP3))/10^9,0)</f>
        <v>-0.0434966561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-0.02497764447</v>
      </c>
      <c r="AT538" s="219">
        <f>IF(Model!X$1&lt;='Assumptions (NG)'!$V$12,PPMT('Assumptions (NG)'!$V$9,Model!X$1,'Assumptions (NG)'!$V$12,'Assumptions (NG)'!$V$7*Model!$AS$438*AVERAGE('Assumptions (NG)'!$AO$2:$AQ$2)+ Model!$AS$439*AVERAGE('Assumptions (NG)'!$AO$3:$AQ3))/10^9,0)</f>
        <v>-0.0268509678</v>
      </c>
      <c r="AU538" s="219">
        <f>IF(Model!Y$1&lt;='Assumptions (NG)'!$V$12,PPMT('Assumptions (NG)'!$V$9,Model!Y$1,'Assumptions (NG)'!$V$12,'Assumptions (NG)'!$V$7*Model!$AS$438*AVERAGE('Assumptions (NG)'!$AO$2:$AQ$2)+ Model!$AS$439*AVERAGE('Assumptions (NG)'!$AO$3:$AQ3))/10^9,0)</f>
        <v>-0.02886479039</v>
      </c>
      <c r="AV538" s="219">
        <f>IF(Model!Z$1&lt;='Assumptions (NG)'!$V$12,PPMT('Assumptions (NG)'!$V$9,Model!Z$1,'Assumptions (NG)'!$V$12,'Assumptions (NG)'!$V$7*Model!$AS$438*AVERAGE('Assumptions (NG)'!$AO$2:$AQ$2)+ Model!$AS$439*AVERAGE('Assumptions (NG)'!$AO$3:$AQ3))/10^9,0)</f>
        <v>-0.03102964967</v>
      </c>
      <c r="AW538" s="219">
        <f>IF(Model!AA$1&lt;='Assumptions (NG)'!$V$12,PPMT('Assumptions (NG)'!$V$9,Model!AA$1,'Assumptions (NG)'!$V$12,'Assumptions (NG)'!$V$7*Model!$AS$438*AVERAGE('Assumptions (NG)'!$AO$2:$AQ$2)+ Model!$AS$439*AVERAGE('Assumptions (NG)'!$AO$3:$AQ3))/10^9,0)</f>
        <v>-0.03335687339</v>
      </c>
      <c r="AX538" s="219">
        <f>IF(Model!AB$1&lt;='Assumptions (NG)'!$V$12,PPMT('Assumptions (NG)'!$V$9,Model!AB$1,'Assumptions (NG)'!$V$12,'Assumptions (NG)'!$V$7*Model!$AS$438*AVERAGE('Assumptions (NG)'!$AO$2:$AQ$2)+ Model!$AS$439*AVERAGE('Assumptions (NG)'!$AO$3:$AQ3))/10^9,0)</f>
        <v>-0.0358586389</v>
      </c>
      <c r="AY538" s="219">
        <f>IF(Model!AC$1&lt;='Assumptions (NG)'!$V$12,PPMT('Assumptions (NG)'!$V$9,Model!AC$1,'Assumptions (NG)'!$V$12,'Assumptions (NG)'!$V$7*Model!$AS$438*AVERAGE('Assumptions (NG)'!$AO$2:$AQ$2)+ Model!$AS$439*AVERAGE('Assumptions (NG)'!$AO$3:$AQ3))/10^9,0)</f>
        <v>-0.03854803681</v>
      </c>
      <c r="AZ538" s="219">
        <f>IF(Model!AD$1&lt;='Assumptions (NG)'!$V$12,PPMT('Assumptions (NG)'!$V$9,Model!AD$1,'Assumptions (NG)'!$V$12,'Assumptions (NG)'!$V$7*Model!$AS$438*AVERAGE('Assumptions (NG)'!$AO$2:$AQ$2)+ Model!$AS$439*AVERAGE('Assumptions (NG)'!$AO$3:$AQ3))/10^9,0)</f>
        <v>-0.04143913958</v>
      </c>
      <c r="BA538" s="219">
        <f>IF(Model!AE$1&lt;='Assumptions (NG)'!$V$12,PPMT('Assumptions (NG)'!$V$9,Model!AE$1,'Assumptions (NG)'!$V$12,'Assumptions (NG)'!$V$7*Model!$AS$438*AVERAGE('Assumptions (NG)'!$AO$2:$AQ$2)+ Model!$AS$439*AVERAGE('Assumptions (NG)'!$AO$3:$AQ3))/10^9,0)</f>
        <v>-0.04454707504</v>
      </c>
      <c r="BB538" s="219">
        <f>IF(Model!AF$1&lt;='Assumptions (NG)'!$V$12,PPMT('Assumptions (NG)'!$V$9,Model!AF$1,'Assumptions (NG)'!$V$12,'Assumptions (NG)'!$V$7*Model!$AS$438*AVERAGE('Assumptions (NG)'!$AO$2:$AQ$2)+ Model!$AS$439*AVERAGE('Assumptions (NG)'!$AO$3:$AQ3))/10^9,0)</f>
        <v>-0.04788810567</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-0.02410772789</v>
      </c>
      <c r="AU539" s="219">
        <f>IF(Model!X$1&lt;='Assumptions (NG)'!$V$12,PPMT('Assumptions (NG)'!$V$9,Model!X$1,'Assumptions (NG)'!$V$12,'Assumptions (NG)'!$V$7*Model!$AT$438*AVERAGE('Assumptions (NG)'!$AP$2:$AR$2)+ Model!$AT$439*AVERAGE('Assumptions (NG)'!$AP$3:$AR3))/10^9,0)</f>
        <v>-0.02591580748</v>
      </c>
      <c r="AV539" s="219">
        <f>IF(Model!Y$1&lt;='Assumptions (NG)'!$V$12,PPMT('Assumptions (NG)'!$V$9,Model!Y$1,'Assumptions (NG)'!$V$12,'Assumptions (NG)'!$V$7*Model!$AT$438*AVERAGE('Assumptions (NG)'!$AP$2:$AR$2)+ Model!$AT$439*AVERAGE('Assumptions (NG)'!$AP$3:$AR3))/10^9,0)</f>
        <v>-0.02785949304</v>
      </c>
      <c r="AW539" s="219">
        <f>IF(Model!Z$1&lt;='Assumptions (NG)'!$V$12,PPMT('Assumptions (NG)'!$V$9,Model!Z$1,'Assumptions (NG)'!$V$12,'Assumptions (NG)'!$V$7*Model!$AT$438*AVERAGE('Assumptions (NG)'!$AP$2:$AR$2)+ Model!$AT$439*AVERAGE('Assumptions (NG)'!$AP$3:$AR3))/10^9,0)</f>
        <v>-0.02994895502</v>
      </c>
      <c r="AX539" s="219">
        <f>IF(Model!AA$1&lt;='Assumptions (NG)'!$V$12,PPMT('Assumptions (NG)'!$V$9,Model!AA$1,'Assumptions (NG)'!$V$12,'Assumptions (NG)'!$V$7*Model!$AT$438*AVERAGE('Assumptions (NG)'!$AP$2:$AR$2)+ Model!$AT$439*AVERAGE('Assumptions (NG)'!$AP$3:$AR3))/10^9,0)</f>
        <v>-0.03219512665</v>
      </c>
      <c r="AY539" s="219">
        <f>IF(Model!AB$1&lt;='Assumptions (NG)'!$V$12,PPMT('Assumptions (NG)'!$V$9,Model!AB$1,'Assumptions (NG)'!$V$12,'Assumptions (NG)'!$V$7*Model!$AT$438*AVERAGE('Assumptions (NG)'!$AP$2:$AR$2)+ Model!$AT$439*AVERAGE('Assumptions (NG)'!$AP$3:$AR3))/10^9,0)</f>
        <v>-0.03460976114</v>
      </c>
      <c r="AZ539" s="219">
        <f>IF(Model!AC$1&lt;='Assumptions (NG)'!$V$12,PPMT('Assumptions (NG)'!$V$9,Model!AC$1,'Assumptions (NG)'!$V$12,'Assumptions (NG)'!$V$7*Model!$AT$438*AVERAGE('Assumptions (NG)'!$AP$2:$AR$2)+ Model!$AT$439*AVERAGE('Assumptions (NG)'!$AP$3:$AR3))/10^9,0)</f>
        <v>-0.03720549323</v>
      </c>
      <c r="BA539" s="219">
        <f>IF(Model!AD$1&lt;='Assumptions (NG)'!$V$12,PPMT('Assumptions (NG)'!$V$9,Model!AD$1,'Assumptions (NG)'!$V$12,'Assumptions (NG)'!$V$7*Model!$AT$438*AVERAGE('Assumptions (NG)'!$AP$2:$AR$2)+ Model!$AT$439*AVERAGE('Assumptions (NG)'!$AP$3:$AR3))/10^9,0)</f>
        <v>-0.03999590522</v>
      </c>
      <c r="BB539" s="219">
        <f>IF(Model!AE$1&lt;='Assumptions (NG)'!$V$12,PPMT('Assumptions (NG)'!$V$9,Model!AE$1,'Assumptions (NG)'!$V$12,'Assumptions (NG)'!$V$7*Model!$AT$438*AVERAGE('Assumptions (NG)'!$AP$2:$AR$2)+ Model!$AT$439*AVERAGE('Assumptions (NG)'!$AP$3:$AR3))/10^9,0)</f>
        <v>-0.04299559811</v>
      </c>
      <c r="BC539" s="219">
        <f>IF(Model!AF$1&lt;='Assumptions (NG)'!$V$12,PPMT('Assumptions (NG)'!$V$9,Model!AF$1,'Assumptions (NG)'!$V$12,'Assumptions (NG)'!$V$7*Model!$AT$438*AVERAGE('Assumptions (NG)'!$AP$2:$AR$2)+ Model!$AT$439*AVERAGE('Assumptions (NG)'!$AP$3:$AR3))/10^9,0)</f>
        <v>-0.04622026797</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-0.02519536265</v>
      </c>
      <c r="AV540" s="219">
        <f>IF(Model!X$1&lt;='Assumptions (NG)'!$V$12,PPMT('Assumptions (NG)'!$V$9,Model!X$1,'Assumptions (NG)'!$V$12,'Assumptions (NG)'!$V$7*Model!$AU$438*AVERAGE('Assumptions (NG)'!$AQ$2:$AS$2)+ Model!$AU$439*AVERAGE('Assumptions (NG)'!$AQ$3:$AS3))/10^9,0)</f>
        <v>-0.02708501485</v>
      </c>
      <c r="AW540" s="219">
        <f>IF(Model!Y$1&lt;='Assumptions (NG)'!$V$12,PPMT('Assumptions (NG)'!$V$9,Model!Y$1,'Assumptions (NG)'!$V$12,'Assumptions (NG)'!$V$7*Model!$AU$438*AVERAGE('Assumptions (NG)'!$AQ$2:$AS$2)+ Model!$AU$439*AVERAGE('Assumptions (NG)'!$AQ$3:$AS3))/10^9,0)</f>
        <v>-0.02911639096</v>
      </c>
      <c r="AX540" s="219">
        <f>IF(Model!Z$1&lt;='Assumptions (NG)'!$V$12,PPMT('Assumptions (NG)'!$V$9,Model!Z$1,'Assumptions (NG)'!$V$12,'Assumptions (NG)'!$V$7*Model!$AU$438*AVERAGE('Assumptions (NG)'!$AQ$2:$AS$2)+ Model!$AU$439*AVERAGE('Assumptions (NG)'!$AQ$3:$AS3))/10^9,0)</f>
        <v>-0.03130012028</v>
      </c>
      <c r="AY540" s="219">
        <f>IF(Model!AA$1&lt;='Assumptions (NG)'!$V$12,PPMT('Assumptions (NG)'!$V$9,Model!AA$1,'Assumptions (NG)'!$V$12,'Assumptions (NG)'!$V$7*Model!$AU$438*AVERAGE('Assumptions (NG)'!$AQ$2:$AS$2)+ Model!$AU$439*AVERAGE('Assumptions (NG)'!$AQ$3:$AS3))/10^9,0)</f>
        <v>-0.0336476293</v>
      </c>
      <c r="AZ540" s="219">
        <f>IF(Model!AB$1&lt;='Assumptions (NG)'!$V$12,PPMT('Assumptions (NG)'!$V$9,Model!AB$1,'Assumptions (NG)'!$V$12,'Assumptions (NG)'!$V$7*Model!$AU$438*AVERAGE('Assumptions (NG)'!$AQ$2:$AS$2)+ Model!$AU$439*AVERAGE('Assumptions (NG)'!$AQ$3:$AS3))/10^9,0)</f>
        <v>-0.0361712015</v>
      </c>
      <c r="BA540" s="219">
        <f>IF(Model!AC$1&lt;='Assumptions (NG)'!$V$12,PPMT('Assumptions (NG)'!$V$9,Model!AC$1,'Assumptions (NG)'!$V$12,'Assumptions (NG)'!$V$7*Model!$AU$438*AVERAGE('Assumptions (NG)'!$AQ$2:$AS$2)+ Model!$AU$439*AVERAGE('Assumptions (NG)'!$AQ$3:$AS3))/10^9,0)</f>
        <v>-0.03888404161</v>
      </c>
      <c r="BB540" s="219">
        <f>IF(Model!AD$1&lt;='Assumptions (NG)'!$V$12,PPMT('Assumptions (NG)'!$V$9,Model!AD$1,'Assumptions (NG)'!$V$12,'Assumptions (NG)'!$V$7*Model!$AU$438*AVERAGE('Assumptions (NG)'!$AQ$2:$AS$2)+ Model!$AU$439*AVERAGE('Assumptions (NG)'!$AQ$3:$AS3))/10^9,0)</f>
        <v>-0.04180034473</v>
      </c>
      <c r="BC540" s="219">
        <f>IF(Model!AE$1&lt;='Assumptions (NG)'!$V$12,PPMT('Assumptions (NG)'!$V$9,Model!AE$1,'Assumptions (NG)'!$V$12,'Assumptions (NG)'!$V$7*Model!$AU$438*AVERAGE('Assumptions (NG)'!$AQ$2:$AS$2)+ Model!$AU$439*AVERAGE('Assumptions (NG)'!$AQ$3:$AS3))/10^9,0)</f>
        <v>-0.04493537059</v>
      </c>
      <c r="BD540" s="219">
        <f>IF(Model!AF$1&lt;='Assumptions (NG)'!$V$12,PPMT('Assumptions (NG)'!$V$9,Model!AF$1,'Assumptions (NG)'!$V$12,'Assumptions (NG)'!$V$7*Model!$AU$438*AVERAGE('Assumptions (NG)'!$AQ$2:$AS$2)+ Model!$AU$439*AVERAGE('Assumptions (NG)'!$AQ$3:$AS3))/10^9,0)</f>
        <v>-0.04830552338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-0.02615035604</v>
      </c>
      <c r="AW541" s="219">
        <f>IF(Model!X$1&lt;='Assumptions (NG)'!$V$12,PPMT('Assumptions (NG)'!$V$9,Model!X$1,'Assumptions (NG)'!$V$12,'Assumptions (NG)'!$V$7*Model!$AV$438*AVERAGE('Assumptions (NG)'!$AR$2:$AT$2)+ Model!$AV$439*AVERAGE('Assumptions (NG)'!$AR$3:$AT3))/10^9,0)</f>
        <v>-0.02811163274</v>
      </c>
      <c r="AX541" s="219">
        <f>IF(Model!Y$1&lt;='Assumptions (NG)'!$V$12,PPMT('Assumptions (NG)'!$V$9,Model!Y$1,'Assumptions (NG)'!$V$12,'Assumptions (NG)'!$V$7*Model!$AV$438*AVERAGE('Assumptions (NG)'!$AR$2:$AT$2)+ Model!$AV$439*AVERAGE('Assumptions (NG)'!$AR$3:$AT3))/10^9,0)</f>
        <v>-0.0302200052</v>
      </c>
      <c r="AY541" s="219">
        <f>IF(Model!Z$1&lt;='Assumptions (NG)'!$V$12,PPMT('Assumptions (NG)'!$V$9,Model!Z$1,'Assumptions (NG)'!$V$12,'Assumptions (NG)'!$V$7*Model!$AV$438*AVERAGE('Assumptions (NG)'!$AR$2:$AT$2)+ Model!$AV$439*AVERAGE('Assumptions (NG)'!$AR$3:$AT3))/10^9,0)</f>
        <v>-0.03248650559</v>
      </c>
      <c r="AZ541" s="219">
        <f>IF(Model!AA$1&lt;='Assumptions (NG)'!$V$12,PPMT('Assumptions (NG)'!$V$9,Model!AA$1,'Assumptions (NG)'!$V$12,'Assumptions (NG)'!$V$7*Model!$AV$438*AVERAGE('Assumptions (NG)'!$AR$2:$AT$2)+ Model!$AV$439*AVERAGE('Assumptions (NG)'!$AR$3:$AT3))/10^9,0)</f>
        <v>-0.03492299351</v>
      </c>
      <c r="BA541" s="219">
        <f>IF(Model!AB$1&lt;='Assumptions (NG)'!$V$12,PPMT('Assumptions (NG)'!$V$9,Model!AB$1,'Assumptions (NG)'!$V$12,'Assumptions (NG)'!$V$7*Model!$AV$438*AVERAGE('Assumptions (NG)'!$AR$2:$AT$2)+ Model!$AV$439*AVERAGE('Assumptions (NG)'!$AR$3:$AT3))/10^9,0)</f>
        <v>-0.03754221802</v>
      </c>
      <c r="BB541" s="219">
        <f>IF(Model!AC$1&lt;='Assumptions (NG)'!$V$12,PPMT('Assumptions (NG)'!$V$9,Model!AC$1,'Assumptions (NG)'!$V$12,'Assumptions (NG)'!$V$7*Model!$AV$438*AVERAGE('Assumptions (NG)'!$AR$2:$AT$2)+ Model!$AV$439*AVERAGE('Assumptions (NG)'!$AR$3:$AT3))/10^9,0)</f>
        <v>-0.04035788437</v>
      </c>
      <c r="BC541" s="219">
        <f>IF(Model!AD$1&lt;='Assumptions (NG)'!$V$12,PPMT('Assumptions (NG)'!$V$9,Model!AD$1,'Assumptions (NG)'!$V$12,'Assumptions (NG)'!$V$7*Model!$AV$438*AVERAGE('Assumptions (NG)'!$AR$2:$AT$2)+ Model!$AV$439*AVERAGE('Assumptions (NG)'!$AR$3:$AT3))/10^9,0)</f>
        <v>-0.0433847257</v>
      </c>
      <c r="BD541" s="219">
        <f>IF(Model!AE$1&lt;='Assumptions (NG)'!$V$12,PPMT('Assumptions (NG)'!$V$9,Model!AE$1,'Assumptions (NG)'!$V$12,'Assumptions (NG)'!$V$7*Model!$AV$438*AVERAGE('Assumptions (NG)'!$AR$2:$AT$2)+ Model!$AV$439*AVERAGE('Assumptions (NG)'!$AR$3:$AT3))/10^9,0)</f>
        <v>-0.04663858013</v>
      </c>
      <c r="BE541" s="219">
        <f>IF(Model!AF$1&lt;='Assumptions (NG)'!$V$12,PPMT('Assumptions (NG)'!$V$9,Model!AF$1,'Assumptions (NG)'!$V$12,'Assumptions (NG)'!$V$7*Model!$AV$438*AVERAGE('Assumptions (NG)'!$AR$2:$AT$2)+ Model!$AV$439*AVERAGE('Assumptions (NG)'!$AR$3:$AT3))/10^9,0)</f>
        <v>-0.05013647364</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-0.02503544886</v>
      </c>
      <c r="AX542" s="219">
        <f>IF(Model!X$1&lt;='Assumptions (NG)'!$V$12,PPMT('Assumptions (NG)'!$V$9,Model!X$1,'Assumptions (NG)'!$V$12,'Assumptions (NG)'!$V$7*Model!$AW$438*AVERAGE('Assumptions (NG)'!$AS$2:$AU$2)+ Model!$AW$439*AVERAGE('Assumptions (NG)'!$AS$3:$AU3))/10^9,0)</f>
        <v>-0.02691310753</v>
      </c>
      <c r="AY542" s="219">
        <f>IF(Model!Y$1&lt;='Assumptions (NG)'!$V$12,PPMT('Assumptions (NG)'!$V$9,Model!Y$1,'Assumptions (NG)'!$V$12,'Assumptions (NG)'!$V$7*Model!$AW$438*AVERAGE('Assumptions (NG)'!$AS$2:$AU$2)+ Model!$AW$439*AVERAGE('Assumptions (NG)'!$AS$3:$AU3))/10^9,0)</f>
        <v>-0.02893159059</v>
      </c>
      <c r="AZ542" s="219">
        <f>IF(Model!Z$1&lt;='Assumptions (NG)'!$V$12,PPMT('Assumptions (NG)'!$V$9,Model!Z$1,'Assumptions (NG)'!$V$12,'Assumptions (NG)'!$V$7*Model!$AW$438*AVERAGE('Assumptions (NG)'!$AS$2:$AU$2)+ Model!$AW$439*AVERAGE('Assumptions (NG)'!$AS$3:$AU3))/10^9,0)</f>
        <v>-0.03110145989</v>
      </c>
      <c r="BA542" s="219">
        <f>IF(Model!AA$1&lt;='Assumptions (NG)'!$V$12,PPMT('Assumptions (NG)'!$V$9,Model!AA$1,'Assumptions (NG)'!$V$12,'Assumptions (NG)'!$V$7*Model!$AW$438*AVERAGE('Assumptions (NG)'!$AS$2:$AU$2)+ Model!$AW$439*AVERAGE('Assumptions (NG)'!$AS$3:$AU3))/10^9,0)</f>
        <v>-0.03343406938</v>
      </c>
      <c r="BB542" s="219">
        <f>IF(Model!AB$1&lt;='Assumptions (NG)'!$V$12,PPMT('Assumptions (NG)'!$V$9,Model!AB$1,'Assumptions (NG)'!$V$12,'Assumptions (NG)'!$V$7*Model!$AW$438*AVERAGE('Assumptions (NG)'!$AS$2:$AU$2)+ Model!$AW$439*AVERAGE('Assumptions (NG)'!$AS$3:$AU3))/10^9,0)</f>
        <v>-0.03594162458</v>
      </c>
      <c r="BC542" s="219">
        <f>IF(Model!AC$1&lt;='Assumptions (NG)'!$V$12,PPMT('Assumptions (NG)'!$V$9,Model!AC$1,'Assumptions (NG)'!$V$12,'Assumptions (NG)'!$V$7*Model!$AW$438*AVERAGE('Assumptions (NG)'!$AS$2:$AU$2)+ Model!$AW$439*AVERAGE('Assumptions (NG)'!$AS$3:$AU3))/10^9,0)</f>
        <v>-0.03863724643</v>
      </c>
      <c r="BD542" s="219">
        <f>IF(Model!AD$1&lt;='Assumptions (NG)'!$V$12,PPMT('Assumptions (NG)'!$V$9,Model!AD$1,'Assumptions (NG)'!$V$12,'Assumptions (NG)'!$V$7*Model!$AW$438*AVERAGE('Assumptions (NG)'!$AS$2:$AU$2)+ Model!$AW$439*AVERAGE('Assumptions (NG)'!$AS$3:$AU3))/10^9,0)</f>
        <v>-0.04153503991</v>
      </c>
      <c r="BE542" s="219">
        <f>IF(Model!AE$1&lt;='Assumptions (NG)'!$V$12,PPMT('Assumptions (NG)'!$V$9,Model!AE$1,'Assumptions (NG)'!$V$12,'Assumptions (NG)'!$V$7*Model!$AW$438*AVERAGE('Assumptions (NG)'!$AS$2:$AU$2)+ Model!$AW$439*AVERAGE('Assumptions (NG)'!$AS$3:$AU3))/10^9,0)</f>
        <v>-0.0446501679</v>
      </c>
      <c r="BF542" s="219">
        <f>IF(Model!AF$1&lt;='Assumptions (NG)'!$V$12,PPMT('Assumptions (NG)'!$V$9,Model!AF$1,'Assumptions (NG)'!$V$12,'Assumptions (NG)'!$V$7*Model!$AW$438*AVERAGE('Assumptions (NG)'!$AS$2:$AU$2)+ Model!$AW$439*AVERAGE('Assumptions (NG)'!$AS$3:$AU3))/10^9,0)</f>
        <v>-0.04799893049</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-0.02947715919</v>
      </c>
      <c r="AY543" s="219">
        <f>IF(Model!X$1&lt;='Assumptions (NG)'!$V$12,PPMT('Assumptions (NG)'!$V$9,Model!X$1,'Assumptions (NG)'!$V$12,'Assumptions (NG)'!$V$7*Model!$AX$438*AVERAGE('Assumptions (NG)'!$AT$2:$AV$2)+ Model!$AX$439*AVERAGE('Assumptions (NG)'!$AT$3:$AV3))/10^9,0)</f>
        <v>-0.03168794613</v>
      </c>
      <c r="AZ543" s="219">
        <f>IF(Model!Y$1&lt;='Assumptions (NG)'!$V$12,PPMT('Assumptions (NG)'!$V$9,Model!Y$1,'Assumptions (NG)'!$V$12,'Assumptions (NG)'!$V$7*Model!$AX$438*AVERAGE('Assumptions (NG)'!$AT$2:$AV$2)+ Model!$AX$439*AVERAGE('Assumptions (NG)'!$AT$3:$AV3))/10^9,0)</f>
        <v>-0.03406454209</v>
      </c>
      <c r="BA543" s="219">
        <f>IF(Model!Z$1&lt;='Assumptions (NG)'!$V$12,PPMT('Assumptions (NG)'!$V$9,Model!Z$1,'Assumptions (NG)'!$V$12,'Assumptions (NG)'!$V$7*Model!$AX$438*AVERAGE('Assumptions (NG)'!$AT$2:$AV$2)+ Model!$AX$439*AVERAGE('Assumptions (NG)'!$AT$3:$AV3))/10^9,0)</f>
        <v>-0.03661938274</v>
      </c>
      <c r="BB543" s="219">
        <f>IF(Model!AA$1&lt;='Assumptions (NG)'!$V$12,PPMT('Assumptions (NG)'!$V$9,Model!AA$1,'Assumptions (NG)'!$V$12,'Assumptions (NG)'!$V$7*Model!$AX$438*AVERAGE('Assumptions (NG)'!$AT$2:$AV$2)+ Model!$AX$439*AVERAGE('Assumptions (NG)'!$AT$3:$AV3))/10^9,0)</f>
        <v>-0.03936583645</v>
      </c>
      <c r="BC543" s="219">
        <f>IF(Model!AB$1&lt;='Assumptions (NG)'!$V$12,PPMT('Assumptions (NG)'!$V$9,Model!AB$1,'Assumptions (NG)'!$V$12,'Assumptions (NG)'!$V$7*Model!$AX$438*AVERAGE('Assumptions (NG)'!$AT$2:$AV$2)+ Model!$AX$439*AVERAGE('Assumptions (NG)'!$AT$3:$AV3))/10^9,0)</f>
        <v>-0.04231827418</v>
      </c>
      <c r="BD543" s="219">
        <f>IF(Model!AC$1&lt;='Assumptions (NG)'!$V$12,PPMT('Assumptions (NG)'!$V$9,Model!AC$1,'Assumptions (NG)'!$V$12,'Assumptions (NG)'!$V$7*Model!$AX$438*AVERAGE('Assumptions (NG)'!$AT$2:$AV$2)+ Model!$AX$439*AVERAGE('Assumptions (NG)'!$AT$3:$AV3))/10^9,0)</f>
        <v>-0.04549214474</v>
      </c>
      <c r="BE543" s="219">
        <f>IF(Model!AD$1&lt;='Assumptions (NG)'!$V$12,PPMT('Assumptions (NG)'!$V$9,Model!AD$1,'Assumptions (NG)'!$V$12,'Assumptions (NG)'!$V$7*Model!$AX$438*AVERAGE('Assumptions (NG)'!$AT$2:$AV$2)+ Model!$AX$439*AVERAGE('Assumptions (NG)'!$AT$3:$AV3))/10^9,0)</f>
        <v>-0.0489040556</v>
      </c>
      <c r="BF543" s="219">
        <f>IF(Model!AE$1&lt;='Assumptions (NG)'!$V$12,PPMT('Assumptions (NG)'!$V$9,Model!AE$1,'Assumptions (NG)'!$V$12,'Assumptions (NG)'!$V$7*Model!$AX$438*AVERAGE('Assumptions (NG)'!$AT$2:$AV$2)+ Model!$AX$439*AVERAGE('Assumptions (NG)'!$AT$3:$AV3))/10^9,0)</f>
        <v>-0.05257185977</v>
      </c>
      <c r="BG543" s="219">
        <f>IF(Model!AF$1&lt;='Assumptions (NG)'!$V$12,PPMT('Assumptions (NG)'!$V$9,Model!AF$1,'Assumptions (NG)'!$V$12,'Assumptions (NG)'!$V$7*Model!$AX$438*AVERAGE('Assumptions (NG)'!$AT$2:$AV$2)+ Model!$AX$439*AVERAGE('Assumptions (NG)'!$AT$3:$AV3))/10^9,0)</f>
        <v>-0.05651474925</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-0.02604147974</v>
      </c>
      <c r="AZ544" s="219">
        <f>IF(Model!X$1&lt;='Assumptions (NG)'!$V$12,PPMT('Assumptions (NG)'!$V$9,Model!X$1,'Assumptions (NG)'!$V$12,'Assumptions (NG)'!$V$7*Model!$AY$438*AVERAGE('Assumptions (NG)'!$AU$2:$AW$2)+ Model!$AY$439*AVERAGE('Assumptions (NG)'!$AU$3:$AW3))/10^9,0)</f>
        <v>-0.02799459072</v>
      </c>
      <c r="BA544" s="219">
        <f>IF(Model!Y$1&lt;='Assumptions (NG)'!$V$12,PPMT('Assumptions (NG)'!$V$9,Model!Y$1,'Assumptions (NG)'!$V$12,'Assumptions (NG)'!$V$7*Model!$AY$438*AVERAGE('Assumptions (NG)'!$AU$2:$AW$2)+ Model!$AY$439*AVERAGE('Assumptions (NG)'!$AU$3:$AW3))/10^9,0)</f>
        <v>-0.03009418502</v>
      </c>
      <c r="BB544" s="219">
        <f>IF(Model!Z$1&lt;='Assumptions (NG)'!$V$12,PPMT('Assumptions (NG)'!$V$9,Model!Z$1,'Assumptions (NG)'!$V$12,'Assumptions (NG)'!$V$7*Model!$AY$438*AVERAGE('Assumptions (NG)'!$AU$2:$AW$2)+ Model!$AY$439*AVERAGE('Assumptions (NG)'!$AU$3:$AW3))/10^9,0)</f>
        <v>-0.0323512489</v>
      </c>
      <c r="BC544" s="219">
        <f>IF(Model!AA$1&lt;='Assumptions (NG)'!$V$12,PPMT('Assumptions (NG)'!$V$9,Model!AA$1,'Assumptions (NG)'!$V$12,'Assumptions (NG)'!$V$7*Model!$AY$438*AVERAGE('Assumptions (NG)'!$AU$2:$AW$2)+ Model!$AY$439*AVERAGE('Assumptions (NG)'!$AU$3:$AW3))/10^9,0)</f>
        <v>-0.03477759256</v>
      </c>
      <c r="BD544" s="219">
        <f>IF(Model!AB$1&lt;='Assumptions (NG)'!$V$12,PPMT('Assumptions (NG)'!$V$9,Model!AB$1,'Assumptions (NG)'!$V$12,'Assumptions (NG)'!$V$7*Model!$AY$438*AVERAGE('Assumptions (NG)'!$AU$2:$AW$2)+ Model!$AY$439*AVERAGE('Assumptions (NG)'!$AU$3:$AW3))/10^9,0)</f>
        <v>-0.03738591201</v>
      </c>
      <c r="BE544" s="219">
        <f>IF(Model!AC$1&lt;='Assumptions (NG)'!$V$12,PPMT('Assumptions (NG)'!$V$9,Model!AC$1,'Assumptions (NG)'!$V$12,'Assumptions (NG)'!$V$7*Model!$AY$438*AVERAGE('Assumptions (NG)'!$AU$2:$AW$2)+ Model!$AY$439*AVERAGE('Assumptions (NG)'!$AU$3:$AW3))/10^9,0)</f>
        <v>-0.04018985541</v>
      </c>
      <c r="BF544" s="219">
        <f>IF(Model!AD$1&lt;='Assumptions (NG)'!$V$12,PPMT('Assumptions (NG)'!$V$9,Model!AD$1,'Assumptions (NG)'!$V$12,'Assumptions (NG)'!$V$7*Model!$AY$438*AVERAGE('Assumptions (NG)'!$AU$2:$AW$2)+ Model!$AY$439*AVERAGE('Assumptions (NG)'!$AU$3:$AW3))/10^9,0)</f>
        <v>-0.04320409456</v>
      </c>
      <c r="BG544" s="219">
        <f>IF(Model!AE$1&lt;='Assumptions (NG)'!$V$12,PPMT('Assumptions (NG)'!$V$9,Model!AE$1,'Assumptions (NG)'!$V$12,'Assumptions (NG)'!$V$7*Model!$AY$438*AVERAGE('Assumptions (NG)'!$AU$2:$AW$2)+ Model!$AY$439*AVERAGE('Assumptions (NG)'!$AU$3:$AW3))/10^9,0)</f>
        <v>-0.04644440165</v>
      </c>
      <c r="BH544" s="219">
        <f>IF(Model!AF$1&lt;='Assumptions (NG)'!$V$12,PPMT('Assumptions (NG)'!$V$9,Model!AF$1,'Assumptions (NG)'!$V$12,'Assumptions (NG)'!$V$7*Model!$AY$438*AVERAGE('Assumptions (NG)'!$AU$2:$AW$2)+ Model!$AY$439*AVERAGE('Assumptions (NG)'!$AU$3:$AW3))/10^9,0)</f>
        <v>-0.04992773178</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-0.03563396344</v>
      </c>
      <c r="BA545" s="219">
        <f>IF(Model!X$1&lt;='Assumptions (NG)'!$V$12,PPMT('Assumptions (NG)'!$V$9,Model!X$1,'Assumptions (NG)'!$V$12,'Assumptions (NG)'!$V$7*Model!$AZ$438*AVERAGE('Assumptions (NG)'!$AV$2:$AX$2)+ Model!$AZ$439*AVERAGE('Assumptions (NG)'!$AV$3:$AX3))/10^9,0)</f>
        <v>-0.0383065107</v>
      </c>
      <c r="BB545" s="219">
        <f>IF(Model!Y$1&lt;='Assumptions (NG)'!$V$12,PPMT('Assumptions (NG)'!$V$9,Model!Y$1,'Assumptions (NG)'!$V$12,'Assumptions (NG)'!$V$7*Model!$AZ$438*AVERAGE('Assumptions (NG)'!$AV$2:$AX$2)+ Model!$AZ$439*AVERAGE('Assumptions (NG)'!$AV$3:$AX3))/10^9,0)</f>
        <v>-0.041179499</v>
      </c>
      <c r="BC545" s="219">
        <f>IF(Model!Z$1&lt;='Assumptions (NG)'!$V$12,PPMT('Assumptions (NG)'!$V$9,Model!Z$1,'Assumptions (NG)'!$V$12,'Assumptions (NG)'!$V$7*Model!$AZ$438*AVERAGE('Assumptions (NG)'!$AV$2:$AX$2)+ Model!$AZ$439*AVERAGE('Assumptions (NG)'!$AV$3:$AX3))/10^9,0)</f>
        <v>-0.04426796143</v>
      </c>
      <c r="BD545" s="219">
        <f>IF(Model!AA$1&lt;='Assumptions (NG)'!$V$12,PPMT('Assumptions (NG)'!$V$9,Model!AA$1,'Assumptions (NG)'!$V$12,'Assumptions (NG)'!$V$7*Model!$AZ$438*AVERAGE('Assumptions (NG)'!$AV$2:$AX$2)+ Model!$AZ$439*AVERAGE('Assumptions (NG)'!$AV$3:$AX3))/10^9,0)</f>
        <v>-0.04758805853</v>
      </c>
      <c r="BE545" s="219">
        <f>IF(Model!AB$1&lt;='Assumptions (NG)'!$V$12,PPMT('Assumptions (NG)'!$V$9,Model!AB$1,'Assumptions (NG)'!$V$12,'Assumptions (NG)'!$V$7*Model!$AZ$438*AVERAGE('Assumptions (NG)'!$AV$2:$AX$2)+ Model!$AZ$439*AVERAGE('Assumptions (NG)'!$AV$3:$AX3))/10^9,0)</f>
        <v>-0.05115716292</v>
      </c>
      <c r="BF545" s="219">
        <f>IF(Model!AC$1&lt;='Assumptions (NG)'!$V$12,PPMT('Assumptions (NG)'!$V$9,Model!AC$1,'Assumptions (NG)'!$V$12,'Assumptions (NG)'!$V$7*Model!$AZ$438*AVERAGE('Assumptions (NG)'!$AV$2:$AX$2)+ Model!$AZ$439*AVERAGE('Assumptions (NG)'!$AV$3:$AX3))/10^9,0)</f>
        <v>-0.05499395014</v>
      </c>
      <c r="BG545" s="219">
        <f>IF(Model!AD$1&lt;='Assumptions (NG)'!$V$12,PPMT('Assumptions (NG)'!$V$9,Model!AD$1,'Assumptions (NG)'!$V$12,'Assumptions (NG)'!$V$7*Model!$AZ$438*AVERAGE('Assumptions (NG)'!$AV$2:$AX$2)+ Model!$AZ$439*AVERAGE('Assumptions (NG)'!$AV$3:$AX3))/10^9,0)</f>
        <v>-0.0591184964</v>
      </c>
      <c r="BH545" s="219">
        <f>IF(Model!AE$1&lt;='Assumptions (NG)'!$V$12,PPMT('Assumptions (NG)'!$V$9,Model!AE$1,'Assumptions (NG)'!$V$12,'Assumptions (NG)'!$V$7*Model!$AZ$438*AVERAGE('Assumptions (NG)'!$AV$2:$AX$2)+ Model!$AZ$439*AVERAGE('Assumptions (NG)'!$AV$3:$AX3))/10^9,0)</f>
        <v>-0.06355238363</v>
      </c>
      <c r="BI545" s="219">
        <f>IF(Model!AF$1&lt;='Assumptions (NG)'!$V$12,PPMT('Assumptions (NG)'!$V$9,Model!AF$1,'Assumptions (NG)'!$V$12,'Assumptions (NG)'!$V$7*Model!$AZ$438*AVERAGE('Assumptions (NG)'!$AV$2:$AX$2)+ Model!$AZ$439*AVERAGE('Assumptions (NG)'!$AV$3:$AX3))/10^9,0)</f>
        <v>-0.0683188124</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-0.0320533902</v>
      </c>
      <c r="BB546" s="219">
        <f>IF(Model!X$1&lt;='Assumptions (NG)'!$V$12,PPMT('Assumptions (NG)'!$V$9,Model!X$1,'Assumptions (NG)'!$V$12,'Assumptions (NG)'!$V$7*Model!$BA$438*AVERAGE('Assumptions (NG)'!$AW$2:$AY$2)+ Model!$BA$439*AVERAGE('Assumptions (NG)'!$AW$3:$AY3))/10^9,0)</f>
        <v>-0.03445739447</v>
      </c>
      <c r="BC546" s="219">
        <f>IF(Model!Y$1&lt;='Assumptions (NG)'!$V$12,PPMT('Assumptions (NG)'!$V$9,Model!Y$1,'Assumptions (NG)'!$V$12,'Assumptions (NG)'!$V$7*Model!$BA$438*AVERAGE('Assumptions (NG)'!$AW$2:$AY$2)+ Model!$BA$439*AVERAGE('Assumptions (NG)'!$AW$3:$AY3))/10^9,0)</f>
        <v>-0.03704169906</v>
      </c>
      <c r="BD546" s="219">
        <f>IF(Model!Z$1&lt;='Assumptions (NG)'!$V$12,PPMT('Assumptions (NG)'!$V$9,Model!Z$1,'Assumptions (NG)'!$V$12,'Assumptions (NG)'!$V$7*Model!$BA$438*AVERAGE('Assumptions (NG)'!$AW$2:$AY$2)+ Model!$BA$439*AVERAGE('Assumptions (NG)'!$AW$3:$AY3))/10^9,0)</f>
        <v>-0.03981982648</v>
      </c>
      <c r="BE546" s="219">
        <f>IF(Model!AA$1&lt;='Assumptions (NG)'!$V$12,PPMT('Assumptions (NG)'!$V$9,Model!AA$1,'Assumptions (NG)'!$V$12,'Assumptions (NG)'!$V$7*Model!$BA$438*AVERAGE('Assumptions (NG)'!$AW$2:$AY$2)+ Model!$BA$439*AVERAGE('Assumptions (NG)'!$AW$3:$AY3))/10^9,0)</f>
        <v>-0.04280631347</v>
      </c>
      <c r="BF546" s="219">
        <f>IF(Model!AB$1&lt;='Assumptions (NG)'!$V$12,PPMT('Assumptions (NG)'!$V$9,Model!AB$1,'Assumptions (NG)'!$V$12,'Assumptions (NG)'!$V$7*Model!$BA$438*AVERAGE('Assumptions (NG)'!$AW$2:$AY$2)+ Model!$BA$439*AVERAGE('Assumptions (NG)'!$AW$3:$AY3))/10^9,0)</f>
        <v>-0.04601678698</v>
      </c>
      <c r="BG546" s="219">
        <f>IF(Model!AC$1&lt;='Assumptions (NG)'!$V$12,PPMT('Assumptions (NG)'!$V$9,Model!AC$1,'Assumptions (NG)'!$V$12,'Assumptions (NG)'!$V$7*Model!$BA$438*AVERAGE('Assumptions (NG)'!$AW$2:$AY$2)+ Model!$BA$439*AVERAGE('Assumptions (NG)'!$AW$3:$AY3))/10^9,0)</f>
        <v>-0.049468046</v>
      </c>
      <c r="BH546" s="219">
        <f>IF(Model!AD$1&lt;='Assumptions (NG)'!$V$12,PPMT('Assumptions (NG)'!$V$9,Model!AD$1,'Assumptions (NG)'!$V$12,'Assumptions (NG)'!$V$7*Model!$BA$438*AVERAGE('Assumptions (NG)'!$AW$2:$AY$2)+ Model!$BA$439*AVERAGE('Assumptions (NG)'!$AW$3:$AY3))/10^9,0)</f>
        <v>-0.05317814945</v>
      </c>
      <c r="BI546" s="219">
        <f>IF(Model!AE$1&lt;='Assumptions (NG)'!$V$12,PPMT('Assumptions (NG)'!$V$9,Model!AE$1,'Assumptions (NG)'!$V$12,'Assumptions (NG)'!$V$7*Model!$BA$438*AVERAGE('Assumptions (NG)'!$AW$2:$AY$2)+ Model!$BA$439*AVERAGE('Assumptions (NG)'!$AW$3:$AY3))/10^9,0)</f>
        <v>-0.05716651066</v>
      </c>
      <c r="BJ546" s="219">
        <f>IF(Model!AF$1&lt;='Assumptions (NG)'!$V$12,PPMT('Assumptions (NG)'!$V$9,Model!AF$1,'Assumptions (NG)'!$V$12,'Assumptions (NG)'!$V$7*Model!$BA$438*AVERAGE('Assumptions (NG)'!$AW$2:$AY$2)+ Model!$BA$439*AVERAGE('Assumptions (NG)'!$AW$3:$AY3))/10^9,0)</f>
        <v>-0.06145399896</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-0.04288651207</v>
      </c>
      <c r="D547" s="177">
        <f t="array" ref="D547">SUM(IF(ISERROR(D548:D598),"",D548:D598))</f>
        <v>-0.1052008033</v>
      </c>
      <c r="E547" s="177">
        <f t="array" ref="E547">SUM(IF(ISERROR(E548:E598),"",E548:E598))</f>
        <v>-0.2064502205</v>
      </c>
      <c r="F547" s="177">
        <f t="array" ref="F547">SUM(IF(ISERROR(F548:F598),"",F548:F598))</f>
        <v>-0.3199576715</v>
      </c>
      <c r="G547" s="177">
        <f t="array" ref="G547">SUM(IF(ISERROR(G548:G598),"",G548:G598))</f>
        <v>-0.3156165323</v>
      </c>
      <c r="H547" s="177">
        <f t="array" ref="H547">SUM(IF(ISERROR(H548:H598),"",H548:H598))</f>
        <v>-0.2858290308</v>
      </c>
      <c r="I547" s="177">
        <f t="array" ref="I547">SUM(IF(ISERROR(I548:I598),"",I548:I598))</f>
        <v>-0.254525237</v>
      </c>
      <c r="J547" s="177">
        <f t="array" ref="J547">SUM(IF(ISERROR(J548:J598),"",J548:J598))</f>
        <v>-0.2218550603</v>
      </c>
      <c r="K547" s="177">
        <f t="array" ref="K547">SUM(IF(ISERROR(K548:K598),"",K548:K598))</f>
        <v>-0.1878046527</v>
      </c>
      <c r="L547" s="177">
        <f t="array" ref="L547">SUM(IF(ISERROR(L548:L598),"",L548:L598))</f>
        <v>-0.2707485733</v>
      </c>
      <c r="M547" s="177">
        <f t="array" ref="M547">SUM(IF(ISERROR(M548:M598),"",M548:M598))</f>
        <v>-0.2174831032</v>
      </c>
      <c r="N547" s="177">
        <f t="array" ref="N547">SUM(IF(ISERROR(N548:N598),"",N548:N598))</f>
        <v>-0.1966406581</v>
      </c>
      <c r="O547" s="177">
        <f t="array" ref="O547">SUM(IF(ISERROR(O548:O598),"",O548:O598))</f>
        <v>-0.149435915</v>
      </c>
      <c r="P547" s="177">
        <f t="array" ref="P547">SUM(IF(ISERROR(P548:P598),"",P548:P598))</f>
        <v>-0.1136599692</v>
      </c>
      <c r="Q547" s="177">
        <f t="array" ref="Q547">SUM(IF(ISERROR(Q548:Q598),"",Q548:Q598))</f>
        <v>-0.09412726373</v>
      </c>
      <c r="R547" s="177">
        <f t="array" ref="R547">SUM(IF(ISERROR(R548:R598),"",R548:R598))</f>
        <v>-0.07634029091</v>
      </c>
      <c r="S547" s="177">
        <f t="array" ref="S547">SUM(IF(ISERROR(S548:S598),"",S548:S598))</f>
        <v>-0.05697104166</v>
      </c>
      <c r="T547" s="177">
        <f t="array" ref="T547">SUM(IF(ISERROR(T548:T598),"",T548:T598))</f>
        <v>-0.03662530042</v>
      </c>
      <c r="U547" s="177">
        <f t="array" ref="U547">SUM(IF(ISERROR(U548:U598),"",U548:U598))</f>
        <v>-0.1002893561</v>
      </c>
      <c r="V547" s="177">
        <f t="array" ref="V547">SUM(IF(ISERROR(V548:V598),"",V548:V598))</f>
        <v>-0.08936706175</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-0.06253021927</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-0.05339657413</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-0.04724853188</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-0.04072106873</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-0.03370404584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-0.02616074623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-0.01805169916</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-0.009352085106</v>
      </c>
      <c r="AE547" s="176" t="b">
        <f>IF($V$438&gt;0,IPMT('Assumptions (NG)'!$V$9,AF$1,10,'Assumptions (NG)'!$V$7*Model!$V$438*('Assumptions (NG)'!$U$17*AVERAGE('Assumptions (NG)'!$R$2:$T$2)+'Assumptions (NG)'!$U$18*AVERAGE('Assumptions (NG)'!$R$3:$T$3))/10^9,0))</f>
        <v>0</v>
      </c>
      <c r="AF547" s="177">
        <f t="array" ref="AF547">SUM(IF(ISERROR(AF548:AF598),"",AF548:AF598))</f>
        <v>-0.1315578628</v>
      </c>
      <c r="AG547" s="177">
        <f t="array" ref="AG547">SUM(IF(ISERROR(AG548:AG598),"",AG548:AG598))</f>
        <v>-0.1265607422</v>
      </c>
      <c r="AH547" s="177">
        <f t="array" ref="AH547">SUM(IF(ISERROR(AH548:AH598),"",AH548:AH598))</f>
        <v>-0.1377887486</v>
      </c>
      <c r="AI547" s="177">
        <f t="array" ref="AI547">SUM(IF(ISERROR(AI548:AI598),"",AI548:AI598))</f>
        <v>-0.1316249855</v>
      </c>
      <c r="AJ547" s="177">
        <f t="array" ref="AJ547">SUM(IF(ISERROR(AJ548:AJ598),"",AJ548:AJ598))</f>
        <v>-0.1249121933</v>
      </c>
      <c r="AK547" s="177">
        <f t="array" ref="AK547">SUM(IF(ISERROR(AK548:AK598),"",AK548:AK598))</f>
        <v>-0.1185068389</v>
      </c>
      <c r="AL547" s="177">
        <f t="array" ref="AL547">SUM(IF(ISERROR(AL548:AL598),"",AL548:AL598))</f>
        <v>-0.1498206054</v>
      </c>
      <c r="AM547" s="177">
        <f t="array" ref="AM547">SUM(IF(ISERROR(AM548:AM598),"",AM548:AM598))</f>
        <v>-0.2110887665</v>
      </c>
      <c r="AN547" s="177">
        <f t="array" ref="AN547">SUM(IF(ISERROR(AN548:AN598),"",AN548:AN598))</f>
        <v>-0.3030068845</v>
      </c>
      <c r="AO547" s="177">
        <f t="array" ref="AO547">SUM(IF(ISERROR(AO548:AO598),"",AO548:AO598))</f>
        <v>-0.4845410203</v>
      </c>
      <c r="AP547" s="177">
        <f t="array" ref="AP547">SUM(IF(ISERROR(AP548:AP598),"",AP548:AP598))</f>
        <v>-0.6980935743</v>
      </c>
      <c r="AQ547" s="177">
        <f t="array" ref="AQ547">SUM(IF(ISERROR(AQ548:AQ598),"",AQ548:AQ598))</f>
        <v>-0.6840239779</v>
      </c>
      <c r="AR547" s="177">
        <f t="array" ref="AR547">SUM(IF(ISERROR(AR548:AR598),"",AR548:AR598))</f>
        <v>-0.6251829456</v>
      </c>
      <c r="AS547" s="177">
        <f t="array" ref="AS547">SUM(IF(ISERROR(AS548:AS598),"",AS548:AS598))</f>
        <v>-0.565892732</v>
      </c>
      <c r="AT547" s="177">
        <f t="array" ref="AT547">SUM(IF(ISERROR(AT548:AT598),"",AT548:AT598))</f>
        <v>-0.5009623804</v>
      </c>
      <c r="AU547" s="177">
        <f t="array" ref="AU547">SUM(IF(ISERROR(AU548:AU598),"",AU548:AU598))</f>
        <v>-0.4314444726</v>
      </c>
      <c r="AV547" s="177">
        <f t="array" ref="AV547">SUM(IF(ISERROR(AV548:AV598),"",AV548:AV598))</f>
        <v>-0.3569640884</v>
      </c>
      <c r="AW547" s="177">
        <f t="array" ref="AW547">SUM(IF(ISERROR(AW548:AW598),"",AW548:AW598))</f>
        <v>-0.2812564116</v>
      </c>
      <c r="AX547" s="177">
        <f t="array" ref="AX547">SUM(IF(ISERROR(AX548:AX598),"",AX548:AX598))</f>
        <v>-0.2142040563</v>
      </c>
      <c r="AY547" s="177">
        <f t="array" ref="AY547">SUM(IF(ISERROR(AY548:AY598),"",AY548:AY598))</f>
        <v>-0.1526659351</v>
      </c>
      <c r="AZ547" s="177">
        <f t="array" ref="AZ547">SUM(IF(ISERROR(AZ548:AZ598),"",AZ548:AZ598))</f>
        <v>-0.1217480595</v>
      </c>
      <c r="BA547" s="177">
        <f t="array" ref="BA547">SUM(IF(ISERROR(BA548:BA598),"",BA548:BA598))</f>
        <v>-0.1209298969</v>
      </c>
      <c r="BB547" s="177">
        <f t="array" ref="BB547">SUM(IF(ISERROR(BB548:BB598),"",BB548:BB598))</f>
        <v>-0.1025213384</v>
      </c>
      <c r="BC547" s="177">
        <f t="array" ref="BC547">SUM(IF(ISERROR(BC548:BC598),"",BC548:BC598))</f>
        <v>-0.08501163472</v>
      </c>
      <c r="BD547" s="177">
        <f t="array" ref="BD547">SUM(IF(ISERROR(BD548:BD598),"",BD548:BD598))</f>
        <v>-0.06869833926</v>
      </c>
      <c r="BE547" s="177">
        <f t="array" ref="BE547">SUM(IF(ISERROR(BE548:BE598),"",BE548:BE598))</f>
        <v>-0.05358377757</v>
      </c>
      <c r="BF547" s="177">
        <f t="array" ref="BF547">SUM(IF(ISERROR(BF548:BF598),"",BF548:BF598))</f>
        <v>-0.03986713508</v>
      </c>
      <c r="BG547" s="177">
        <f t="array" ref="BG547">SUM(IF(ISERROR(BG548:BG598),"",BG548:BG598))</f>
        <v>-0.02774920897</v>
      </c>
      <c r="BH547" s="177">
        <f t="array" ref="BH547">SUM(IF(ISERROR(BH548:BH598),"",BH548:BH598))</f>
        <v>-0.01723788236</v>
      </c>
      <c r="BI547" s="177">
        <f t="array" ref="BI547">SUM(IF(ISERROR(BI548:BI598),"",BI548:BI598))</f>
        <v>-0.009113291949</v>
      </c>
      <c r="BJ547" s="177">
        <f t="array" ref="BJ547">SUM(IF(ISERROR(BJ548:BJ598),"",BJ548:BJ598))</f>
        <v>-0.002995882449</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-0.04288651207</v>
      </c>
      <c r="D548" s="177">
        <f>IF(and($C$438&gt;0,Model!X$1&lt;='Assumptions (NG)'!$V$12),IPMT('Assumptions (NG)'!$V$9,Model!X$1,'Assumptions (NG)'!$V$12,'Assumptions (NG)'!$V$7*(Model!$C$438*'Assumptions (NG)'!$B$2)/10^9),0)+IF(and($C$439&gt;0,Model!X$1&lt;='Assumptions (NG)'!$V$12),IPMT('Assumptions (NG)'!$V$9,Model!X$1,'Assumptions (NG)'!$V$12,'Assumptions (NG)'!$V$7*(Model!$C$439*'Assumptions (NG)'!$B$3)/10^9),0)</f>
        <v>-0.03985503919</v>
      </c>
      <c r="E548" s="177">
        <f>IF(and($C$438&gt;0,Model!Y$1&lt;='Assumptions (NG)'!$V$12),IPMT('Assumptions (NG)'!$V$9,Model!Y$1,'Assumptions (NG)'!$V$12,'Assumptions (NG)'!$V$7*(Model!$C$438*'Assumptions (NG)'!$B$2)/10^9),0)+IF(and($C$439&gt;0,Model!Y$1&lt;='Assumptions (NG)'!$V$12),IPMT('Assumptions (NG)'!$V$9,Model!Y$1,'Assumptions (NG)'!$V$12,'Assumptions (NG)'!$V$7*(Model!$C$439*'Assumptions (NG)'!$B$3)/10^9),0)</f>
        <v>-0.03659620585</v>
      </c>
      <c r="F548" s="177">
        <f>IF(and($C$438&gt;0,Model!Z$1&lt;='Assumptions (NG)'!$V$12),IPMT('Assumptions (NG)'!$V$9,Model!Z$1,'Assumptions (NG)'!$V$12,'Assumptions (NG)'!$V$7*(Model!$C$438*'Assumptions (NG)'!$B$2)/10^9),0)+IF(and($C$439&gt;0,Model!Z$1&lt;='Assumptions (NG)'!$V$12),IPMT('Assumptions (NG)'!$V$9,Model!Z$1,'Assumptions (NG)'!$V$12,'Assumptions (NG)'!$V$7*(Model!$C$439*'Assumptions (NG)'!$B$3)/10^9),0)</f>
        <v>-0.03309296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-0.02932697071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-0.02527853223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-0.02092646086</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-0.01624798414</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-0.01121862167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-0.00581205701</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-0.06534576414</v>
      </c>
      <c r="E549" s="177">
        <f>IF(and($D$438&gt;0,Model!X$1&lt;='Assumptions (NG)'!$V$12),IPMT('Assumptions (NG)'!$V$9,Model!X$1,'Assumptions (NG)'!$V$12,'Assumptions (NG)'!$V$7*(Model!$D$438*'Assumptions (NG)'!$B$2)/10^9),0)+IF(and($D$439&gt;0,Model!X$1&lt;='Assumptions (NG)'!$V$12),IPMT('Assumptions (NG)'!$V$9,Model!X$1,'Assumptions (NG)'!$V$12,'Assumptions (NG)'!$V$7*(Model!$D$439*'Assumptions (NG)'!$B$3)/10^9),0)</f>
        <v>-0.0607267382</v>
      </c>
      <c r="F549" s="177">
        <f>IF(and($D$438&gt;0,Model!Y$1&lt;='Assumptions (NG)'!$V$12),IPMT('Assumptions (NG)'!$V$9,Model!Y$1,'Assumptions (NG)'!$V$12,'Assumptions (NG)'!$V$7*(Model!$D$438*'Assumptions (NG)'!$B$2)/10^9),0)+IF(and($D$439&gt;0,Model!Y$1&lt;='Assumptions (NG)'!$V$12),IPMT('Assumptions (NG)'!$V$9,Model!Y$1,'Assumptions (NG)'!$V$12,'Assumptions (NG)'!$V$7*(Model!$D$439*'Assumptions (NG)'!$B$3)/10^9),0)</f>
        <v>-0.05576128531</v>
      </c>
      <c r="G549" s="177">
        <f>IF(and($D$438&gt;0,Model!Z$1&lt;='Assumptions (NG)'!$V$12),IPMT('Assumptions (NG)'!$V$9,Model!Z$1,'Assumptions (NG)'!$V$12,'Assumptions (NG)'!$V$7*(Model!$D$438*'Assumptions (NG)'!$B$2)/10^9),0)+IF(and($D$439&gt;0,Model!Z$1&lt;='Assumptions (NG)'!$V$12),IPMT('Assumptions (NG)'!$V$9,Model!Z$1,'Assumptions (NG)'!$V$12,'Assumptions (NG)'!$V$7*(Model!$D$439*'Assumptions (NG)'!$B$3)/10^9),0)</f>
        <v>-0.05042342346</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-0.04468522196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-0.03851665536</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-0.03188544626</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-0.02475689648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-0.01709370546</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-0.008855775118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-0.1091272764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-0.1014135137</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-0.09312121875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-0.08420700168</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-0.07462421833</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-0.06432272623</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-0.05324862222</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-0.04134396041</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-0.02854644897</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-0.01438357121</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-0.1296899125</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-0.1205226607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-0.1106678651</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-0.1000739598</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-0.08868551161</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-0.07644292981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-0.06328215437</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-0.04913432078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-0.03392539966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-0.01757580946</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-0.02222225871</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-0.02065145774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-0.0189628467</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-0.01714758983</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-0.0151961887</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-0.01309843249</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-0.01084334455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-0.008419125027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-0.005813089035</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-0.003011600343</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-0.0003389521282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-0.0003149929827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-0.0002892369012</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-0.0002615491136</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-0.000231784742</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-0.0001997880425</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-0.0001653915906</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-0.0001284154047</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-0.00008866600492</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-0.00004593540014</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-0.001106102966</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-0.001027917052</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-0.0009438671944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-0.0008535135976</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-0.000756383481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-0.0006519686057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-0.0005397226147</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-0.0004190581743</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-0.000289343901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-0.0001499010571</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-0.002248648277</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-0.002089700488</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-0.001918831615</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-0.001735147576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-0.001537687235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-0.001325417368</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-0.001097227261</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-0.0008519228956</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-0.0005882207031</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-0.0003047408462</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-0.003646277015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-0.1205226607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-0.1106678651</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-0.1000739598</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-0.08868551161</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-0.07644292981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-0.06328215437</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-0.04913432078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-0.03392539966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-0.01757580946</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-0.006591472928</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-0.006125548551</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-0.005624679846</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-0.005086245988</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-0.00450742959</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-0.003885201963</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-0.003216307263</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-0.002497245461</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-0.001724254024</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-0.0008932882295</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-0.0006184810151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-0.000574763111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-0.000527766364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-0.000477244861</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-0.0004229342453</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-0.0003645503334</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-0.0003017876282</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-0.00023431772</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-0.0001617875687</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-0.00008381765608</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-0.03128411201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-0.02907276554</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-0.02669556808</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-0.02414008081</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-0.021392932</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-0.01843974703</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-0.01526507319</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-0.01185229881</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-0.008183566346</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-0.00423967895</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-0.000681171658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-0.0006330224076</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-0.0005812619634</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-0.000525619486</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-0.0004658038227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-0.0004015019847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-0.0003323775088</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-0.0002580686972</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-0.0001781867248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-0.0000923136044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-0.0002872226762</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-0.0002669200749</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-0.0002450947786</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-0.000221632585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-0.000196410727</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-0.0001692972295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-0.0001401502198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-0.0001088171843</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-0.00007513417117</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-0.00003892493205</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-0.0003615081019</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-0.0003359545664</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-0.0003084845158</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-0.0002789542114</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-0.0002472091341</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-0.0002130831761</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-0.0001763977712</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-0.000136960961</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-0.00009456638997</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-0.00004899222613</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-0.0003873899458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-0.0003600069282</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-0.0003305701843</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-0.0002989256846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-0.0002649078474</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-0.0002283386724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-0.0001890268093</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-0.0001467665565</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-0.0001013367847</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-0.00005249978003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-0.0001461931819</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-0.0001358593813</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-0.0001247505456</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-0.0001128085472</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-0.00009997089894</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-0.00008617042707</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-0.00007133491981</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-0.00005538674951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-0.00003824246644</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-0.00001981236213</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-0.0004825495308</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-0.0004484400697</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-0.000411772399</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-0.000372354653</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-0.0003299805761</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-0.0002844284433</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-0.0002354599007</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-0.0001828187173</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-0.0001262294452</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-0.00006539597761</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-0.08576098137</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-0.07969888686</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-0.07318213527</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-0.06617662731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-0.05864570625</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-0.05054996611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-0.04184704546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-0.03249140576</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-0.02243409309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-0.01162248196</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-0.03630230192</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-0.03373624004</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-0.03097772352</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-0.02801231826</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-0.02482450761</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-0.02139761115</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-0.01771369747</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-0.01375349026</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-0.009496267503</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-0.004919753044</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-0.01076152283</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-0.01000083461</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-0.009183094772</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-0.008304024445</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-0.007359023844</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-0.006343148198</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-0.005251081879</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-0.004077110585</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-0.002815091445</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-0.001458420869</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-0.01097561512</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-0.01019979359</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-0.009365785439</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-0.008469226679</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-0.007505426011</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-0.006469340294</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-0.005355548148</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-0.004158221591</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-0.002871095543</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-0.00148743504</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-0.01148365379</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-0.01067192107</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-0.009799308399</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-0.008861249776</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-0.007852836757</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-0.006768792761</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-0.005603445466</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-0.004350697123</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-0.003003992655</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-0.001556285351</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-0.02759608216</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-0.0256454275</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-0.02354847374</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-0.02129424845</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-0.01887095626</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-0.01626591715</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-0.01346550012</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-0.0104550518</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-0.007218819866</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-0.003739870533</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-0.01694171259</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-0.01574417192</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-0.01445681571</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-0.01307290777</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-0.01158520675</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-0.009985928141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-0.008266703641</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-0.006418537303</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-0.00443175849</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-0.002295971266</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-0.04355105152</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-0.04047260506</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-0.0371632751</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-0.0336057454</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-0.02978140098</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-0.02567023072</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-0.02125072269</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-0.01649975156</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-0.0113924576</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-0.005902116587</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-0.03675300466</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-0.03415508444</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-0.0313623202</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-0.02836009865</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-0.02513271048</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-0.02166326819</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-0.01793361774</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-0.0139242435</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-0.009614166192</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-0.004980833088</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-0.01345227688</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-0.01250139021</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-0.01147918705</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-0.01038031864</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-0.009199035106</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-0.007929155306</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-0.00656403452</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-0.005096529676</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-0.003518961968</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-0.001823076682</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-0.0320119954</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-0.02974919782</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-0.02731669042</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-0.02470174496</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-0.02189067859</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-0.01886878225</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-0.01562024368</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-0.01212806471</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-0.008373972328</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-0.004338323013</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-0.01315308809</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-0.01222334986</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-0.01122388126</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-0.01014945252</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-0.008994441621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-0.007752804906</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-0.006418045437</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-0.004983179008</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-0.003440697597</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-0.001782530081</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-0.01341475874</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-0.01246652408</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-0.01144717182</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-0.01035136814</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-0.009173379178</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-0.007907041047</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-0.006545727557</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-0.005082315554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-0.003509147652</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-0.001817992157</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-0.01458100468</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-0.01355033284</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-0.01244236062</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-0.01125129047</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-0.009970890068</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-0.008594459634</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-0.007114796916</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-0.005524159495</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-0.003814224267</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-0.001976043898</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-0.05323176774</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-0.04946903086</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-0.04542408873</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-0.04107577593</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-0.03640133968</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-0.0313763207</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-0.0259744253</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-0.02016738775</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-0.01392482238</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-0.007214064606</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-0.08457238836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-0.07859431066</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-0.07216787712</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-0.06525946107</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-0.05783291382</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-0.04984937552</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-0.04126707186</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-0.03204109541</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-0.02212317073</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-0.01146140171</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-0.120480071</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-0.1119638255</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-0.1028088615</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-0.09296727521</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-0.08238756997</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-0.07101438684</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-0.05878821497</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-0.04564508021</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-0.03151621034</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-0.01632767524</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-0.2144097054</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-0.1992539566</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-0.1829615265</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-0.1654471642</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-0.1466192248</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-0.1263791898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-0.1046211523</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-0.08123126191</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-0.05608712976</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-0.02905718771</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-0.2640495403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-0.2453849536</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-0.225320523</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-0.2037512601</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-0.1805643024</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-0.1556383229</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-0.128842895</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-0.1000378099</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-0.06907234352</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-0.03578446713</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-0.05352485499</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-0.04974140097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-0.04567418791</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-0.04130193386</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-0.03660176076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-0.03154907468</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-0.02611743714</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-0.02027842679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-0.01400149066</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-0.007253784315</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-0.01564664943</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-0.01454065151</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-0.01335170374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-0.01207358488</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-0.01069960712</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-0.009222581015</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-0.007634777957</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-0.00592788967</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-0.004092984762</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-0.002120461985</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-0.01722634493</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-0.01600868477</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-0.01469970009</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-0.01329254155</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-0.01177984613</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-0.01015369856</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-0.008405589909</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-0.006526373114</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-0.00450621506</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-0.002334545151</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-0.01662638912</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-0.01545113738</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-0.01418774177</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-0.01282959148</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-0.01136957993</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-0.009800067502</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-0.008112841646</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-0.006299073851</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-0.004349273472</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-0.002253238064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-0.01737649874</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-0.01614822481</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-0.01482783034</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-0.01340840628</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-0.01188252542</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-0.01024220349</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-0.008478857415</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-0.006583260387</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-0.004545493581</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-0.002354894265</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-0.01803512953</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-0.01676029967</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-0.01538985758</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-0.01391663232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-0.01233291517</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-0.01063041924</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-0.008800236113</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-0.006832789249</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-0.004717783871</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-0.00244415309</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-0.01726621092</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-0.01604573279</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-0.0147337188</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-0.01332330376</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-0.01180710759</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-0.0101771967</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-0.008425042506</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-0.006541476742</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-0.004516643547</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-0.002339947862</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-0.02179404525</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-0.02025351295</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-0.01859744072</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-0.01681716308</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-0.01490336462</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-0.01284603127</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-0.01063439792</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-0.008256892075</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-0.005701073286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-0.002953568088</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-0.01796004075</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-0.01669051861</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-0.01532578232</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-0.0138586908</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-0.01228156741</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-0.01058615978</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-0.008763596566</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-0.006804341115</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-0.004698141505</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-0.002433976924</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-0.02457569393</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-0.02283853821</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-0.02097109582</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-0.01896359524</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-0.01680553212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-0.01448561427</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-0.01199170258</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-0.009310747506</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-0.006428720807</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-0.003330542105</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-0.02210627814</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-0.02054367537</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-0.01886387739</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-0.01705809456</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-0.01511687802</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-0.01303007024</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-0.01078675187</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-0.00837518463</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-0.005782749844</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-0.002995882449</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0.03102693928</v>
      </c>
      <c r="D599" s="160">
        <f t="shared" si="29"/>
        <v>0.1040876976</v>
      </c>
      <c r="E599" s="160">
        <f t="shared" si="29"/>
        <v>0.2227049646</v>
      </c>
      <c r="F599" s="160">
        <f t="shared" si="29"/>
        <v>0.3895753128</v>
      </c>
      <c r="G599" s="160">
        <f t="shared" si="29"/>
        <v>0.4739578793</v>
      </c>
      <c r="H599" s="160">
        <f t="shared" si="29"/>
        <v>0.4446772105</v>
      </c>
      <c r="I599" s="160">
        <f t="shared" si="29"/>
        <v>0.4028860477</v>
      </c>
      <c r="J599" s="160">
        <f t="shared" si="29"/>
        <v>0.3696206012</v>
      </c>
      <c r="K599" s="160">
        <f t="shared" si="29"/>
        <v>0.02905974664</v>
      </c>
      <c r="L599" s="160">
        <f t="shared" si="29"/>
        <v>0.3418543139</v>
      </c>
      <c r="M599" s="160">
        <f t="shared" si="29"/>
        <v>0.3406560649</v>
      </c>
      <c r="N599" s="160">
        <f t="shared" si="29"/>
        <v>0.366439536</v>
      </c>
      <c r="O599" s="160">
        <f t="shared" si="29"/>
        <v>0.3896903808</v>
      </c>
      <c r="P599" s="160">
        <f t="shared" si="29"/>
        <v>0.3848859282</v>
      </c>
      <c r="Q599" s="160">
        <f t="shared" si="29"/>
        <v>0.3801046163</v>
      </c>
      <c r="R599" s="160">
        <f t="shared" si="29"/>
        <v>0.3576876648</v>
      </c>
      <c r="S599" s="160">
        <f t="shared" si="29"/>
        <v>0.3090474237</v>
      </c>
      <c r="T599" s="160">
        <f t="shared" si="29"/>
        <v>0.2312472582</v>
      </c>
      <c r="U599" s="160">
        <f t="shared" si="29"/>
        <v>0.1902218902</v>
      </c>
      <c r="V599" s="160">
        <f t="shared" si="29"/>
        <v>0.1811641806</v>
      </c>
      <c r="W599" s="160">
        <f t="shared" si="29"/>
        <v>0.1569906028</v>
      </c>
      <c r="X599" s="160">
        <f t="shared" si="29"/>
        <v>0.1507281199</v>
      </c>
      <c r="Y599" s="160">
        <f t="shared" si="29"/>
        <v>0.1448975792</v>
      </c>
      <c r="Z599" s="160">
        <f t="shared" si="29"/>
        <v>0.1323089064</v>
      </c>
      <c r="AA599" s="160">
        <f t="shared" si="29"/>
        <v>0.1249885969</v>
      </c>
      <c r="AB599" s="160">
        <f t="shared" si="29"/>
        <v>0.1237975969</v>
      </c>
      <c r="AC599" s="160">
        <f t="shared" si="29"/>
        <v>0.1119928989</v>
      </c>
      <c r="AD599" s="160">
        <f t="shared" si="29"/>
        <v>0.1268061637</v>
      </c>
      <c r="AE599" s="160">
        <f t="shared" si="29"/>
        <v>0.1499626078</v>
      </c>
      <c r="AF599" s="160">
        <f t="shared" si="29"/>
        <v>0.1646357455</v>
      </c>
      <c r="AG599" s="160">
        <f t="shared" si="29"/>
        <v>0.1781097319</v>
      </c>
      <c r="AH599" s="160">
        <f t="shared" si="29"/>
        <v>0.1854123838</v>
      </c>
      <c r="AI599" s="160">
        <f t="shared" si="29"/>
        <v>0.1924762151</v>
      </c>
      <c r="AJ599" s="160">
        <f t="shared" si="29"/>
        <v>0.1425491209</v>
      </c>
      <c r="AK599" s="160">
        <f t="shared" si="29"/>
        <v>0.09589502056</v>
      </c>
      <c r="AL599" s="160">
        <f t="shared" si="29"/>
        <v>0.1256952506</v>
      </c>
      <c r="AM599" s="160">
        <f t="shared" si="29"/>
        <v>0.2083675796</v>
      </c>
      <c r="AN599" s="160">
        <f t="shared" si="29"/>
        <v>0.3397105408</v>
      </c>
      <c r="AO599" s="160">
        <f t="shared" si="29"/>
        <v>0.570524104</v>
      </c>
      <c r="AP599" s="160">
        <f t="shared" si="29"/>
        <v>0.8982370662</v>
      </c>
      <c r="AQ599" s="160">
        <f t="shared" si="29"/>
        <v>1.055597754</v>
      </c>
      <c r="AR599" s="160">
        <f t="shared" si="29"/>
        <v>0.987931439</v>
      </c>
      <c r="AS599" s="160">
        <f t="shared" si="29"/>
        <v>0.8858161636</v>
      </c>
      <c r="AT599" s="160">
        <f t="shared" si="29"/>
        <v>0.8034176614</v>
      </c>
      <c r="AU599" s="160">
        <f t="shared" si="29"/>
        <v>0.746228088</v>
      </c>
      <c r="AV599" s="160">
        <f t="shared" si="29"/>
        <v>0.7161605655</v>
      </c>
      <c r="AW599" s="160">
        <f t="shared" si="29"/>
        <v>0.7047792244</v>
      </c>
      <c r="AX599" s="160">
        <f t="shared" si="29"/>
        <v>0.6989045537</v>
      </c>
      <c r="AY599" s="160">
        <f t="shared" si="29"/>
        <v>0.7018913395</v>
      </c>
      <c r="AZ599" s="160">
        <f t="shared" si="29"/>
        <v>0.7009286365</v>
      </c>
      <c r="BA599" s="160">
        <f t="shared" si="29"/>
        <v>0.6803183379</v>
      </c>
      <c r="BB599" s="160">
        <f t="shared" si="29"/>
        <v>0.6255202468</v>
      </c>
      <c r="BC599" s="160">
        <f t="shared" si="29"/>
        <v>0.5373343389</v>
      </c>
      <c r="BD599" s="160">
        <f t="shared" si="29"/>
        <v>0.3856320994</v>
      </c>
      <c r="BE599" s="160">
        <f t="shared" si="29"/>
        <v>0.1631224142</v>
      </c>
      <c r="BF599" s="160">
        <f t="shared" si="29"/>
        <v>0.02197353869</v>
      </c>
      <c r="BG599" s="160">
        <f t="shared" si="29"/>
        <v>0.00410754169</v>
      </c>
      <c r="BH599" s="160">
        <f t="shared" si="29"/>
        <v>0.004114503625</v>
      </c>
      <c r="BI599" s="160">
        <f t="shared" si="29"/>
        <v>0.00410754169</v>
      </c>
      <c r="BJ599" s="160">
        <f t="shared" si="29"/>
        <v>0.004114503625</v>
      </c>
      <c r="BK599" s="160">
        <f t="shared" si="29"/>
        <v>0.00410754169</v>
      </c>
      <c r="BL599" s="160">
        <f t="shared" si="29"/>
        <v>0.004114503625</v>
      </c>
      <c r="BM599" s="160">
        <f t="shared" si="29"/>
        <v>0.002053770845</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0.03102693928</v>
      </c>
      <c r="D600" s="177">
        <f>IF($C$438&gt;0,'Assumptions (NG)'!W$13*Model!$C$438*('Assumptions (NG)'!$B$2*'Assumptions (NG)'!$B$17+'Assumptions (NG)'!$B$3*'Assumptions (NG)'!$B$18)/10^9,0)</f>
        <v>0.05895118463</v>
      </c>
      <c r="E600" s="177">
        <f>IF($C$438&gt;0,'Assumptions (NG)'!X$13*Model!$C$438*('Assumptions (NG)'!$B$2*'Assumptions (NG)'!$B$17+'Assumptions (NG)'!$B$3*'Assumptions (NG)'!$B$18)/10^9,0)</f>
        <v>0.05305606617</v>
      </c>
      <c r="F600" s="177">
        <f>IF($C$438&gt;0,'Assumptions (NG)'!Y$13*Model!$C$438*('Assumptions (NG)'!$B$2*'Assumptions (NG)'!$B$17+'Assumptions (NG)'!$B$3*'Assumptions (NG)'!$B$18)/10^9,0)</f>
        <v>0.04778148649</v>
      </c>
      <c r="G600" s="177">
        <f>IF($C$438&gt;0,'Assumptions (NG)'!Z$13*Model!$C$438*('Assumptions (NG)'!$B$2*'Assumptions (NG)'!$B$17+'Assumptions (NG)'!$B$3*'Assumptions (NG)'!$B$18)/10^9,0)</f>
        <v>0.04300333784</v>
      </c>
      <c r="H600" s="177">
        <f>IF($C$438&gt;0,'Assumptions (NG)'!AA$13*Model!$C$438*('Assumptions (NG)'!$B$2*'Assumptions (NG)'!$B$17+'Assumptions (NG)'!$B$3*'Assumptions (NG)'!$B$18)/10^9,0)</f>
        <v>0.03865956634</v>
      </c>
      <c r="I600" s="177">
        <f>IF($C$438&gt;0,'Assumptions (NG)'!AB$13*Model!$C$438*('Assumptions (NG)'!$B$2*'Assumptions (NG)'!$B$17+'Assumptions (NG)'!$B$3*'Assumptions (NG)'!$B$18)/10^9,0)</f>
        <v>0.03661178835</v>
      </c>
      <c r="J600" s="177">
        <f>IF($C$438&gt;0,'Assumptions (NG)'!AC$13*Model!$C$438*('Assumptions (NG)'!$B$2*'Assumptions (NG)'!$B$17+'Assumptions (NG)'!$B$3*'Assumptions (NG)'!$B$18)/10^9,0)</f>
        <v>0.03661178835</v>
      </c>
      <c r="K600" s="226" t="s">
        <v>395</v>
      </c>
      <c r="L600" s="177">
        <f>IF($C$438&gt;0,'Assumptions (NG)'!AE$13*Model!$C$438*('Assumptions (NG)'!$B$2*'Assumptions (NG)'!$B$17+'Assumptions (NG)'!$B$3*'Assumptions (NG)'!$B$18)/10^9,0)</f>
        <v>0.03661178835</v>
      </c>
      <c r="M600" s="177">
        <f>IF($C$438&gt;0,'Assumptions (NG)'!AF$13*Model!$C$438*('Assumptions (NG)'!$B$2*'Assumptions (NG)'!$B$17+'Assumptions (NG)'!$B$3*'Assumptions (NG)'!$B$18)/10^9,0)</f>
        <v>0.03667384223</v>
      </c>
      <c r="N600" s="177">
        <f>IF($C$438&gt;0,'Assumptions (NG)'!AG$13*Model!$C$438*('Assumptions (NG)'!$B$2*'Assumptions (NG)'!$B$17+'Assumptions (NG)'!$B$3*'Assumptions (NG)'!$B$18)/10^9,0)</f>
        <v>0.03661178835</v>
      </c>
      <c r="O600" s="177">
        <f>IF($C$438&gt;0,'Assumptions (NG)'!AH$13*Model!$C$438*('Assumptions (NG)'!$B$2*'Assumptions (NG)'!$B$17+'Assumptions (NG)'!$B$3*'Assumptions (NG)'!$B$18)/10^9,0)</f>
        <v>0.03667384223</v>
      </c>
      <c r="P600" s="177">
        <f>IF($C$438&gt;0,'Assumptions (NG)'!AI$13*Model!$C$438*('Assumptions (NG)'!$B$2*'Assumptions (NG)'!$B$17+'Assumptions (NG)'!$B$3*'Assumptions (NG)'!$B$18)/10^9,0)</f>
        <v>0.03661178835</v>
      </c>
      <c r="Q600" s="177">
        <f>IF($C$438&gt;0,'Assumptions (NG)'!AJ$13*Model!$C$438*('Assumptions (NG)'!$B$2*'Assumptions (NG)'!$B$17+'Assumptions (NG)'!$B$3*'Assumptions (NG)'!$B$18)/10^9,0)</f>
        <v>0.03667384223</v>
      </c>
      <c r="R600" s="177">
        <f>IF($C$438&gt;0,'Assumptions (NG)'!AK$13*Model!$C$438*('Assumptions (NG)'!$B$2*'Assumptions (NG)'!$B$17+'Assumptions (NG)'!$B$3*'Assumptions (NG)'!$B$18)/10^9,0)</f>
        <v>0.01830589417</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0.04513651296</v>
      </c>
      <c r="E601" s="177">
        <f>IF($D$438&gt;0,'Assumptions (NG)'!W$13*Model!$D$438*('Assumptions (NG)'!$B$2*'Assumptions (NG)'!$C$17+'Assumptions (NG)'!$B$3*'Assumptions (NG)'!$C$18)/10^9,0)</f>
        <v>0.08575937463</v>
      </c>
      <c r="F601" s="177">
        <f>IF($D$438&gt;0,'Assumptions (NG)'!X$13*Model!$D$438*('Assumptions (NG)'!$B$2*'Assumptions (NG)'!$C$17+'Assumptions (NG)'!$B$3*'Assumptions (NG)'!$C$18)/10^9,0)</f>
        <v>0.07718343717</v>
      </c>
      <c r="G601" s="177">
        <f>IF($D$438&gt;0,'Assumptions (NG)'!Y$13*Model!$D$438*('Assumptions (NG)'!$B$2*'Assumptions (NG)'!$C$17+'Assumptions (NG)'!$B$3*'Assumptions (NG)'!$C$18)/10^9,0)</f>
        <v>0.06951022996</v>
      </c>
      <c r="H601" s="177">
        <f>IF($D$438&gt;0,'Assumptions (NG)'!Z$13*Model!$D$438*('Assumptions (NG)'!$B$2*'Assumptions (NG)'!$C$17+'Assumptions (NG)'!$B$3*'Assumptions (NG)'!$C$18)/10^9,0)</f>
        <v>0.06255920697</v>
      </c>
      <c r="I601" s="177">
        <f>IF($D$438&gt;0,'Assumptions (NG)'!AA$13*Model!$D$438*('Assumptions (NG)'!$B$2*'Assumptions (NG)'!$C$17+'Assumptions (NG)'!$B$3*'Assumptions (NG)'!$C$18)/10^9,0)</f>
        <v>0.05624009515</v>
      </c>
      <c r="J601" s="177">
        <f>IF($D$438&gt;0,'Assumptions (NG)'!AB$13*Model!$D$438*('Assumptions (NG)'!$B$2*'Assumptions (NG)'!$C$17+'Assumptions (NG)'!$B$3*'Assumptions (NG)'!$C$18)/10^9,0)</f>
        <v>0.0532610853</v>
      </c>
      <c r="K601" s="226" t="s">
        <v>396</v>
      </c>
      <c r="L601" s="177">
        <f>IF($D$438&gt;0,'Assumptions (NG)'!AD$13*Model!$D$438*('Assumptions (NG)'!$B$2*'Assumptions (NG)'!$C$17+'Assumptions (NG)'!$B$3*'Assumptions (NG)'!$C$18)/10^9,0)</f>
        <v>0.05335135832</v>
      </c>
      <c r="M601" s="177">
        <f>IF($D$438&gt;0,'Assumptions (NG)'!AE$13*Model!$D$438*('Assumptions (NG)'!$B$2*'Assumptions (NG)'!$C$17+'Assumptions (NG)'!$B$3*'Assumptions (NG)'!$C$18)/10^9,0)</f>
        <v>0.0532610853</v>
      </c>
      <c r="N601" s="177">
        <f>IF($D$438&gt;0,'Assumptions (NG)'!AF$13*Model!$D$438*('Assumptions (NG)'!$B$2*'Assumptions (NG)'!$C$17+'Assumptions (NG)'!$B$3*'Assumptions (NG)'!$C$18)/10^9,0)</f>
        <v>0.05335135832</v>
      </c>
      <c r="O601" s="177">
        <f>IF($D$438&gt;0,'Assumptions (NG)'!AG$13*Model!$D$438*('Assumptions (NG)'!$B$2*'Assumptions (NG)'!$C$17+'Assumptions (NG)'!$B$3*'Assumptions (NG)'!$C$18)/10^9,0)</f>
        <v>0.0532610853</v>
      </c>
      <c r="P601" s="177">
        <f>IF($D$438&gt;0,'Assumptions (NG)'!AH$13*Model!$D$438*('Assumptions (NG)'!$B$2*'Assumptions (NG)'!$C$17+'Assumptions (NG)'!$B$3*'Assumptions (NG)'!$C$18)/10^9,0)</f>
        <v>0.05335135832</v>
      </c>
      <c r="Q601" s="177">
        <f>IF($D$438&gt;0,'Assumptions (NG)'!AI$13*Model!$D$438*('Assumptions (NG)'!$B$2*'Assumptions (NG)'!$C$17+'Assumptions (NG)'!$B$3*'Assumptions (NG)'!$C$18)/10^9,0)</f>
        <v>0.0532610853</v>
      </c>
      <c r="R601" s="177">
        <f>IF($D$438&gt;0,'Assumptions (NG)'!AJ$13*Model!$D$438*('Assumptions (NG)'!$B$2*'Assumptions (NG)'!$C$17+'Assumptions (NG)'!$B$3*'Assumptions (NG)'!$C$18)/10^9,0)</f>
        <v>0.05335135832</v>
      </c>
      <c r="S601" s="177">
        <f>IF($D$438&gt;0,'Assumptions (NG)'!AK$13*Model!$D$438*('Assumptions (NG)'!$B$2*'Assumptions (NG)'!$C$17+'Assumptions (NG)'!$B$3*'Assumptions (NG)'!$C$18)/10^9,0)</f>
        <v>0.02663054265</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0.08388952379</v>
      </c>
      <c r="F602" s="160">
        <f>IF($E$438&gt;0,'Assumptions (NG)'!W$13*Model!$E$438*(AVERAGE('Assumptions (NG)'!$B$2:$C$2)*'Assumptions (NG)'!$D$17+AVERAGE('Assumptions (NG)'!$B$3:$C$3)*'Assumptions (NG)'!$D$18)/10^9,0)</f>
        <v>0.1593900952</v>
      </c>
      <c r="G602" s="160">
        <f>IF($E$438&gt;0,'Assumptions (NG)'!X$13*Model!$E$438*(AVERAGE('Assumptions (NG)'!$B$2:$C$2)*'Assumptions (NG)'!$D$17+AVERAGE('Assumptions (NG)'!$B$3:$C$3)*'Assumptions (NG)'!$D$18)/10^9,0)</f>
        <v>0.1434510857</v>
      </c>
      <c r="H602" s="160">
        <f>IF($E$438&gt;0,'Assumptions (NG)'!Y$13*Model!$E$438*(AVERAGE('Assumptions (NG)'!$B$2:$C$2)*'Assumptions (NG)'!$D$17+AVERAGE('Assumptions (NG)'!$B$3:$C$3)*'Assumptions (NG)'!$D$18)/10^9,0)</f>
        <v>0.1291898666</v>
      </c>
      <c r="I602" s="160">
        <f>IF($E$438&gt;0,'Assumptions (NG)'!Z$13*Model!$E$438*(AVERAGE('Assumptions (NG)'!$B$2:$C$2)*'Assumptions (NG)'!$D$17+AVERAGE('Assumptions (NG)'!$B$3:$C$3)*'Assumptions (NG)'!$D$18)/10^9,0)</f>
        <v>0.11627088</v>
      </c>
      <c r="J602" s="160">
        <f>IF($E$438&gt;0,'Assumptions (NG)'!AA$13*Model!$E$438*(AVERAGE('Assumptions (NG)'!$B$2:$C$2)*'Assumptions (NG)'!$D$17+AVERAGE('Assumptions (NG)'!$B$3:$C$3)*'Assumptions (NG)'!$D$18)/10^9,0)</f>
        <v>0.1045263466</v>
      </c>
      <c r="K602" s="226" t="s">
        <v>397</v>
      </c>
      <c r="L602" s="160">
        <f>IF($E$438&gt;0,'Assumptions (NG)'!AC$13*Model!$E$438*(AVERAGE('Assumptions (NG)'!$B$2:$C$2)*'Assumptions (NG)'!$D$17+AVERAGE('Assumptions (NG)'!$B$3:$C$3)*'Assumptions (NG)'!$D$18)/10^9,0)</f>
        <v>0.09898963807</v>
      </c>
      <c r="M602" s="160">
        <f>IF($E$438&gt;0,'Assumptions (NG)'!AD$13*Model!$E$438*(AVERAGE('Assumptions (NG)'!$B$2:$C$2)*'Assumptions (NG)'!$D$17+AVERAGE('Assumptions (NG)'!$B$3:$C$3)*'Assumptions (NG)'!$D$18)/10^9,0)</f>
        <v>0.09915741712</v>
      </c>
      <c r="N602" s="160">
        <f>IF($E$438&gt;0,'Assumptions (NG)'!AE$13*Model!$E$438*(AVERAGE('Assumptions (NG)'!$B$2:$C$2)*'Assumptions (NG)'!$D$17+AVERAGE('Assumptions (NG)'!$B$3:$C$3)*'Assumptions (NG)'!$D$18)/10^9,0)</f>
        <v>0.09898963807</v>
      </c>
      <c r="O602" s="160">
        <f>IF($E$438&gt;0,'Assumptions (NG)'!AF$13*Model!$E$438*(AVERAGE('Assumptions (NG)'!$B$2:$C$2)*'Assumptions (NG)'!$D$17+AVERAGE('Assumptions (NG)'!$B$3:$C$3)*'Assumptions (NG)'!$D$18)/10^9,0)</f>
        <v>0.09915741712</v>
      </c>
      <c r="P602" s="160">
        <f>IF($E$438&gt;0,'Assumptions (NG)'!AG$13*Model!$E$438*(AVERAGE('Assumptions (NG)'!$B$2:$C$2)*'Assumptions (NG)'!$D$17+AVERAGE('Assumptions (NG)'!$B$3:$C$3)*'Assumptions (NG)'!$D$18)/10^9,0)</f>
        <v>0.09898963807</v>
      </c>
      <c r="Q602" s="160">
        <f>IF($E$438&gt;0,'Assumptions (NG)'!AH$13*Model!$E$438*(AVERAGE('Assumptions (NG)'!$B$2:$C$2)*'Assumptions (NG)'!$D$17+AVERAGE('Assumptions (NG)'!$B$3:$C$3)*'Assumptions (NG)'!$D$18)/10^9,0)</f>
        <v>0.09915741712</v>
      </c>
      <c r="R602" s="160">
        <f>IF($E$438&gt;0,'Assumptions (NG)'!AI$13*Model!$E$438*(AVERAGE('Assumptions (NG)'!$B$2:$C$2)*'Assumptions (NG)'!$D$17+AVERAGE('Assumptions (NG)'!$B$3:$C$3)*'Assumptions (NG)'!$D$18)/10^9,0)</f>
        <v>0.09898963807</v>
      </c>
      <c r="S602" s="160">
        <f>IF($E$438&gt;0,'Assumptions (NG)'!AJ$13*Model!$E$438*(AVERAGE('Assumptions (NG)'!$B$2:$C$2)*'Assumptions (NG)'!$D$17+AVERAGE('Assumptions (NG)'!$B$3:$C$3)*'Assumptions (NG)'!$D$18)/10^9,0)</f>
        <v>0.09915741712</v>
      </c>
      <c r="T602" s="160">
        <f>IF($E$438&gt;0,'Assumptions (NG)'!AK$13*Model!$E$438*(AVERAGE('Assumptions (NG)'!$B$2:$C$2)*'Assumptions (NG)'!$D$17+AVERAGE('Assumptions (NG)'!$B$3:$C$3)*'Assumptions (NG)'!$D$18)/10^9,0)</f>
        <v>0.04949481904</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0.105220294</v>
      </c>
      <c r="G603" s="160">
        <f>IF($F$438&gt;0,'Assumptions (NG)'!W$13*Model!$F$438*('Assumptions (NG)'!$E$17*AVERAGE('Assumptions (NG)'!$B$2:$D$2)+'Assumptions (NG)'!$E$18*AVERAGE('Assumptions (NG)'!$B$3:$D$3))/10^9,0)</f>
        <v>0.1999185585</v>
      </c>
      <c r="H603" s="160">
        <f>IF($F$438&gt;0,'Assumptions (NG)'!X$13*Model!$F$438*('Assumptions (NG)'!$E$17*AVERAGE('Assumptions (NG)'!$B$2:$D$2)+'Assumptions (NG)'!$E$18*AVERAGE('Assumptions (NG)'!$B$3:$D$3))/10^9,0)</f>
        <v>0.1799267027</v>
      </c>
      <c r="I603" s="160">
        <f>IF($F$438&gt;0,'Assumptions (NG)'!Y$13*Model!$F$438*('Assumptions (NG)'!$E$17*AVERAGE('Assumptions (NG)'!$B$2:$D$2)+'Assumptions (NG)'!$E$18*AVERAGE('Assumptions (NG)'!$B$3:$D$3))/10^9,0)</f>
        <v>0.1620392527</v>
      </c>
      <c r="J603" s="160">
        <f>IF($F$438&gt;0,'Assumptions (NG)'!Z$13*Model!$F$438*('Assumptions (NG)'!$E$17*AVERAGE('Assumptions (NG)'!$B$2:$D$2)+'Assumptions (NG)'!$E$18*AVERAGE('Assumptions (NG)'!$B$3:$D$3))/10^9,0)</f>
        <v>0.1458353274</v>
      </c>
      <c r="K603" s="226" t="s">
        <v>398</v>
      </c>
      <c r="L603" s="160">
        <f>IF($F$438&gt;0,'Assumptions (NG)'!AB$13*Model!$F$438*('Assumptions (NG)'!$E$17*AVERAGE('Assumptions (NG)'!$B$2:$D$2)+'Assumptions (NG)'!$E$18*AVERAGE('Assumptions (NG)'!$B$3:$D$3))/10^9,0)</f>
        <v>0.1241599469</v>
      </c>
      <c r="M603" s="160">
        <f>IF($F$438&gt;0,'Assumptions (NG)'!AC$13*Model!$F$438*('Assumptions (NG)'!$E$17*AVERAGE('Assumptions (NG)'!$B$2:$D$2)+'Assumptions (NG)'!$E$18*AVERAGE('Assumptions (NG)'!$B$3:$D$3))/10^9,0)</f>
        <v>0.1241599469</v>
      </c>
      <c r="N603" s="160">
        <f>IF($F$438&gt;0,'Assumptions (NG)'!AD$13*Model!$F$438*('Assumptions (NG)'!$E$17*AVERAGE('Assumptions (NG)'!$B$2:$D$2)+'Assumptions (NG)'!$E$18*AVERAGE('Assumptions (NG)'!$B$3:$D$3))/10^9,0)</f>
        <v>0.1243703875</v>
      </c>
      <c r="O603" s="160">
        <f>IF($F$438&gt;0,'Assumptions (NG)'!AE$13*Model!$F$438*('Assumptions (NG)'!$E$17*AVERAGE('Assumptions (NG)'!$B$2:$D$2)+'Assumptions (NG)'!$E$18*AVERAGE('Assumptions (NG)'!$B$3:$D$3))/10^9,0)</f>
        <v>0.1241599469</v>
      </c>
      <c r="P603" s="160">
        <f>IF($F$438&gt;0,'Assumptions (NG)'!AF$13*Model!$F$438*('Assumptions (NG)'!$E$17*AVERAGE('Assumptions (NG)'!$B$2:$D$2)+'Assumptions (NG)'!$E$18*AVERAGE('Assumptions (NG)'!$B$3:$D$3))/10^9,0)</f>
        <v>0.1243703875</v>
      </c>
      <c r="Q603" s="160">
        <f>IF($F$438&gt;0,'Assumptions (NG)'!AG$13*Model!$F$438*('Assumptions (NG)'!$E$17*AVERAGE('Assumptions (NG)'!$B$2:$D$2)+'Assumptions (NG)'!$E$18*AVERAGE('Assumptions (NG)'!$B$3:$D$3))/10^9,0)</f>
        <v>0.1241599469</v>
      </c>
      <c r="R603" s="160">
        <f>IF($F$438&gt;0,'Assumptions (NG)'!AH$13*Model!$F$438*('Assumptions (NG)'!$E$17*AVERAGE('Assumptions (NG)'!$B$2:$D$2)+'Assumptions (NG)'!$E$18*AVERAGE('Assumptions (NG)'!$B$3:$D$3))/10^9,0)</f>
        <v>0.1243703875</v>
      </c>
      <c r="S603" s="160">
        <f>IF($F$438&gt;0,'Assumptions (NG)'!AI$13*Model!$F$438*('Assumptions (NG)'!$E$17*AVERAGE('Assumptions (NG)'!$B$2:$D$2)+'Assumptions (NG)'!$E$18*AVERAGE('Assumptions (NG)'!$B$3:$D$3))/10^9,0)</f>
        <v>0.1241599469</v>
      </c>
      <c r="T603" s="160">
        <f>IF($F$438&gt;0,'Assumptions (NG)'!AJ$13*Model!$F$438*('Assumptions (NG)'!$E$17*AVERAGE('Assumptions (NG)'!$B$2:$D$2)+'Assumptions (NG)'!$E$18*AVERAGE('Assumptions (NG)'!$B$3:$D$3))/10^9,0)</f>
        <v>0.1243703875</v>
      </c>
      <c r="U603" s="160">
        <f>IF($F$438&gt;0,'Assumptions (NG)'!AK$13*Model!$F$438*('Assumptions (NG)'!$E$17*AVERAGE('Assumptions (NG)'!$B$2:$D$2)+'Assumptions (NG)'!$E$18*AVERAGE('Assumptions (NG)'!$B$3:$D$3))/10^9,0)</f>
        <v>0.06207997343</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0.01807466733</v>
      </c>
      <c r="H604" s="160">
        <f>IF($G$438&gt;0,'Assumptions (NG)'!W$13*Model!$G$438*('Assumptions (NG)'!$F$17*AVERAGE('Assumptions (NG)'!$C$2:$E$2)+'Assumptions (NG)'!$F$18*AVERAGE('Assumptions (NG)'!$C$3:$E$3))/10^9,0)</f>
        <v>0.03434186793</v>
      </c>
      <c r="I604" s="160">
        <f>IF($G$438&gt;0,'Assumptions (NG)'!X$13*Model!$G$438*('Assumptions (NG)'!$F$17*AVERAGE('Assumptions (NG)'!$C$2:$E$2)+'Assumptions (NG)'!$F$18*AVERAGE('Assumptions (NG)'!$C$3:$E$3))/10^9,0)</f>
        <v>0.03090768114</v>
      </c>
      <c r="J604" s="160">
        <f>IF($G$438&gt;0,'Assumptions (NG)'!Y$13*Model!$G$438*('Assumptions (NG)'!$F$17*AVERAGE('Assumptions (NG)'!$C$2:$E$2)+'Assumptions (NG)'!$F$18*AVERAGE('Assumptions (NG)'!$C$3:$E$3))/10^9,0)</f>
        <v>0.02783498769</v>
      </c>
      <c r="K604" s="160">
        <f>IF($G$438&gt;0,'Assumptions (NG)'!Z$13*Model!$G$438*('Assumptions (NG)'!$F$17*AVERAGE('Assumptions (NG)'!$C$2:$E$2)+'Assumptions (NG)'!$F$18*AVERAGE('Assumptions (NG)'!$C$3:$E$3))/10^9,0)</f>
        <v>0.02505148892</v>
      </c>
      <c r="L604" s="160">
        <f>IF($G$438&gt;0,'Assumptions (NG)'!AA$13*Model!$G$438*('Assumptions (NG)'!$F$17*AVERAGE('Assumptions (NG)'!$C$2:$E$2)+'Assumptions (NG)'!$F$18*AVERAGE('Assumptions (NG)'!$C$3:$E$3))/10^9,0)</f>
        <v>0.0225210355</v>
      </c>
      <c r="M604" s="160">
        <f>IF($G$438&gt;0,'Assumptions (NG)'!AB$13*Model!$G$438*('Assumptions (NG)'!$F$17*AVERAGE('Assumptions (NG)'!$C$2:$E$2)+'Assumptions (NG)'!$F$18*AVERAGE('Assumptions (NG)'!$C$3:$E$3))/10^9,0)</f>
        <v>0.02132810745</v>
      </c>
      <c r="N604" s="160">
        <f>IF($G$438&gt;0,'Assumptions (NG)'!AC$13*Model!$G$438*('Assumptions (NG)'!$F$17*AVERAGE('Assumptions (NG)'!$C$2:$E$2)+'Assumptions (NG)'!$F$18*AVERAGE('Assumptions (NG)'!$C$3:$E$3))/10^9,0)</f>
        <v>0.02132810745</v>
      </c>
      <c r="O604" s="160">
        <f>IF($G$438&gt;0,'Assumptions (NG)'!AD$13*Model!$G$438*('Assumptions (NG)'!$F$17*AVERAGE('Assumptions (NG)'!$C$2:$E$2)+'Assumptions (NG)'!$F$18*AVERAGE('Assumptions (NG)'!$C$3:$E$3))/10^9,0)</f>
        <v>0.02136425679</v>
      </c>
      <c r="P604" s="160">
        <f>IF($G$438&gt;0,'Assumptions (NG)'!AE$13*Model!$G$438*('Assumptions (NG)'!$F$17*AVERAGE('Assumptions (NG)'!$C$2:$E$2)+'Assumptions (NG)'!$F$18*AVERAGE('Assumptions (NG)'!$C$3:$E$3))/10^9,0)</f>
        <v>0.02132810745</v>
      </c>
      <c r="Q604" s="160">
        <f>IF($G$438&gt;0,'Assumptions (NG)'!AF$13*Model!$G$438*('Assumptions (NG)'!$F$17*AVERAGE('Assumptions (NG)'!$C$2:$E$2)+'Assumptions (NG)'!$F$18*AVERAGE('Assumptions (NG)'!$C$3:$E$3))/10^9,0)</f>
        <v>0.02136425679</v>
      </c>
      <c r="R604" s="160">
        <f>IF($G$438&gt;0,'Assumptions (NG)'!AG$13*Model!$G$438*('Assumptions (NG)'!$F$17*AVERAGE('Assumptions (NG)'!$C$2:$E$2)+'Assumptions (NG)'!$F$18*AVERAGE('Assumptions (NG)'!$C$3:$E$3))/10^9,0)</f>
        <v>0.02132810745</v>
      </c>
      <c r="S604" s="160">
        <f>IF($G$438&gt;0,'Assumptions (NG)'!AH$13*Model!$G$438*('Assumptions (NG)'!$F$17*AVERAGE('Assumptions (NG)'!$C$2:$E$2)+'Assumptions (NG)'!$F$18*AVERAGE('Assumptions (NG)'!$C$3:$E$3))/10^9,0)</f>
        <v>0.02136425679</v>
      </c>
      <c r="T604" s="160">
        <f>IF($G$438&gt;0,'Assumptions (NG)'!AI$13*Model!$G$438*('Assumptions (NG)'!$F$17*AVERAGE('Assumptions (NG)'!$C$2:$E$2)+'Assumptions (NG)'!$F$18*AVERAGE('Assumptions (NG)'!$C$3:$E$3))/10^9,0)</f>
        <v>0.02132810745</v>
      </c>
      <c r="U604" s="160">
        <f>IF($G$438&gt;0,'Assumptions (NG)'!AJ$13*Model!$G$438*('Assumptions (NG)'!$F$17*AVERAGE('Assumptions (NG)'!$C$2:$E$2)+'Assumptions (NG)'!$F$18*AVERAGE('Assumptions (NG)'!$C$3:$E$3))/10^9,0)</f>
        <v>0.02136425679</v>
      </c>
      <c r="V604" s="160">
        <f>IF($G$438&gt;0,'Assumptions (NG)'!AK$13*Model!$G$438*('Assumptions (NG)'!$F$17*AVERAGE('Assumptions (NG)'!$C$2:$E$2)+'Assumptions (NG)'!$F$18*AVERAGE('Assumptions (NG)'!$C$3:$E$3))/10^9,0)</f>
        <v>0.01066405373</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0.0008163504202</v>
      </c>
      <c r="J606" s="160">
        <f>IF($I$438&gt;0,'Assumptions (NG)'!W$13*Model!$I$438*('Assumptions (NG)'!$H$17*AVERAGE('Assumptions (NG)'!$E$2:$G$2)+'Assumptions (NG)'!$H$18*AVERAGE('Assumptions (NG)'!$E$3:$G$3))/10^9,0)</f>
        <v>0.001551065798</v>
      </c>
      <c r="K606" s="160">
        <f>IF($I$438&gt;0,'Assumptions (NG)'!X$13*Model!$I$438*('Assumptions (NG)'!$H$17*AVERAGE('Assumptions (NG)'!$E$2:$G$2)+'Assumptions (NG)'!$H$18*AVERAGE('Assumptions (NG)'!$E$3:$G$3))/10^9,0)</f>
        <v>0.001395959219</v>
      </c>
      <c r="L606" s="160">
        <f>IF($I$438&gt;0,'Assumptions (NG)'!Y$13*Model!$I$438*('Assumptions (NG)'!$H$17*AVERAGE('Assumptions (NG)'!$E$2:$G$2)+'Assumptions (NG)'!$H$18*AVERAGE('Assumptions (NG)'!$E$3:$G$3))/10^9,0)</f>
        <v>0.001257179647</v>
      </c>
      <c r="M606" s="160">
        <f>IF($I$438&gt;0,'Assumptions (NG)'!Z$13*Model!$I$438*('Assumptions (NG)'!$H$17*AVERAGE('Assumptions (NG)'!$E$2:$G$2)+'Assumptions (NG)'!$H$18*AVERAGE('Assumptions (NG)'!$E$3:$G$3))/10^9,0)</f>
        <v>0.001131461682</v>
      </c>
      <c r="N606" s="160">
        <f>IF($I$438&gt;0,'Assumptions (NG)'!AA$13*Model!$I$438*('Assumptions (NG)'!$H$17*AVERAGE('Assumptions (NG)'!$E$2:$G$2)+'Assumptions (NG)'!$H$18*AVERAGE('Assumptions (NG)'!$E$3:$G$3))/10^9,0)</f>
        <v>0.001017172624</v>
      </c>
      <c r="O606" s="160">
        <f>IF($I$438&gt;0,'Assumptions (NG)'!AB$13*Model!$I$438*('Assumptions (NG)'!$H$17*AVERAGE('Assumptions (NG)'!$E$2:$G$2)+'Assumptions (NG)'!$H$18*AVERAGE('Assumptions (NG)'!$E$3:$G$3))/10^9,0)</f>
        <v>0.0009632934959</v>
      </c>
      <c r="P606" s="160">
        <f>IF($I$438&gt;0,'Assumptions (NG)'!AC$13*Model!$I$438*('Assumptions (NG)'!$H$17*AVERAGE('Assumptions (NG)'!$E$2:$G$2)+'Assumptions (NG)'!$H$18*AVERAGE('Assumptions (NG)'!$E$3:$G$3))/10^9,0)</f>
        <v>0.0009632934959</v>
      </c>
      <c r="Q606" s="160">
        <f>IF($I$438&gt;0,'Assumptions (NG)'!AD$13*Model!$I$438*('Assumptions (NG)'!$H$17*AVERAGE('Assumptions (NG)'!$E$2:$G$2)+'Assumptions (NG)'!$H$18*AVERAGE('Assumptions (NG)'!$E$3:$G$3))/10^9,0)</f>
        <v>0.0009649261967</v>
      </c>
      <c r="R606" s="160">
        <f>IF($I$438&gt;0,'Assumptions (NG)'!AE$13*Model!$I$438*('Assumptions (NG)'!$H$17*AVERAGE('Assumptions (NG)'!$E$2:$G$2)+'Assumptions (NG)'!$H$18*AVERAGE('Assumptions (NG)'!$E$3:$G$3))/10^9,0)</f>
        <v>0.0009632934959</v>
      </c>
      <c r="S606" s="160">
        <f>IF($I$438&gt;0,'Assumptions (NG)'!AF$13*Model!$I$438*('Assumptions (NG)'!$H$17*AVERAGE('Assumptions (NG)'!$E$2:$G$2)+'Assumptions (NG)'!$H$18*AVERAGE('Assumptions (NG)'!$E$3:$G$3))/10^9,0)</f>
        <v>0.0009649261967</v>
      </c>
      <c r="T606" s="160">
        <f>IF($I$438&gt;0,'Assumptions (NG)'!AG$13*Model!$I$438*('Assumptions (NG)'!$H$17*AVERAGE('Assumptions (NG)'!$E$2:$G$2)+'Assumptions (NG)'!$H$18*AVERAGE('Assumptions (NG)'!$E$3:$G$3))/10^9,0)</f>
        <v>0.0009632934959</v>
      </c>
      <c r="U606" s="160">
        <f>IF($I$438&gt;0,'Assumptions (NG)'!AH$13*Model!$I$438*('Assumptions (NG)'!$H$17*AVERAGE('Assumptions (NG)'!$E$2:$G$2)+'Assumptions (NG)'!$H$18*AVERAGE('Assumptions (NG)'!$E$3:$G$3))/10^9,0)</f>
        <v>0.0009649261967</v>
      </c>
      <c r="V606" s="160">
        <f>IF($I$438&gt;0,'Assumptions (NG)'!AI$13*Model!$I$438*('Assumptions (NG)'!$H$17*AVERAGE('Assumptions (NG)'!$E$2:$G$2)+'Assumptions (NG)'!$H$18*AVERAGE('Assumptions (NG)'!$E$3:$G$3))/10^9,0)</f>
        <v>0.0009632934959</v>
      </c>
      <c r="W606" s="160">
        <f>IF($I$438&gt;0,'Assumptions (NG)'!AJ$13*Model!$I$438*('Assumptions (NG)'!$H$17*AVERAGE('Assumptions (NG)'!$E$2:$G$2)+'Assumptions (NG)'!$H$18*AVERAGE('Assumptions (NG)'!$E$3:$G$3))/10^9,0)</f>
        <v>0.0009649261967</v>
      </c>
      <c r="X606" s="160">
        <f>IF($I$438&gt;0,'Assumptions (NG)'!AK$13*Model!$I$438*('Assumptions (NG)'!$H$17*AVERAGE('Assumptions (NG)'!$E$2:$G$2)+'Assumptions (NG)'!$H$18*AVERAGE('Assumptions (NG)'!$E$3:$G$3))/10^9,0)</f>
        <v>0.0004816467479</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0.002612298495</v>
      </c>
      <c r="L608" s="160">
        <f>IF($K$438&gt;0,'Assumptions (NG)'!W$13*Model!$K$438*('Assumptions (NG)'!$J$17*AVERAGE('Assumptions (NG)'!$G$2:$I$2)+'Assumptions (NG)'!$J$18*AVERAGE('Assumptions (NG)'!$G$3:$I$3))/10^9,0)</f>
        <v>0.00496336714</v>
      </c>
      <c r="M608" s="160">
        <f>IF($K$438&gt;0,'Assumptions (NG)'!X$13*Model!$K$438*('Assumptions (NG)'!$J$17*AVERAGE('Assumptions (NG)'!$G$2:$I$2)+'Assumptions (NG)'!$J$18*AVERAGE('Assumptions (NG)'!$G$3:$I$3))/10^9,0)</f>
        <v>0.004467030426</v>
      </c>
      <c r="N608" s="160">
        <f>IF($K$438&gt;0,'Assumptions (NG)'!Y$13*Model!$K$438*('Assumptions (NG)'!$J$17*AVERAGE('Assumptions (NG)'!$G$2:$I$2)+'Assumptions (NG)'!$J$18*AVERAGE('Assumptions (NG)'!$G$3:$I$3))/10^9,0)</f>
        <v>0.004022939682</v>
      </c>
      <c r="O608" s="160">
        <f>IF($K$438&gt;0,'Assumptions (NG)'!Z$13*Model!$K$438*('Assumptions (NG)'!$J$17*AVERAGE('Assumptions (NG)'!$G$2:$I$2)+'Assumptions (NG)'!$J$18*AVERAGE('Assumptions (NG)'!$G$3:$I$3))/10^9,0)</f>
        <v>0.003620645714</v>
      </c>
      <c r="P608" s="160">
        <f>IF($K$438&gt;0,'Assumptions (NG)'!AA$13*Model!$K$438*('Assumptions (NG)'!$J$17*AVERAGE('Assumptions (NG)'!$G$2:$I$2)+'Assumptions (NG)'!$J$18*AVERAGE('Assumptions (NG)'!$G$3:$I$3))/10^9,0)</f>
        <v>0.003254923924</v>
      </c>
      <c r="Q608" s="160">
        <f>IF($K$438&gt;0,'Assumptions (NG)'!AB$13*Model!$K$438*('Assumptions (NG)'!$J$17*AVERAGE('Assumptions (NG)'!$G$2:$I$2)+'Assumptions (NG)'!$J$18*AVERAGE('Assumptions (NG)'!$G$3:$I$3))/10^9,0)</f>
        <v>0.003082512224</v>
      </c>
      <c r="R608" s="160">
        <f>IF($K$438&gt;0,'Assumptions (NG)'!AC$13*Model!$K$438*('Assumptions (NG)'!$J$17*AVERAGE('Assumptions (NG)'!$G$2:$I$2)+'Assumptions (NG)'!$J$18*AVERAGE('Assumptions (NG)'!$G$3:$I$3))/10^9,0)</f>
        <v>0.003082512224</v>
      </c>
      <c r="S608" s="160">
        <f>IF($K$438&gt;0,'Assumptions (NG)'!AD$13*Model!$K$438*('Assumptions (NG)'!$J$17*AVERAGE('Assumptions (NG)'!$G$2:$I$2)+'Assumptions (NG)'!$J$18*AVERAGE('Assumptions (NG)'!$G$3:$I$3))/10^9,0)</f>
        <v>0.003087736821</v>
      </c>
      <c r="T608" s="160">
        <f>IF($K$438&gt;0,'Assumptions (NG)'!AE$13*Model!$K$438*('Assumptions (NG)'!$J$17*AVERAGE('Assumptions (NG)'!$G$2:$I$2)+'Assumptions (NG)'!$J$18*AVERAGE('Assumptions (NG)'!$G$3:$I$3))/10^9,0)</f>
        <v>0.003082512224</v>
      </c>
      <c r="U608" s="160">
        <f>IF($K$438&gt;0,'Assumptions (NG)'!AF$13*Model!$K$438*('Assumptions (NG)'!$J$17*AVERAGE('Assumptions (NG)'!$G$2:$I$2)+'Assumptions (NG)'!$J$18*AVERAGE('Assumptions (NG)'!$G$3:$I$3))/10^9,0)</f>
        <v>0.003087736821</v>
      </c>
      <c r="V608" s="160">
        <f>IF($K$438&gt;0,'Assumptions (NG)'!AG$13*Model!$K$438*('Assumptions (NG)'!$J$17*AVERAGE('Assumptions (NG)'!$G$2:$I$2)+'Assumptions (NG)'!$J$18*AVERAGE('Assumptions (NG)'!$G$3:$I$3))/10^9,0)</f>
        <v>0.003082512224</v>
      </c>
      <c r="W608" s="160">
        <f>IF($K$438&gt;0,'Assumptions (NG)'!AH$13*Model!$K$438*('Assumptions (NG)'!$J$17*AVERAGE('Assumptions (NG)'!$G$2:$I$2)+'Assumptions (NG)'!$J$18*AVERAGE('Assumptions (NG)'!$G$3:$I$3))/10^9,0)</f>
        <v>0.003087736821</v>
      </c>
      <c r="X608" s="160">
        <f>IF($K$438&gt;0,'Assumptions (NG)'!AI$13*Model!$K$438*('Assumptions (NG)'!$J$17*AVERAGE('Assumptions (NG)'!$G$2:$I$2)+'Assumptions (NG)'!$J$18*AVERAGE('Assumptions (NG)'!$G$3:$I$3))/10^9,0)</f>
        <v>0.003082512224</v>
      </c>
      <c r="Y608" s="160">
        <f>IF($K$438&gt;0,'Assumptions (NG)'!AJ$13*Model!$K$438*('Assumptions (NG)'!$J$17*AVERAGE('Assumptions (NG)'!$G$2:$I$2)+'Assumptions (NG)'!$J$18*AVERAGE('Assumptions (NG)'!$G$3:$I$3))/10^9,0)</f>
        <v>0.003087736821</v>
      </c>
      <c r="Z608" s="160">
        <f>IF($K$438&gt;0,'Assumptions (NG)'!AK$13*Model!$K$438*('Assumptions (NG)'!$J$17*AVERAGE('Assumptions (NG)'!$G$2:$I$2)+'Assumptions (NG)'!$J$18*AVERAGE('Assumptions (NG)'!$G$3:$I$3))/10^9,0)</f>
        <v>0.001541256112</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0.0004771738708</v>
      </c>
      <c r="N610" s="160">
        <f>IF($M$438&gt;0,'Assumptions (NG)'!W$13*Model!$M$438*('Assumptions (NG)'!$L$17*AVERAGE('Assumptions (NG)'!$I$2:$K$2)+'Assumptions (NG)'!$L$18*AVERAGE('Assumptions (NG)'!$I$3:$K$3))/10^9,0)</f>
        <v>0.0009066303546</v>
      </c>
      <c r="O610" s="160">
        <f>IF($M$438&gt;0,'Assumptions (NG)'!X$13*Model!$M$438*('Assumptions (NG)'!$L$17*AVERAGE('Assumptions (NG)'!$I$2:$K$2)+'Assumptions (NG)'!$L$18*AVERAGE('Assumptions (NG)'!$I$3:$K$3))/10^9,0)</f>
        <v>0.0008159673191</v>
      </c>
      <c r="P610" s="160">
        <f>IF($M$438&gt;0,'Assumptions (NG)'!Y$13*Model!$M$438*('Assumptions (NG)'!$L$17*AVERAGE('Assumptions (NG)'!$I$2:$K$2)+'Assumptions (NG)'!$L$18*AVERAGE('Assumptions (NG)'!$I$3:$K$3))/10^9,0)</f>
        <v>0.0007348477611</v>
      </c>
      <c r="Q610" s="160">
        <f>IF($M$438&gt;0,'Assumptions (NG)'!Z$13*Model!$M$438*('Assumptions (NG)'!$L$17*AVERAGE('Assumptions (NG)'!$I$2:$K$2)+'Assumptions (NG)'!$L$18*AVERAGE('Assumptions (NG)'!$I$3:$K$3))/10^9,0)</f>
        <v>0.000661362985</v>
      </c>
      <c r="R610" s="160">
        <f>IF($M$438&gt;0,'Assumptions (NG)'!AA$13*Model!$M$438*('Assumptions (NG)'!$L$17*AVERAGE('Assumptions (NG)'!$I$2:$K$2)+'Assumptions (NG)'!$L$18*AVERAGE('Assumptions (NG)'!$I$3:$K$3))/10^9,0)</f>
        <v>0.000594558643</v>
      </c>
      <c r="S610" s="160">
        <f>IF($M$438&gt;0,'Assumptions (NG)'!AB$13*Model!$M$438*('Assumptions (NG)'!$L$17*AVERAGE('Assumptions (NG)'!$I$2:$K$2)+'Assumptions (NG)'!$L$18*AVERAGE('Assumptions (NG)'!$I$3:$K$3))/10^9,0)</f>
        <v>0.0005630651676</v>
      </c>
      <c r="T610" s="160">
        <f>IF($M$438&gt;0,'Assumptions (NG)'!AC$13*Model!$M$438*('Assumptions (NG)'!$L$17*AVERAGE('Assumptions (NG)'!$I$2:$K$2)+'Assumptions (NG)'!$L$18*AVERAGE('Assumptions (NG)'!$I$3:$K$3))/10^9,0)</f>
        <v>0.0005630651676</v>
      </c>
      <c r="U610" s="160">
        <f>IF($M$438&gt;0,'Assumptions (NG)'!AD$13*Model!$M$438*('Assumptions (NG)'!$L$17*AVERAGE('Assumptions (NG)'!$I$2:$K$2)+'Assumptions (NG)'!$L$18*AVERAGE('Assumptions (NG)'!$I$3:$K$3))/10^9,0)</f>
        <v>0.0005640195153</v>
      </c>
      <c r="V610" s="160">
        <f>IF($M$438&gt;0,'Assumptions (NG)'!AE$13*Model!$M$438*('Assumptions (NG)'!$L$17*AVERAGE('Assumptions (NG)'!$I$2:$K$2)+'Assumptions (NG)'!$L$18*AVERAGE('Assumptions (NG)'!$I$3:$K$3))/10^9,0)</f>
        <v>0.0005630651676</v>
      </c>
      <c r="W610" s="160">
        <f>IF($M$438&gt;0,'Assumptions (NG)'!AF$13*Model!$M$438*('Assumptions (NG)'!$L$17*AVERAGE('Assumptions (NG)'!$I$2:$K$2)+'Assumptions (NG)'!$L$18*AVERAGE('Assumptions (NG)'!$I$3:$K$3))/10^9,0)</f>
        <v>0.0005640195153</v>
      </c>
      <c r="X610" s="160">
        <f>IF($M$438&gt;0,'Assumptions (NG)'!AG$13*Model!$M$438*('Assumptions (NG)'!$L$17*AVERAGE('Assumptions (NG)'!$I$2:$K$2)+'Assumptions (NG)'!$L$18*AVERAGE('Assumptions (NG)'!$I$3:$K$3))/10^9,0)</f>
        <v>0.0005630651676</v>
      </c>
      <c r="Y610" s="160">
        <f>IF($M$438&gt;0,'Assumptions (NG)'!AH$13*Model!$M$438*('Assumptions (NG)'!$L$17*AVERAGE('Assumptions (NG)'!$I$2:$K$2)+'Assumptions (NG)'!$L$18*AVERAGE('Assumptions (NG)'!$I$3:$K$3))/10^9,0)</f>
        <v>0.0005640195153</v>
      </c>
      <c r="Z610" s="160">
        <f>IF($M$438&gt;0,'Assumptions (NG)'!AI$13*Model!$M$438*('Assumptions (NG)'!$L$17*AVERAGE('Assumptions (NG)'!$I$2:$K$2)+'Assumptions (NG)'!$L$18*AVERAGE('Assumptions (NG)'!$I$3:$K$3))/10^9,0)</f>
        <v>0.0005630651676</v>
      </c>
      <c r="AA610" s="160">
        <f>IF($M$438&gt;0,'Assumptions (NG)'!AJ$13*Model!$M$438*('Assumptions (NG)'!$L$17*AVERAGE('Assumptions (NG)'!$I$2:$K$2)+'Assumptions (NG)'!$L$18*AVERAGE('Assumptions (NG)'!$I$3:$K$3))/10^9,0)</f>
        <v>0.0005640195153</v>
      </c>
      <c r="AB610" s="160">
        <f>IF($M$438&gt;0,'Assumptions (NG)'!AK$13*Model!$M$438*('Assumptions (NG)'!$L$17*AVERAGE('Assumptions (NG)'!$I$2:$K$2)+'Assumptions (NG)'!$L$18*AVERAGE('Assumptions (NG)'!$I$3:$K$3))/10^9,0)</f>
        <v>0.0002815325838</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0.0258415137</v>
      </c>
      <c r="O611" s="177">
        <f>IF($N$438&gt;0,'Assumptions (NG)'!W$13*Model!$N$438*('Assumptions (NG)'!$M$17*AVERAGE('Assumptions (NG)'!$J$2:$L$2)+'Assumptions (NG)'!$M$18*AVERAGE('Assumptions (NG)'!$J$3:$L$3))/10^9,0)</f>
        <v>0.04909887602</v>
      </c>
      <c r="P611" s="177">
        <f>IF($N$438&gt;0,'Assumptions (NG)'!X$13*Model!$N$438*('Assumptions (NG)'!$M$17*AVERAGE('Assumptions (NG)'!$J$2:$L$2)+'Assumptions (NG)'!$M$18*AVERAGE('Assumptions (NG)'!$J$3:$L$3))/10^9,0)</f>
        <v>0.04418898842</v>
      </c>
      <c r="Q611" s="177">
        <f>IF($N$438&gt;0,'Assumptions (NG)'!Y$13*Model!$N$438*('Assumptions (NG)'!$M$17*AVERAGE('Assumptions (NG)'!$J$2:$L$2)+'Assumptions (NG)'!$M$18*AVERAGE('Assumptions (NG)'!$J$3:$L$3))/10^9,0)</f>
        <v>0.03979593109</v>
      </c>
      <c r="R611" s="177">
        <f>IF($N$438&gt;0,'Assumptions (NG)'!Z$13*Model!$N$438*('Assumptions (NG)'!$M$17*AVERAGE('Assumptions (NG)'!$J$2:$L$2)+'Assumptions (NG)'!$M$18*AVERAGE('Assumptions (NG)'!$J$3:$L$3))/10^9,0)</f>
        <v>0.03581633798</v>
      </c>
      <c r="S611" s="177">
        <f>IF($N$438&gt;0,'Assumptions (NG)'!AA$13*Model!$N$438*('Assumptions (NG)'!$M$17*AVERAGE('Assumptions (NG)'!$J$2:$L$2)+'Assumptions (NG)'!$M$18*AVERAGE('Assumptions (NG)'!$J$3:$L$3))/10^9,0)</f>
        <v>0.03219852607</v>
      </c>
      <c r="T611" s="177">
        <f>IF($N$438&gt;0,'Assumptions (NG)'!AB$13*Model!$N$438*('Assumptions (NG)'!$M$17*AVERAGE('Assumptions (NG)'!$J$2:$L$2)+'Assumptions (NG)'!$M$18*AVERAGE('Assumptions (NG)'!$J$3:$L$3))/10^9,0)</f>
        <v>0.03049298616</v>
      </c>
      <c r="U611" s="177">
        <f>IF($N$438&gt;0,'Assumptions (NG)'!AC$13*Model!$N$438*('Assumptions (NG)'!$M$17*AVERAGE('Assumptions (NG)'!$J$2:$L$2)+'Assumptions (NG)'!$M$18*AVERAGE('Assumptions (NG)'!$J$3:$L$3))/10^9,0)</f>
        <v>0.03049298616</v>
      </c>
      <c r="V611" s="177">
        <f>IF($N$438&gt;0,'Assumptions (NG)'!AD$13*Model!$N$438*('Assumptions (NG)'!$M$17*AVERAGE('Assumptions (NG)'!$J$2:$L$2)+'Assumptions (NG)'!$M$18*AVERAGE('Assumptions (NG)'!$J$3:$L$3))/10^9,0)</f>
        <v>0.03054466919</v>
      </c>
      <c r="W611" s="177">
        <f>IF($N$438&gt;0,'Assumptions (NG)'!AE$13*Model!$N$438*('Assumptions (NG)'!$M$17*AVERAGE('Assumptions (NG)'!$J$2:$L$2)+'Assumptions (NG)'!$M$18*AVERAGE('Assumptions (NG)'!$J$3:$L$3))/10^9,0)</f>
        <v>0.03049298616</v>
      </c>
      <c r="X611" s="177">
        <f>IF($N$438&gt;0,'Assumptions (NG)'!AF$13*Model!$N$438*('Assumptions (NG)'!$M$17*AVERAGE('Assumptions (NG)'!$J$2:$L$2)+'Assumptions (NG)'!$M$18*AVERAGE('Assumptions (NG)'!$J$3:$L$3))/10^9,0)</f>
        <v>0.03054466919</v>
      </c>
      <c r="Y611" s="177">
        <f>IF($N$438&gt;0,'Assumptions (NG)'!AG$13*Model!$N$438*('Assumptions (NG)'!$M$17*AVERAGE('Assumptions (NG)'!$J$2:$L$2)+'Assumptions (NG)'!$M$18*AVERAGE('Assumptions (NG)'!$J$3:$L$3))/10^9,0)</f>
        <v>0.03049298616</v>
      </c>
      <c r="Z611" s="177">
        <f>IF($N$438&gt;0,'Assumptions (NG)'!AH$13*Model!$N$438*('Assumptions (NG)'!$M$17*AVERAGE('Assumptions (NG)'!$J$2:$L$2)+'Assumptions (NG)'!$M$18*AVERAGE('Assumptions (NG)'!$J$3:$L$3))/10^9,0)</f>
        <v>0.03054466919</v>
      </c>
      <c r="AA611" s="177">
        <f>IF($N$438&gt;0,'Assumptions (NG)'!AI$13*Model!$N$438*('Assumptions (NG)'!$M$17*AVERAGE('Assumptions (NG)'!$J$2:$L$2)+'Assumptions (NG)'!$M$18*AVERAGE('Assumptions (NG)'!$J$3:$L$3))/10^9,0)</f>
        <v>0.03049298616</v>
      </c>
      <c r="AB611" s="177">
        <f>IF($N$438&gt;0,'Assumptions (NG)'!AJ$13*Model!$N$438*('Assumptions (NG)'!$M$17*AVERAGE('Assumptions (NG)'!$J$2:$L$2)+'Assumptions (NG)'!$M$18*AVERAGE('Assumptions (NG)'!$J$3:$L$3))/10^9,0)</f>
        <v>0.03054466919</v>
      </c>
      <c r="AC611" s="177">
        <f>IF($N$438&gt;0,'Assumptions (NG)'!AK$13*Model!$N$438*('Assumptions (NG)'!$M$17*AVERAGE('Assumptions (NG)'!$J$2:$L$2)+'Assumptions (NG)'!$M$18*AVERAGE('Assumptions (NG)'!$J$3:$L$3))/10^9,0)</f>
        <v>0.01524649308</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0.0005750499764</v>
      </c>
      <c r="P612" s="160">
        <f>IF($O$438&gt;0,'Assumptions (NG)'!W$13*Model!$O$438*('Assumptions (NG)'!$N$17*AVERAGE('Assumptions (NG)'!$K$2:$M$2)+'Assumptions (NG)'!$N$18*AVERAGE('Assumptions (NG)'!$K$3:$M$3))/10^9,0)</f>
        <v>0.001092594955</v>
      </c>
      <c r="Q612" s="160">
        <f>IF($O$438&gt;0,'Assumptions (NG)'!X$13*Model!$O$438*('Assumptions (NG)'!$N$17*AVERAGE('Assumptions (NG)'!$K$2:$M$2)+'Assumptions (NG)'!$N$18*AVERAGE('Assumptions (NG)'!$K$3:$M$3))/10^9,0)</f>
        <v>0.0009833354596</v>
      </c>
      <c r="R612" s="160">
        <f>IF($O$438&gt;0,'Assumptions (NG)'!Y$13*Model!$O$438*('Assumptions (NG)'!$N$17*AVERAGE('Assumptions (NG)'!$K$2:$M$2)+'Assumptions (NG)'!$N$18*AVERAGE('Assumptions (NG)'!$K$3:$M$3))/10^9,0)</f>
        <v>0.0008855769636</v>
      </c>
      <c r="S612" s="160">
        <f>IF($O$438&gt;0,'Assumptions (NG)'!Z$13*Model!$O$438*('Assumptions (NG)'!$N$17*AVERAGE('Assumptions (NG)'!$K$2:$M$2)+'Assumptions (NG)'!$N$18*AVERAGE('Assumptions (NG)'!$K$3:$M$3))/10^9,0)</f>
        <v>0.0007970192673</v>
      </c>
      <c r="T612" s="160">
        <f>IF($O$438&gt;0,'Assumptions (NG)'!AA$13*Model!$O$438*('Assumptions (NG)'!$N$17*AVERAGE('Assumptions (NG)'!$K$2:$M$2)+'Assumptions (NG)'!$N$18*AVERAGE('Assumptions (NG)'!$K$3:$M$3))/10^9,0)</f>
        <v>0.0007165122706</v>
      </c>
      <c r="U612" s="160">
        <f>IF($O$438&gt;0,'Assumptions (NG)'!AB$13*Model!$O$438*('Assumptions (NG)'!$N$17*AVERAGE('Assumptions (NG)'!$K$2:$M$2)+'Assumptions (NG)'!$N$18*AVERAGE('Assumptions (NG)'!$K$3:$M$3))/10^9,0)</f>
        <v>0.0006785589721</v>
      </c>
      <c r="V612" s="160">
        <f>IF($O$438&gt;0,'Assumptions (NG)'!AC$13*Model!$O$438*('Assumptions (NG)'!$N$17*AVERAGE('Assumptions (NG)'!$K$2:$M$2)+'Assumptions (NG)'!$N$18*AVERAGE('Assumptions (NG)'!$K$3:$M$3))/10^9,0)</f>
        <v>0.0006785589721</v>
      </c>
      <c r="W612" s="160">
        <f>IF($O$438&gt;0,'Assumptions (NG)'!AD$13*Model!$O$438*('Assumptions (NG)'!$N$17*AVERAGE('Assumptions (NG)'!$K$2:$M$2)+'Assumptions (NG)'!$N$18*AVERAGE('Assumptions (NG)'!$K$3:$M$3))/10^9,0)</f>
        <v>0.0006797090721</v>
      </c>
      <c r="X612" s="160">
        <f>IF($O$438&gt;0,'Assumptions (NG)'!AE$13*Model!$O$438*('Assumptions (NG)'!$N$17*AVERAGE('Assumptions (NG)'!$K$2:$M$2)+'Assumptions (NG)'!$N$18*AVERAGE('Assumptions (NG)'!$K$3:$M$3))/10^9,0)</f>
        <v>0.0006785589721</v>
      </c>
      <c r="Y612" s="160">
        <f>IF($O$438&gt;0,'Assumptions (NG)'!AF$13*Model!$O$438*('Assumptions (NG)'!$N$17*AVERAGE('Assumptions (NG)'!$K$2:$M$2)+'Assumptions (NG)'!$N$18*AVERAGE('Assumptions (NG)'!$K$3:$M$3))/10^9,0)</f>
        <v>0.0006797090721</v>
      </c>
      <c r="Z612" s="160">
        <f>IF($O$438&gt;0,'Assumptions (NG)'!AG$13*Model!$O$438*('Assumptions (NG)'!$N$17*AVERAGE('Assumptions (NG)'!$K$2:$M$2)+'Assumptions (NG)'!$N$18*AVERAGE('Assumptions (NG)'!$K$3:$M$3))/10^9,0)</f>
        <v>0.0006785589721</v>
      </c>
      <c r="AA612" s="160">
        <f>IF($O$438&gt;0,'Assumptions (NG)'!AH$13*Model!$O$438*('Assumptions (NG)'!$N$17*AVERAGE('Assumptions (NG)'!$K$2:$M$2)+'Assumptions (NG)'!$N$18*AVERAGE('Assumptions (NG)'!$K$3:$M$3))/10^9,0)</f>
        <v>0.0006797090721</v>
      </c>
      <c r="AB612" s="160">
        <f>IF($O$438&gt;0,'Assumptions (NG)'!AI$13*Model!$O$438*('Assumptions (NG)'!$N$17*AVERAGE('Assumptions (NG)'!$K$2:$M$2)+'Assumptions (NG)'!$N$18*AVERAGE('Assumptions (NG)'!$K$3:$M$3))/10^9,0)</f>
        <v>0.0006785589721</v>
      </c>
      <c r="AC612" s="160">
        <f>IF($O$438&gt;0,'Assumptions (NG)'!AJ$13*Model!$O$438*('Assumptions (NG)'!$N$17*AVERAGE('Assumptions (NG)'!$K$2:$M$2)+'Assumptions (NG)'!$N$18*AVERAGE('Assumptions (NG)'!$K$3:$M$3))/10^9,0)</f>
        <v>0.0006797090721</v>
      </c>
      <c r="AD612" s="160">
        <f>IF($O$438&gt;0,'Assumptions (NG)'!AK$13*Model!$O$438*('Assumptions (NG)'!$N$17*AVERAGE('Assumptions (NG)'!$K$2:$M$2)+'Assumptions (NG)'!$N$18*AVERAGE('Assumptions (NG)'!$K$3:$M$3))/10^9,0)</f>
        <v>0.0003392794861</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0.0001239867946</v>
      </c>
      <c r="T616" s="177">
        <f>IF($S$438&gt;0,'Assumptions (NG)'!W$13*Model!$S$438*('Assumptions (NG)'!$R$17*AVERAGE('Assumptions (NG)'!$O$2:$Q$2)+'Assumptions (NG)'!$R$18*AVERAGE('Assumptions (NG)'!$O$3:$Q$3))/10^9,0)</f>
        <v>0.0002355749097</v>
      </c>
      <c r="U616" s="177">
        <f>IF($S$438&gt;0,'Assumptions (NG)'!X$13*Model!$S$438*('Assumptions (NG)'!$R$17*AVERAGE('Assumptions (NG)'!$O$2:$Q$2)+'Assumptions (NG)'!$R$18*AVERAGE('Assumptions (NG)'!$O$3:$Q$3))/10^9,0)</f>
        <v>0.0002120174187</v>
      </c>
      <c r="V616" s="177">
        <f>IF($S$438&gt;0,'Assumptions (NG)'!Y$13*Model!$S$438*('Assumptions (NG)'!$R$17*AVERAGE('Assumptions (NG)'!$O$2:$Q$2)+'Assumptions (NG)'!$R$18*AVERAGE('Assumptions (NG)'!$O$3:$Q$3))/10^9,0)</f>
        <v>0.0001909396636</v>
      </c>
      <c r="W616" s="177">
        <f>IF($S$438&gt;0,'Assumptions (NG)'!Z$13*Model!$S$438*('Assumptions (NG)'!$R$17*AVERAGE('Assumptions (NG)'!$O$2:$Q$2)+'Assumptions (NG)'!$R$18*AVERAGE('Assumptions (NG)'!$O$3:$Q$3))/10^9,0)</f>
        <v>0.0001718456973</v>
      </c>
      <c r="X616" s="177">
        <f>IF($S$438&gt;0,'Assumptions (NG)'!AA$13*Model!$S$438*('Assumptions (NG)'!$R$17*AVERAGE('Assumptions (NG)'!$O$2:$Q$2)+'Assumptions (NG)'!$R$18*AVERAGE('Assumptions (NG)'!$O$3:$Q$3))/10^9,0)</f>
        <v>0.000154487546</v>
      </c>
      <c r="Y616" s="177">
        <f>IF($S$438&gt;0,'Assumptions (NG)'!AB$13*Model!$S$438*('Assumptions (NG)'!$R$17*AVERAGE('Assumptions (NG)'!$O$2:$Q$2)+'Assumptions (NG)'!$R$18*AVERAGE('Assumptions (NG)'!$O$3:$Q$3))/10^9,0)</f>
        <v>0.0001463044176</v>
      </c>
      <c r="Z616" s="177">
        <f>IF($S$438&gt;0,'Assumptions (NG)'!AC$13*Model!$S$438*('Assumptions (NG)'!$R$17*AVERAGE('Assumptions (NG)'!$O$2:$Q$2)+'Assumptions (NG)'!$R$18*AVERAGE('Assumptions (NG)'!$O$3:$Q$3))/10^9,0)</f>
        <v>0.0001463044176</v>
      </c>
      <c r="AA616" s="177">
        <f>IF($S$438&gt;0,'Assumptions (NG)'!AD$13*Model!$S$438*('Assumptions (NG)'!$R$17*AVERAGE('Assumptions (NG)'!$O$2:$Q$2)+'Assumptions (NG)'!$R$18*AVERAGE('Assumptions (NG)'!$O$3:$Q$3))/10^9,0)</f>
        <v>0.0001465523912</v>
      </c>
      <c r="AB616" s="177">
        <f>IF($S$438&gt;0,'Assumptions (NG)'!AE$13*Model!$S$438*('Assumptions (NG)'!$R$17*AVERAGE('Assumptions (NG)'!$O$2:$Q$2)+'Assumptions (NG)'!$R$18*AVERAGE('Assumptions (NG)'!$O$3:$Q$3))/10^9,0)</f>
        <v>0.0001463044176</v>
      </c>
      <c r="AC616" s="177">
        <f>IF($S$438&gt;0,'Assumptions (NG)'!AF$13*Model!$S$438*('Assumptions (NG)'!$R$17*AVERAGE('Assumptions (NG)'!$O$2:$Q$2)+'Assumptions (NG)'!$R$18*AVERAGE('Assumptions (NG)'!$O$3:$Q$3))/10^9,0)</f>
        <v>0.0001465523912</v>
      </c>
      <c r="AD616" s="177">
        <f>IF($S$438&gt;0,'Assumptions (NG)'!AG$13*Model!$S$438*('Assumptions (NG)'!$R$17*AVERAGE('Assumptions (NG)'!$O$2:$Q$2)+'Assumptions (NG)'!$R$18*AVERAGE('Assumptions (NG)'!$O$3:$Q$3))/10^9,0)</f>
        <v>0.0001463044176</v>
      </c>
      <c r="AE616" s="177">
        <f>IF($S$438&gt;0,'Assumptions (NG)'!AH$13*Model!$S$438*('Assumptions (NG)'!$R$17*AVERAGE('Assumptions (NG)'!$O$2:$Q$2)+'Assumptions (NG)'!$R$18*AVERAGE('Assumptions (NG)'!$O$3:$Q$3))/10^9,0)</f>
        <v>0.0001465523912</v>
      </c>
      <c r="AF616" s="177">
        <f>IF($S$438&gt;0,'Assumptions (NG)'!AI$13*Model!$S$438*('Assumptions (NG)'!$R$17*AVERAGE('Assumptions (NG)'!$O$2:$Q$2)+'Assumptions (NG)'!$R$18*AVERAGE('Assumptions (NG)'!$O$3:$Q$3))/10^9,0)</f>
        <v>0.0001463044176</v>
      </c>
      <c r="AG616" s="177">
        <f>IF($S$438&gt;0,'Assumptions (NG)'!AJ$13*Model!$S$438*('Assumptions (NG)'!$R$17*AVERAGE('Assumptions (NG)'!$O$2:$Q$2)+'Assumptions (NG)'!$R$18*AVERAGE('Assumptions (NG)'!$O$3:$Q$3))/10^9,0)</f>
        <v>0.0001465523912</v>
      </c>
      <c r="AH616" s="177">
        <f>IF($S$438&gt;0,'Assumptions (NG)'!AK$13*Model!$S$438*('Assumptions (NG)'!$R$17*AVERAGE('Assumptions (NG)'!$O$2:$Q$2)+'Assumptions (NG)'!$R$18*AVERAGE('Assumptions (NG)'!$O$3:$Q$3))/10^9,0)</f>
        <v>0.00007315220879</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0.07077741484</v>
      </c>
      <c r="V618" s="160">
        <f>IF($U$438&gt;0,'Assumptions (NG)'!W$13*Model!$U$438*('Assumptions (NG)'!$T$17*AVERAGE('Assumptions (NG)'!$Q$2:$S$2)+'Assumptions (NG)'!$T$18*AVERAGE('Assumptions (NG)'!$Q$3:$S$3))/10^9,0)</f>
        <v>0.1344770882</v>
      </c>
      <c r="W618" s="160">
        <f>IF($U$438&gt;0,'Assumptions (NG)'!X$13*Model!$U$438*('Assumptions (NG)'!$T$17*AVERAGE('Assumptions (NG)'!$Q$2:$S$2)+'Assumptions (NG)'!$T$18*AVERAGE('Assumptions (NG)'!$Q$3:$S$3))/10^9,0)</f>
        <v>0.1210293794</v>
      </c>
      <c r="X618" s="160">
        <f>IF($U$438&gt;0,'Assumptions (NG)'!Y$13*Model!$U$438*('Assumptions (NG)'!$T$17*AVERAGE('Assumptions (NG)'!$Q$2:$S$2)+'Assumptions (NG)'!$T$18*AVERAGE('Assumptions (NG)'!$Q$3:$S$3))/10^9,0)</f>
        <v>0.1089972189</v>
      </c>
      <c r="Y618" s="160">
        <f>IF($U$438&gt;0,'Assumptions (NG)'!Z$13*Model!$U$438*('Assumptions (NG)'!$T$17*AVERAGE('Assumptions (NG)'!$Q$2:$S$2)+'Assumptions (NG)'!$T$18*AVERAGE('Assumptions (NG)'!$Q$3:$S$3))/10^9,0)</f>
        <v>0.09809749697</v>
      </c>
      <c r="Z618" s="160">
        <f>IF($U$438&gt;0,'Assumptions (NG)'!AA$13*Model!$U$438*('Assumptions (NG)'!$T$17*AVERAGE('Assumptions (NG)'!$Q$2:$S$2)+'Assumptions (NG)'!$T$18*AVERAGE('Assumptions (NG)'!$Q$3:$S$3))/10^9,0)</f>
        <v>0.08818865889</v>
      </c>
      <c r="AA618" s="160">
        <f>IF($U$438&gt;0,'Assumptions (NG)'!AB$13*Model!$U$438*('Assumptions (NG)'!$T$17*AVERAGE('Assumptions (NG)'!$Q$2:$S$2)+'Assumptions (NG)'!$T$18*AVERAGE('Assumptions (NG)'!$Q$3:$S$3))/10^9,0)</f>
        <v>0.08351734952</v>
      </c>
      <c r="AB618" s="160">
        <f>IF($U$438&gt;0,'Assumptions (NG)'!AC$13*Model!$U$438*('Assumptions (NG)'!$T$17*AVERAGE('Assumptions (NG)'!$Q$2:$S$2)+'Assumptions (NG)'!$T$18*AVERAGE('Assumptions (NG)'!$Q$3:$S$3))/10^9,0)</f>
        <v>0.08351734952</v>
      </c>
      <c r="AC618" s="160">
        <f>IF($U$438&gt;0,'Assumptions (NG)'!AD$13*Model!$U$438*('Assumptions (NG)'!$T$17*AVERAGE('Assumptions (NG)'!$Q$2:$S$2)+'Assumptions (NG)'!$T$18*AVERAGE('Assumptions (NG)'!$Q$3:$S$3))/10^9,0)</f>
        <v>0.08365890434</v>
      </c>
      <c r="AD618" s="160">
        <f>IF($U$438&gt;0,'Assumptions (NG)'!AE$13*Model!$U$438*('Assumptions (NG)'!$T$17*AVERAGE('Assumptions (NG)'!$Q$2:$S$2)+'Assumptions (NG)'!$T$18*AVERAGE('Assumptions (NG)'!$Q$3:$S$3))/10^9,0)</f>
        <v>0.08351734952</v>
      </c>
      <c r="AE618" s="160">
        <f>IF($U$438&gt;0,'Assumptions (NG)'!AF$13*Model!$U$438*('Assumptions (NG)'!$T$17*AVERAGE('Assumptions (NG)'!$Q$2:$S$2)+'Assumptions (NG)'!$T$18*AVERAGE('Assumptions (NG)'!$Q$3:$S$3))/10^9,0)</f>
        <v>0.08365890434</v>
      </c>
      <c r="AF618" s="160">
        <f>IF($U$438&gt;0,'Assumptions (NG)'!AG$13*Model!$U$438*('Assumptions (NG)'!$T$17*AVERAGE('Assumptions (NG)'!$Q$2:$S$2)+'Assumptions (NG)'!$T$18*AVERAGE('Assumptions (NG)'!$Q$3:$S$3))/10^9,0)</f>
        <v>0.08351734952</v>
      </c>
      <c r="AG618" s="160">
        <f>IF($U$438&gt;0,'Assumptions (NG)'!AH$13*Model!$U$438*('Assumptions (NG)'!$T$17*AVERAGE('Assumptions (NG)'!$Q$2:$S$2)+'Assumptions (NG)'!$T$18*AVERAGE('Assumptions (NG)'!$Q$3:$S$3))/10^9,0)</f>
        <v>0.08365890434</v>
      </c>
      <c r="AH618" s="160">
        <f>IF($U$438&gt;0,'Assumptions (NG)'!AI$13*Model!$U$438*('Assumptions (NG)'!$T$17*AVERAGE('Assumptions (NG)'!$Q$2:$S$2)+'Assumptions (NG)'!$T$18*AVERAGE('Assumptions (NG)'!$Q$3:$S$3))/10^9,0)</f>
        <v>0.08351734952</v>
      </c>
      <c r="AI618" s="160">
        <f>IF($U$438&gt;0,'Assumptions (NG)'!AJ$13*Model!$U$438*('Assumptions (NG)'!$T$17*AVERAGE('Assumptions (NG)'!$Q$2:$S$2)+'Assumptions (NG)'!$T$18*AVERAGE('Assumptions (NG)'!$Q$3:$S$3))/10^9,0)</f>
        <v>0.08365890434</v>
      </c>
      <c r="AJ618" s="160">
        <f>IF($U$438&gt;0,'Assumptions (NG)'!AK$13*Model!$U$438*('Assumptions (NG)'!$T$17*AVERAGE('Assumptions (NG)'!$Q$2:$S$2)+'Assumptions (NG)'!$T$18*AVERAGE('Assumptions (NG)'!$Q$3:$S$3))/10^9,0)</f>
        <v>0.04175867476</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0.006225961179</v>
      </c>
      <c r="Y621" s="176">
        <f>IF($X$438&gt;0,'Assumptions (NG)'!W13*Model!$X$438*('Assumptions (NG)'!$W$17*AVERAGE('Assumptions (NG)'!$T$2:$V$2)+'Assumptions (NG)'!$W$18*AVERAGE('Assumptions (NG)'!$T$3:$V$3))/10^9,0)</f>
        <v>0.01182932624</v>
      </c>
      <c r="Z621" s="176">
        <f>IF($X$438&gt;0,'Assumptions (NG)'!X13*Model!$X$438*('Assumptions (NG)'!$W$17*AVERAGE('Assumptions (NG)'!$T$2:$V$2)+'Assumptions (NG)'!$W$18*AVERAGE('Assumptions (NG)'!$T$3:$V$3))/10^9,0)</f>
        <v>0.01064639362</v>
      </c>
      <c r="AA621" s="176">
        <f>IF($X$438&gt;0,'Assumptions (NG)'!Y13*Model!$X$438*('Assumptions (NG)'!$W$17*AVERAGE('Assumptions (NG)'!$T$2:$V$2)+'Assumptions (NG)'!$W$18*AVERAGE('Assumptions (NG)'!$T$3:$V$3))/10^9,0)</f>
        <v>0.009587980215</v>
      </c>
      <c r="AB621" s="176">
        <f>IF($X$438&gt;0,'Assumptions (NG)'!Z13*Model!$X$438*('Assumptions (NG)'!$W$17*AVERAGE('Assumptions (NG)'!$T$2:$V$2)+'Assumptions (NG)'!$W$18*AVERAGE('Assumptions (NG)'!$T$3:$V$3))/10^9,0)</f>
        <v>0.008629182194</v>
      </c>
      <c r="AC621" s="176">
        <f>IF($X$438&gt;0,'Assumptions (NG)'!AA13*Model!$X$438*('Assumptions (NG)'!$W$17*AVERAGE('Assumptions (NG)'!$T$2:$V$2)+'Assumptions (NG)'!$W$18*AVERAGE('Assumptions (NG)'!$T$3:$V$3))/10^9,0)</f>
        <v>0.007757547629</v>
      </c>
      <c r="AD621" s="176">
        <f>IF($X$438&gt;0,'Assumptions (NG)'!AB13*Model!$X$438*('Assumptions (NG)'!$W$17*AVERAGE('Assumptions (NG)'!$T$2:$V$2)+'Assumptions (NG)'!$W$18*AVERAGE('Assumptions (NG)'!$T$3:$V$3))/10^9,0)</f>
        <v>0.007346634191</v>
      </c>
      <c r="AE621" s="176">
        <f>IF($X$438&gt;0,'Assumptions (NG)'!AC13*Model!$X$438*('Assumptions (NG)'!$W$17*AVERAGE('Assumptions (NG)'!$T$2:$V$2)+'Assumptions (NG)'!$W$18*AVERAGE('Assumptions (NG)'!$T$3:$V$3))/10^9,0)</f>
        <v>0.007346634191</v>
      </c>
      <c r="AF621" s="176">
        <f>IF($X$438&gt;0,'Assumptions (NG)'!AD13*Model!$X$438*('Assumptions (NG)'!$W$17*AVERAGE('Assumptions (NG)'!$T$2:$V$2)+'Assumptions (NG)'!$W$18*AVERAGE('Assumptions (NG)'!$T$3:$V$3))/10^9,0)</f>
        <v>0.007359086113</v>
      </c>
      <c r="AG621" s="176">
        <f>IF($X$438&gt;0,'Assumptions (NG)'!AE13*Model!$X$438*('Assumptions (NG)'!$W$17*AVERAGE('Assumptions (NG)'!$T$2:$V$2)+'Assumptions (NG)'!$W$18*AVERAGE('Assumptions (NG)'!$T$3:$V$3))/10^9,0)</f>
        <v>0.007346634191</v>
      </c>
      <c r="AH621" s="176">
        <f>IF($X$438&gt;0,'Assumptions (NG)'!AF13*Model!$X$438*('Assumptions (NG)'!$W$17*AVERAGE('Assumptions (NG)'!$T$2:$V$2)+'Assumptions (NG)'!$W$18*AVERAGE('Assumptions (NG)'!$T$3:$V$3))/10^9,0)</f>
        <v>0.007359086113</v>
      </c>
      <c r="AI621" s="176">
        <f>IF($X$438&gt;0,'Assumptions (NG)'!AG13*Model!$X$438*('Assumptions (NG)'!$W$17*AVERAGE('Assumptions (NG)'!$T$2:$V$2)+'Assumptions (NG)'!$W$18*AVERAGE('Assumptions (NG)'!$T$3:$V$3))/10^9,0)</f>
        <v>0.007346634191</v>
      </c>
      <c r="AJ621" s="176">
        <f>IF($X$438&gt;0,'Assumptions (NG)'!AH13*Model!$X$438*('Assumptions (NG)'!$W$17*AVERAGE('Assumptions (NG)'!$T$2:$V$2)+'Assumptions (NG)'!$W$18*AVERAGE('Assumptions (NG)'!$T$3:$V$3))/10^9,0)</f>
        <v>0.007359086113</v>
      </c>
      <c r="AK621" s="176">
        <f>IF($X$438&gt;0,'Assumptions (NG)'!AI13*Model!$X$438*('Assumptions (NG)'!$W$17*AVERAGE('Assumptions (NG)'!$T$2:$V$2)+'Assumptions (NG)'!$W$18*AVERAGE('Assumptions (NG)'!$T$3:$V$3))/10^9,0)</f>
        <v>0.007346634191</v>
      </c>
      <c r="AL621" s="176">
        <f>IF($X$438&gt;0,'Assumptions (NG)'!AJ13*Model!$X$438*('Assumptions (NG)'!$W$17*AVERAGE('Assumptions (NG)'!$T$2:$V$2)+'Assumptions (NG)'!$W$18*AVERAGE('Assumptions (NG)'!$T$3:$V$3))/10^9,0)</f>
        <v>0.007359086113</v>
      </c>
      <c r="AM621" s="176">
        <f>IF($X$438&gt;0,'Assumptions (NG)'!AK13*Model!$X$438*('Assumptions (NG)'!$W$17*AVERAGE('Assumptions (NG)'!$T$2:$V$2)+'Assumptions (NG)'!$W$18*AVERAGE('Assumptions (NG)'!$T$3:$V$3))/10^9,0)</f>
        <v>0.003673317095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0.004503692431</v>
      </c>
      <c r="AD626" s="160">
        <f>IF($AC$438&gt;0,'Assumptions (NG)'!W13*Model!$AC$438*('Assumptions (NG)'!$AB$17*AVERAGE('Assumptions (NG)'!$Y$2:$AA$2)+'Assumptions (NG)'!$AB$18*AVERAGE('Assumptions (NG)'!$Y$3:$AA$3))/10^9,0)</f>
        <v>0.008557015619</v>
      </c>
      <c r="AE626" s="160">
        <f>IF($AC$438&gt;0,'Assumptions (NG)'!X13*Model!$AC$438*('Assumptions (NG)'!$AB$17*AVERAGE('Assumptions (NG)'!$Y$2:$AA$2)+'Assumptions (NG)'!$AB$18*AVERAGE('Assumptions (NG)'!$Y$3:$AA$3))/10^9,0)</f>
        <v>0.007701314057</v>
      </c>
      <c r="AF626" s="160">
        <f>IF($AC$438&gt;0,'Assumptions (NG)'!Y13*Model!$AC$438*('Assumptions (NG)'!$AB$17*AVERAGE('Assumptions (NG)'!$Y$2:$AA$2)+'Assumptions (NG)'!$AB$18*AVERAGE('Assumptions (NG)'!$Y$3:$AA$3))/10^9,0)</f>
        <v>0.006935686344</v>
      </c>
      <c r="AG626" s="160">
        <f>IF($AC$438&gt;0,'Assumptions (NG)'!Z13*Model!$AC$438*('Assumptions (NG)'!$AB$17*AVERAGE('Assumptions (NG)'!$Y$2:$AA$2)+'Assumptions (NG)'!$AB$18*AVERAGE('Assumptions (NG)'!$Y$3:$AA$3))/10^9,0)</f>
        <v>0.006242117709</v>
      </c>
      <c r="AH626" s="160">
        <f>IF($AC$438&gt;0,'Assumptions (NG)'!AA13*Model!$AC$438*('Assumptions (NG)'!$AB$17*AVERAGE('Assumptions (NG)'!$Y$2:$AA$2)+'Assumptions (NG)'!$AB$18*AVERAGE('Assumptions (NG)'!$Y$3:$AA$3))/10^9,0)</f>
        <v>0.005611600769</v>
      </c>
      <c r="AI626" s="160">
        <f>IF($AC$438&gt;0,'Assumptions (NG)'!AB13*Model!$AC$438*('Assumptions (NG)'!$AB$17*AVERAGE('Assumptions (NG)'!$Y$2:$AA$2)+'Assumptions (NG)'!$AB$18*AVERAGE('Assumptions (NG)'!$Y$3:$AA$3))/10^9,0)</f>
        <v>0.005314357069</v>
      </c>
      <c r="AJ626" s="160">
        <f>IF($AC$438&gt;0,'Assumptions (NG)'!AC13*Model!$AC$438*('Assumptions (NG)'!$AB$17*AVERAGE('Assumptions (NG)'!$Y$2:$AA$2)+'Assumptions (NG)'!$AB$18*AVERAGE('Assumptions (NG)'!$Y$3:$AA$3))/10^9,0)</f>
        <v>0.005314357069</v>
      </c>
      <c r="AK626" s="160">
        <f>IF($AC$438&gt;0,'Assumptions (NG)'!AD13*Model!$AC$438*('Assumptions (NG)'!$AB$17*AVERAGE('Assumptions (NG)'!$Y$2:$AA$2)+'Assumptions (NG)'!$AB$18*AVERAGE('Assumptions (NG)'!$Y$3:$AA$3))/10^9,0)</f>
        <v>0.005323364453</v>
      </c>
      <c r="AL626" s="160">
        <f>IF($AC$438&gt;0,'Assumptions (NG)'!AE13*Model!$AC$438*('Assumptions (NG)'!$AB$17*AVERAGE('Assumptions (NG)'!$Y$2:$AA$2)+'Assumptions (NG)'!$AB$18*AVERAGE('Assumptions (NG)'!$Y$3:$AA$3))/10^9,0)</f>
        <v>0.005314357069</v>
      </c>
      <c r="AM626" s="160">
        <f>IF($AC$438&gt;0,'Assumptions (NG)'!AF13*Model!$AC$438*('Assumptions (NG)'!$AB$17*AVERAGE('Assumptions (NG)'!$Y$2:$AA$2)+'Assumptions (NG)'!$AB$18*AVERAGE('Assumptions (NG)'!$Y$3:$AA$3))/10^9,0)</f>
        <v>0.005323364453</v>
      </c>
      <c r="AN626" s="160">
        <f>IF($AC$438&gt;0,'Assumptions (NG)'!AG13*Model!$AC$438*('Assumptions (NG)'!$AB$17*AVERAGE('Assumptions (NG)'!$Y$2:$AA$2)+'Assumptions (NG)'!$AB$18*AVERAGE('Assumptions (NG)'!$Y$3:$AA$3))/10^9,0)</f>
        <v>0.005314357069</v>
      </c>
      <c r="AO626" s="160">
        <f>IF($AC$438&gt;0,'Assumptions (NG)'!AH13*Model!$AC$438*('Assumptions (NG)'!$AB$17*AVERAGE('Assumptions (NG)'!$Y$2:$AA$2)+'Assumptions (NG)'!$AB$18*AVERAGE('Assumptions (NG)'!$Y$3:$AA$3))/10^9,0)</f>
        <v>0.005323364453</v>
      </c>
      <c r="AP626" s="160">
        <f>IF($AC$438&gt;0,'Assumptions (NG)'!AI13*Model!$AC$438*('Assumptions (NG)'!$AB$17*AVERAGE('Assumptions (NG)'!$Y$2:$AA$2)+'Assumptions (NG)'!$AB$18*AVERAGE('Assumptions (NG)'!$Y$3:$AA$3))/10^9,0)</f>
        <v>0.005314357069</v>
      </c>
      <c r="AQ626" s="160">
        <f>IF($AC$438&gt;0,'Assumptions (NG)'!AJ13*Model!$AC$438*('Assumptions (NG)'!$AB$17*AVERAGE('Assumptions (NG)'!$Y$2:$AA$2)+'Assumptions (NG)'!$AB$18*AVERAGE('Assumptions (NG)'!$Y$3:$AA$3))/10^9,0)</f>
        <v>0.005323364453</v>
      </c>
      <c r="AR626" s="160">
        <f>IF($AC$438&gt;0,'Assumptions (NG)'!AK13*Model!$AC$438*('Assumptions (NG)'!$AB$17*AVERAGE('Assumptions (NG)'!$Y$2:$AA$2)+'Assumptions (NG)'!$AB$18*AVERAGE('Assumptions (NG)'!$Y$3:$AA$3))/10^9,0)</f>
        <v>0.002657178534</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0.02689958043</v>
      </c>
      <c r="AE627" s="160">
        <f>IF($AD$438&gt;0,'Assumptions (NG)'!W13*Model!$AD$438*('Assumptions (NG)'!$AC$17*AVERAGE('Assumptions (NG)'!$Z$2:$AB$2)+'Assumptions (NG)'!$AC$18*AVERAGE('Assumptions (NG)'!$Z$3:$AB$3))/10^9,0)</f>
        <v>0.05110920281</v>
      </c>
      <c r="AF627" s="160">
        <f>IF($AD$438&gt;0,'Assumptions (NG)'!X13*Model!$AD$438*('Assumptions (NG)'!$AC$17*AVERAGE('Assumptions (NG)'!$Z$2:$AB$2)+'Assumptions (NG)'!$AC$18*AVERAGE('Assumptions (NG)'!$Z$3:$AB$3))/10^9,0)</f>
        <v>0.04599828253</v>
      </c>
      <c r="AG627" s="160">
        <f>IF($AD$438&gt;0,'Assumptions (NG)'!Y13*Model!$AD$438*('Assumptions (NG)'!$AC$17*AVERAGE('Assumptions (NG)'!$Z$2:$AB$2)+'Assumptions (NG)'!$AC$18*AVERAGE('Assumptions (NG)'!$Z$3:$AB$3))/10^9,0)</f>
        <v>0.04142535386</v>
      </c>
      <c r="AH627" s="160">
        <f>IF($AD$438&gt;0,'Assumptions (NG)'!Z13*Model!$AD$438*('Assumptions (NG)'!$AC$17*AVERAGE('Assumptions (NG)'!$Z$2:$AB$2)+'Assumptions (NG)'!$AC$18*AVERAGE('Assumptions (NG)'!$Z$3:$AB$3))/10^9,0)</f>
        <v>0.03728281847</v>
      </c>
      <c r="AI627" s="160">
        <f>IF($AD$438&gt;0,'Assumptions (NG)'!AA13*Model!$AD$438*('Assumptions (NG)'!$AC$17*AVERAGE('Assumptions (NG)'!$Z$2:$AB$2)+'Assumptions (NG)'!$AC$18*AVERAGE('Assumptions (NG)'!$Z$3:$AB$3))/10^9,0)</f>
        <v>0.03351687721</v>
      </c>
      <c r="AJ627" s="160">
        <f>IF($AD$438&gt;0,'Assumptions (NG)'!AB13*Model!$AD$438*('Assumptions (NG)'!$AC$17*AVERAGE('Assumptions (NG)'!$Z$2:$AB$2)+'Assumptions (NG)'!$AC$18*AVERAGE('Assumptions (NG)'!$Z$3:$AB$3))/10^9,0)</f>
        <v>0.03174150491</v>
      </c>
      <c r="AK627" s="160">
        <f>IF($AD$438&gt;0,'Assumptions (NG)'!AC13*Model!$AD$438*('Assumptions (NG)'!$AC$17*AVERAGE('Assumptions (NG)'!$Z$2:$AB$2)+'Assumptions (NG)'!$AC$18*AVERAGE('Assumptions (NG)'!$Z$3:$AB$3))/10^9,0)</f>
        <v>0.03174150491</v>
      </c>
      <c r="AL627" s="160">
        <f>IF($AD$438&gt;0,'Assumptions (NG)'!AD13*Model!$AD$438*('Assumptions (NG)'!$AC$17*AVERAGE('Assumptions (NG)'!$Z$2:$AB$2)+'Assumptions (NG)'!$AC$18*AVERAGE('Assumptions (NG)'!$Z$3:$AB$3))/10^9,0)</f>
        <v>0.03179530407</v>
      </c>
      <c r="AM627" s="160">
        <f>IF($AD$438&gt;0,'Assumptions (NG)'!AE13*Model!$AD$438*('Assumptions (NG)'!$AC$17*AVERAGE('Assumptions (NG)'!$Z$2:$AB$2)+'Assumptions (NG)'!$AC$18*AVERAGE('Assumptions (NG)'!$Z$3:$AB$3))/10^9,0)</f>
        <v>0.03174150491</v>
      </c>
      <c r="AN627" s="160">
        <f>IF($AD$438&gt;0,'Assumptions (NG)'!AF13*Model!$AD$438*('Assumptions (NG)'!$AC$17*AVERAGE('Assumptions (NG)'!$Z$2:$AB$2)+'Assumptions (NG)'!$AC$18*AVERAGE('Assumptions (NG)'!$Z$3:$AB$3))/10^9,0)</f>
        <v>0.03179530407</v>
      </c>
      <c r="AO627" s="160">
        <f>IF($AD$438&gt;0,'Assumptions (NG)'!AG13*Model!$AD$438*('Assumptions (NG)'!$AC$17*AVERAGE('Assumptions (NG)'!$Z$2:$AB$2)+'Assumptions (NG)'!$AC$18*AVERAGE('Assumptions (NG)'!$Z$3:$AB$3))/10^9,0)</f>
        <v>0.03174150491</v>
      </c>
      <c r="AP627" s="160">
        <f>IF($AD$438&gt;0,'Assumptions (NG)'!AH13*Model!$AD$438*('Assumptions (NG)'!$AC$17*AVERAGE('Assumptions (NG)'!$Z$2:$AB$2)+'Assumptions (NG)'!$AC$18*AVERAGE('Assumptions (NG)'!$Z$3:$AB$3))/10^9,0)</f>
        <v>0.03179530407</v>
      </c>
      <c r="AQ627" s="160">
        <f>IF($AD$438&gt;0,'Assumptions (NG)'!AI13*Model!$AD$438*('Assumptions (NG)'!$AC$17*AVERAGE('Assumptions (NG)'!$Z$2:$AB$2)+'Assumptions (NG)'!$AC$18*AVERAGE('Assumptions (NG)'!$Z$3:$AB$3))/10^9,0)</f>
        <v>0.03174150491</v>
      </c>
      <c r="AR627" s="160">
        <f>IF($AD$438&gt;0,'Assumptions (NG)'!AJ13*Model!$AD$438*('Assumptions (NG)'!$AC$17*AVERAGE('Assumptions (NG)'!$Z$2:$AB$2)+'Assumptions (NG)'!$AC$18*AVERAGE('Assumptions (NG)'!$Z$3:$AB$3))/10^9,0)</f>
        <v>0.03179530407</v>
      </c>
      <c r="AS627" s="160">
        <f>IF($AD$438&gt;0,'Assumptions (NG)'!AK13*Model!$AD$438*('Assumptions (NG)'!$AC$17*AVERAGE('Assumptions (NG)'!$Z$2:$AB$2)+'Assumptions (NG)'!$AC$18*AVERAGE('Assumptions (NG)'!$Z$3:$AB$3))/10^9,0)</f>
        <v>0.01587075245</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0.02067903655</v>
      </c>
      <c r="AG629" s="160">
        <f>IF($AF$438&gt;0,'Assumptions (NG)'!W13*Model!$AF$438*('Assumptions (NG)'!$AE$17*AVERAGE('Assumptions (NG)'!$AB$2:$AD$2)+'Assumptions (NG)'!$AE$18*AVERAGE('Assumptions (NG)'!$AB$3:$AD$3))/10^9,0)</f>
        <v>0.03929016944</v>
      </c>
      <c r="AH629" s="160">
        <f>IF($AF$438&gt;0,'Assumptions (NG)'!X13*Model!$AF$438*('Assumptions (NG)'!$AE$17*AVERAGE('Assumptions (NG)'!$AB$2:$AD$2)+'Assumptions (NG)'!$AE$18*AVERAGE('Assumptions (NG)'!$AB$3:$AD$3))/10^9,0)</f>
        <v>0.0353611525</v>
      </c>
      <c r="AI629" s="160">
        <f>IF($AF$438&gt;0,'Assumptions (NG)'!Y13*Model!$AF$438*('Assumptions (NG)'!$AE$17*AVERAGE('Assumptions (NG)'!$AB$2:$AD$2)+'Assumptions (NG)'!$AE$18*AVERAGE('Assumptions (NG)'!$AB$3:$AD$3))/10^9,0)</f>
        <v>0.03184571628</v>
      </c>
      <c r="AJ629" s="160">
        <f>IF($AF$438&gt;0,'Assumptions (NG)'!Z13*Model!$AF$438*('Assumptions (NG)'!$AE$17*AVERAGE('Assumptions (NG)'!$AB$2:$AD$2)+'Assumptions (NG)'!$AE$18*AVERAGE('Assumptions (NG)'!$AB$3:$AD$3))/10^9,0)</f>
        <v>0.02866114465</v>
      </c>
      <c r="AK629" s="160">
        <f>IF($AF$438&gt;0,'Assumptions (NG)'!AA13*Model!$AF$438*('Assumptions (NG)'!$AE$17*AVERAGE('Assumptions (NG)'!$AB$2:$AD$2)+'Assumptions (NG)'!$AE$18*AVERAGE('Assumptions (NG)'!$AB$3:$AD$3))/10^9,0)</f>
        <v>0.02576607954</v>
      </c>
      <c r="AL629" s="160">
        <f>IF($AF$438&gt;0,'Assumptions (NG)'!AB13*Model!$AF$438*('Assumptions (NG)'!$AE$17*AVERAGE('Assumptions (NG)'!$AB$2:$AD$2)+'Assumptions (NG)'!$AE$18*AVERAGE('Assumptions (NG)'!$AB$3:$AD$3))/10^9,0)</f>
        <v>0.02440126313</v>
      </c>
      <c r="AM629" s="160">
        <f>IF($AF$438&gt;0,'Assumptions (NG)'!AC13*Model!$AF$438*('Assumptions (NG)'!$AE$17*AVERAGE('Assumptions (NG)'!$AB$2:$AD$2)+'Assumptions (NG)'!$AE$18*AVERAGE('Assumptions (NG)'!$AB$3:$AD$3))/10^9,0)</f>
        <v>0.02440126313</v>
      </c>
      <c r="AN629" s="160">
        <f>IF($AF$438&gt;0,'Assumptions (NG)'!AD13*Model!$AF$438*('Assumptions (NG)'!$AE$17*AVERAGE('Assumptions (NG)'!$AB$2:$AD$2)+'Assumptions (NG)'!$AE$18*AVERAGE('Assumptions (NG)'!$AB$3:$AD$3))/10^9,0)</f>
        <v>0.0244426212</v>
      </c>
      <c r="AO629" s="160">
        <f>IF($AF$438&gt;0,'Assumptions (NG)'!AE13*Model!$AF$438*('Assumptions (NG)'!$AE$17*AVERAGE('Assumptions (NG)'!$AB$2:$AD$2)+'Assumptions (NG)'!$AE$18*AVERAGE('Assumptions (NG)'!$AB$3:$AD$3))/10^9,0)</f>
        <v>0.02440126313</v>
      </c>
      <c r="AP629" s="160">
        <f>IF($AF$438&gt;0,'Assumptions (NG)'!AF13*Model!$AF$438*('Assumptions (NG)'!$AE$17*AVERAGE('Assumptions (NG)'!$AB$2:$AD$2)+'Assumptions (NG)'!$AE$18*AVERAGE('Assumptions (NG)'!$AB$3:$AD$3))/10^9,0)</f>
        <v>0.0244426212</v>
      </c>
      <c r="AQ629" s="160">
        <f>IF($AF$438&gt;0,'Assumptions (NG)'!AG13*Model!$AF$438*('Assumptions (NG)'!$AE$17*AVERAGE('Assumptions (NG)'!$AB$2:$AD$2)+'Assumptions (NG)'!$AE$18*AVERAGE('Assumptions (NG)'!$AB$3:$AD$3))/10^9,0)</f>
        <v>0.02440126313</v>
      </c>
      <c r="AR629" s="160">
        <f>IF($AF$438&gt;0,'Assumptions (NG)'!AH13*Model!$AF$438*('Assumptions (NG)'!$AE$17*AVERAGE('Assumptions (NG)'!$AB$2:$AD$2)+'Assumptions (NG)'!$AE$18*AVERAGE('Assumptions (NG)'!$AB$3:$AD$3))/10^9,0)</f>
        <v>0.0244426212</v>
      </c>
      <c r="AS629" s="160">
        <f>IF($AF$438&gt;0,'Assumptions (NG)'!AI13*Model!$AF$438*('Assumptions (NG)'!$AE$17*AVERAGE('Assumptions (NG)'!$AB$2:$AD$2)+'Assumptions (NG)'!$AE$18*AVERAGE('Assumptions (NG)'!$AB$3:$AD$3))/10^9,0)</f>
        <v>0.02440126313</v>
      </c>
      <c r="AT629" s="160">
        <f>IF($AF$438&gt;0,'Assumptions (NG)'!AJ13*Model!$AF$438*('Assumptions (NG)'!$AE$17*AVERAGE('Assumptions (NG)'!$AB$2:$AD$2)+'Assumptions (NG)'!$AE$18*AVERAGE('Assumptions (NG)'!$AB$3:$AD$3))/10^9,0)</f>
        <v>0.0244426212</v>
      </c>
      <c r="AU629" s="160">
        <f>IF($AF$438&gt;0,'Assumptions (NG)'!AK13*Model!$AF$438*('Assumptions (NG)'!$AE$17*AVERAGE('Assumptions (NG)'!$AB$2:$AD$2)+'Assumptions (NG)'!$AE$18*AVERAGE('Assumptions (NG)'!$AB$3:$AD$3))/10^9,0)</f>
        <v>0.01220063156</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0.0162072242</v>
      </c>
      <c r="AI631" s="160">
        <f>IF($AH$438&gt;0,'Assumptions (NG)'!W13*Model!$AH$438*('Assumptions (NG)'!$AG$17*AVERAGE('Assumptions (NG)'!$AD$2:$AF$2)+'Assumptions (NG)'!$AG$18*AVERAGE('Assumptions (NG)'!$AD$3:$AF$3))/10^9,0)</f>
        <v>0.03079372599</v>
      </c>
      <c r="AJ631" s="160">
        <f>IF($AH$438&gt;0,'Assumptions (NG)'!X13*Model!$AH$438*('Assumptions (NG)'!$AG$17*AVERAGE('Assumptions (NG)'!$AD$2:$AF$2)+'Assumptions (NG)'!$AG$18*AVERAGE('Assumptions (NG)'!$AD$3:$AF$3))/10^9,0)</f>
        <v>0.02771435339</v>
      </c>
      <c r="AK631" s="160">
        <f>IF($AH$438&gt;0,'Assumptions (NG)'!Y13*Model!$AH$438*('Assumptions (NG)'!$AG$17*AVERAGE('Assumptions (NG)'!$AD$2:$AF$2)+'Assumptions (NG)'!$AG$18*AVERAGE('Assumptions (NG)'!$AD$3:$AF$3))/10^9,0)</f>
        <v>0.02495912528</v>
      </c>
      <c r="AL631" s="160">
        <f>IF($AH$438&gt;0,'Assumptions (NG)'!Z13*Model!$AH$438*('Assumptions (NG)'!$AG$17*AVERAGE('Assumptions (NG)'!$AD$2:$AF$2)+'Assumptions (NG)'!$AG$18*AVERAGE('Assumptions (NG)'!$AD$3:$AF$3))/10^9,0)</f>
        <v>0.02246321275</v>
      </c>
      <c r="AM631" s="160">
        <f>IF($AH$438&gt;0,'Assumptions (NG)'!AA13*Model!$AH$438*('Assumptions (NG)'!$AG$17*AVERAGE('Assumptions (NG)'!$AD$2:$AF$2)+'Assumptions (NG)'!$AG$18*AVERAGE('Assumptions (NG)'!$AD$3:$AF$3))/10^9,0)</f>
        <v>0.02019420136</v>
      </c>
      <c r="AN631" s="160">
        <f>IF($AH$438&gt;0,'Assumptions (NG)'!AB13*Model!$AH$438*('Assumptions (NG)'!$AG$17*AVERAGE('Assumptions (NG)'!$AD$2:$AF$2)+'Assumptions (NG)'!$AG$18*AVERAGE('Assumptions (NG)'!$AD$3:$AF$3))/10^9,0)</f>
        <v>0.01912452456</v>
      </c>
      <c r="AO631" s="160">
        <f>IF($AH$438&gt;0,'Assumptions (NG)'!AC13*Model!$AH$438*('Assumptions (NG)'!$AG$17*AVERAGE('Assumptions (NG)'!$AD$2:$AF$2)+'Assumptions (NG)'!$AG$18*AVERAGE('Assumptions (NG)'!$AD$3:$AF$3))/10^9,0)</f>
        <v>0.01912452456</v>
      </c>
      <c r="AP631" s="160">
        <f>IF($AH$438&gt;0,'Assumptions (NG)'!AD13*Model!$AH$438*('Assumptions (NG)'!$AG$17*AVERAGE('Assumptions (NG)'!$AD$2:$AF$2)+'Assumptions (NG)'!$AG$18*AVERAGE('Assumptions (NG)'!$AD$3:$AF$3))/10^9,0)</f>
        <v>0.01915693901</v>
      </c>
      <c r="AQ631" s="160">
        <f>IF($AH$438&gt;0,'Assumptions (NG)'!AE13*Model!$AH$438*('Assumptions (NG)'!$AG$17*AVERAGE('Assumptions (NG)'!$AD$2:$AF$2)+'Assumptions (NG)'!$AG$18*AVERAGE('Assumptions (NG)'!$AD$3:$AF$3))/10^9,0)</f>
        <v>0.01912452456</v>
      </c>
      <c r="AR631" s="160">
        <f>IF($AH$438&gt;0,'Assumptions (NG)'!AF13*Model!$AH$438*('Assumptions (NG)'!$AG$17*AVERAGE('Assumptions (NG)'!$AD$2:$AF$2)+'Assumptions (NG)'!$AG$18*AVERAGE('Assumptions (NG)'!$AD$3:$AF$3))/10^9,0)</f>
        <v>0.01915693901</v>
      </c>
      <c r="AS631" s="160">
        <f>IF($AH$438&gt;0,'Assumptions (NG)'!AG13*Model!$AH$438*('Assumptions (NG)'!$AG$17*AVERAGE('Assumptions (NG)'!$AD$2:$AF$2)+'Assumptions (NG)'!$AG$18*AVERAGE('Assumptions (NG)'!$AD$3:$AF$3))/10^9,0)</f>
        <v>0.01912452456</v>
      </c>
      <c r="AT631" s="160">
        <f>IF($AH$438&gt;0,'Assumptions (NG)'!AH13*Model!$AH$438*('Assumptions (NG)'!$AG$17*AVERAGE('Assumptions (NG)'!$AD$2:$AF$2)+'Assumptions (NG)'!$AG$18*AVERAGE('Assumptions (NG)'!$AD$3:$AF$3))/10^9,0)</f>
        <v>0.01915693901</v>
      </c>
      <c r="AU631" s="160">
        <f>IF($AH$438&gt;0,'Assumptions (NG)'!AI13*Model!$AH$438*('Assumptions (NG)'!$AG$17*AVERAGE('Assumptions (NG)'!$AD$2:$AF$2)+'Assumptions (NG)'!$AG$18*AVERAGE('Assumptions (NG)'!$AD$3:$AF$3))/10^9,0)</f>
        <v>0.01912452456</v>
      </c>
      <c r="AV631" s="160">
        <f>IF($AH$438&gt;0,'Assumptions (NG)'!AJ13*Model!$AH$438*('Assumptions (NG)'!$AG$17*AVERAGE('Assumptions (NG)'!$AD$2:$AF$2)+'Assumptions (NG)'!$AG$18*AVERAGE('Assumptions (NG)'!$AD$3:$AF$3))/10^9,0)</f>
        <v>0.01915693901</v>
      </c>
      <c r="AW631" s="160">
        <f>IF($AH$438&gt;0,'Assumptions (NG)'!AK13*Model!$AH$438*('Assumptions (NG)'!$AG$17*AVERAGE('Assumptions (NG)'!$AD$2:$AF$2)+'Assumptions (NG)'!$AG$18*AVERAGE('Assumptions (NG)'!$AD$3:$AF$3))/10^9,0)</f>
        <v>0.009562262281</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0.0007583121971</v>
      </c>
      <c r="AL634" s="160">
        <f>IF($AK$438&gt;0,'Assumptions (NG)'!W13*Model!$AK$438*('Assumptions (NG)'!$AJ$17*AVERAGE('Assumptions (NG)'!$AG$2:$AI$2)+'Assumptions (NG)'!$AJ$18*AVERAGE('Assumptions (NG)'!$AG$3:$AI$3))/10^9,0)</f>
        <v>0.001440793174</v>
      </c>
      <c r="AM634" s="160">
        <f>IF($AK$438&gt;0,'Assumptions (NG)'!X13*Model!$AK$438*('Assumptions (NG)'!$AJ$17*AVERAGE('Assumptions (NG)'!$AG$2:$AI$2)+'Assumptions (NG)'!$AJ$18*AVERAGE('Assumptions (NG)'!$AG$3:$AI$3))/10^9,0)</f>
        <v>0.001296713857</v>
      </c>
      <c r="AN634" s="160">
        <f>IF($AK$438&gt;0,'Assumptions (NG)'!Y13*Model!$AK$438*('Assumptions (NG)'!$AJ$17*AVERAGE('Assumptions (NG)'!$AG$2:$AI$2)+'Assumptions (NG)'!$AJ$18*AVERAGE('Assumptions (NG)'!$AG$3:$AI$3))/10^9,0)</f>
        <v>0.001167800784</v>
      </c>
      <c r="AO634" s="160">
        <f>IF($AK$438&gt;0,'Assumptions (NG)'!Z13*Model!$AK$438*('Assumptions (NG)'!$AJ$17*AVERAGE('Assumptions (NG)'!$AG$2:$AI$2)+'Assumptions (NG)'!$AJ$18*AVERAGE('Assumptions (NG)'!$AG$3:$AI$3))/10^9,0)</f>
        <v>0.001051020705</v>
      </c>
      <c r="AP634" s="160">
        <f>IF($AK$438&gt;0,'Assumptions (NG)'!AA13*Model!$AK$438*('Assumptions (NG)'!$AJ$17*AVERAGE('Assumptions (NG)'!$AG$2:$AI$2)+'Assumptions (NG)'!$AJ$18*AVERAGE('Assumptions (NG)'!$AG$3:$AI$3))/10^9,0)</f>
        <v>0.0009448569976</v>
      </c>
      <c r="AQ634" s="160">
        <f>IF($AK$438&gt;0,'Assumptions (NG)'!AB13*Model!$AK$438*('Assumptions (NG)'!$AJ$17*AVERAGE('Assumptions (NG)'!$AG$2:$AI$2)+'Assumptions (NG)'!$AJ$18*AVERAGE('Assumptions (NG)'!$AG$3:$AI$3))/10^9,0)</f>
        <v>0.0008948083926</v>
      </c>
      <c r="AR634" s="160">
        <f>IF($AK$438&gt;0,'Assumptions (NG)'!AC13*Model!$AK$438*('Assumptions (NG)'!$AJ$17*AVERAGE('Assumptions (NG)'!$AG$2:$AI$2)+'Assumptions (NG)'!$AJ$18*AVERAGE('Assumptions (NG)'!$AG$3:$AI$3))/10^9,0)</f>
        <v>0.0008948083926</v>
      </c>
      <c r="AS634" s="160">
        <f>IF($AK$438&gt;0,'Assumptions (NG)'!AD13*Model!$AK$438*('Assumptions (NG)'!$AJ$17*AVERAGE('Assumptions (NG)'!$AG$2:$AI$2)+'Assumptions (NG)'!$AJ$18*AVERAGE('Assumptions (NG)'!$AG$3:$AI$3))/10^9,0)</f>
        <v>0.000896325017</v>
      </c>
      <c r="AT634" s="160">
        <f>IF($AK$438&gt;0,'Assumptions (NG)'!AE13*Model!$AK$438*('Assumptions (NG)'!$AJ$17*AVERAGE('Assumptions (NG)'!$AG$2:$AI$2)+'Assumptions (NG)'!$AJ$18*AVERAGE('Assumptions (NG)'!$AG$3:$AI$3))/10^9,0)</f>
        <v>0.0008948083926</v>
      </c>
      <c r="AU634" s="160">
        <f>IF($AK$438&gt;0,'Assumptions (NG)'!AF13*Model!$AK$438*('Assumptions (NG)'!$AJ$17*AVERAGE('Assumptions (NG)'!$AG$2:$AI$2)+'Assumptions (NG)'!$AJ$18*AVERAGE('Assumptions (NG)'!$AG$3:$AI$3))/10^9,0)</f>
        <v>0.000896325017</v>
      </c>
      <c r="AV634" s="160">
        <f>IF($AK$438&gt;0,'Assumptions (NG)'!AG13*Model!$AK$438*('Assumptions (NG)'!$AJ$17*AVERAGE('Assumptions (NG)'!$AG$2:$AI$2)+'Assumptions (NG)'!$AJ$18*AVERAGE('Assumptions (NG)'!$AG$3:$AI$3))/10^9,0)</f>
        <v>0.0008948083926</v>
      </c>
      <c r="AW634" s="160">
        <f>IF($AK$438&gt;0,'Assumptions (NG)'!AH13*Model!$AK$438*('Assumptions (NG)'!$AJ$17*AVERAGE('Assumptions (NG)'!$AG$2:$AI$2)+'Assumptions (NG)'!$AJ$18*AVERAGE('Assumptions (NG)'!$AG$3:$AI$3))/10^9,0)</f>
        <v>0.000896325017</v>
      </c>
      <c r="AX634" s="160">
        <f>IF($AK$438&gt;0,'Assumptions (NG)'!AI13*Model!$AK$438*('Assumptions (NG)'!$AJ$17*AVERAGE('Assumptions (NG)'!$AG$2:$AI$2)+'Assumptions (NG)'!$AJ$18*AVERAGE('Assumptions (NG)'!$AG$3:$AI$3))/10^9,0)</f>
        <v>0.0008948083926</v>
      </c>
      <c r="AY634" s="160">
        <f>IF($AK$438&gt;0,'Assumptions (NG)'!AJ13*Model!$AK$438*('Assumptions (NG)'!$AJ$17*AVERAGE('Assumptions (NG)'!$AG$2:$AI$2)+'Assumptions (NG)'!$AJ$18*AVERAGE('Assumptions (NG)'!$AG$3:$AI$3))/10^9,0)</f>
        <v>0.000896325017</v>
      </c>
      <c r="AZ634" s="160">
        <f>IF($AK$438&gt;0,'Assumptions (NG)'!AK13*Model!$AK$438*('Assumptions (NG)'!$AJ$17*AVERAGE('Assumptions (NG)'!$AG$2:$AI$2)+'Assumptions (NG)'!$AJ$18*AVERAGE('Assumptions (NG)'!$AG$3:$AI$3))/10^9,0)</f>
        <v>0.0004474041963</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0.03292123432</v>
      </c>
      <c r="AM635" s="177">
        <f>IF($AL$438&gt;0,'Assumptions (NG)'!W13*Model!$AL$438*('Assumptions (NG)'!$AK$17*AVERAGE('Assumptions (NG)'!$AH$2:$AJ$2)+'Assumptions (NG)'!$AK$18*AVERAGE('Assumptions (NG)'!$AH$3:$AJ$3))/10^9,0)</f>
        <v>0.06255034521</v>
      </c>
      <c r="AN635" s="177">
        <f>IF($AL$438&gt;0,'Assumptions (NG)'!X13*Model!$AL$438*('Assumptions (NG)'!$AK$17*AVERAGE('Assumptions (NG)'!$AH$2:$AJ$2)+'Assumptions (NG)'!$AK$18*AVERAGE('Assumptions (NG)'!$AH$3:$AJ$3))/10^9,0)</f>
        <v>0.05629531069</v>
      </c>
      <c r="AO635" s="177">
        <f>IF($AL$438&gt;0,'Assumptions (NG)'!Y13*Model!$AL$438*('Assumptions (NG)'!$AK$17*AVERAGE('Assumptions (NG)'!$AH$2:$AJ$2)+'Assumptions (NG)'!$AK$18*AVERAGE('Assumptions (NG)'!$AH$3:$AJ$3))/10^9,0)</f>
        <v>0.05069870086</v>
      </c>
      <c r="AP635" s="177">
        <f>IF($AL$438&gt;0,'Assumptions (NG)'!Z13*Model!$AL$438*('Assumptions (NG)'!$AK$17*AVERAGE('Assumptions (NG)'!$AH$2:$AJ$2)+'Assumptions (NG)'!$AK$18*AVERAGE('Assumptions (NG)'!$AH$3:$AJ$3))/10^9,0)</f>
        <v>0.04562883077</v>
      </c>
      <c r="AQ635" s="177">
        <f>IF($AL$438&gt;0,'Assumptions (NG)'!AA13*Model!$AL$438*('Assumptions (NG)'!$AK$17*AVERAGE('Assumptions (NG)'!$AH$2:$AJ$2)+'Assumptions (NG)'!$AK$18*AVERAGE('Assumptions (NG)'!$AH$3:$AJ$3))/10^9,0)</f>
        <v>0.04101985797</v>
      </c>
      <c r="AR635" s="177">
        <f>IF($AL$438&gt;0,'Assumptions (NG)'!AB13*Model!$AL$438*('Assumptions (NG)'!$AK$17*AVERAGE('Assumptions (NG)'!$AH$2:$AJ$2)+'Assumptions (NG)'!$AK$18*AVERAGE('Assumptions (NG)'!$AH$3:$AJ$3))/10^9,0)</f>
        <v>0.0388470565</v>
      </c>
      <c r="AS635" s="177">
        <f>IF($AL$438&gt;0,'Assumptions (NG)'!AC13*Model!$AL$438*('Assumptions (NG)'!$AK$17*AVERAGE('Assumptions (NG)'!$AH$2:$AJ$2)+'Assumptions (NG)'!$AK$18*AVERAGE('Assumptions (NG)'!$AH$3:$AJ$3))/10^9,0)</f>
        <v>0.0388470565</v>
      </c>
      <c r="AT635" s="177">
        <f>IF($AL$438&gt;0,'Assumptions (NG)'!AD13*Model!$AL$438*('Assumptions (NG)'!$AK$17*AVERAGE('Assumptions (NG)'!$AH$2:$AJ$2)+'Assumptions (NG)'!$AK$18*AVERAGE('Assumptions (NG)'!$AH$3:$AJ$3))/10^9,0)</f>
        <v>0.03891289897</v>
      </c>
      <c r="AU635" s="177">
        <f>IF($AL$438&gt;0,'Assumptions (NG)'!AE13*Model!$AL$438*('Assumptions (NG)'!$AK$17*AVERAGE('Assumptions (NG)'!$AH$2:$AJ$2)+'Assumptions (NG)'!$AK$18*AVERAGE('Assumptions (NG)'!$AH$3:$AJ$3))/10^9,0)</f>
        <v>0.0388470565</v>
      </c>
      <c r="AV635" s="177">
        <f>IF($AL$438&gt;0,'Assumptions (NG)'!AF13*Model!$AL$438*('Assumptions (NG)'!$AK$17*AVERAGE('Assumptions (NG)'!$AH$2:$AJ$2)+'Assumptions (NG)'!$AK$18*AVERAGE('Assumptions (NG)'!$AH$3:$AJ$3))/10^9,0)</f>
        <v>0.03891289897</v>
      </c>
      <c r="AW635" s="177">
        <f>IF($AL$438&gt;0,'Assumptions (NG)'!AG13*Model!$AL$438*('Assumptions (NG)'!$AK$17*AVERAGE('Assumptions (NG)'!$AH$2:$AJ$2)+'Assumptions (NG)'!$AK$18*AVERAGE('Assumptions (NG)'!$AH$3:$AJ$3))/10^9,0)</f>
        <v>0.0388470565</v>
      </c>
      <c r="AX635" s="177">
        <f>IF($AL$438&gt;0,'Assumptions (NG)'!AH13*Model!$AL$438*('Assumptions (NG)'!$AK$17*AVERAGE('Assumptions (NG)'!$AH$2:$AJ$2)+'Assumptions (NG)'!$AK$18*AVERAGE('Assumptions (NG)'!$AH$3:$AJ$3))/10^9,0)</f>
        <v>0.03891289897</v>
      </c>
      <c r="AY635" s="177">
        <f>IF($AL$438&gt;0,'Assumptions (NG)'!AI13*Model!$AL$438*('Assumptions (NG)'!$AK$17*AVERAGE('Assumptions (NG)'!$AH$2:$AJ$2)+'Assumptions (NG)'!$AK$18*AVERAGE('Assumptions (NG)'!$AH$3:$AJ$3))/10^9,0)</f>
        <v>0.0388470565</v>
      </c>
      <c r="AZ635" s="177">
        <f>IF($AL$438&gt;0,'Assumptions (NG)'!AJ13*Model!$AL$438*('Assumptions (NG)'!$AK$17*AVERAGE('Assumptions (NG)'!$AH$2:$AJ$2)+'Assumptions (NG)'!$AK$18*AVERAGE('Assumptions (NG)'!$AH$3:$AJ$3))/10^9,0)</f>
        <v>0.03891289897</v>
      </c>
      <c r="BA635" s="177">
        <f>IF($AL$438&gt;0,'Assumptions (NG)'!AK13*Model!$AL$438*('Assumptions (NG)'!$AK$17*AVERAGE('Assumptions (NG)'!$AH$2:$AJ$2)+'Assumptions (NG)'!$AK$18*AVERAGE('Assumptions (NG)'!$AH$3:$AJ$3))/10^9,0)</f>
        <v>0.01942352825</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0.05918686961</v>
      </c>
      <c r="AN636" s="160">
        <f>IF($AM$438&gt;0,'Assumptions (NG)'!W13*Model!$AM$438*('Assumptions (NG)'!$AL$17*AVERAGE('Assumptions (NG)'!$AI$2:$AK$2)+'Assumptions (NG)'!$AL$18*AVERAGE('Assumptions (NG)'!$AI$3:$AK$3))/10^9,0)</f>
        <v>0.1124550523</v>
      </c>
      <c r="AO636" s="160">
        <f>IF($AM$438&gt;0,'Assumptions (NG)'!X13*Model!$AM$438*('Assumptions (NG)'!$AL$17*AVERAGE('Assumptions (NG)'!$AI$2:$AK$2)+'Assumptions (NG)'!$AL$18*AVERAGE('Assumptions (NG)'!$AI$3:$AK$3))/10^9,0)</f>
        <v>0.101209547</v>
      </c>
      <c r="AP636" s="160">
        <f>IF($AM$438&gt;0,'Assumptions (NG)'!Y13*Model!$AM$438*('Assumptions (NG)'!$AL$17*AVERAGE('Assumptions (NG)'!$AI$2:$AK$2)+'Assumptions (NG)'!$AL$18*AVERAGE('Assumptions (NG)'!$AI$3:$AK$3))/10^9,0)</f>
        <v>0.0911477792</v>
      </c>
      <c r="AQ636" s="160">
        <f>IF($AM$438&gt;0,'Assumptions (NG)'!Z13*Model!$AM$438*('Assumptions (NG)'!$AL$17*AVERAGE('Assumptions (NG)'!$AI$2:$AK$2)+'Assumptions (NG)'!$AL$18*AVERAGE('Assumptions (NG)'!$AI$3:$AK$3))/10^9,0)</f>
        <v>0.08203300128</v>
      </c>
      <c r="AR636" s="160">
        <f>IF($AM$438&gt;0,'Assumptions (NG)'!AA13*Model!$AM$438*('Assumptions (NG)'!$AL$17*AVERAGE('Assumptions (NG)'!$AI$2:$AK$2)+'Assumptions (NG)'!$AL$18*AVERAGE('Assumptions (NG)'!$AI$3:$AK$3))/10^9,0)</f>
        <v>0.07374683953</v>
      </c>
      <c r="AS636" s="160">
        <f>IF($AM$438&gt;0,'Assumptions (NG)'!AB13*Model!$AM$438*('Assumptions (NG)'!$AL$17*AVERAGE('Assumptions (NG)'!$AI$2:$AK$2)+'Assumptions (NG)'!$AL$18*AVERAGE('Assumptions (NG)'!$AI$3:$AK$3))/10^9,0)</f>
        <v>0.06984050614</v>
      </c>
      <c r="AT636" s="160">
        <f>IF($AM$438&gt;0,'Assumptions (NG)'!AC13*Model!$AM$438*('Assumptions (NG)'!$AL$17*AVERAGE('Assumptions (NG)'!$AI$2:$AK$2)+'Assumptions (NG)'!$AL$18*AVERAGE('Assumptions (NG)'!$AI$3:$AK$3))/10^9,0)</f>
        <v>0.06984050614</v>
      </c>
      <c r="AU636" s="160">
        <f>IF($AM$438&gt;0,'Assumptions (NG)'!AD13*Model!$AM$438*('Assumptions (NG)'!$AL$17*AVERAGE('Assumptions (NG)'!$AI$2:$AK$2)+'Assumptions (NG)'!$AL$18*AVERAGE('Assumptions (NG)'!$AI$3:$AK$3))/10^9,0)</f>
        <v>0.06995887988</v>
      </c>
      <c r="AV636" s="160">
        <f>IF($AM$438&gt;0,'Assumptions (NG)'!AE13*Model!$AM$438*('Assumptions (NG)'!$AL$17*AVERAGE('Assumptions (NG)'!$AI$2:$AK$2)+'Assumptions (NG)'!$AL$18*AVERAGE('Assumptions (NG)'!$AI$3:$AK$3))/10^9,0)</f>
        <v>0.06984050614</v>
      </c>
      <c r="AW636" s="160">
        <f>IF($AM$438&gt;0,'Assumptions (NG)'!AF13*Model!$AM$438*('Assumptions (NG)'!$AL$17*AVERAGE('Assumptions (NG)'!$AI$2:$AK$2)+'Assumptions (NG)'!$AL$18*AVERAGE('Assumptions (NG)'!$AI$3:$AK$3))/10^9,0)</f>
        <v>0.06995887988</v>
      </c>
      <c r="AX636" s="160">
        <f>IF($AM$438&gt;0,'Assumptions (NG)'!AG13*Model!$AM$438*('Assumptions (NG)'!$AL$17*AVERAGE('Assumptions (NG)'!$AI$2:$AK$2)+'Assumptions (NG)'!$AL$18*AVERAGE('Assumptions (NG)'!$AI$3:$AK$3))/10^9,0)</f>
        <v>0.06984050614</v>
      </c>
      <c r="AY636" s="160">
        <f>IF($AM$438&gt;0,'Assumptions (NG)'!AH13*Model!$AM$438*('Assumptions (NG)'!$AL$17*AVERAGE('Assumptions (NG)'!$AI$2:$AK$2)+'Assumptions (NG)'!$AL$18*AVERAGE('Assumptions (NG)'!$AI$3:$AK$3))/10^9,0)</f>
        <v>0.06995887988</v>
      </c>
      <c r="AZ636" s="160">
        <f>IF($AM$438&gt;0,'Assumptions (NG)'!AI13*Model!$AM$438*('Assumptions (NG)'!$AL$17*AVERAGE('Assumptions (NG)'!$AI$2:$AK$2)+'Assumptions (NG)'!$AL$18*AVERAGE('Assumptions (NG)'!$AI$3:$AK$3))/10^9,0)</f>
        <v>0.06984050614</v>
      </c>
      <c r="BA636" s="160">
        <f>IF($AM$438&gt;0,'Assumptions (NG)'!AJ13*Model!$AM$438*('Assumptions (NG)'!$AL$17*AVERAGE('Assumptions (NG)'!$AI$2:$AK$2)+'Assumptions (NG)'!$AL$18*AVERAGE('Assumptions (NG)'!$AI$3:$AK$3))/10^9,0)</f>
        <v>0.06995887988</v>
      </c>
      <c r="BB636" s="160">
        <f>IF($AM$438&gt;0,'Assumptions (NG)'!AK13*Model!$AM$438*('Assumptions (NG)'!$AL$17*AVERAGE('Assumptions (NG)'!$AI$2:$AK$2)+'Assumptions (NG)'!$AL$18*AVERAGE('Assumptions (NG)'!$AI$3:$AK$3))/10^9,0)</f>
        <v>0.03492025307</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0.08911557021</v>
      </c>
      <c r="AO637" s="160">
        <f>IF($AN$438&gt;0,'Assumptions (NG)'!W13*Model!$AN$438*('Assumptions (NG)'!$AM$17*AVERAGE('Assumptions (NG)'!$AJ$2:$AL$2)+'Assumptions (NG)'!$AM$18*AVERAGE('Assumptions (NG)'!$AJ$3:$AL$3))/10^9,0)</f>
        <v>0.1693195834</v>
      </c>
      <c r="AP637" s="160">
        <f>IF($AN$438&gt;0,'Assumptions (NG)'!X13*Model!$AN$438*('Assumptions (NG)'!$AM$17*AVERAGE('Assumptions (NG)'!$AJ$2:$AL$2)+'Assumptions (NG)'!$AM$18*AVERAGE('Assumptions (NG)'!$AJ$3:$AL$3))/10^9,0)</f>
        <v>0.1523876251</v>
      </c>
      <c r="AQ637" s="160">
        <f>IF($AN$438&gt;0,'Assumptions (NG)'!Y13*Model!$AN$438*('Assumptions (NG)'!$AM$17*AVERAGE('Assumptions (NG)'!$AJ$2:$AL$2)+'Assumptions (NG)'!$AM$18*AVERAGE('Assumptions (NG)'!$AJ$3:$AL$3))/10^9,0)</f>
        <v>0.1372379781</v>
      </c>
      <c r="AR637" s="160">
        <f>IF($AN$438&gt;0,'Assumptions (NG)'!Z13*Model!$AN$438*('Assumptions (NG)'!$AM$17*AVERAGE('Assumptions (NG)'!$AJ$2:$AL$2)+'Assumptions (NG)'!$AM$18*AVERAGE('Assumptions (NG)'!$AJ$3:$AL$3))/10^9,0)</f>
        <v>0.1235141803</v>
      </c>
      <c r="AS637" s="160">
        <f>IF($AN$438&gt;0,'Assumptions (NG)'!AA13*Model!$AN$438*('Assumptions (NG)'!$AM$17*AVERAGE('Assumptions (NG)'!$AJ$2:$AL$2)+'Assumptions (NG)'!$AM$18*AVERAGE('Assumptions (NG)'!$AJ$3:$AL$3))/10^9,0)</f>
        <v>0.1110380005</v>
      </c>
      <c r="AT637" s="160">
        <f>IF($AN$438&gt;0,'Assumptions (NG)'!AB13*Model!$AN$438*('Assumptions (NG)'!$AM$17*AVERAGE('Assumptions (NG)'!$AJ$2:$AL$2)+'Assumptions (NG)'!$AM$18*AVERAGE('Assumptions (NG)'!$AJ$3:$AL$3))/10^9,0)</f>
        <v>0.1051563729</v>
      </c>
      <c r="AU637" s="160">
        <f>IF($AN$438&gt;0,'Assumptions (NG)'!AC13*Model!$AN$438*('Assumptions (NG)'!$AM$17*AVERAGE('Assumptions (NG)'!$AJ$2:$AL$2)+'Assumptions (NG)'!$AM$18*AVERAGE('Assumptions (NG)'!$AJ$3:$AL$3))/10^9,0)</f>
        <v>0.1051563729</v>
      </c>
      <c r="AV637" s="160">
        <f>IF($AN$438&gt;0,'Assumptions (NG)'!AD13*Model!$AN$438*('Assumptions (NG)'!$AM$17*AVERAGE('Assumptions (NG)'!$AJ$2:$AL$2)+'Assumptions (NG)'!$AM$18*AVERAGE('Assumptions (NG)'!$AJ$3:$AL$3))/10^9,0)</f>
        <v>0.105334604</v>
      </c>
      <c r="AW637" s="160">
        <f>IF($AN$438&gt;0,'Assumptions (NG)'!AE13*Model!$AN$438*('Assumptions (NG)'!$AM$17*AVERAGE('Assumptions (NG)'!$AJ$2:$AL$2)+'Assumptions (NG)'!$AM$18*AVERAGE('Assumptions (NG)'!$AJ$3:$AL$3))/10^9,0)</f>
        <v>0.1051563729</v>
      </c>
      <c r="AX637" s="160">
        <f>IF($AN$438&gt;0,'Assumptions (NG)'!AF13*Model!$AN$438*('Assumptions (NG)'!$AM$17*AVERAGE('Assumptions (NG)'!$AJ$2:$AL$2)+'Assumptions (NG)'!$AM$18*AVERAGE('Assumptions (NG)'!$AJ$3:$AL$3))/10^9,0)</f>
        <v>0.105334604</v>
      </c>
      <c r="AY637" s="160">
        <f>IF($AN$438&gt;0,'Assumptions (NG)'!AG13*Model!$AN$438*('Assumptions (NG)'!$AM$17*AVERAGE('Assumptions (NG)'!$AJ$2:$AL$2)+'Assumptions (NG)'!$AM$18*AVERAGE('Assumptions (NG)'!$AJ$3:$AL$3))/10^9,0)</f>
        <v>0.1051563729</v>
      </c>
      <c r="AZ637" s="160">
        <f>IF($AN$438&gt;0,'Assumptions (NG)'!AH13*Model!$AN$438*('Assumptions (NG)'!$AM$17*AVERAGE('Assumptions (NG)'!$AJ$2:$AL$2)+'Assumptions (NG)'!$AM$18*AVERAGE('Assumptions (NG)'!$AJ$3:$AL$3))/10^9,0)</f>
        <v>0.105334604</v>
      </c>
      <c r="BA637" s="160">
        <f>IF($AN$438&gt;0,'Assumptions (NG)'!AI13*Model!$AN$438*('Assumptions (NG)'!$AM$17*AVERAGE('Assumptions (NG)'!$AJ$2:$AL$2)+'Assumptions (NG)'!$AM$18*AVERAGE('Assumptions (NG)'!$AJ$3:$AL$3))/10^9,0)</f>
        <v>0.1051563729</v>
      </c>
      <c r="BB637" s="160">
        <f>IF($AN$438&gt;0,'Assumptions (NG)'!AJ13*Model!$AN$438*('Assumptions (NG)'!$AM$17*AVERAGE('Assumptions (NG)'!$AJ$2:$AL$2)+'Assumptions (NG)'!$AM$18*AVERAGE('Assumptions (NG)'!$AJ$3:$AL$3))/10^9,0)</f>
        <v>0.105334604</v>
      </c>
      <c r="BC637" s="160">
        <f>IF($AN$438&gt;0,'Assumptions (NG)'!AK13*Model!$AN$438*('Assumptions (NG)'!$AM$17*AVERAGE('Assumptions (NG)'!$AJ$2:$AL$2)+'Assumptions (NG)'!$AM$18*AVERAGE('Assumptions (NG)'!$AJ$3:$AL$3))/10^9,0)</f>
        <v>0.05257818643</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0.1676545949</v>
      </c>
      <c r="AP638" s="160">
        <f>IF($AO$438&gt;0,'Assumptions (NG)'!W13*Model!$AO$438*('Assumptions (NG)'!$AN$17*AVERAGE('Assumptions (NG)'!$AK$2:$AM$2)+'Assumptions (NG)'!$AN$18*AVERAGE('Assumptions (NG)'!$AK$3:$AM$3))/10^9,0)</f>
        <v>0.3185437303</v>
      </c>
      <c r="AQ638" s="160">
        <f>IF($AO$438&gt;0,'Assumptions (NG)'!X13*Model!$AO$438*('Assumptions (NG)'!$AN$17*AVERAGE('Assumptions (NG)'!$AK$2:$AM$2)+'Assumptions (NG)'!$AN$18*AVERAGE('Assumptions (NG)'!$AK$3:$AM$3))/10^9,0)</f>
        <v>0.2866893573</v>
      </c>
      <c r="AR638" s="160">
        <f>IF($AO$438&gt;0,'Assumptions (NG)'!Y13*Model!$AO$438*('Assumptions (NG)'!$AN$17*AVERAGE('Assumptions (NG)'!$AK$2:$AM$2)+'Assumptions (NG)'!$AN$18*AVERAGE('Assumptions (NG)'!$AK$3:$AM$3))/10^9,0)</f>
        <v>0.2581880762</v>
      </c>
      <c r="AS638" s="160">
        <f>IF($AO$438&gt;0,'Assumptions (NG)'!Z13*Model!$AO$438*('Assumptions (NG)'!$AN$17*AVERAGE('Assumptions (NG)'!$AK$2:$AM$2)+'Assumptions (NG)'!$AN$18*AVERAGE('Assumptions (NG)'!$AK$3:$AM$3))/10^9,0)</f>
        <v>0.2323692685</v>
      </c>
      <c r="AT638" s="160">
        <f>IF($AO$438&gt;0,'Assumptions (NG)'!AA13*Model!$AO$438*('Assumptions (NG)'!$AN$17*AVERAGE('Assumptions (NG)'!$AK$2:$AM$2)+'Assumptions (NG)'!$AN$18*AVERAGE('Assumptions (NG)'!$AK$3:$AM$3))/10^9,0)</f>
        <v>0.2088976253</v>
      </c>
      <c r="AU638" s="160">
        <f>IF($AO$438&gt;0,'Assumptions (NG)'!AB13*Model!$AO$438*('Assumptions (NG)'!$AN$17*AVERAGE('Assumptions (NG)'!$AK$2:$AM$2)+'Assumptions (NG)'!$AN$18*AVERAGE('Assumptions (NG)'!$AK$3:$AM$3))/10^9,0)</f>
        <v>0.197832422</v>
      </c>
      <c r="AV638" s="160">
        <f>IF($AO$438&gt;0,'Assumptions (NG)'!AC13*Model!$AO$438*('Assumptions (NG)'!$AN$17*AVERAGE('Assumptions (NG)'!$AK$2:$AM$2)+'Assumptions (NG)'!$AN$18*AVERAGE('Assumptions (NG)'!$AK$3:$AM$3))/10^9,0)</f>
        <v>0.197832422</v>
      </c>
      <c r="AW638" s="160">
        <f>IF($AO$438&gt;0,'Assumptions (NG)'!AD13*Model!$AO$438*('Assumptions (NG)'!$AN$17*AVERAGE('Assumptions (NG)'!$AK$2:$AM$2)+'Assumptions (NG)'!$AN$18*AVERAGE('Assumptions (NG)'!$AK$3:$AM$3))/10^9,0)</f>
        <v>0.1981677312</v>
      </c>
      <c r="AX638" s="160">
        <f>IF($AO$438&gt;0,'Assumptions (NG)'!AE13*Model!$AO$438*('Assumptions (NG)'!$AN$17*AVERAGE('Assumptions (NG)'!$AK$2:$AM$2)+'Assumptions (NG)'!$AN$18*AVERAGE('Assumptions (NG)'!$AK$3:$AM$3))/10^9,0)</f>
        <v>0.197832422</v>
      </c>
      <c r="AY638" s="160">
        <f>IF($AO$438&gt;0,'Assumptions (NG)'!AF13*Model!$AO$438*('Assumptions (NG)'!$AN$17*AVERAGE('Assumptions (NG)'!$AK$2:$AM$2)+'Assumptions (NG)'!$AN$18*AVERAGE('Assumptions (NG)'!$AK$3:$AM$3))/10^9,0)</f>
        <v>0.1981677312</v>
      </c>
      <c r="AZ638" s="160">
        <f>IF($AO$438&gt;0,'Assumptions (NG)'!AG13*Model!$AO$438*('Assumptions (NG)'!$AN$17*AVERAGE('Assumptions (NG)'!$AK$2:$AM$2)+'Assumptions (NG)'!$AN$18*AVERAGE('Assumptions (NG)'!$AK$3:$AM$3))/10^9,0)</f>
        <v>0.197832422</v>
      </c>
      <c r="BA638" s="160">
        <f>IF($AO$438&gt;0,'Assumptions (NG)'!AH13*Model!$AO$438*('Assumptions (NG)'!$AN$17*AVERAGE('Assumptions (NG)'!$AK$2:$AM$2)+'Assumptions (NG)'!$AN$18*AVERAGE('Assumptions (NG)'!$AK$3:$AM$3))/10^9,0)</f>
        <v>0.1981677312</v>
      </c>
      <c r="BB638" s="160">
        <f>IF($AO$438&gt;0,'Assumptions (NG)'!AI13*Model!$AO$438*('Assumptions (NG)'!$AN$17*AVERAGE('Assumptions (NG)'!$AK$2:$AM$2)+'Assumptions (NG)'!$AN$18*AVERAGE('Assumptions (NG)'!$AK$3:$AM$3))/10^9,0)</f>
        <v>0.197832422</v>
      </c>
      <c r="BC638" s="160">
        <f>IF($AO$438&gt;0,'Assumptions (NG)'!AJ13*Model!$AO$438*('Assumptions (NG)'!$AN$17*AVERAGE('Assumptions (NG)'!$AK$2:$AM$2)+'Assumptions (NG)'!$AN$18*AVERAGE('Assumptions (NG)'!$AK$3:$AM$3))/10^9,0)</f>
        <v>0.1981677312</v>
      </c>
      <c r="BD638" s="160">
        <f>IF($AO$438&gt;0,'Assumptions (NG)'!AK13*Model!$AO$438*('Assumptions (NG)'!$AN$17*AVERAGE('Assumptions (NG)'!$AK$2:$AM$2)+'Assumptions (NG)'!$AN$18*AVERAGE('Assumptions (NG)'!$AK$3:$AM$3))/10^9,0)</f>
        <v>0.098916211</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0.2088750225</v>
      </c>
      <c r="AQ639" s="160">
        <f>IF($AP$438&gt;0,'Assumptions (NG)'!W13*Model!$AP$438*('Assumptions (NG)'!$AO$17*AVERAGE('Assumptions (NG)'!$AL$2:$AN$2)+'Assumptions (NG)'!$AO$18*AVERAGE('Assumptions (NG)'!$AL$3:$AN$3))/10^9,0)</f>
        <v>0.3968625427</v>
      </c>
      <c r="AR639" s="160">
        <f>IF($AP$438&gt;0,'Assumptions (NG)'!X13*Model!$AP$438*('Assumptions (NG)'!$AO$17*AVERAGE('Assumptions (NG)'!$AL$2:$AN$2)+'Assumptions (NG)'!$AO$18*AVERAGE('Assumptions (NG)'!$AL$3:$AN$3))/10^9,0)</f>
        <v>0.3571762884</v>
      </c>
      <c r="AS639" s="160">
        <f>IF($AP$438&gt;0,'Assumptions (NG)'!Y13*Model!$AP$438*('Assumptions (NG)'!$AO$17*AVERAGE('Assumptions (NG)'!$AL$2:$AN$2)+'Assumptions (NG)'!$AO$18*AVERAGE('Assumptions (NG)'!$AL$3:$AN$3))/10^9,0)</f>
        <v>0.3216675346</v>
      </c>
      <c r="AT639" s="160">
        <f>IF($AP$438&gt;0,'Assumptions (NG)'!Z13*Model!$AP$438*('Assumptions (NG)'!$AO$17*AVERAGE('Assumptions (NG)'!$AL$2:$AN$2)+'Assumptions (NG)'!$AO$18*AVERAGE('Assumptions (NG)'!$AL$3:$AN$3))/10^9,0)</f>
        <v>0.2895007811</v>
      </c>
      <c r="AU639" s="160">
        <f>IF($AP$438&gt;0,'Assumptions (NG)'!AA13*Model!$AP$438*('Assumptions (NG)'!$AO$17*AVERAGE('Assumptions (NG)'!$AL$2:$AN$2)+'Assumptions (NG)'!$AO$18*AVERAGE('Assumptions (NG)'!$AL$3:$AN$3))/10^9,0)</f>
        <v>0.260258278</v>
      </c>
      <c r="AV639" s="160">
        <f>IF($AP$438&gt;0,'Assumptions (NG)'!AB13*Model!$AP$438*('Assumptions (NG)'!$AO$17*AVERAGE('Assumptions (NG)'!$AL$2:$AN$2)+'Assumptions (NG)'!$AO$18*AVERAGE('Assumptions (NG)'!$AL$3:$AN$3))/10^9,0)</f>
        <v>0.2464725265</v>
      </c>
      <c r="AW639" s="160">
        <f>IF($AP$438&gt;0,'Assumptions (NG)'!AC13*Model!$AP$438*('Assumptions (NG)'!$AO$17*AVERAGE('Assumptions (NG)'!$AL$2:$AN$2)+'Assumptions (NG)'!$AO$18*AVERAGE('Assumptions (NG)'!$AL$3:$AN$3))/10^9,0)</f>
        <v>0.2464725265</v>
      </c>
      <c r="AX639" s="160">
        <f>IF($AP$438&gt;0,'Assumptions (NG)'!AD13*Model!$AP$438*('Assumptions (NG)'!$AO$17*AVERAGE('Assumptions (NG)'!$AL$2:$AN$2)+'Assumptions (NG)'!$AO$18*AVERAGE('Assumptions (NG)'!$AL$3:$AN$3))/10^9,0)</f>
        <v>0.2468902766</v>
      </c>
      <c r="AY639" s="160">
        <f>IF($AP$438&gt;0,'Assumptions (NG)'!AE13*Model!$AP$438*('Assumptions (NG)'!$AO$17*AVERAGE('Assumptions (NG)'!$AL$2:$AN$2)+'Assumptions (NG)'!$AO$18*AVERAGE('Assumptions (NG)'!$AL$3:$AN$3))/10^9,0)</f>
        <v>0.2464725265</v>
      </c>
      <c r="AZ639" s="160">
        <f>IF($AP$438&gt;0,'Assumptions (NG)'!AF13*Model!$AP$438*('Assumptions (NG)'!$AO$17*AVERAGE('Assumptions (NG)'!$AL$2:$AN$2)+'Assumptions (NG)'!$AO$18*AVERAGE('Assumptions (NG)'!$AL$3:$AN$3))/10^9,0)</f>
        <v>0.2468902766</v>
      </c>
      <c r="BA639" s="160">
        <f>IF($AP$438&gt;0,'Assumptions (NG)'!AG13*Model!$AP$438*('Assumptions (NG)'!$AO$17*AVERAGE('Assumptions (NG)'!$AL$2:$AN$2)+'Assumptions (NG)'!$AO$18*AVERAGE('Assumptions (NG)'!$AL$3:$AN$3))/10^9,0)</f>
        <v>0.2464725265</v>
      </c>
      <c r="BB639" s="160">
        <f>IF($AP$438&gt;0,'Assumptions (NG)'!AH13*Model!$AP$438*('Assumptions (NG)'!$AO$17*AVERAGE('Assumptions (NG)'!$AL$2:$AN$2)+'Assumptions (NG)'!$AO$18*AVERAGE('Assumptions (NG)'!$AL$3:$AN$3))/10^9,0)</f>
        <v>0.2468902766</v>
      </c>
      <c r="BC639" s="160">
        <f>IF($AP$438&gt;0,'Assumptions (NG)'!AI13*Model!$AP$438*('Assumptions (NG)'!$AO$17*AVERAGE('Assumptions (NG)'!$AL$2:$AN$2)+'Assumptions (NG)'!$AO$18*AVERAGE('Assumptions (NG)'!$AL$3:$AN$3))/10^9,0)</f>
        <v>0.2464725265</v>
      </c>
      <c r="BD639" s="160">
        <f>IF($AP$438&gt;0,'Assumptions (NG)'!AJ13*Model!$AP$438*('Assumptions (NG)'!$AO$17*AVERAGE('Assumptions (NG)'!$AL$2:$AN$2)+'Assumptions (NG)'!$AO$18*AVERAGE('Assumptions (NG)'!$AL$3:$AN$3))/10^9,0)</f>
        <v>0.2468902766</v>
      </c>
      <c r="BE639" s="160">
        <f>IF($AP$438&gt;0,'Assumptions (NG)'!AK13*Model!$AP$438*('Assumptions (NG)'!$AO$17*AVERAGE('Assumptions (NG)'!$AL$2:$AN$2)+'Assumptions (NG)'!$AO$18*AVERAGE('Assumptions (NG)'!$AL$3:$AN$3))/10^9,0)</f>
        <v>0.1232362633</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0.03026955096</v>
      </c>
      <c r="AR640" s="160">
        <f>IF($AQ$438&gt;0,'Assumptions (NG)'!W13*Model!$AQ$438*('Assumptions (NG)'!$AP$17*AVERAGE('Assumptions (NG)'!$AM$2:$AO$2)+'Assumptions (NG)'!$AP$18*AVERAGE('Assumptions (NG)'!$AM$3:$AO$3))/10^9,0)</f>
        <v>0.05751214683</v>
      </c>
      <c r="AS640" s="160">
        <f>IF($AQ$438&gt;0,'Assumptions (NG)'!X13*Model!$AQ$438*('Assumptions (NG)'!$AP$17*AVERAGE('Assumptions (NG)'!$AM$2:$AO$2)+'Assumptions (NG)'!$AP$18*AVERAGE('Assumptions (NG)'!$AM$3:$AO$3))/10^9,0)</f>
        <v>0.05176093215</v>
      </c>
      <c r="AT640" s="160">
        <f>IF($AQ$438&gt;0,'Assumptions (NG)'!Y13*Model!$AQ$438*('Assumptions (NG)'!$AP$17*AVERAGE('Assumptions (NG)'!$AM$2:$AO$2)+'Assumptions (NG)'!$AP$18*AVERAGE('Assumptions (NG)'!$AM$3:$AO$3))/10^9,0)</f>
        <v>0.04661510848</v>
      </c>
      <c r="AU640" s="160">
        <f>IF($AQ$438&gt;0,'Assumptions (NG)'!Z13*Model!$AQ$438*('Assumptions (NG)'!$AP$17*AVERAGE('Assumptions (NG)'!$AM$2:$AO$2)+'Assumptions (NG)'!$AP$18*AVERAGE('Assumptions (NG)'!$AM$3:$AO$3))/10^9,0)</f>
        <v>0.04195359764</v>
      </c>
      <c r="AV640" s="160">
        <f>IF($AQ$438&gt;0,'Assumptions (NG)'!AA13*Model!$AQ$438*('Assumptions (NG)'!$AP$17*AVERAGE('Assumptions (NG)'!$AM$2:$AO$2)+'Assumptions (NG)'!$AP$18*AVERAGE('Assumptions (NG)'!$AM$3:$AO$3))/10^9,0)</f>
        <v>0.0377158605</v>
      </c>
      <c r="AW640" s="160">
        <f>IF($AQ$438&gt;0,'Assumptions (NG)'!AB13*Model!$AQ$438*('Assumptions (NG)'!$AP$17*AVERAGE('Assumptions (NG)'!$AM$2:$AO$2)+'Assumptions (NG)'!$AP$18*AVERAGE('Assumptions (NG)'!$AM$3:$AO$3))/10^9,0)</f>
        <v>0.03571807014</v>
      </c>
      <c r="AX640" s="160">
        <f>IF($AQ$438&gt;0,'Assumptions (NG)'!AC13*Model!$AQ$438*('Assumptions (NG)'!$AP$17*AVERAGE('Assumptions (NG)'!$AM$2:$AO$2)+'Assumptions (NG)'!$AP$18*AVERAGE('Assumptions (NG)'!$AM$3:$AO$3))/10^9,0)</f>
        <v>0.03571807014</v>
      </c>
      <c r="AY640" s="160">
        <f>IF($AQ$438&gt;0,'Assumptions (NG)'!AD13*Model!$AQ$438*('Assumptions (NG)'!$AP$17*AVERAGE('Assumptions (NG)'!$AM$2:$AO$2)+'Assumptions (NG)'!$AP$18*AVERAGE('Assumptions (NG)'!$AM$3:$AO$3))/10^9,0)</f>
        <v>0.03577860924</v>
      </c>
      <c r="AZ640" s="160">
        <f>IF($AQ$438&gt;0,'Assumptions (NG)'!AE13*Model!$AQ$438*('Assumptions (NG)'!$AP$17*AVERAGE('Assumptions (NG)'!$AM$2:$AO$2)+'Assumptions (NG)'!$AP$18*AVERAGE('Assumptions (NG)'!$AM$3:$AO$3))/10^9,0)</f>
        <v>0.03571807014</v>
      </c>
      <c r="BA640" s="160">
        <f>IF($AQ$438&gt;0,'Assumptions (NG)'!AF13*Model!$AQ$438*('Assumptions (NG)'!$AP$17*AVERAGE('Assumptions (NG)'!$AM$2:$AO$2)+'Assumptions (NG)'!$AP$18*AVERAGE('Assumptions (NG)'!$AM$3:$AO$3))/10^9,0)</f>
        <v>0.03577860924</v>
      </c>
      <c r="BB640" s="160">
        <f>IF($AQ$438&gt;0,'Assumptions (NG)'!AG13*Model!$AQ$438*('Assumptions (NG)'!$AP$17*AVERAGE('Assumptions (NG)'!$AM$2:$AO$2)+'Assumptions (NG)'!$AP$18*AVERAGE('Assumptions (NG)'!$AM$3:$AO$3))/10^9,0)</f>
        <v>0.03571807014</v>
      </c>
      <c r="BC640" s="160">
        <f>IF($AQ$438&gt;0,'Assumptions (NG)'!AH13*Model!$AQ$438*('Assumptions (NG)'!$AP$17*AVERAGE('Assumptions (NG)'!$AM$2:$AO$2)+'Assumptions (NG)'!$AP$18*AVERAGE('Assumptions (NG)'!$AM$3:$AO$3))/10^9,0)</f>
        <v>0.03577860924</v>
      </c>
      <c r="BD640" s="160">
        <f>IF($AQ$438&gt;0,'Assumptions (NG)'!AI13*Model!$AQ$438*('Assumptions (NG)'!$AP$17*AVERAGE('Assumptions (NG)'!$AM$2:$AO$2)+'Assumptions (NG)'!$AP$18*AVERAGE('Assumptions (NG)'!$AM$3:$AO$3))/10^9,0)</f>
        <v>0.03571807014</v>
      </c>
      <c r="BE640" s="160">
        <f>IF($AQ$438&gt;0,'Assumptions (NG)'!AJ13*Model!$AQ$438*('Assumptions (NG)'!$AP$17*AVERAGE('Assumptions (NG)'!$AM$2:$AO$2)+'Assumptions (NG)'!$AP$18*AVERAGE('Assumptions (NG)'!$AM$3:$AO$3))/10^9,0)</f>
        <v>0.03577860924</v>
      </c>
      <c r="BF640" s="160">
        <f>IF($AQ$438&gt;0,'Assumptions (NG)'!AK13*Model!$AQ$438*('Assumptions (NG)'!$AP$17*AVERAGE('Assumptions (NG)'!$AM$2:$AO$2)+'Assumptions (NG)'!$AP$18*AVERAGE('Assumptions (NG)'!$AM$3:$AO$3))/10^9,0)</f>
        <v>0.01785903507</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0.003480967534</v>
      </c>
      <c r="AY647" s="160">
        <f>IF($AX$438&gt;0,'Assumptions (NG)'!W13*Model!$AX$438*('Assumptions (NG)'!$AW$17*AVERAGE('Assumptions (NG)'!$AT$2:$AV$2)+'Assumptions (NG)'!$AW$18*AVERAGE('Assumptions (NG)'!$AT$3:$AV$3))/10^9,0)</f>
        <v>0.006613838315</v>
      </c>
      <c r="AZ647" s="160">
        <f>IF($AX$438&gt;0,'Assumptions (NG)'!X13*Model!$AX$438*('Assumptions (NG)'!$AW$17*AVERAGE('Assumptions (NG)'!$AT$2:$AV$2)+'Assumptions (NG)'!$AW$18*AVERAGE('Assumptions (NG)'!$AT$3:$AV$3))/10^9,0)</f>
        <v>0.005952454483</v>
      </c>
      <c r="BA647" s="160">
        <f>IF($AX$438&gt;0,'Assumptions (NG)'!Y13*Model!$AX$438*('Assumptions (NG)'!$AW$17*AVERAGE('Assumptions (NG)'!$AT$2:$AV$2)+'Assumptions (NG)'!$AW$18*AVERAGE('Assumptions (NG)'!$AT$3:$AV$3))/10^9,0)</f>
        <v>0.005360690002</v>
      </c>
      <c r="BB647" s="160">
        <f>IF($AX$438&gt;0,'Assumptions (NG)'!Z13*Model!$AX$438*('Assumptions (NG)'!$AW$17*AVERAGE('Assumptions (NG)'!$AT$2:$AV$2)+'Assumptions (NG)'!$AW$18*AVERAGE('Assumptions (NG)'!$AT$3:$AV$3))/10^9,0)</f>
        <v>0.004824621002</v>
      </c>
      <c r="BC647" s="160">
        <f>IF($AX$438&gt;0,'Assumptions (NG)'!AA13*Model!$AX$438*('Assumptions (NG)'!$AW$17*AVERAGE('Assumptions (NG)'!$AT$2:$AV$2)+'Assumptions (NG)'!$AW$18*AVERAGE('Assumptions (NG)'!$AT$3:$AV$3))/10^9,0)</f>
        <v>0.004337285547</v>
      </c>
      <c r="BD647" s="160">
        <f>IF($AX$438&gt;0,'Assumptions (NG)'!AB13*Model!$AX$438*('Assumptions (NG)'!$AW$17*AVERAGE('Assumptions (NG)'!$AT$2:$AV$2)+'Assumptions (NG)'!$AW$18*AVERAGE('Assumptions (NG)'!$AT$3:$AV$3))/10^9,0)</f>
        <v>0.00410754169</v>
      </c>
      <c r="BE647" s="160">
        <f>IF($AX$438&gt;0,'Assumptions (NG)'!AC13*Model!$AX$438*('Assumptions (NG)'!$AW$17*AVERAGE('Assumptions (NG)'!$AT$2:$AV$2)+'Assumptions (NG)'!$AW$18*AVERAGE('Assumptions (NG)'!$AT$3:$AV$3))/10^9,0)</f>
        <v>0.00410754169</v>
      </c>
      <c r="BF647" s="160">
        <f>IF($AX$438&gt;0,'Assumptions (NG)'!AD13*Model!$AX$438*('Assumptions (NG)'!$AW$17*AVERAGE('Assumptions (NG)'!$AT$2:$AV$2)+'Assumptions (NG)'!$AW$18*AVERAGE('Assumptions (NG)'!$AT$3:$AV$3))/10^9,0)</f>
        <v>0.004114503625</v>
      </c>
      <c r="BG647" s="160">
        <f>IF($AX$438&gt;0,'Assumptions (NG)'!AE13*Model!$AX$438*('Assumptions (NG)'!$AW$17*AVERAGE('Assumptions (NG)'!$AT$2:$AV$2)+'Assumptions (NG)'!$AW$18*AVERAGE('Assumptions (NG)'!$AT$3:$AV$3))/10^9,0)</f>
        <v>0.00410754169</v>
      </c>
      <c r="BH647" s="160">
        <f>IF($AX$438&gt;0,'Assumptions (NG)'!AF13*Model!$AX$438*('Assumptions (NG)'!$AW$17*AVERAGE('Assumptions (NG)'!$AT$2:$AV$2)+'Assumptions (NG)'!$AW$18*AVERAGE('Assumptions (NG)'!$AT$3:$AV$3))/10^9,0)</f>
        <v>0.004114503625</v>
      </c>
      <c r="BI647" s="160">
        <f>IF($AX$438&gt;0,'Assumptions (NG)'!AG13*Model!$AX$438*('Assumptions (NG)'!$AW$17*AVERAGE('Assumptions (NG)'!$AT$2:$AV$2)+'Assumptions (NG)'!$AW$18*AVERAGE('Assumptions (NG)'!$AT$3:$AV$3))/10^9,0)</f>
        <v>0.00410754169</v>
      </c>
      <c r="BJ647" s="160">
        <f>IF($AX$438&gt;0,'Assumptions (NG)'!AH13*Model!$AX$438*('Assumptions (NG)'!$AW$17*AVERAGE('Assumptions (NG)'!$AT$2:$AV$2)+'Assumptions (NG)'!$AW$18*AVERAGE('Assumptions (NG)'!$AT$3:$AV$3))/10^9,0)</f>
        <v>0.004114503625</v>
      </c>
      <c r="BK647" s="160">
        <f>IF($AX$438&gt;0,'Assumptions (NG)'!AI13*Model!$AX$438*('Assumptions (NG)'!$AW$17*AVERAGE('Assumptions (NG)'!$AT$2:$AV$2)+'Assumptions (NG)'!$AW$18*AVERAGE('Assumptions (NG)'!$AT$3:$AV$3))/10^9,0)</f>
        <v>0.00410754169</v>
      </c>
      <c r="BL647" s="160">
        <f>IF($AX$438&gt;0,'Assumptions (NG)'!AJ13*Model!$AX$438*('Assumptions (NG)'!$AW$17*AVERAGE('Assumptions (NG)'!$AT$2:$AV$2)+'Assumptions (NG)'!$AW$18*AVERAGE('Assumptions (NG)'!$AT$3:$AV$3))/10^9,0)</f>
        <v>0.004114503625</v>
      </c>
      <c r="BM647" s="160">
        <f>IF($AX$438&gt;0,'Assumptions (NG)'!AK13*Model!$AX$438*('Assumptions (NG)'!$AW$17*AVERAGE('Assumptions (NG)'!$AT$2:$AV$2)+'Assumptions (NG)'!$AW$18*AVERAGE('Assumptions (NG)'!$AT$3:$AV$3))/10^9,0)</f>
        <v>0.002053770845</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0.3267667023</v>
      </c>
      <c r="D651" s="160">
        <f>IF(Model!D436+Model!D437-Model!D432-Model!D435-D599+D547&gt;0,(1-'Assumptions (NG)'!C41)*(Model!D436+Model!D437-Model!D432-Model!D435-D599-D547)+D599+D495,Model!D436+Model!D437-Model!D432-Model!D435+D547+D495)</f>
        <v>0.4315070628</v>
      </c>
      <c r="E651" s="160">
        <f>IF(Model!E436+Model!E437-Model!E432-Model!E435-E599+E547&gt;0,(1-'Assumptions (NG)'!D41)*(Model!E436+Model!E437-Model!E432-Model!E435-E599-E547)+E599+E495,Model!E436+Model!E437-Model!E432-Model!E435+E547+E495)</f>
        <v>0.6609343148</v>
      </c>
      <c r="F651" s="160">
        <f>IF(Model!F436+Model!F437-Model!F432-Model!F435-F599+F547&gt;0,(1-'Assumptions (NG)'!E41)*(Model!F436+Model!F437-Model!F432-Model!F435-F599-F547)+F599+F495,Model!F436+Model!F437-Model!F432-Model!F435+F547+F495)</f>
        <v>0.7279890984</v>
      </c>
      <c r="G651" s="160">
        <f>IF(Model!G436+Model!G437-Model!G432-Model!G435-G599+G547&gt;0,(1-'Assumptions (NG)'!F41)*(Model!G436+Model!G437-Model!G432-Model!G435-G599-G547)+G599+G495,Model!G436+Model!G437-Model!G432-Model!G435+G547+G495)</f>
        <v>0.7210625155</v>
      </c>
      <c r="H651" s="160">
        <f>IF(Model!H436+Model!H437-Model!H432-Model!H435-H599+H547&gt;0,(1-'Assumptions (NG)'!G41)*(Model!H436+Model!H437-Model!H432-Model!H435-H599-H547)+H599+H495,Model!H436+Model!H437-Model!H432-Model!H435+H547+H495)</f>
        <v>0.5575683992</v>
      </c>
      <c r="I651" s="160">
        <f>IF(Model!I436+Model!I437-Model!I432-Model!I435-I599+I547&gt;0,(1-'Assumptions (NG)'!H41)*(Model!I436+Model!I437-Model!I432-Model!I435-I599-I547)+I599+I495,Model!I436+Model!I437-Model!I432-Model!I435+I547+I495)</f>
        <v>0.5897198524</v>
      </c>
      <c r="J651" s="160">
        <f>IF(Model!J436+Model!J437-Model!J432-Model!J435-J599+J547&gt;0,(1-'Assumptions (NG)'!I41)*(Model!J436+Model!J437-Model!J432-Model!J435-J599-J547)+J599+J495,Model!J436+Model!J437-Model!J432-Model!J435+J547+J495)</f>
        <v>0.911456264</v>
      </c>
      <c r="K651" s="160">
        <f>IF(Model!K436+Model!K437-Model!K432-Model!K435-K599+K547&gt;0,(1-'Assumptions (NG)'!J41)*(Model!K436+Model!K437-Model!K432-Model!K435-K599-K547)+K599+K495,Model!K436+Model!K437-Model!K432-Model!K435+K547+K495)</f>
        <v>0.6659479104</v>
      </c>
      <c r="L651" s="160">
        <f>IF(Model!L436+Model!L437-Model!L432-Model!L435-L599+L547&gt;0,(1-'Assumptions (NG)'!K41)*(Model!L436+Model!L437-Model!L432-Model!L435-L599-L547)+L599+L495,Model!L436+Model!L437-Model!L432-Model!L435+L547+L495)</f>
        <v>0.973246487</v>
      </c>
      <c r="M651" s="160">
        <f>IF(Model!M436+Model!M437-Model!M432-Model!M435-M599+M547&gt;0,(1-'Assumptions (NG)'!L41)*(Model!M436+Model!M437-Model!M432-Model!M435-M599-M547)+M599+M495,Model!M436+Model!M437-Model!M432-Model!M435+M547+M495)</f>
        <v>0.9481786642</v>
      </c>
      <c r="N651" s="160">
        <f>IF(Model!N436+Model!N437-Model!N432-Model!N435-N599+N547&gt;0,(1-'Assumptions (NG)'!M41)*(Model!N436+Model!N437-Model!N432-Model!N435-N599-N547)+N599+N495,Model!N436+Model!N437-Model!N432-Model!N435+N547+N495)</f>
        <v>1.099199518</v>
      </c>
      <c r="O651" s="160">
        <f>IF(Model!O436+Model!O437-Model!O432-Model!O435-O599+O547&gt;0,(1-'Assumptions (NG)'!N41)*(Model!O436+Model!O437-Model!O432-Model!O435-O599-O547)+O599+O495,Model!O436+Model!O437-Model!O432-Model!O435+O547+O495)</f>
        <v>1.329348991</v>
      </c>
      <c r="P651" s="160">
        <f>IF(Model!P436+Model!P437-Model!P432-Model!P435-P599+P547&gt;0,(1-'Assumptions (NG)'!O41)*(Model!P436+Model!P437-Model!P432-Model!P435-P599-P547)+P599+P495,Model!P436+Model!P437-Model!P432-Model!P435+P547+P495)</f>
        <v>1.25294151</v>
      </c>
      <c r="Q651" s="160">
        <f>IF(Model!Q436+Model!Q437-Model!Q432-Model!Q435-Q599+Q547&gt;0,(1-'Assumptions (NG)'!P41)*(Model!Q436+Model!Q437-Model!Q432-Model!Q435-Q599-Q547)+Q599+Q495,Model!Q436+Model!Q437-Model!Q432-Model!Q435+Q547+Q495)</f>
        <v>1.199923247</v>
      </c>
      <c r="R651" s="160">
        <f>IF(Model!R436+Model!R437-Model!R432-Model!R435-R599+R547&gt;0,(1-'Assumptions (NG)'!Q41)*(Model!R436+Model!R437-Model!R432-Model!R435-R599-R547)+R599+R495,Model!R436+Model!R437-Model!R432-Model!R435+R547+R495)</f>
        <v>1.36504043</v>
      </c>
      <c r="S651" s="160">
        <f>IF(Model!S436+Model!S437-Model!S432-Model!S435-S599+S547&gt;0,(1-'Assumptions (NG)'!R41)*(Model!S436+Model!S437-Model!S432-Model!S435-S599-S547)+S599+S495,Model!S436+Model!S437-Model!S432-Model!S435+S547+S495)</f>
        <v>1.52626236</v>
      </c>
      <c r="T651" s="160">
        <f>IF(Model!T436+Model!T437-Model!T432-Model!T435-T599+T547&gt;0,(1-'Assumptions (NG)'!S41)*(Model!T436+Model!T437-Model!T432-Model!T435-T599-T547)+T599+T495,Model!T436+Model!T437-Model!T432-Model!T435+T547+T495)</f>
        <v>1.254072803</v>
      </c>
      <c r="U651" s="160">
        <f>IF(Model!U436+Model!U437-Model!U432-Model!U435-U599+U547&gt;0,(1-'Assumptions (NG)'!T41)*(Model!U436+Model!U437-Model!U432-Model!U435-U599-U547)+U599+U495,Model!U436+Model!U437-Model!U432-Model!U435+U547+U495)</f>
        <v>1.508909635</v>
      </c>
      <c r="V651" s="160">
        <f>IF(Model!V436+Model!V437-Model!V432-Model!V435-V599+V547&gt;0,(1-'Assumptions (NG)'!U41)*(Model!V436+Model!V437-Model!V432-Model!V435-V599-V547)+V599+V495,Model!V436+Model!V437-Model!V432-Model!V435+V547+V495)</f>
        <v>1.66094586</v>
      </c>
      <c r="W651" s="160">
        <f>IF(Model!W436+Model!W437-Model!W432-Model!W435-W599+W547&gt;0,(1-'Assumptions (NG)'!V41)*(Model!W436+Model!W437-Model!W432-Model!W435-W599-W547)+W599+W495,Model!W436+Model!W437-Model!W432-Model!W435+W547+W495)</f>
        <v>1.721249808</v>
      </c>
      <c r="X651" s="160">
        <f>IF(Model!X436+Model!X437-Model!X432-Model!X435-X599+X547&gt;0,(1-'Assumptions (NG)'!W41)*(Model!X436+Model!X437-Model!X432-Model!X435-X599-X547)+X599+X495,Model!X436+Model!X437-Model!X432-Model!X435+X547+X495)</f>
        <v>1.800058211</v>
      </c>
      <c r="Y651" s="160">
        <f>IF(Model!Y436+Model!Y437-Model!Y432-Model!Y435-Y599+Y547&gt;0,(1-'Assumptions (NG)'!X41)*(Model!Y436+Model!Y437-Model!Y432-Model!Y435-Y599-Y547)+Y599+Y495,Model!Y436+Model!Y437-Model!Y432-Model!Y435+Y547+Y495)</f>
        <v>1.796765137</v>
      </c>
      <c r="Z651" s="160">
        <f>IF(Model!Z436+Model!Z437-Model!Z432-Model!Z435-Z599+Z547&gt;0,(1-'Assumptions (NG)'!Y41)*(Model!Z436+Model!Z437-Model!Z432-Model!Z435-Z599-Z547)+Z599+Z495,Model!Z436+Model!Z437-Model!Z432-Model!Z435+Z547+Z495)</f>
        <v>1.808155151</v>
      </c>
      <c r="AA651" s="160">
        <f>IF(Model!AA436+Model!AA437-Model!AA432-Model!AA435-AA599+AA547&gt;0,(1-'Assumptions (NG)'!Z41)*(Model!AA436+Model!AA437-Model!AA432-Model!AA435-AA599-AA547)+AA599+AA495,Model!AA436+Model!AA437-Model!AA432-Model!AA435+AA547+AA495)</f>
        <v>1.813239231</v>
      </c>
      <c r="AB651" s="160">
        <f>IF(Model!AB436+Model!AB437-Model!AB432-Model!AB435-AB599+AB547&gt;0,(1-'Assumptions (NG)'!AA41)*(Model!AB436+Model!AB437-Model!AB432-Model!AB435-AB599-AB547)+AB599+AB495,Model!AB436+Model!AB437-Model!AB432-Model!AB435+AB547+AB495)</f>
        <v>1.830488043</v>
      </c>
      <c r="AC651" s="160">
        <f>IF(Model!AC436+Model!AC437-Model!AC432-Model!AC435-AC599+AC547&gt;0,(1-'Assumptions (NG)'!AB41)*(Model!AC436+Model!AC437-Model!AC432-Model!AC435-AC599-AC547)+AC599+AC495,Model!AC436+Model!AC437-Model!AC432-Model!AC435+AC547+AC495)</f>
        <v>1.870016574</v>
      </c>
      <c r="AD651" s="160">
        <f>IF(Model!AD436+Model!AD437-Model!AD432-Model!AD435-AD599+AD547&gt;0,(1-'Assumptions (NG)'!AC41)*(Model!AD436+Model!AD437-Model!AD432-Model!AD435-AD599-AD547)+AD599+AD495,Model!AD436+Model!AD437-Model!AD432-Model!AD435+AD547+AD495)</f>
        <v>1.921959807</v>
      </c>
      <c r="AE651" s="160">
        <f>IF(Model!AE436+Model!AE437-Model!AE432-Model!AE435-AE599+AE547&gt;0,(1-'Assumptions (NG)'!AD41)*(Model!AE436+Model!AE437-Model!AE432-Model!AE435-AE599-AE547)+AE599+AE495,Model!AE436+Model!AE437-Model!AE432-Model!AE435+AE547+AE495)</f>
        <v>2.111474984</v>
      </c>
      <c r="AF651" s="160">
        <f>IF(Model!AF436+Model!AF437-Model!AF432-Model!AF435-AF599+AF547&gt;0,(1-'Assumptions (NG)'!AE41)*(Model!AF436+Model!AF437-Model!AF432-Model!AF435-AF599-AF547)+AF599+AF495,Model!AF436+Model!AF437-Model!AF432-Model!AF435+AF547+AF495)</f>
        <v>2.258103419</v>
      </c>
      <c r="AG651" s="160">
        <f>IF(Model!AG436+Model!AG437-Model!AG432-Model!AG435-AG599+AG547&gt;0,(1-'Assumptions (NG)'!AF41)*(Model!AG436+Model!AG437-Model!AG432-Model!AG435-AG599-AG547)+AG599+AG495,Model!AG436+Model!AG437-Model!AG432-Model!AG435+AG547+AG495)</f>
        <v>2.302842616</v>
      </c>
      <c r="AH651" s="160">
        <f>IF(Model!AH436+Model!AH437-Model!AH432-Model!AH435-AH599+AH547&gt;0,(1-'Assumptions (NG)'!AG41)*(Model!AH436+Model!AH437-Model!AH432-Model!AH435-AH599-AH547)+AH599+AH495,Model!AH436+Model!AH437-Model!AH432-Model!AH435+AH547+AH495)</f>
        <v>2.463673278</v>
      </c>
      <c r="AI651" s="160">
        <f>IF(Model!AI436+Model!AI437-Model!AI432-Model!AI435-AI599+AI547&gt;0,(1-'Assumptions (NG)'!AH41)*(Model!AI436+Model!AI437-Model!AI432-Model!AI435-AI599-AI547)+AI599+AI495,Model!AI436+Model!AI437-Model!AI432-Model!AI435+AI547+AI495)</f>
        <v>2.495699688</v>
      </c>
      <c r="AJ651" s="160">
        <f>IF(Model!AJ436+Model!AJ437-Model!AJ432-Model!AJ435-AJ599+AJ547&gt;0,(1-'Assumptions (NG)'!AI41)*(Model!AJ436+Model!AJ437-Model!AJ432-Model!AJ435-AJ599-AJ547)+AJ599+AJ495,Model!AJ436+Model!AJ437-Model!AJ432-Model!AJ435+AJ547+AJ495)</f>
        <v>2.544811793</v>
      </c>
      <c r="AK651" s="160">
        <f>IF(Model!AK436+Model!AK437-Model!AK432-Model!AK435-AK599+AK547&gt;0,(1-'Assumptions (NG)'!AJ41)*(Model!AK436+Model!AK437-Model!AK432-Model!AK435-AK599-AK547)+AK599+AK495,Model!AK436+Model!AK437-Model!AK432-Model!AK435+AK547+AK495)</f>
        <v>2.60128887</v>
      </c>
      <c r="AL651" s="160">
        <f>IF(Model!AL436+Model!AL437-Model!AL432-Model!AL435-AL599+AL547&gt;0,(1-'Assumptions (NG)'!AK41)*(Model!AL436+Model!AL437-Model!AL432-Model!AL435-AL599-AL547)+AL599+AL495,Model!AL436+Model!AL437-Model!AL432-Model!AL435+AL547+AL495)</f>
        <v>2.724742331</v>
      </c>
      <c r="AM651" s="160">
        <f>IF(Model!AM436+Model!AM437-Model!AM432-Model!AM435-AM599+AM547&gt;0,(1-'Assumptions (NG)'!AL41)*(Model!AM436+Model!AM437-Model!AM432-Model!AM435-AM599-AM547)+AM599+AM495,Model!AM436+Model!AM437-Model!AM432-Model!AM435+AM547+AM495)</f>
        <v>2.825407115</v>
      </c>
      <c r="AN651" s="160">
        <f>IF(Model!AN436+Model!AN437-Model!AN432-Model!AN435-AN599+AN547&gt;0,(1-'Assumptions (NG)'!AM41)*(Model!AN436+Model!AN437-Model!AN432-Model!AN435-AN599-AN547)+AN599+AN495,Model!AN436+Model!AN437-Model!AN432-Model!AN435+AN547+AN495)</f>
        <v>2.993078907</v>
      </c>
      <c r="AO651" s="160">
        <f>IF(Model!AO436+Model!AO437-Model!AO432-Model!AO435-AO599+AO547&gt;0,(1-'Assumptions (NG)'!AN41)*(Model!AO436+Model!AO437-Model!AO432-Model!AO435-AO599-AO547)+AO599+AO495,Model!AO436+Model!AO437-Model!AO432-Model!AO435+AO547+AO495)</f>
        <v>3.120556183</v>
      </c>
      <c r="AP651" s="160">
        <f>IF(Model!AP436+Model!AP437-Model!AP432-Model!AP435-AP599+AP547&gt;0,(1-'Assumptions (NG)'!AO41)*(Model!AP436+Model!AP437-Model!AP432-Model!AP435-AP599-AP547)+AP599+AP495,Model!AP436+Model!AP437-Model!AP432-Model!AP435+AP547+AP495)</f>
        <v>3.276770252</v>
      </c>
      <c r="AQ651" s="160">
        <f>IF(Model!AQ436+Model!AQ437-Model!AQ432-Model!AQ435-AQ599+AQ547&gt;0,(1-'Assumptions (NG)'!AP41)*(Model!AQ436+Model!AQ437-Model!AQ432-Model!AQ435-AQ599-AQ547)+AQ599+AQ495,Model!AQ436+Model!AQ437-Model!AQ432-Model!AQ435+AQ547+AQ495)</f>
        <v>3.329875913</v>
      </c>
      <c r="AR651" s="160">
        <f>IF(Model!AR436+Model!AR437-Model!AR432-Model!AR435-AR599+AR547&gt;0,(1-'Assumptions (NG)'!AQ41)*(Model!AR436+Model!AR437-Model!AR432-Model!AR435-AR599-AR547)+AR599+AR495,Model!AR436+Model!AR437-Model!AR432-Model!AR435+AR547+AR495)</f>
        <v>3.395916105</v>
      </c>
      <c r="AS651" s="160">
        <f>IF(Model!AS436+Model!AS437-Model!AS432-Model!AS435-AS599+AS547&gt;0,(1-'Assumptions (NG)'!AR41)*(Model!AS436+Model!AS437-Model!AS432-Model!AS435-AS599-AS547)+AS599+AS495,Model!AS436+Model!AS437-Model!AS432-Model!AS435+AS547+AS495)</f>
        <v>3.393156434</v>
      </c>
      <c r="AT651" s="160">
        <f>IF(Model!AT436+Model!AT437-Model!AT432-Model!AT435-AT599+AT547&gt;0,(1-'Assumptions (NG)'!AS41)*(Model!AT436+Model!AT437-Model!AT432-Model!AT435-AT599-AT547)+AT599+AT495,Model!AT436+Model!AT437-Model!AT432-Model!AT435+AT547+AT495)</f>
        <v>3.388681281</v>
      </c>
      <c r="AU651" s="160">
        <f>IF(Model!AU436+Model!AU437-Model!AU432-Model!AU435-AU599+AU547&gt;0,(1-'Assumptions (NG)'!AT41)*(Model!AU436+Model!AU437-Model!AU432-Model!AU435-AU599-AU547)+AU599+AU495,Model!AU436+Model!AU437-Model!AU432-Model!AU435+AU547+AU495)</f>
        <v>3.381992874</v>
      </c>
      <c r="AV651" s="160">
        <f>IF(Model!AV436+Model!AV437-Model!AV432-Model!AV435-AV599+AV547&gt;0,(1-'Assumptions (NG)'!AU41)*(Model!AV436+Model!AV437-Model!AV432-Model!AV435-AV599-AV547)+AV599+AV495,Model!AV436+Model!AV437-Model!AV432-Model!AV435+AV547+AV495)</f>
        <v>3.457870856</v>
      </c>
      <c r="AW651" s="160">
        <f>IF(Model!AW436+Model!AW437-Model!AW432-Model!AW435-AW599+AW547&gt;0,(1-'Assumptions (NG)'!AV41)*(Model!AW436+Model!AW437-Model!AW432-Model!AW435-AW599-AW547)+AW599+AW495,Model!AW436+Model!AW437-Model!AW432-Model!AW435+AW547+AW495)</f>
        <v>3.595224209</v>
      </c>
      <c r="AX651" s="160">
        <f>IF(Model!AX436+Model!AX437-Model!AX432-Model!AX435-AX599+AX547&gt;0,(1-'Assumptions (NG)'!AW41)*(Model!AX436+Model!AX437-Model!AX432-Model!AX435-AX599-AX547)+AX599+AX495,Model!AX436+Model!AX437-Model!AX432-Model!AX435+AX547+AX495)</f>
        <v>3.829771631</v>
      </c>
      <c r="AY651" s="160">
        <f>IF(Model!AY436+Model!AY437-Model!AY432-Model!AY435-AY599+AY547&gt;0,(1-'Assumptions (NG)'!AX41)*(Model!AY436+Model!AY437-Model!AY432-Model!AY435-AY599-AY547)+AY599+AY495,Model!AY436+Model!AY437-Model!AY432-Model!AY435+AY547+AY495)</f>
        <v>4.345869005</v>
      </c>
      <c r="AZ651" s="160">
        <f>IF(Model!AZ436+Model!AZ437-Model!AZ432-Model!AZ435-AZ599+AZ547&gt;0,(1-'Assumptions (NG)'!AY41)*(Model!AZ436+Model!AZ437-Model!AZ432-Model!AZ435-AZ599-AZ547)+AZ599+AZ495,Model!AZ436+Model!AZ437-Model!AZ432-Model!AZ435+AZ547+AZ495)</f>
        <v>4.959301281</v>
      </c>
      <c r="BA651" s="160">
        <f>IF(Model!BA436+Model!BA437-Model!BA432-Model!BA435-BA599+BA547&gt;0,(1-'Assumptions (NG)'!AZ41)*(Model!BA436+Model!BA437-Model!BA432-Model!BA435-BA599-BA547)+BA599+BA495,Model!BA436+Model!BA437-Model!BA432-Model!BA435+BA547+BA495)</f>
        <v>5.183843597</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0.1297751217</v>
      </c>
      <c r="D652" s="160">
        <f>IF(Model!D436+Model!D437-Model!D432-Model!D435-D599+D547&gt;0,'Assumptions (NG)'!C41*(Model!D436+Model!D437-Model!D432-Model!D435-D599+D547)-'Assumptions (NG)'!C42*Model!D428/10^3,-'Assumptions (NG)'!C42*Model!D428/10^3)</f>
        <v>0.1312241304</v>
      </c>
      <c r="E652" s="160">
        <f>IF(Model!E436+Model!E437-Model!E432-Model!E435-E599+E547&gt;0,'Assumptions (NG)'!D41*(Model!E436+Model!E437-Model!E432-Model!E435-E599+E547)-'Assumptions (NG)'!D42*Model!E428/10^3,-'Assumptions (NG)'!D42*Model!E428/10^3)</f>
        <v>0.1703599634</v>
      </c>
      <c r="F652" s="160">
        <f>IF(Model!F436+Model!F437-Model!F432-Model!F435-F599+F547&gt;0,'Assumptions (NG)'!E41*(Model!F436+Model!F437-Model!F432-Model!F435-F599+F547)-'Assumptions (NG)'!E42*Model!F428/10^3,-'Assumptions (NG)'!E42*Model!F428/10^3)</f>
        <v>0.1105295276</v>
      </c>
      <c r="G652" s="160">
        <f>IF(Model!G436+Model!G437-Model!G432-Model!G435-G599+G547&gt;0,'Assumptions (NG)'!F41*(Model!G436+Model!G437-Model!G432-Model!G435-G599+G547)-'Assumptions (NG)'!F42*Model!G428/10^3,-'Assumptions (NG)'!F42*Model!G428/10^3)</f>
        <v>0.08803371508</v>
      </c>
      <c r="H652" s="160">
        <f>IF(Model!H436+Model!H437-Model!H432-Model!H435-H599+H547&gt;0,'Assumptions (NG)'!G41*(Model!H436+Model!H437-Model!H432-Model!H435-H599+H547)-'Assumptions (NG)'!G42*Model!H428/10^3,-'Assumptions (NG)'!G42*Model!H428/10^3)</f>
        <v>0.05218581266</v>
      </c>
      <c r="I652" s="160">
        <f>IF(Model!I436+Model!I437-Model!I432-Model!I435-I599+I547&gt;0,'Assumptions (NG)'!H41*(Model!I436+Model!I437-Model!I432-Model!I435-I599+I547)-'Assumptions (NG)'!H42*Model!I428/10^3,-'Assumptions (NG)'!H42*Model!I428/10^3)</f>
        <v>0.1300378923</v>
      </c>
      <c r="J652" s="160">
        <f>IF(Model!J436+Model!J437-Model!J432-Model!J435-J599+J547&gt;0,'Assumptions (NG)'!I41*(Model!J436+Model!J437-Model!J432-Model!J435-J599+J547)-'Assumptions (NG)'!I42*Model!J428/10^3,-'Assumptions (NG)'!I42*Model!J428/10^3)</f>
        <v>0.363792198</v>
      </c>
      <c r="K652" s="160">
        <f>IF(Model!K436+Model!K437-Model!K432-Model!K435-K599+K547&gt;0,'Assumptions (NG)'!J41*(Model!K436+Model!K437-Model!K432-Model!K435-K599+K547)-'Assumptions (NG)'!J42*Model!K428/10^3,-'Assumptions (NG)'!J42*Model!K428/10^3)</f>
        <v>0.4640523617</v>
      </c>
      <c r="L652" s="160">
        <f>IF(Model!L436+Model!L437-Model!L432-Model!L435-L599+L547&gt;0,'Assumptions (NG)'!K41*(Model!L436+Model!L437-Model!L432-Model!L435-L599+L547)-'Assumptions (NG)'!K42*Model!L428/10^3,-'Assumptions (NG)'!K42*Model!L428/10^3)</f>
        <v>0.4307267083</v>
      </c>
      <c r="M652" s="160">
        <f>IF(Model!M436+Model!M437-Model!M432-Model!M435-M599+M547&gt;0,'Assumptions (NG)'!L41*(Model!M436+Model!M437-Model!M432-Model!M435-M599+M547)-'Assumptions (NG)'!L42*Model!M428/10^3,-'Assumptions (NG)'!L42*Model!M428/10^3)</f>
        <v>0.4282986789</v>
      </c>
      <c r="N652" s="160">
        <f>IF(Model!N436+Model!N437-Model!N432-Model!N435-N599+N547&gt;0,'Assumptions (NG)'!M41*(Model!N436+Model!N437-Model!N432-Model!N435-N599+N547)-'Assumptions (NG)'!M42*Model!N428/10^3,-'Assumptions (NG)'!M42*Model!N428/10^3)</f>
        <v>0.4734647393</v>
      </c>
      <c r="O652" s="160">
        <f>IF(Model!O436+Model!O437-Model!O432-Model!O435-O599+O547&gt;0,'Assumptions (NG)'!N41*(Model!O436+Model!O437-Model!O432-Model!O435-O599+O547)-'Assumptions (NG)'!N42*Model!O428/10^3,-'Assumptions (NG)'!N42*Model!O428/10^3)</f>
        <v>0.5235597422</v>
      </c>
      <c r="P652" s="160">
        <f>IF(Model!P436+Model!P437-Model!P432-Model!P435-P599+P547&gt;0,'Assumptions (NG)'!O41*(Model!P436+Model!P437-Model!P432-Model!P435-P599+P547)-'Assumptions (NG)'!O42*Model!P428/10^3,-'Assumptions (NG)'!O42*Model!P428/10^3)</f>
        <v>0.3966946504</v>
      </c>
      <c r="Q652" s="160">
        <f>IF(Model!Q436+Model!Q437-Model!Q432-Model!Q435-Q599+Q547&gt;0,'Assumptions (NG)'!P41*(Model!Q436+Model!Q437-Model!Q432-Model!Q435-Q599+Q547)-'Assumptions (NG)'!P42*Model!Q428/10^3,-'Assumptions (NG)'!P42*Model!Q428/10^3)</f>
        <v>0.369178781</v>
      </c>
      <c r="R652" s="160">
        <f>IF(Model!R436+Model!R437-Model!R432-Model!R435-R599+R547&gt;0,'Assumptions (NG)'!Q41*(Model!R436+Model!R437-Model!R432-Model!R435-R599+R547)-'Assumptions (NG)'!Q42*Model!R428/10^3,-'Assumptions (NG)'!Q42*Model!R428/10^3)</f>
        <v>0.4796724765</v>
      </c>
      <c r="S652" s="160">
        <f>IF(Model!S436+Model!S437-Model!S432-Model!S435-S599+S547&gt;0,'Assumptions (NG)'!R41*(Model!S436+Model!S437-Model!S432-Model!S435-S599+S547)-'Assumptions (NG)'!R42*Model!S428/10^3,-'Assumptions (NG)'!R42*Model!S428/10^3)</f>
        <v>0.608275993</v>
      </c>
      <c r="T652" s="160">
        <f>IF(Model!T436+Model!T437-Model!T432-Model!T435-T599+T547&gt;0,'Assumptions (NG)'!S41*(Model!T436+Model!T437-Model!T432-Model!T435-T599+T547)-'Assumptions (NG)'!S42*Model!T428/10^3,-'Assumptions (NG)'!S42*Model!T428/10^3)</f>
        <v>0.519873532</v>
      </c>
      <c r="U652" s="160">
        <f>IF(Model!U436+Model!U437-Model!U432-Model!U435-U599+U547&gt;0,'Assumptions (NG)'!T41*(Model!U436+Model!U437-Model!U432-Model!U435-U599+U547)-'Assumptions (NG)'!T42*Model!U428/10^3,-'Assumptions (NG)'!T42*Model!U428/10^3)</f>
        <v>0.3037185777</v>
      </c>
      <c r="V652" s="160">
        <f>IF(Model!V436+Model!V437-Model!V432-Model!V435-V599+V547&gt;0,'Assumptions (NG)'!U41*(Model!V436+Model!V437-Model!V432-Model!V435-V599+V547)-'Assumptions (NG)'!U42*Model!V428/10^3,-'Assumptions (NG)'!U42*Model!V428/10^3)</f>
        <v>0.3489850627</v>
      </c>
      <c r="W652" s="160">
        <f>IF(Model!W436+Model!W437-Model!W432-Model!W435-W599+W547&gt;0,'Assumptions (NG)'!V41*(Model!W436+Model!W437-Model!W432-Model!W435-W599+W547)-'Assumptions (NG)'!V42*Model!W428/10^3,-'Assumptions (NG)'!V42*Model!W428/10^3)</f>
        <v>0.3853114254</v>
      </c>
      <c r="X652" s="160">
        <f>IF(Model!X436+Model!X437-Model!X432-Model!X435-X599+X547&gt;0,'Assumptions (NG)'!W41*(Model!X436+Model!X437-Model!X432-Model!X435-X599+X547)-'Assumptions (NG)'!W42*Model!X428/10^3,-'Assumptions (NG)'!W42*Model!X428/10^3)</f>
        <v>0.4100197302</v>
      </c>
      <c r="Y652" s="160">
        <f>IF(Model!Y436+Model!Y437-Model!Y432-Model!Y435-Y599+Y547&gt;0,'Assumptions (NG)'!X41*(Model!Y436+Model!Y437-Model!Y432-Model!Y435-Y599+Y547)-'Assumptions (NG)'!X42*Model!Y428/10^3,-'Assumptions (NG)'!X42*Model!Y428/10^3)</f>
        <v>0.4185877323</v>
      </c>
      <c r="Z652" s="160">
        <f>IF(Model!Z436+Model!Z437-Model!Z432-Model!Z435-Z599+Z547&gt;0,'Assumptions (NG)'!Y41*(Model!Z436+Model!Z437-Model!Z432-Model!Z435-Z599+Z547)-'Assumptions (NG)'!Y42*Model!Z428/10^3,-'Assumptions (NG)'!Y42*Model!Z428/10^3)</f>
        <v>0.4336941395</v>
      </c>
      <c r="AA652" s="160">
        <f>IF(Model!AA436+Model!AA437-Model!AA432-Model!AA435-AA599+AA547&gt;0,'Assumptions (NG)'!Z41*(Model!AA436+Model!AA437-Model!AA432-Model!AA435-AA599+AA547)-'Assumptions (NG)'!Z42*Model!AA428/10^3,-'Assumptions (NG)'!Z42*Model!AA428/10^3)</f>
        <v>0.4465928299</v>
      </c>
      <c r="AB652" s="160">
        <f>IF(Model!AB436+Model!AB437-Model!AB432-Model!AB435-AB599+AB547&gt;0,'Assumptions (NG)'!AA41*(Model!AB436+Model!AB437-Model!AB432-Model!AB435-AB599+AB547)-'Assumptions (NG)'!AA42*Model!AB428/10^3,-'Assumptions (NG)'!AA42*Model!AB428/10^3)</f>
        <v>0.4680852316</v>
      </c>
      <c r="AC652" s="160">
        <f>IF(Model!AC436+Model!AC437-Model!AC432-Model!AC435-AC599+AC547&gt;0,'Assumptions (NG)'!AB41*(Model!AC436+Model!AC437-Model!AC432-Model!AC435-AC599+AC547)-'Assumptions (NG)'!AB42*Model!AC428/10^3,-'Assumptions (NG)'!AB42*Model!AC428/10^3)</f>
        <v>0.4950586049</v>
      </c>
      <c r="AD652" s="160">
        <f>IF(Model!AD436+Model!AD437-Model!AD432-Model!AD435-AD599+AD547&gt;0,'Assumptions (NG)'!AC41*(Model!AD436+Model!AD437-Model!AD432-Model!AD435-AD599+AD547)-'Assumptions (NG)'!AC42*Model!AD428/10^3,-'Assumptions (NG)'!AC42*Model!AD428/10^3)</f>
        <v>0.5257227725</v>
      </c>
      <c r="AE652" s="160">
        <f>IF(Model!AE436+Model!AE437-Model!AE432-Model!AE435-AE599+AE547&gt;0,'Assumptions (NG)'!AD41*(Model!AE436+Model!AE437-Model!AE432-Model!AE435-AE599+AE547)-'Assumptions (NG)'!AD42*Model!AE428/10^3,-'Assumptions (NG)'!AD42*Model!AE428/10^3)</f>
        <v>0.5397803714</v>
      </c>
      <c r="AF652" s="160">
        <f>IF(Model!AF436+Model!AF437-Model!AF432-Model!AF435-AF599+AF547&gt;0,'Assumptions (NG)'!AE41*(Model!AF436+Model!AF437-Model!AF432-Model!AF435-AF599+AF547)-'Assumptions (NG)'!AE42*Model!AF428/10^3,-'Assumptions (NG)'!AE42*Model!AF428/10^3)</f>
        <v>0.5343922344</v>
      </c>
      <c r="AG652" s="160">
        <f>IF(Model!AG436+Model!AG437-Model!AG432-Model!AG435-AG599+AG547&gt;0,'Assumptions (NG)'!AF41*(Model!AG436+Model!AG437-Model!AG432-Model!AG435-AG599+AG547)-'Assumptions (NG)'!AF42*Model!AG428/10^3,-'Assumptions (NG)'!AF42*Model!AG428/10^3)</f>
        <v>0.5551032315</v>
      </c>
      <c r="AH652" s="160">
        <f>IF(Model!AH436+Model!AH437-Model!AH432-Model!AH435-AH599+AH547&gt;0,'Assumptions (NG)'!AG41*(Model!AH436+Model!AH437-Model!AH432-Model!AH435-AH599+AH547)-'Assumptions (NG)'!AG42*Model!AH428/10^3,-'Assumptions (NG)'!AG42*Model!AH428/10^3)</f>
        <v>0.5801231028</v>
      </c>
      <c r="AI652" s="160">
        <f>IF(Model!AI436+Model!AI437-Model!AI432-Model!AI435-AI599+AI547&gt;0,'Assumptions (NG)'!AH41*(Model!AI436+Model!AI437-Model!AI432-Model!AI435-AI599+AI547)-'Assumptions (NG)'!AH42*Model!AI428/10^3,-'Assumptions (NG)'!AH42*Model!AI428/10^3)</f>
        <v>0.5911180385</v>
      </c>
      <c r="AJ652" s="160">
        <f>IF(Model!AJ436+Model!AJ437-Model!AJ432-Model!AJ435-AJ599+AJ547&gt;0,'Assumptions (NG)'!AI41*(Model!AJ436+Model!AJ437-Model!AJ432-Model!AJ435-AJ599+AJ547)-'Assumptions (NG)'!AI42*Model!AJ428/10^3,-'Assumptions (NG)'!AI42*Model!AJ428/10^3)</f>
        <v>0.6221983417</v>
      </c>
      <c r="AK652" s="160">
        <f>IF(Model!AK436+Model!AK437-Model!AK432-Model!AK435-AK599+AK547&gt;0,'Assumptions (NG)'!AJ41*(Model!AK436+Model!AK437-Model!AK432-Model!AK435-AK599+AK547)-'Assumptions (NG)'!AJ42*Model!AK428/10^3,-'Assumptions (NG)'!AJ42*Model!AK428/10^3)</f>
        <v>0.6544097271</v>
      </c>
      <c r="AL652" s="160">
        <f>IF(Model!AL436+Model!AL437-Model!AL432-Model!AL435-AL599+AL547&gt;0,'Assumptions (NG)'!AK41*(Model!AL436+Model!AL437-Model!AL432-Model!AL435-AL599+AL547)-'Assumptions (NG)'!AK42*Model!AL428/10^3,-'Assumptions (NG)'!AK42*Model!AL428/10^3)</f>
        <v>0.6654697538</v>
      </c>
      <c r="AM652" s="160">
        <f>IF(Model!AM436+Model!AM437-Model!AM432-Model!AM435-AM599+AM547&gt;0,'Assumptions (NG)'!AL41*(Model!AM436+Model!AM437-Model!AM432-Model!AM435-AM599+AM547)-'Assumptions (NG)'!AL42*Model!AM428/10^3,-'Assumptions (NG)'!AL42*Model!AM428/10^3)</f>
        <v>0.6616941409</v>
      </c>
      <c r="AN652" s="160">
        <f>IF(Model!AN436+Model!AN437-Model!AN432-Model!AN435-AN599+AN547&gt;0,'Assumptions (NG)'!AM41*(Model!AN436+Model!AN437-Model!AN432-Model!AN435-AN599+AN547)-'Assumptions (NG)'!AM42*Model!AN428/10^3,-'Assumptions (NG)'!AM42*Model!AN428/10^3)</f>
        <v>0.6465424242</v>
      </c>
      <c r="AO652" s="160">
        <f>IF(Model!AO436+Model!AO437-Model!AO432-Model!AO435-AO599+AO547&gt;0,'Assumptions (NG)'!AN41*(Model!AO436+Model!AO437-Model!AO432-Model!AO435-AO599+AO547)-'Assumptions (NG)'!AN42*Model!AO428/10^3,-'Assumptions (NG)'!AN42*Model!AO428/10^3)</f>
        <v>0.5975150047</v>
      </c>
      <c r="AP652" s="160">
        <f>IF(Model!AP436+Model!AP437-Model!AP432-Model!AP435-AP599+AP547&gt;0,'Assumptions (NG)'!AO41*(Model!AP436+Model!AP437-Model!AP432-Model!AP435-AP599+AP547)-'Assumptions (NG)'!AO42*Model!AP428/10^3,-'Assumptions (NG)'!AO42*Model!AP428/10^3)</f>
        <v>0.5208256925</v>
      </c>
      <c r="AQ652" s="160">
        <f>IF(Model!AQ436+Model!AQ437-Model!AQ432-Model!AQ435-AQ599+AQ547&gt;0,'Assumptions (NG)'!AP41*(Model!AQ436+Model!AQ437-Model!AQ432-Model!AQ435-AQ599+AQ547)-'Assumptions (NG)'!AP42*Model!AQ428/10^3,-'Assumptions (NG)'!AP42*Model!AQ428/10^3)</f>
        <v>0.5214293812</v>
      </c>
      <c r="AR652" s="160">
        <f>IF(Model!AR436+Model!AR437-Model!AR432-Model!AR435-AR599+AR547&gt;0,'Assumptions (NG)'!AQ41*(Model!AR436+Model!AR437-Model!AR432-Model!AR435-AR599+AR547)-'Assumptions (NG)'!AQ42*Model!AR428/10^3,-'Assumptions (NG)'!AQ42*Model!AR428/10^3)</f>
        <v>0.5867560526</v>
      </c>
      <c r="AS652" s="160">
        <f>IF(Model!AS436+Model!AS437-Model!AS432-Model!AS435-AS599+AS547&gt;0,'Assumptions (NG)'!AR41*(Model!AS436+Model!AS437-Model!AS432-Model!AS435-AS599+AS547)-'Assumptions (NG)'!AR42*Model!AS428/10^3,-'Assumptions (NG)'!AR42*Model!AS428/10^3)</f>
        <v>0.6539112104</v>
      </c>
      <c r="AT652" s="160">
        <f>IF(Model!AT436+Model!AT437-Model!AT432-Model!AT435-AT599+AT547&gt;0,'Assumptions (NG)'!AS41*(Model!AT436+Model!AT437-Model!AT432-Model!AT435-AT599+AT547)-'Assumptions (NG)'!AS42*Model!AT428/10^3,-'Assumptions (NG)'!AS42*Model!AT428/10^3)</f>
        <v>0.7186192227</v>
      </c>
      <c r="AU652" s="160">
        <f>IF(Model!AU436+Model!AU437-Model!AU432-Model!AU435-AU599+AU547&gt;0,'Assumptions (NG)'!AT41*(Model!AU436+Model!AU437-Model!AU432-Model!AU435-AU599+AU547)-'Assumptions (NG)'!AT42*Model!AU428/10^3,-'Assumptions (NG)'!AT42*Model!AU428/10^3)</f>
        <v>0.778967356</v>
      </c>
      <c r="AV652" s="160">
        <f>IF(Model!AV436+Model!AV437-Model!AV432-Model!AV435-AV599+AV547&gt;0,'Assumptions (NG)'!AU41*(Model!AV436+Model!AV437-Model!AV432-Model!AV435-AV599+AV547)-'Assumptions (NG)'!AU42*Model!AV428/10^3,-'Assumptions (NG)'!AU42*Model!AV428/10^3)</f>
        <v>0.8377742315</v>
      </c>
      <c r="AW652" s="160">
        <f>IF(Model!AW436+Model!AW437-Model!AW432-Model!AW435-AW599+AW547&gt;0,'Assumptions (NG)'!AV41*(Model!AW436+Model!AW437-Model!AW432-Model!AW435-AW599+AW547)-'Assumptions (NG)'!AV42*Model!AW428/10^3,-'Assumptions (NG)'!AV42*Model!AW428/10^3)</f>
        <v>0.8920637115</v>
      </c>
      <c r="AX652" s="160">
        <f>IF(Model!AX436+Model!AX437-Model!AX432-Model!AX435-AX599+AX547&gt;0,'Assumptions (NG)'!AW41*(Model!AX436+Model!AX437-Model!AX432-Model!AX435-AX599+AX547)-'Assumptions (NG)'!AW42*Model!AX428/10^3,-'Assumptions (NG)'!AW42*Model!AX428/10^3)</f>
        <v>0.9485353867</v>
      </c>
      <c r="AY652" s="160">
        <f>IF(Model!AY436+Model!AY437-Model!AY432-Model!AY435-AY599+AY547&gt;0,'Assumptions (NG)'!AX41*(Model!AY436+Model!AY437-Model!AY432-Model!AY435-AY599+AY547)-'Assumptions (NG)'!AX42*Model!AY428/10^3,-'Assumptions (NG)'!AX42*Model!AY428/10^3)</f>
        <v>1.023165114</v>
      </c>
      <c r="AZ652" s="160">
        <f>IF(Model!AZ436+Model!AZ437-Model!AZ432-Model!AZ435-AZ599+AZ547&gt;0,'Assumptions (NG)'!AY41*(Model!AZ436+Model!AZ437-Model!AZ432-Model!AZ435-AZ599+AZ547)-'Assumptions (NG)'!AY42*Model!AZ428/10^3,-'Assumptions (NG)'!AY42*Model!AZ428/10^3)</f>
        <v>1.082279337</v>
      </c>
      <c r="BA652" s="160">
        <f>IF(Model!BA436+Model!BA437-Model!BA432-Model!BA435-BA599+BA547&gt;0,'Assumptions (NG)'!AZ41*(Model!BA436+Model!BA437-Model!BA432-Model!BA435-BA599+BA547)-'Assumptions (NG)'!AZ42*Model!BA428/10^3,-'Assumptions (NG)'!AZ42*Model!BA428/10^3)</f>
        <v>1.12906686</v>
      </c>
    </row>
    <row r="653" ht="15.75" customHeight="1">
      <c r="A653" s="207" t="s">
        <v>363</v>
      </c>
      <c r="B653" s="150" t="s">
        <v>364</v>
      </c>
      <c r="C653" s="154">
        <f>'Assumptions (NG)'!$V$40*C439/10^9+'Assumptions (NG)'!$V$39*C438/10^9</f>
        <v>0.1759566</v>
      </c>
      <c r="D653" s="154">
        <f>'Assumptions (NG)'!$V$40*D439/10^9+'Assumptions (NG)'!$V$39*D438/10^9</f>
        <v>0.252855</v>
      </c>
      <c r="E653" s="154">
        <f>'Assumptions (NG)'!$V$40*E439/10^9+'Assumptions (NG)'!$V$39*E438/10^9</f>
        <v>0.44978852</v>
      </c>
      <c r="F653" s="154">
        <f>'Assumptions (NG)'!$V$40*F439/10^9+'Assumptions (NG)'!$V$39*F438/10^9</f>
        <v>0.5452974</v>
      </c>
      <c r="G653" s="154">
        <f>'Assumptions (NG)'!$V$40*G439/10^9+'Assumptions (NG)'!$V$39*G438/10^9</f>
        <v>0.09258472</v>
      </c>
      <c r="H653" s="154">
        <f>'Assumptions (NG)'!$V$40*H439/10^9+'Assumptions (NG)'!$V$39*H438/10^9</f>
        <v>0.00009928</v>
      </c>
      <c r="I653" s="154">
        <f>'Assumptions (NG)'!$V$40*I439/10^9+'Assumptions (NG)'!$V$39*I438/10^9</f>
        <v>0.0041494</v>
      </c>
      <c r="J653" s="154">
        <f>'Assumptions (NG)'!$V$40*J439/10^9+'Assumptions (NG)'!$V$39*J438/10^9</f>
        <v>0.00064464</v>
      </c>
      <c r="K653" s="154">
        <f>'Assumptions (NG)'!$V$40*K439/10^9+'Assumptions (NG)'!$V$39*K438/10^9</f>
        <v>0.01264152</v>
      </c>
      <c r="L653" s="154">
        <f>'Assumptions (NG)'!$V$40*L439/10^9+'Assumptions (NG)'!$V$39*L438/10^9</f>
        <v>0.00176324</v>
      </c>
      <c r="M653" s="154">
        <f>'Assumptions (NG)'!$V$40*M439/10^9+'Assumptions (NG)'!$V$39*M438/10^9</f>
        <v>0.00212492</v>
      </c>
      <c r="N653" s="154">
        <f>'Assumptions (NG)'!$V$40*N439/10^9+'Assumptions (NG)'!$V$39*N438/10^9</f>
        <v>0.111033</v>
      </c>
      <c r="O653" s="154">
        <f>'Assumptions (NG)'!$V$40*O439/10^9+'Assumptions (NG)'!$V$39*O438/10^9</f>
        <v>0.0024</v>
      </c>
      <c r="P653" s="154">
        <f>'Assumptions (NG)'!$V$40*P439/10^9+'Assumptions (NG)'!$V$39*P438/10^9</f>
        <v>0.00006868</v>
      </c>
      <c r="Q653" s="154">
        <f>'Assumptions (NG)'!$V$40*Q439/10^9+'Assumptions (NG)'!$V$39*Q438/10^9</f>
        <v>0.000085</v>
      </c>
      <c r="R653" s="154">
        <f>'Assumptions (NG)'!$V$40*R439/10^9+'Assumptions (NG)'!$V$39*R438/10^9</f>
        <v>0.00008976</v>
      </c>
      <c r="S653" s="154">
        <f>'Assumptions (NG)'!$V$40*S439/10^9+'Assumptions (NG)'!$V$39*S438/10^9</f>
        <v>0.00048</v>
      </c>
      <c r="T653" s="154">
        <f>'Assumptions (NG)'!$V$40*T439/10^9+'Assumptions (NG)'!$V$39*T438/10^9</f>
        <v>0.00010744</v>
      </c>
      <c r="U653" s="154">
        <f>'Assumptions (NG)'!$V$40*U439/10^9+'Assumptions (NG)'!$V$39*U438/10^9</f>
        <v>0.263032</v>
      </c>
      <c r="V653" s="154">
        <f>'Assumptions (NG)'!$V$40*V439/10^9+'Assumptions (NG)'!$V$39*V438/10^9</f>
        <v>0</v>
      </c>
      <c r="W653" s="154">
        <f>'Assumptions (NG)'!$V$40*W439/10^9+'Assumptions (NG)'!$V$39*W438/10^9</f>
        <v>0</v>
      </c>
      <c r="X653" s="154">
        <f>'Assumptions (NG)'!$V$40*X439/10^9+'Assumptions (NG)'!$V$39*X438/10^9</f>
        <v>0.02801497151</v>
      </c>
      <c r="Y653" s="154">
        <f>'Assumptions (NG)'!$V$40*Y439/10^9+'Assumptions (NG)'!$V$39*Y438/10^9</f>
        <v>0.002207206353</v>
      </c>
      <c r="Z653" s="154">
        <f>'Assumptions (NG)'!$V$40*Z439/10^9+'Assumptions (NG)'!$V$39*Z438/10^9</f>
        <v>0.002207206353</v>
      </c>
      <c r="AA653" s="154">
        <f>'Assumptions (NG)'!$V$40*AA439/10^9+'Assumptions (NG)'!$V$39*AA438/10^9</f>
        <v>0.002264326353</v>
      </c>
      <c r="AB653" s="154">
        <f>'Assumptions (NG)'!$V$40*AB439/10^9+'Assumptions (NG)'!$V$39*AB438/10^9</f>
        <v>0.005335206353</v>
      </c>
      <c r="AC653" s="154">
        <f>'Assumptions (NG)'!$V$40*AC439/10^9+'Assumptions (NG)'!$V$39*AC438/10^9</f>
        <v>0.01670943216</v>
      </c>
      <c r="AD653" s="154">
        <f>'Assumptions (NG)'!$V$40*AD439/10^9+'Assumptions (NG)'!$V$39*AD438/10^9</f>
        <v>0.08722285151</v>
      </c>
      <c r="AE653" s="154">
        <f>'Assumptions (NG)'!$V$40*AE439/10^9+'Assumptions (NG)'!$V$39*AE438/10^9</f>
        <v>0.002207206353</v>
      </c>
      <c r="AF653" s="154">
        <f>'Assumptions (NG)'!$V$40*AF439/10^9+'Assumptions (NG)'!$V$39*AF438/10^9</f>
        <v>0.06516649668</v>
      </c>
      <c r="AG653" s="154">
        <f>'Assumptions (NG)'!$V$40*AG439/10^9+'Assumptions (NG)'!$V$39*AG438/10^9</f>
        <v>0.002356806353</v>
      </c>
      <c r="AH653" s="154">
        <f>'Assumptions (NG)'!$V$40*AH439/10^9+'Assumptions (NG)'!$V$39*AH438/10^9</f>
        <v>0.04974249668</v>
      </c>
      <c r="AI653" s="154">
        <f>'Assumptions (NG)'!$V$40*AI439/10^9+'Assumptions (NG)'!$V$39*AI438/10^9</f>
        <v>0.002215366353</v>
      </c>
      <c r="AJ653" s="154">
        <f>'Assumptions (NG)'!$V$40*AJ439/10^9+'Assumptions (NG)'!$V$39*AJ438/10^9</f>
        <v>0.002215366353</v>
      </c>
      <c r="AK653" s="154">
        <f>'Assumptions (NG)'!$V$40*AK439/10^9+'Assumptions (NG)'!$V$39*AK438/10^9</f>
        <v>0.004318301837</v>
      </c>
      <c r="AL653" s="154">
        <f>'Assumptions (NG)'!$V$40*AL439/10^9+'Assumptions (NG)'!$V$39*AL438/10^9</f>
        <v>0.09185361151</v>
      </c>
      <c r="AM653" s="154">
        <f>'Assumptions (NG)'!$V$40*AM439/10^9+'Assumptions (NG)'!$V$39*AM438/10^9</f>
        <v>0.1603350115</v>
      </c>
      <c r="AN653" s="154">
        <f>'Assumptions (NG)'!$V$40*AN439/10^9+'Assumptions (NG)'!$V$39*AN438/10^9</f>
        <v>0.2358788515</v>
      </c>
      <c r="AO653" s="154">
        <f>'Assumptions (NG)'!$V$40*AO439/10^9+'Assumptions (NG)'!$V$39*AO438/10^9</f>
        <v>0.4336868515</v>
      </c>
      <c r="AP653" s="154">
        <f>'Assumptions (NG)'!$V$40*AP439/10^9+'Assumptions (NG)'!$V$39*AP438/10^9</f>
        <v>0.5298308515</v>
      </c>
      <c r="AQ653" s="154">
        <f>'Assumptions (NG)'!$V$40*AQ439/10^9+'Assumptions (NG)'!$V$39*AQ438/10^9</f>
        <v>0.07755133151</v>
      </c>
      <c r="AR653" s="154">
        <f>'Assumptions (NG)'!$V$40*AR439/10^9+'Assumptions (NG)'!$V$39*AR438/10^9</f>
        <v>0.002207206353</v>
      </c>
      <c r="AS653" s="154">
        <f>'Assumptions (NG)'!$V$40*AS439/10^9+'Assumptions (NG)'!$V$39*AS438/10^9</f>
        <v>0.002382646353</v>
      </c>
      <c r="AT653" s="154">
        <f>'Assumptions (NG)'!$V$40*AT439/10^9+'Assumptions (NG)'!$V$39*AT438/10^9</f>
        <v>0.002254806353</v>
      </c>
      <c r="AU653" s="154">
        <f>'Assumptions (NG)'!$V$40*AU439/10^9+'Assumptions (NG)'!$V$39*AU438/10^9</f>
        <v>0.002310566353</v>
      </c>
      <c r="AV653" s="154">
        <f>'Assumptions (NG)'!$V$40*AV439/10^9+'Assumptions (NG)'!$V$39*AV438/10^9</f>
        <v>0.002351366353</v>
      </c>
      <c r="AW653" s="154">
        <f>'Assumptions (NG)'!$V$40*AW439/10^9+'Assumptions (NG)'!$V$39*AW438/10^9</f>
        <v>0.002207206353</v>
      </c>
      <c r="AX653" s="154">
        <f>'Assumptions (NG)'!$V$40*AX439/10^9+'Assumptions (NG)'!$V$39*AX438/10^9</f>
        <v>0.009780722481</v>
      </c>
      <c r="AY653" s="154">
        <f>'Assumptions (NG)'!$V$40*AY439/10^9+'Assumptions (NG)'!$V$39*AY438/10^9</f>
        <v>0.002207206353</v>
      </c>
      <c r="AZ653" s="154">
        <f>'Assumptions (NG)'!$V$40*AZ439/10^9+'Assumptions (NG)'!$V$39*AZ438/10^9</f>
        <v>0.002961326353</v>
      </c>
      <c r="BA653" s="154">
        <f>'Assumptions (NG)'!$V$40*BA439/10^9+'Assumptions (NG)'!$V$39*BA438/10^9</f>
        <v>0.002611806353</v>
      </c>
      <c r="BB653" s="154"/>
      <c r="BC653" s="154"/>
      <c r="BD653" s="154"/>
      <c r="BE653" s="154"/>
      <c r="BF653" s="154"/>
    </row>
    <row r="654" ht="15.75" customHeight="1">
      <c r="A654" s="207" t="s">
        <v>399</v>
      </c>
      <c r="B654" s="150" t="s">
        <v>364</v>
      </c>
      <c r="C654" s="183">
        <f>C434*10^15/'Assumptions (NG)'!$V$34*'Assumptions (NG)'!$V$38/10^6</f>
        <v>10.99259923</v>
      </c>
      <c r="D654" s="183">
        <f>D434*10^15/'Assumptions (NG)'!$V$34*'Assumptions (NG)'!$V$38/10^6</f>
        <v>15.58081622</v>
      </c>
      <c r="E654" s="183">
        <f>E434*10^15/'Assumptions (NG)'!$V$34*'Assumptions (NG)'!$V$38/10^6</f>
        <v>20.58389469</v>
      </c>
      <c r="F654" s="183">
        <f>F434*10^15/'Assumptions (NG)'!$V$34*'Assumptions (NG)'!$V$38/10^6</f>
        <v>19.48123205</v>
      </c>
      <c r="G654" s="183">
        <f>G434*10^15/'Assumptions (NG)'!$V$34*'Assumptions (NG)'!$V$38/10^6</f>
        <v>20.6218026</v>
      </c>
      <c r="H654" s="183">
        <f>H434*10^15/'Assumptions (NG)'!$V$34*'Assumptions (NG)'!$V$38/10^6</f>
        <v>21.39408086</v>
      </c>
      <c r="I654" s="183">
        <f>I434*10^15/'Assumptions (NG)'!$V$34*'Assumptions (NG)'!$V$38/10^6</f>
        <v>22.35714533</v>
      </c>
      <c r="J654" s="183">
        <f>J434*10^15/'Assumptions (NG)'!$V$34*'Assumptions (NG)'!$V$38/10^6</f>
        <v>22.43420893</v>
      </c>
      <c r="K654" s="183">
        <f>K434*10^15/'Assumptions (NG)'!$V$34*'Assumptions (NG)'!$V$38/10^6</f>
        <v>20.87308975</v>
      </c>
      <c r="L654" s="183">
        <f>L434*10^15/'Assumptions (NG)'!$V$34*'Assumptions (NG)'!$V$38/10^6</f>
        <v>20.69817547</v>
      </c>
      <c r="M654" s="183">
        <f>M434*10^15/'Assumptions (NG)'!$V$34*'Assumptions (NG)'!$V$38/10^6</f>
        <v>24.14801577</v>
      </c>
      <c r="N654" s="183">
        <f>N434*10^15/'Assumptions (NG)'!$V$34*'Assumptions (NG)'!$V$38/10^6</f>
        <v>26.26741523</v>
      </c>
      <c r="O654" s="183">
        <f>O434*10^15/'Assumptions (NG)'!$V$34*'Assumptions (NG)'!$V$38/10^6</f>
        <v>25.35596455</v>
      </c>
      <c r="P654" s="183">
        <f>P434*10^15/'Assumptions (NG)'!$V$34*'Assumptions (NG)'!$V$38/10^6</f>
        <v>21.25129633</v>
      </c>
      <c r="Q654" s="183">
        <f>Q434*10^15/'Assumptions (NG)'!$V$34*'Assumptions (NG)'!$V$38/10^6</f>
        <v>19.49210438</v>
      </c>
      <c r="R654" s="183">
        <f>R434*10^15/'Assumptions (NG)'!$V$34*'Assumptions (NG)'!$V$38/10^6</f>
        <v>21.9395566</v>
      </c>
      <c r="S654" s="183">
        <f>S434*10^15/'Assumptions (NG)'!$V$34*'Assumptions (NG)'!$V$38/10^6</f>
        <v>21.77408574</v>
      </c>
      <c r="T654" s="183">
        <f>T434*10^15/'Assumptions (NG)'!$V$34*'Assumptions (NG)'!$V$38/10^6</f>
        <v>20.74555759</v>
      </c>
      <c r="U654" s="183">
        <f>U434*10^15/'Assumptions (NG)'!$V$34*'Assumptions (NG)'!$V$38/10^6</f>
        <v>20.53464337</v>
      </c>
      <c r="V654" s="183">
        <f>V434*10^15/'Assumptions (NG)'!$V$34*'Assumptions (NG)'!$V$38/10^6</f>
        <v>20.12395312</v>
      </c>
      <c r="W654" s="183">
        <f>W434*10^15/'Assumptions (NG)'!$V$34*'Assumptions (NG)'!$V$38/10^6</f>
        <v>19.71326287</v>
      </c>
      <c r="X654" s="183">
        <f>X434*10^15/'Assumptions (NG)'!$V$34*'Assumptions (NG)'!$V$38/10^6</f>
        <v>19.54478902</v>
      </c>
      <c r="Y654" s="183">
        <f>Y434*10^15/'Assumptions (NG)'!$V$34*'Assumptions (NG)'!$V$38/10^6</f>
        <v>19.36671779</v>
      </c>
      <c r="Z654" s="183">
        <f>Z434*10^15/'Assumptions (NG)'!$V$34*'Assumptions (NG)'!$V$38/10^6</f>
        <v>19.17904918</v>
      </c>
      <c r="AA654" s="183">
        <f>AA434*10^15/'Assumptions (NG)'!$V$34*'Assumptions (NG)'!$V$38/10^6</f>
        <v>18.98178318</v>
      </c>
      <c r="AB654" s="183">
        <f>AB434*10^15/'Assumptions (NG)'!$V$34*'Assumptions (NG)'!$V$38/10^6</f>
        <v>18.77491981</v>
      </c>
      <c r="AC654" s="183">
        <f>AC434*10^15/'Assumptions (NG)'!$V$34*'Assumptions (NG)'!$V$38/10^6</f>
        <v>18.55845906</v>
      </c>
      <c r="AD654" s="183">
        <f>AD434*10^15/'Assumptions (NG)'!$V$34*'Assumptions (NG)'!$V$38/10^6</f>
        <v>18.33240092</v>
      </c>
      <c r="AE654" s="183">
        <f>AE434*10^15/'Assumptions (NG)'!$V$34*'Assumptions (NG)'!$V$38/10^6</f>
        <v>18.54582518</v>
      </c>
      <c r="AF654" s="183">
        <f>AF434*10^15/'Assumptions (NG)'!$V$34*'Assumptions (NG)'!$V$38/10^6</f>
        <v>18.75924944</v>
      </c>
      <c r="AG654" s="183">
        <f>AG434*10^15/'Assumptions (NG)'!$V$34*'Assumptions (NG)'!$V$38/10^6</f>
        <v>18.9726737</v>
      </c>
      <c r="AH654" s="183">
        <f>AH434*10^15/'Assumptions (NG)'!$V$34*'Assumptions (NG)'!$V$38/10^6</f>
        <v>19.18609795</v>
      </c>
      <c r="AI654" s="183">
        <f>AI434*10^15/'Assumptions (NG)'!$V$34*'Assumptions (NG)'!$V$38/10^6</f>
        <v>19.39952221</v>
      </c>
      <c r="AJ654" s="183">
        <f>AJ434*10^15/'Assumptions (NG)'!$V$34*'Assumptions (NG)'!$V$38/10^6</f>
        <v>19.61294647</v>
      </c>
      <c r="AK654" s="183">
        <f>AK434*10^15/'Assumptions (NG)'!$V$34*'Assumptions (NG)'!$V$38/10^6</f>
        <v>19.82637073</v>
      </c>
      <c r="AL654" s="183">
        <f>AL434*10^15/'Assumptions (NG)'!$V$34*'Assumptions (NG)'!$V$38/10^6</f>
        <v>20.03979499</v>
      </c>
      <c r="AM654" s="183">
        <f>AM434*10^15/'Assumptions (NG)'!$V$34*'Assumptions (NG)'!$V$38/10^6</f>
        <v>20.25321924</v>
      </c>
      <c r="AN654" s="183">
        <f>AN434*10^15/'Assumptions (NG)'!$V$34*'Assumptions (NG)'!$V$38/10^6</f>
        <v>20.4666435</v>
      </c>
      <c r="AO654" s="183">
        <f>AO434*10^15/'Assumptions (NG)'!$V$34*'Assumptions (NG)'!$V$38/10^6</f>
        <v>20.68006776</v>
      </c>
      <c r="AP654" s="183">
        <f>AP434*10^15/'Assumptions (NG)'!$V$34*'Assumptions (NG)'!$V$38/10^6</f>
        <v>20.89349202</v>
      </c>
      <c r="AQ654" s="183">
        <f>AQ434*10^15/'Assumptions (NG)'!$V$34*'Assumptions (NG)'!$V$38/10^6</f>
        <v>21.10691628</v>
      </c>
      <c r="AR654" s="183">
        <f>AR434*10^15/'Assumptions (NG)'!$V$34*'Assumptions (NG)'!$V$38/10^6</f>
        <v>21.32034054</v>
      </c>
      <c r="AS654" s="183">
        <f>AS434*10^15/'Assumptions (NG)'!$V$34*'Assumptions (NG)'!$V$38/10^6</f>
        <v>21.53376479</v>
      </c>
      <c r="AT654" s="183">
        <f>AT434*10^15/'Assumptions (NG)'!$V$34*'Assumptions (NG)'!$V$38/10^6</f>
        <v>21.74718905</v>
      </c>
      <c r="AU654" s="183">
        <f>AU434*10^15/'Assumptions (NG)'!$V$34*'Assumptions (NG)'!$V$38/10^6</f>
        <v>21.96061331</v>
      </c>
      <c r="AV654" s="183">
        <f>AV434*10^15/'Assumptions (NG)'!$V$34*'Assumptions (NG)'!$V$38/10^6</f>
        <v>22.17403757</v>
      </c>
      <c r="AW654" s="183">
        <f>AW434*10^15/'Assumptions (NG)'!$V$34*'Assumptions (NG)'!$V$38/10^6</f>
        <v>22.38746183</v>
      </c>
      <c r="AX654" s="183">
        <f>AX434*10^15/'Assumptions (NG)'!$V$34*'Assumptions (NG)'!$V$38/10^6</f>
        <v>22.60088608</v>
      </c>
      <c r="AY654" s="183">
        <f>AY434*10^15/'Assumptions (NG)'!$V$34*'Assumptions (NG)'!$V$38/10^6</f>
        <v>22.81431034</v>
      </c>
      <c r="AZ654" s="183">
        <f>AZ434*10^15/'Assumptions (NG)'!$V$34*'Assumptions (NG)'!$V$38/10^6</f>
        <v>23.0277346</v>
      </c>
      <c r="BA654" s="183">
        <f>BA434*10^15/'Assumptions (NG)'!$V$34*'Assumptions (NG)'!$V$38/10^6</f>
        <v>23.24115886</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0.411687</v>
      </c>
      <c r="D656" s="229">
        <f>sum('Assumptions (NG non-electricity'!C3,'Assumptions (NG non-electricity'!C6)+'Assumptions (NG non-electricity'!C7*'Assumptions (NG non-electricity'!C9</f>
        <v>0.390534</v>
      </c>
      <c r="E656" s="229">
        <f>sum('Assumptions (NG non-electricity'!D3,'Assumptions (NG non-electricity'!D6)+'Assumptions (NG non-electricity'!D7*'Assumptions (NG non-electricity'!D9</f>
        <v>0.40075</v>
      </c>
      <c r="F656" s="229">
        <f>sum('Assumptions (NG non-electricity'!E3,'Assumptions (NG non-electricity'!E6)+'Assumptions (NG non-electricity'!E7*'Assumptions (NG non-electricity'!E9</f>
        <v>0.3873815</v>
      </c>
      <c r="G656" s="229">
        <f>sum('Assumptions (NG non-electricity'!F3,'Assumptions (NG non-electricity'!F6)+'Assumptions (NG non-electricity'!F7*'Assumptions (NG non-electricity'!F9</f>
        <v>0.365967</v>
      </c>
      <c r="H656" s="229">
        <f>sum('Assumptions (NG non-electricity'!G3,'Assumptions (NG non-electricity'!G6)+'Assumptions (NG non-electricity'!G7*'Assumptions (NG non-electricity'!G9</f>
        <v>0.366831</v>
      </c>
      <c r="I656" s="229">
        <f>sum('Assumptions (NG non-electricity'!H3,'Assumptions (NG non-electricity'!H6)+'Assumptions (NG non-electricity'!H7*'Assumptions (NG non-electricity'!H9</f>
        <v>0.335234</v>
      </c>
      <c r="J656" s="229">
        <f>sum('Assumptions (NG non-electricity'!I3,'Assumptions (NG non-electricity'!I6)+'Assumptions (NG non-electricity'!I7*'Assumptions (NG non-electricity'!I9</f>
        <v>0.375753</v>
      </c>
      <c r="K656" s="229">
        <f>sum('Assumptions (NG non-electricity'!J3,'Assumptions (NG non-electricity'!J6)+'Assumptions (NG non-electricity'!J7*'Assumptions (NG non-electricity'!J9</f>
        <v>0.405268</v>
      </c>
      <c r="L656" s="229">
        <f>sum('Assumptions (NG non-electricity'!K3,'Assumptions (NG non-electricity'!K6)+'Assumptions (NG non-electricity'!K7*'Assumptions (NG non-electricity'!K9</f>
        <v>0.4104725</v>
      </c>
      <c r="M656" s="229">
        <f>sum('Assumptions (NG non-electricity'!L3,'Assumptions (NG non-electricity'!L6)+'Assumptions (NG non-electricity'!L7*'Assumptions (NG non-electricity'!L9</f>
        <v>0.4049225</v>
      </c>
      <c r="N656" s="229">
        <f>sum('Assumptions (NG non-electricity'!M3,'Assumptions (NG non-electricity'!M6)+'Assumptions (NG non-electricity'!M7*'Assumptions (NG non-electricity'!M9</f>
        <v>0.428546</v>
      </c>
      <c r="O656" s="229">
        <f>sum('Assumptions (NG non-electricity'!N3,'Assumptions (NG non-electricity'!N6)+'Assumptions (NG non-electricity'!N7*'Assumptions (NG non-electricity'!N9</f>
        <v>0.398167</v>
      </c>
      <c r="P656" s="229">
        <f>sum('Assumptions (NG non-electricity'!O3,'Assumptions (NG non-electricity'!O6)+'Assumptions (NG non-electricity'!O7*'Assumptions (NG non-electricity'!O9</f>
        <v>0.4500225</v>
      </c>
      <c r="Q656" s="229">
        <f>sum('Assumptions (NG non-electricity'!P3,'Assumptions (NG non-electricity'!P6)+'Assumptions (NG non-electricity'!P7*'Assumptions (NG non-electricity'!P9</f>
        <v>0.4754215</v>
      </c>
      <c r="R656" s="229">
        <f>sum('Assumptions (NG non-electricity'!Q3,'Assumptions (NG non-electricity'!Q6)+'Assumptions (NG non-electricity'!Q7*'Assumptions (NG non-electricity'!Q9</f>
        <v>0.4756115</v>
      </c>
      <c r="S656" s="229">
        <f>sum('Assumptions (NG non-electricity'!R3,'Assumptions (NG non-electricity'!R6)+'Assumptions (NG non-electricity'!R7*'Assumptions (NG non-electricity'!R9</f>
        <v>0.4442065</v>
      </c>
      <c r="T656" s="229">
        <f>sum('Assumptions (NG non-electricity'!S3,'Assumptions (NG non-electricity'!S6)+'Assumptions (NG non-electricity'!S7*'Assumptions (NG non-electricity'!S9</f>
        <v>0.4517676023</v>
      </c>
      <c r="U656" s="229">
        <f>sum('Assumptions (NG non-electricity'!T3,'Assumptions (NG non-electricity'!T6)+'Assumptions (NG non-electricity'!T7*'Assumptions (NG non-electricity'!T9</f>
        <v>0.4521285401</v>
      </c>
      <c r="V656" s="229">
        <f>sum('Assumptions (NG non-electricity'!U3,'Assumptions (NG non-electricity'!U6)+'Assumptions (NG non-electricity'!U7*'Assumptions (NG non-electricity'!U9</f>
        <v>0.4524894779</v>
      </c>
      <c r="W656" s="229">
        <f>sum('Assumptions (NG non-electricity'!V3,'Assumptions (NG non-electricity'!V6)+'Assumptions (NG non-electricity'!V7*'Assumptions (NG non-electricity'!V9</f>
        <v>0.4528504158</v>
      </c>
      <c r="X656" s="229">
        <f>sum('Assumptions (NG non-electricity'!W3,'Assumptions (NG non-electricity'!W6)+'Assumptions (NG non-electricity'!W7*'Assumptions (NG non-electricity'!W9</f>
        <v>0.4532113536</v>
      </c>
      <c r="Y656" s="229">
        <f>sum('Assumptions (NG non-electricity'!X3,'Assumptions (NG non-electricity'!X6)+'Assumptions (NG non-electricity'!X7*'Assumptions (NG non-electricity'!X9</f>
        <v>0.4535722914</v>
      </c>
      <c r="Z656" s="229">
        <f>sum('Assumptions (NG non-electricity'!Y3,'Assumptions (NG non-electricity'!Y6)+'Assumptions (NG non-electricity'!Y7*'Assumptions (NG non-electricity'!Y9</f>
        <v>0.4539332292</v>
      </c>
      <c r="AA656" s="229">
        <f>sum('Assumptions (NG non-electricity'!Z3,'Assumptions (NG non-electricity'!Z6)+'Assumptions (NG non-electricity'!Z7*'Assumptions (NG non-electricity'!Z9</f>
        <v>0.454294167</v>
      </c>
      <c r="AB656" s="229">
        <f>sum('Assumptions (NG non-electricity'!AA3,'Assumptions (NG non-electricity'!AA6)+'Assumptions (NG non-electricity'!AA7*'Assumptions (NG non-electricity'!AA9</f>
        <v>0.4546551048</v>
      </c>
      <c r="AC656" s="229">
        <f>sum('Assumptions (NG non-electricity'!AB3,'Assumptions (NG non-electricity'!AB6)+'Assumptions (NG non-electricity'!AB7*'Assumptions (NG non-electricity'!AB9</f>
        <v>0.4550160426</v>
      </c>
      <c r="AD656" s="229">
        <f>sum('Assumptions (NG non-electricity'!AC3,'Assumptions (NG non-electricity'!AC6)+'Assumptions (NG non-electricity'!AC7*'Assumptions (NG non-electricity'!AC9</f>
        <v>0.4553769804</v>
      </c>
      <c r="AE656" s="229">
        <f>sum('Assumptions (NG non-electricity'!AD3,'Assumptions (NG non-electricity'!AD6)+'Assumptions (NG non-electricity'!AD7*'Assumptions (NG non-electricity'!AD9</f>
        <v>0.4557379182</v>
      </c>
      <c r="AF656" s="229">
        <f>sum('Assumptions (NG non-electricity'!AE3,'Assumptions (NG non-electricity'!AE6)+'Assumptions (NG non-electricity'!AE7*'Assumptions (NG non-electricity'!AE9</f>
        <v>0.456098856</v>
      </c>
      <c r="AG656" s="229">
        <f>sum('Assumptions (NG non-electricity'!AF3,'Assumptions (NG non-electricity'!AF6)+'Assumptions (NG non-electricity'!AF7*'Assumptions (NG non-electricity'!AF9</f>
        <v>0.4564597938</v>
      </c>
      <c r="AH656" s="229">
        <f>sum('Assumptions (NG non-electricity'!AG3,'Assumptions (NG non-electricity'!AG6)+'Assumptions (NG non-electricity'!AG7*'Assumptions (NG non-electricity'!AG9</f>
        <v>0.4568207316</v>
      </c>
      <c r="AI656" s="229">
        <f>sum('Assumptions (NG non-electricity'!AH3,'Assumptions (NG non-electricity'!AH6)+'Assumptions (NG non-electricity'!AH7*'Assumptions (NG non-electricity'!AH9</f>
        <v>0.4571816694</v>
      </c>
      <c r="AJ656" s="229">
        <f>sum('Assumptions (NG non-electricity'!AI3,'Assumptions (NG non-electricity'!AI6)+'Assumptions (NG non-electricity'!AI7*'Assumptions (NG non-electricity'!AI9</f>
        <v>0.4575426072</v>
      </c>
      <c r="AK656" s="229">
        <f>sum('Assumptions (NG non-electricity'!AJ3,'Assumptions (NG non-electricity'!AJ6)+'Assumptions (NG non-electricity'!AJ7*'Assumptions (NG non-electricity'!AJ9</f>
        <v>0.457903545</v>
      </c>
      <c r="AL656" s="229">
        <f>sum('Assumptions (NG non-electricity'!AK3,'Assumptions (NG non-electricity'!AK6)+'Assumptions (NG non-electricity'!AK7*'Assumptions (NG non-electricity'!AK9</f>
        <v>0.4582644828</v>
      </c>
      <c r="AM656" s="229">
        <f>sum('Assumptions (NG non-electricity'!AL3,'Assumptions (NG non-electricity'!AL6)+'Assumptions (NG non-electricity'!AL7*'Assumptions (NG non-electricity'!AL9</f>
        <v>0.4586254206</v>
      </c>
      <c r="AN656" s="229">
        <f>sum('Assumptions (NG non-electricity'!AM3,'Assumptions (NG non-electricity'!AM6)+'Assumptions (NG non-electricity'!AM7*'Assumptions (NG non-electricity'!AM9</f>
        <v>0.4589863584</v>
      </c>
      <c r="AO656" s="229">
        <f>sum('Assumptions (NG non-electricity'!AN3,'Assumptions (NG non-electricity'!AN6)+'Assumptions (NG non-electricity'!AN7*'Assumptions (NG non-electricity'!AN9</f>
        <v>0.4593472962</v>
      </c>
      <c r="AP656" s="229">
        <f>sum('Assumptions (NG non-electricity'!AO3,'Assumptions (NG non-electricity'!AO6)+'Assumptions (NG non-electricity'!AO7*'Assumptions (NG non-electricity'!AO9</f>
        <v>0.459708234</v>
      </c>
      <c r="AQ656" s="229">
        <f>sum('Assumptions (NG non-electricity'!AP3,'Assumptions (NG non-electricity'!AP6)+'Assumptions (NG non-electricity'!AP7*'Assumptions (NG non-electricity'!AP9</f>
        <v>0.4600691718</v>
      </c>
      <c r="AR656" s="229">
        <f>sum('Assumptions (NG non-electricity'!AQ3,'Assumptions (NG non-electricity'!AQ6)+'Assumptions (NG non-electricity'!AQ7*'Assumptions (NG non-electricity'!AQ9</f>
        <v>0.4604301096</v>
      </c>
      <c r="AS656" s="229">
        <f>sum('Assumptions (NG non-electricity'!AR3,'Assumptions (NG non-electricity'!AR6)+'Assumptions (NG non-electricity'!AR7*'Assumptions (NG non-electricity'!AR9</f>
        <v>0.4607910474</v>
      </c>
      <c r="AT656" s="229">
        <f>sum('Assumptions (NG non-electricity'!AS3,'Assumptions (NG non-electricity'!AS6)+'Assumptions (NG non-electricity'!AS7*'Assumptions (NG non-electricity'!AS9</f>
        <v>0.4611519852</v>
      </c>
      <c r="AU656" s="229">
        <f>sum('Assumptions (NG non-electricity'!AT3,'Assumptions (NG non-electricity'!AT6)+'Assumptions (NG non-electricity'!AT7*'Assumptions (NG non-electricity'!AT9</f>
        <v>0.461512923</v>
      </c>
      <c r="AV656" s="229">
        <f>sum('Assumptions (NG non-electricity'!AU3,'Assumptions (NG non-electricity'!AU6)+'Assumptions (NG non-electricity'!AU7*'Assumptions (NG non-electricity'!AU9</f>
        <v>0.4618738608</v>
      </c>
      <c r="AW656" s="229">
        <f>sum('Assumptions (NG non-electricity'!AV3,'Assumptions (NG non-electricity'!AV6)+'Assumptions (NG non-electricity'!AV7*'Assumptions (NG non-electricity'!AV9</f>
        <v>0.4622347986</v>
      </c>
      <c r="AX656" s="229">
        <f>sum('Assumptions (NG non-electricity'!AW3,'Assumptions (NG non-electricity'!AW6)+'Assumptions (NG non-electricity'!AW7*'Assumptions (NG non-electricity'!AW9</f>
        <v>0.4625957364</v>
      </c>
      <c r="AY656" s="229">
        <f>sum('Assumptions (NG non-electricity'!AX3,'Assumptions (NG non-electricity'!AX6)+'Assumptions (NG non-electricity'!AX7*'Assumptions (NG non-electricity'!AX9</f>
        <v>0.4629566742</v>
      </c>
      <c r="AZ656" s="229">
        <f>sum('Assumptions (NG non-electricity'!AY3,'Assumptions (NG non-electricity'!AY6)+'Assumptions (NG non-electricity'!AY7*'Assumptions (NG non-electricity'!AY9</f>
        <v>0.463317612</v>
      </c>
      <c r="BA656" s="229">
        <f>sum('Assumptions (NG non-electricity'!AZ3,'Assumptions (NG non-electricity'!AZ6)+'Assumptions (NG non-electricity'!AZ7*'Assumptions (NG non-electricity'!AZ9</f>
        <v>0.4636785498</v>
      </c>
    </row>
    <row r="657" ht="15.75" customHeight="1">
      <c r="A657" s="186" t="s">
        <v>402</v>
      </c>
      <c r="B657" s="150" t="s">
        <v>392</v>
      </c>
      <c r="C657" s="229">
        <f>sum('Assumptions (NG non-electricity'!B3,'Assumptions (NG non-electricity'!B6)</f>
        <v>0.337847</v>
      </c>
      <c r="D657" s="229">
        <f>sum('Assumptions (NG non-electricity'!C3,'Assumptions (NG non-electricity'!C6)</f>
        <v>0.319487</v>
      </c>
      <c r="E657" s="229">
        <f>sum('Assumptions (NG non-electricity'!D3,'Assumptions (NG non-electricity'!D6)</f>
        <v>0.320994</v>
      </c>
      <c r="F657" s="229">
        <f>sum('Assumptions (NG non-electricity'!E3,'Assumptions (NG non-electricity'!E6)</f>
        <v>0.34325</v>
      </c>
      <c r="G657" s="229">
        <f>sum('Assumptions (NG non-electricity'!F3,'Assumptions (NG non-electricity'!F6)</f>
        <v>0.316518</v>
      </c>
      <c r="H657" s="229">
        <f>sum('Assumptions (NG non-electricity'!G3,'Assumptions (NG non-electricity'!G6)</f>
        <v>0.320856</v>
      </c>
      <c r="I657" s="229">
        <f>sum('Assumptions (NG non-electricity'!H3,'Assumptions (NG non-electricity'!H6)</f>
        <v>0.285339</v>
      </c>
      <c r="J657" s="229">
        <f>sum('Assumptions (NG non-electricity'!I3,'Assumptions (NG non-electricity'!I6)</f>
        <v>0.320783</v>
      </c>
      <c r="K657" s="229">
        <f>sum('Assumptions (NG non-electricity'!J3,'Assumptions (NG non-electricity'!J6)</f>
        <v>0.349742</v>
      </c>
      <c r="L657" s="229">
        <f>sum('Assumptions (NG non-electricity'!K3,'Assumptions (NG non-electricity'!K6)</f>
        <v>0.356236</v>
      </c>
      <c r="M657" s="229">
        <f>sum('Assumptions (NG non-electricity'!L3,'Assumptions (NG non-electricity'!L6)</f>
        <v>0.346285</v>
      </c>
      <c r="N657" s="229">
        <f>sum('Assumptions (NG non-electricity'!M3,'Assumptions (NG non-electricity'!M6)</f>
        <v>0.367224</v>
      </c>
      <c r="O657" s="229">
        <f>sum('Assumptions (NG non-electricity'!N3,'Assumptions (NG non-electricity'!N6)</f>
        <v>0.33698</v>
      </c>
      <c r="P657" s="229">
        <f>sum('Assumptions (NG non-electricity'!O3,'Assumptions (NG non-electricity'!O6)</f>
        <v>0.38507</v>
      </c>
      <c r="Q657" s="229">
        <f>sum('Assumptions (NG non-electricity'!P3,'Assumptions (NG non-electricity'!P6)</f>
        <v>0.415628</v>
      </c>
      <c r="R657" s="229">
        <f>sum('Assumptions (NG non-electricity'!Q3,'Assumptions (NG non-electricity'!Q6)</f>
        <v>0.41893</v>
      </c>
      <c r="S657" s="229">
        <f>sum('Assumptions (NG non-electricity'!R3,'Assumptions (NG non-electricity'!R6)</f>
        <v>0.388573</v>
      </c>
      <c r="T657" s="229">
        <f>sum('Assumptions (NG non-electricity'!S3,'Assumptions (NG non-electricity'!S6)</f>
        <v>0.3953361023</v>
      </c>
      <c r="U657" s="229">
        <f>sum('Assumptions (NG non-electricity'!T3,'Assumptions (NG non-electricity'!T6)</f>
        <v>0.3950131592</v>
      </c>
      <c r="V657" s="229">
        <f>sum('Assumptions (NG non-electricity'!U3,'Assumptions (NG non-electricity'!U6)</f>
        <v>0.3946902161</v>
      </c>
      <c r="W657" s="229">
        <f>sum('Assumptions (NG non-electricity'!V3,'Assumptions (NG non-electricity'!V6)</f>
        <v>0.394367273</v>
      </c>
      <c r="X657" s="229">
        <f>sum('Assumptions (NG non-electricity'!W3,'Assumptions (NG non-electricity'!W6)</f>
        <v>0.3940443299</v>
      </c>
      <c r="Y657" s="229">
        <f>sum('Assumptions (NG non-electricity'!X3,'Assumptions (NG non-electricity'!X6)</f>
        <v>0.3937213868</v>
      </c>
      <c r="Z657" s="229">
        <f>sum('Assumptions (NG non-electricity'!Y3,'Assumptions (NG non-electricity'!Y6)</f>
        <v>0.3933984437</v>
      </c>
      <c r="AA657" s="229">
        <f>sum('Assumptions (NG non-electricity'!Z3,'Assumptions (NG non-electricity'!Z6)</f>
        <v>0.3930755006</v>
      </c>
      <c r="AB657" s="229">
        <f>sum('Assumptions (NG non-electricity'!AA3,'Assumptions (NG non-electricity'!AA6)</f>
        <v>0.3927525575</v>
      </c>
      <c r="AC657" s="229">
        <f>sum('Assumptions (NG non-electricity'!AB3,'Assumptions (NG non-electricity'!AB6)</f>
        <v>0.3924296144</v>
      </c>
      <c r="AD657" s="229">
        <f>sum('Assumptions (NG non-electricity'!AC3,'Assumptions (NG non-electricity'!AC6)</f>
        <v>0.3921066713</v>
      </c>
      <c r="AE657" s="229">
        <f>sum('Assumptions (NG non-electricity'!AD3,'Assumptions (NG non-electricity'!AD6)</f>
        <v>0.3917837282</v>
      </c>
      <c r="AF657" s="229">
        <f>sum('Assumptions (NG non-electricity'!AE3,'Assumptions (NG non-electricity'!AE6)</f>
        <v>0.3914607851</v>
      </c>
      <c r="AG657" s="229">
        <f>sum('Assumptions (NG non-electricity'!AF3,'Assumptions (NG non-electricity'!AF6)</f>
        <v>0.3911378419</v>
      </c>
      <c r="AH657" s="229">
        <f>sum('Assumptions (NG non-electricity'!AG3,'Assumptions (NG non-electricity'!AG6)</f>
        <v>0.3908148988</v>
      </c>
      <c r="AI657" s="229">
        <f>sum('Assumptions (NG non-electricity'!AH3,'Assumptions (NG non-electricity'!AH6)</f>
        <v>0.3904919557</v>
      </c>
      <c r="AJ657" s="229">
        <f>sum('Assumptions (NG non-electricity'!AI3,'Assumptions (NG non-electricity'!AI6)</f>
        <v>0.3901690126</v>
      </c>
      <c r="AK657" s="229">
        <f>sum('Assumptions (NG non-electricity'!AJ3,'Assumptions (NG non-electricity'!AJ6)</f>
        <v>0.3898460695</v>
      </c>
      <c r="AL657" s="229">
        <f>sum('Assumptions (NG non-electricity'!AK3,'Assumptions (NG non-electricity'!AK6)</f>
        <v>0.3895231264</v>
      </c>
      <c r="AM657" s="229">
        <f>sum('Assumptions (NG non-electricity'!AL3,'Assumptions (NG non-electricity'!AL6)</f>
        <v>0.3892001833</v>
      </c>
      <c r="AN657" s="229">
        <f>sum('Assumptions (NG non-electricity'!AM3,'Assumptions (NG non-electricity'!AM6)</f>
        <v>0.3888772402</v>
      </c>
      <c r="AO657" s="229">
        <f>sum('Assumptions (NG non-electricity'!AN3,'Assumptions (NG non-electricity'!AN6)</f>
        <v>0.3885542971</v>
      </c>
      <c r="AP657" s="229">
        <f>sum('Assumptions (NG non-electricity'!AO3,'Assumptions (NG non-electricity'!AO6)</f>
        <v>0.388231354</v>
      </c>
      <c r="AQ657" s="229">
        <f>sum('Assumptions (NG non-electricity'!AP3,'Assumptions (NG non-electricity'!AP6)</f>
        <v>0.3879084109</v>
      </c>
      <c r="AR657" s="229">
        <f>sum('Assumptions (NG non-electricity'!AQ3,'Assumptions (NG non-electricity'!AQ6)</f>
        <v>0.3875854678</v>
      </c>
      <c r="AS657" s="229">
        <f>sum('Assumptions (NG non-electricity'!AR3,'Assumptions (NG non-electricity'!AR6)</f>
        <v>0.3872625247</v>
      </c>
      <c r="AT657" s="229">
        <f>sum('Assumptions (NG non-electricity'!AS3,'Assumptions (NG non-electricity'!AS6)</f>
        <v>0.3869395815</v>
      </c>
      <c r="AU657" s="229">
        <f>sum('Assumptions (NG non-electricity'!AT3,'Assumptions (NG non-electricity'!AT6)</f>
        <v>0.3866166384</v>
      </c>
      <c r="AV657" s="229">
        <f>sum('Assumptions (NG non-electricity'!AU3,'Assumptions (NG non-electricity'!AU6)</f>
        <v>0.3862936953</v>
      </c>
      <c r="AW657" s="229">
        <f>sum('Assumptions (NG non-electricity'!AV3,'Assumptions (NG non-electricity'!AV6)</f>
        <v>0.3859707522</v>
      </c>
      <c r="AX657" s="229">
        <f>sum('Assumptions (NG non-electricity'!AW3,'Assumptions (NG non-electricity'!AW6)</f>
        <v>0.3856478091</v>
      </c>
      <c r="AY657" s="229">
        <f>sum('Assumptions (NG non-electricity'!AX3,'Assumptions (NG non-electricity'!AX6)</f>
        <v>0.385324866</v>
      </c>
      <c r="AZ657" s="229">
        <f>sum('Assumptions (NG non-electricity'!AY3,'Assumptions (NG non-electricity'!AY6)</f>
        <v>0.3850019229</v>
      </c>
      <c r="BA657" s="229">
        <f>sum('Assumptions (NG non-electricity'!AZ3,'Assumptions (NG non-electricity'!AZ6)</f>
        <v>0.3846789798</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6</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1.8</v>
      </c>
      <c r="AL670" s="235">
        <f>'Assumptions (Wind)'!AK42</f>
        <v>43.5</v>
      </c>
      <c r="AM670" s="235">
        <f>'Assumptions (Wind)'!AL42</f>
        <v>28.5</v>
      </c>
      <c r="AN670" s="235">
        <f>'Assumptions (Wind)'!AM42</f>
        <v>130.2</v>
      </c>
      <c r="AO670" s="235">
        <f>'Assumptions (Wind)'!AN42</f>
        <v>96.2</v>
      </c>
      <c r="AP670" s="235">
        <f>'Assumptions (Wind)'!AO42</f>
        <v>144.5</v>
      </c>
      <c r="AQ670" s="235">
        <f>'Assumptions (Wind)'!AP42</f>
        <v>357.6</v>
      </c>
      <c r="AR670" s="235">
        <f>'Assumptions (Wind)'!AQ42</f>
        <v>3.4</v>
      </c>
      <c r="AS670" s="235">
        <f>'Assumptions (Wind)'!AR42</f>
        <v>11.9</v>
      </c>
      <c r="AT670" s="235">
        <f>'Assumptions (Wind)'!AS42</f>
        <v>178.7</v>
      </c>
      <c r="AU670" s="235">
        <f>'Assumptions (Wind)'!AT42</f>
        <v>353.3</v>
      </c>
      <c r="AV670" s="235">
        <f>'Assumptions (Wind)'!AU42</f>
        <v>54.3</v>
      </c>
      <c r="AW670" s="235">
        <f>'Assumptions (Wind)'!AV42</f>
        <v>1.5</v>
      </c>
      <c r="AX670" s="235">
        <f>'Assumptions (Wind)'!AW42</f>
        <v>0</v>
      </c>
      <c r="AY670" s="235">
        <f>'Assumptions (Wind)'!AX42</f>
        <v>0</v>
      </c>
      <c r="AZ670" s="235">
        <f>'Assumptions (Wind)'!AY42</f>
        <v>313.2514538</v>
      </c>
      <c r="BA670" s="235">
        <f>'Assumptions (Wind)'!AZ42</f>
        <v>313.2514538</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1411.4</v>
      </c>
      <c r="Y671" s="167">
        <f>X671-'Assumptions (Wind)'!X42+X677</f>
        <v>1724.651454</v>
      </c>
      <c r="Z671" s="167">
        <f>Y671-'Assumptions (Wind)'!Y42+Y677</f>
        <v>2037.902908</v>
      </c>
      <c r="AA671" s="167">
        <f>Z671-'Assumptions (Wind)'!Z42+Z677</f>
        <v>2351.154361</v>
      </c>
      <c r="AB671" s="167">
        <f>AA671-'Assumptions (Wind)'!AA42+AA677</f>
        <v>2658.405815</v>
      </c>
      <c r="AC671" s="167">
        <f>AB671-'Assumptions (Wind)'!AB42+AB677</f>
        <v>2977.657269</v>
      </c>
      <c r="AD671" s="167">
        <f>AC671-'Assumptions (Wind)'!AC42+AC677</f>
        <v>3290.908723</v>
      </c>
      <c r="AE671" s="167">
        <f>AD671-'Assumptions (Wind)'!AD42+AD677</f>
        <v>3604.160177</v>
      </c>
      <c r="AF671" s="167">
        <f>AE671-'Assumptions (Wind)'!AE42+AE677</f>
        <v>3917.41163</v>
      </c>
      <c r="AG671" s="167">
        <f>AF671-'Assumptions (Wind)'!AF42+AF677</f>
        <v>4230.663084</v>
      </c>
      <c r="AH671" s="167">
        <f>AG671-'Assumptions (Wind)'!AG42+AG677</f>
        <v>4543.914538</v>
      </c>
      <c r="AI671" s="167">
        <f>AH671-'Assumptions (Wind)'!AH42+AH677</f>
        <v>4857.165992</v>
      </c>
      <c r="AJ671" s="167">
        <f>AI671-'Assumptions (Wind)'!AI42+AI677</f>
        <v>5170.417446</v>
      </c>
      <c r="AK671" s="167">
        <f>AJ671-'Assumptions (Wind)'!AJ42+AJ677</f>
        <v>5481.868899</v>
      </c>
      <c r="AL671" s="167">
        <f>AK671-'Assumptions (Wind)'!AK42+AK677</f>
        <v>5753.420353</v>
      </c>
      <c r="AM671" s="167">
        <f>AL671-'Assumptions (Wind)'!AL42+AL677</f>
        <v>6081.671807</v>
      </c>
      <c r="AN671" s="167">
        <f>AM671-'Assumptions (Wind)'!AM42+AM677</f>
        <v>6293.223261</v>
      </c>
      <c r="AO671" s="167">
        <f>AN671-'Assumptions (Wind)'!AN42+AN677</f>
        <v>6640.474715</v>
      </c>
      <c r="AP671" s="167">
        <f>AO671-'Assumptions (Wind)'!AO42+AO677</f>
        <v>6905.426168</v>
      </c>
      <c r="AQ671" s="167">
        <f>AP671-'Assumptions (Wind)'!AP42+AP677</f>
        <v>7005.577622</v>
      </c>
      <c r="AR671" s="167">
        <f>AQ671-'Assumptions (Wind)'!AQ42+AQ677</f>
        <v>7673.029076</v>
      </c>
      <c r="AS671" s="167">
        <f>AR671-'Assumptions (Wind)'!AR42+AR677</f>
        <v>7977.78053</v>
      </c>
      <c r="AT671" s="167">
        <f>AS671-'Assumptions (Wind)'!AS42+AS677</f>
        <v>8124.231984</v>
      </c>
      <c r="AU671" s="167">
        <f>AT671-'Assumptions (Wind)'!AT42+AT677</f>
        <v>8262.883438</v>
      </c>
      <c r="AV671" s="167">
        <f>AU671-'Assumptions (Wind)'!AU42+AU677</f>
        <v>8875.134891</v>
      </c>
      <c r="AW671" s="167">
        <f>AV671-'Assumptions (Wind)'!AV42+AV677</f>
        <v>9241.186345</v>
      </c>
      <c r="AX671" s="167">
        <f>AW671-'Assumptions (Wind)'!AW42+AW677</f>
        <v>9555.937799</v>
      </c>
      <c r="AY671" s="167">
        <f>AX671-'Assumptions (Wind)'!AX42+AX677</f>
        <v>9869.189253</v>
      </c>
      <c r="AZ671" s="167">
        <f>AY671-'Assumptions (Wind)'!AY42+AY677</f>
        <v>9869.189253</v>
      </c>
      <c r="BA671" s="167">
        <f>AZ671-'Assumptions (Wind)'!AZ42+AZ677</f>
        <v>10182.44071</v>
      </c>
    </row>
    <row r="672" ht="15.75" customHeight="1">
      <c r="A672" s="239" t="s">
        <v>350</v>
      </c>
      <c r="B672" s="202" t="s">
        <v>149</v>
      </c>
      <c r="C672" s="240">
        <v>6.3</v>
      </c>
      <c r="D672" s="151">
        <v>6.3</v>
      </c>
      <c r="E672" s="151">
        <v>6.3</v>
      </c>
      <c r="F672" s="151">
        <v>6.0</v>
      </c>
      <c r="G672" s="151">
        <v>6.0</v>
      </c>
      <c r="H672" s="151">
        <v>6.0</v>
      </c>
      <c r="I672" s="151">
        <v>7.8</v>
      </c>
      <c r="J672" s="151">
        <v>51.3</v>
      </c>
      <c r="K672" s="151">
        <v>79.8</v>
      </c>
      <c r="L672" s="151">
        <v>210.0</v>
      </c>
      <c r="M672" s="151">
        <v>306.2</v>
      </c>
      <c r="N672" s="151">
        <v>450.7</v>
      </c>
      <c r="O672" s="151">
        <v>808.3</v>
      </c>
      <c r="P672" s="151">
        <v>811.7</v>
      </c>
      <c r="Q672" s="151">
        <v>823.6</v>
      </c>
      <c r="R672" s="151">
        <v>1002.3</v>
      </c>
      <c r="S672" s="151">
        <v>1355.6</v>
      </c>
      <c r="T672" s="151">
        <v>1409.9</v>
      </c>
      <c r="U672" s="151">
        <v>1411.4</v>
      </c>
      <c r="V672" s="172">
        <f t="shared" ref="V672:W672" si="31">U672+V677</f>
        <v>1411.4</v>
      </c>
      <c r="W672" s="153">
        <f t="shared" si="31"/>
        <v>1411.4</v>
      </c>
      <c r="X672" s="148">
        <f t="shared" ref="X672:AZ672" si="32">$W672+W$1*($BA$672-$W$672)/($BA$2-$W$2)</f>
        <v>1724.651454</v>
      </c>
      <c r="Y672" s="148">
        <f t="shared" si="32"/>
        <v>2037.902908</v>
      </c>
      <c r="Z672" s="148">
        <f t="shared" si="32"/>
        <v>2351.154361</v>
      </c>
      <c r="AA672" s="148">
        <f t="shared" si="32"/>
        <v>2664.405815</v>
      </c>
      <c r="AB672" s="148">
        <f t="shared" si="32"/>
        <v>2977.657269</v>
      </c>
      <c r="AC672" s="148">
        <f t="shared" si="32"/>
        <v>3290.908723</v>
      </c>
      <c r="AD672" s="148">
        <f t="shared" si="32"/>
        <v>3604.160177</v>
      </c>
      <c r="AE672" s="148">
        <f t="shared" si="32"/>
        <v>3917.41163</v>
      </c>
      <c r="AF672" s="148">
        <f t="shared" si="32"/>
        <v>4230.663084</v>
      </c>
      <c r="AG672" s="148">
        <f t="shared" si="32"/>
        <v>4543.914538</v>
      </c>
      <c r="AH672" s="148">
        <f t="shared" si="32"/>
        <v>4857.165992</v>
      </c>
      <c r="AI672" s="148">
        <f t="shared" si="32"/>
        <v>5170.417446</v>
      </c>
      <c r="AJ672" s="148">
        <f t="shared" si="32"/>
        <v>5483.668899</v>
      </c>
      <c r="AK672" s="148">
        <f t="shared" si="32"/>
        <v>5796.920353</v>
      </c>
      <c r="AL672" s="148">
        <f t="shared" si="32"/>
        <v>6110.171807</v>
      </c>
      <c r="AM672" s="148">
        <f t="shared" si="32"/>
        <v>6423.423261</v>
      </c>
      <c r="AN672" s="148">
        <f t="shared" si="32"/>
        <v>6736.674715</v>
      </c>
      <c r="AO672" s="148">
        <f t="shared" si="32"/>
        <v>7049.926168</v>
      </c>
      <c r="AP672" s="148">
        <f t="shared" si="32"/>
        <v>7363.177622</v>
      </c>
      <c r="AQ672" s="148">
        <f t="shared" si="32"/>
        <v>7676.429076</v>
      </c>
      <c r="AR672" s="148">
        <f t="shared" si="32"/>
        <v>7989.68053</v>
      </c>
      <c r="AS672" s="148">
        <f t="shared" si="32"/>
        <v>8302.931984</v>
      </c>
      <c r="AT672" s="148">
        <f t="shared" si="32"/>
        <v>8616.183438</v>
      </c>
      <c r="AU672" s="148">
        <f t="shared" si="32"/>
        <v>8929.434891</v>
      </c>
      <c r="AV672" s="148">
        <f t="shared" si="32"/>
        <v>9242.686345</v>
      </c>
      <c r="AW672" s="148">
        <f t="shared" si="32"/>
        <v>9555.937799</v>
      </c>
      <c r="AX672" s="148">
        <f t="shared" si="32"/>
        <v>9869.189253</v>
      </c>
      <c r="AY672" s="148">
        <f t="shared" si="32"/>
        <v>10182.44071</v>
      </c>
      <c r="AZ672" s="148">
        <f t="shared" si="32"/>
        <v>10495.69216</v>
      </c>
      <c r="BA672" s="155">
        <f>Inputs!H9</f>
        <v>10808.94361</v>
      </c>
    </row>
    <row r="673" ht="15.75" customHeight="1">
      <c r="A673" s="241" t="s">
        <v>28</v>
      </c>
      <c r="B673" s="159" t="s">
        <v>150</v>
      </c>
      <c r="C673" s="156">
        <v>0.012249</v>
      </c>
      <c r="D673" s="156">
        <v>0.012133</v>
      </c>
      <c r="E673" s="156">
        <v>0.010372</v>
      </c>
      <c r="F673" s="156">
        <v>0.010829</v>
      </c>
      <c r="G673" s="156">
        <v>0.011364</v>
      </c>
      <c r="H673" s="156">
        <v>0.011486</v>
      </c>
      <c r="I673" s="156">
        <v>0.010688</v>
      </c>
      <c r="J673" s="156">
        <v>0.109582</v>
      </c>
      <c r="K673" s="156">
        <v>0.155847</v>
      </c>
      <c r="L673" s="156">
        <v>0.378645</v>
      </c>
      <c r="M673" s="156">
        <v>0.61397</v>
      </c>
      <c r="N673" s="156">
        <v>0.870214</v>
      </c>
      <c r="O673" s="156">
        <v>1.293567</v>
      </c>
      <c r="P673" s="156">
        <v>1.880376</v>
      </c>
      <c r="Q673" s="156">
        <v>2.055108</v>
      </c>
      <c r="R673" s="156">
        <v>2.269302</v>
      </c>
      <c r="S673" s="156">
        <v>2.646006</v>
      </c>
      <c r="T673" s="156">
        <v>3.444081</v>
      </c>
      <c r="U673" s="156">
        <v>3.556183</v>
      </c>
      <c r="V673" s="242">
        <f>U673+(U673-T673)</f>
        <v>3.668285</v>
      </c>
      <c r="W673" s="153">
        <f>V673</f>
        <v>3.668285</v>
      </c>
      <c r="X673" s="154">
        <f t="shared" ref="X673:AZ673" si="33">W673+($BA$673-$W$673)/($BA$2-$W$2)</f>
        <v>4.296103804</v>
      </c>
      <c r="Y673" s="154">
        <f t="shared" si="33"/>
        <v>4.923922608</v>
      </c>
      <c r="Z673" s="154">
        <f t="shared" si="33"/>
        <v>5.551741412</v>
      </c>
      <c r="AA673" s="154">
        <f t="shared" si="33"/>
        <v>6.179560217</v>
      </c>
      <c r="AB673" s="154">
        <f t="shared" si="33"/>
        <v>6.807379021</v>
      </c>
      <c r="AC673" s="154">
        <f t="shared" si="33"/>
        <v>7.435197825</v>
      </c>
      <c r="AD673" s="154">
        <f t="shared" si="33"/>
        <v>8.063016629</v>
      </c>
      <c r="AE673" s="154">
        <f t="shared" si="33"/>
        <v>8.690835433</v>
      </c>
      <c r="AF673" s="154">
        <f t="shared" si="33"/>
        <v>9.318654237</v>
      </c>
      <c r="AG673" s="154">
        <f t="shared" si="33"/>
        <v>9.946473041</v>
      </c>
      <c r="AH673" s="154">
        <f t="shared" si="33"/>
        <v>10.57429185</v>
      </c>
      <c r="AI673" s="154">
        <f t="shared" si="33"/>
        <v>11.20211065</v>
      </c>
      <c r="AJ673" s="154">
        <f t="shared" si="33"/>
        <v>11.82992945</v>
      </c>
      <c r="AK673" s="154">
        <f t="shared" si="33"/>
        <v>12.45774826</v>
      </c>
      <c r="AL673" s="154">
        <f t="shared" si="33"/>
        <v>13.08556706</v>
      </c>
      <c r="AM673" s="154">
        <f t="shared" si="33"/>
        <v>13.71338587</v>
      </c>
      <c r="AN673" s="154">
        <f t="shared" si="33"/>
        <v>14.34120467</v>
      </c>
      <c r="AO673" s="154">
        <f t="shared" si="33"/>
        <v>14.96902347</v>
      </c>
      <c r="AP673" s="154">
        <f t="shared" si="33"/>
        <v>15.59684228</v>
      </c>
      <c r="AQ673" s="154">
        <f t="shared" si="33"/>
        <v>16.22466108</v>
      </c>
      <c r="AR673" s="154">
        <f t="shared" si="33"/>
        <v>16.85247989</v>
      </c>
      <c r="AS673" s="154">
        <f t="shared" si="33"/>
        <v>17.48029869</v>
      </c>
      <c r="AT673" s="154">
        <f t="shared" si="33"/>
        <v>18.1081175</v>
      </c>
      <c r="AU673" s="154">
        <f t="shared" si="33"/>
        <v>18.7359363</v>
      </c>
      <c r="AV673" s="154">
        <f t="shared" si="33"/>
        <v>19.3637551</v>
      </c>
      <c r="AW673" s="154">
        <f t="shared" si="33"/>
        <v>19.99157391</v>
      </c>
      <c r="AX673" s="154">
        <f t="shared" si="33"/>
        <v>20.61939271</v>
      </c>
      <c r="AY673" s="154">
        <f t="shared" si="33"/>
        <v>21.24721152</v>
      </c>
      <c r="AZ673" s="154">
        <f t="shared" si="33"/>
        <v>21.87503032</v>
      </c>
      <c r="BA673" s="243">
        <f>Inputs!$I$9</f>
        <v>22.50284912</v>
      </c>
    </row>
    <row r="674" ht="15.75" customHeight="1">
      <c r="A674" s="241" t="s">
        <v>414</v>
      </c>
      <c r="B674" s="159" t="s">
        <v>351</v>
      </c>
      <c r="C674" s="212">
        <f>C672*'Assumptions (Wind)'!B23/10^9</f>
        <v>0.00019155257</v>
      </c>
      <c r="D674" s="212">
        <f>D672*'Assumptions (Wind)'!C23/10^9</f>
        <v>0.0001957541144</v>
      </c>
      <c r="E674" s="212">
        <f>E672*'Assumptions (Wind)'!D23/10^9</f>
        <v>0.0001988504501</v>
      </c>
      <c r="F674" s="212">
        <f>F672*'Assumptions (Wind)'!E23/10^9</f>
        <v>0.0001928984279</v>
      </c>
      <c r="G674" s="212">
        <f>G672*'Assumptions (Wind)'!F23/10^9</f>
        <v>0.0001980916399</v>
      </c>
      <c r="H674" s="212">
        <f>H672*'Assumptions (Wind)'!G23/10^9</f>
        <v>0.0002042620154</v>
      </c>
      <c r="I674" s="212">
        <f>I672*'Assumptions (Wind)'!H23/10^9</f>
        <v>0.0002735764426</v>
      </c>
      <c r="J674" s="212">
        <f>J672*'Assumptions (Wind)'!I23/10^9</f>
        <v>0.001847625693</v>
      </c>
      <c r="K674" s="212">
        <f>K672*'Assumptions (Wind)'!J23/10^9</f>
        <v>0.002929989049</v>
      </c>
      <c r="L674" s="212">
        <f>L672*'Assumptions (Wind)'!K23/10^9</f>
        <v>0.007769277439</v>
      </c>
      <c r="M674" s="212">
        <f>M672*'Assumptions (Wind)'!L23/10^9</f>
        <v>0.01146035031</v>
      </c>
      <c r="N674" s="212">
        <f>N672*'Assumptions (Wind)'!M23/10^9</f>
        <v>0.01722101922</v>
      </c>
      <c r="O674" s="212">
        <f>O672*'Assumptions (Wind)'!N23/10^9</f>
        <v>0.03147705457</v>
      </c>
      <c r="P674" s="212">
        <f>P672*'Assumptions (Wind)'!O23/10^9</f>
        <v>0.03216418188</v>
      </c>
      <c r="Q674" s="212">
        <f>Q672*'Assumptions (Wind)'!P23/10^9</f>
        <v>0.03323960695</v>
      </c>
      <c r="R674" s="212">
        <f>R672*'Assumptions (Wind)'!Q23/10^9</f>
        <v>0.0408729869</v>
      </c>
      <c r="S674" s="212">
        <f>S672*'Assumptions (Wind)'!R23/10^9</f>
        <v>0.05585258095</v>
      </c>
      <c r="T674" s="212">
        <f>T672*'Assumptions (Wind)'!S23/10^9</f>
        <v>0.05918400683</v>
      </c>
      <c r="U674" s="212">
        <f>U672*'Assumptions (Wind)'!T23/10^9</f>
        <v>0.0606902</v>
      </c>
      <c r="V674" s="212">
        <f>V672*'Assumptions (Wind)'!U23/10^9</f>
        <v>0.06187420358</v>
      </c>
      <c r="W674" s="212">
        <f>W672*'Assumptions (Wind)'!V23/10^9</f>
        <v>0.06161429874</v>
      </c>
      <c r="X674" s="212">
        <f>X672*'Assumptions (Wind)'!W23/10^9</f>
        <v>0.0767580245</v>
      </c>
      <c r="Y674" s="212">
        <f>Y672*'Assumptions (Wind)'!X23/10^9</f>
        <v>0.09246917698</v>
      </c>
      <c r="Z674" s="212">
        <f>Z672*'Assumptions (Wind)'!Y23/10^9</f>
        <v>0.1061745101</v>
      </c>
      <c r="AA674" s="212">
        <f>AA672*'Assumptions (Wind)'!Z23/10^9</f>
        <v>0.1226677922</v>
      </c>
      <c r="AB674" s="212">
        <f>AB672*'Assumptions (Wind)'!AA23/10^9</f>
        <v>0.1397641984</v>
      </c>
      <c r="AC674" s="212">
        <f>AC672*'Assumptions (Wind)'!AB23/10^9</f>
        <v>0.1536399842</v>
      </c>
      <c r="AD674" s="212">
        <f>AD672*'Assumptions (Wind)'!AC23/10^9</f>
        <v>0.1715471685</v>
      </c>
      <c r="AE674" s="212">
        <f>AE672*'Assumptions (Wind)'!AD23/10^9</f>
        <v>0.1900945789</v>
      </c>
      <c r="AF674" s="212">
        <f>AF672*'Assumptions (Wind)'!AE23/10^9</f>
        <v>0.2040678709</v>
      </c>
      <c r="AG674" s="212">
        <f>AG672*'Assumptions (Wind)'!AF23/10^9</f>
        <v>0.2234536228</v>
      </c>
      <c r="AH674" s="212">
        <f>AH672*'Assumptions (Wind)'!AG23/10^9</f>
        <v>0.2435180988</v>
      </c>
      <c r="AI674" s="212">
        <f>AI672*'Assumptions (Wind)'!AH23/10^9</f>
        <v>0.2575039824</v>
      </c>
      <c r="AJ674" s="212">
        <f>AJ672*'Assumptions (Wind)'!AI23/10^9</f>
        <v>0.278432944</v>
      </c>
      <c r="AK674" s="212">
        <f>AK672*'Assumptions (Wind)'!AJ23/10^9</f>
        <v>0.3000805047</v>
      </c>
      <c r="AL674" s="212">
        <f>AL672*'Assumptions (Wind)'!AK23/10^9</f>
        <v>0.3139807705</v>
      </c>
      <c r="AM674" s="212">
        <f>AM672*'Assumptions (Wind)'!AL23/10^9</f>
        <v>0.3365171655</v>
      </c>
      <c r="AN674" s="212">
        <f>AN672*'Assumptions (Wind)'!AM23/10^9</f>
        <v>0.3598133833</v>
      </c>
      <c r="AO674" s="212">
        <f>AO672*'Assumptions (Wind)'!AN23/10^9</f>
        <v>0.3838904932</v>
      </c>
      <c r="AP674" s="212">
        <f>AP672*'Assumptions (Wind)'!AO23/10^9</f>
        <v>0.3977222572</v>
      </c>
      <c r="AQ674" s="212">
        <f>AQ672*'Assumptions (Wind)'!AP23/10^9</f>
        <v>0.4227317947</v>
      </c>
      <c r="AR674" s="212">
        <f>AR672*'Assumptions (Wind)'!AQ23/10^9</f>
        <v>0.4485657799</v>
      </c>
      <c r="AS674" s="212">
        <f>AS672*'Assumptions (Wind)'!AR23/10^9</f>
        <v>0.4620455607</v>
      </c>
      <c r="AT674" s="212">
        <f>AT672*'Assumptions (Wind)'!AS23/10^9</f>
        <v>0.4888316435</v>
      </c>
      <c r="AU674" s="212">
        <f>AU672*'Assumptions (Wind)'!AT23/10^9</f>
        <v>0.5164870099</v>
      </c>
      <c r="AV674" s="212">
        <f>AV672*'Assumptions (Wind)'!AU23/10^9</f>
        <v>0.5450353825</v>
      </c>
      <c r="AW674" s="212">
        <f>AW672*'Assumptions (Wind)'!AV23/10^9</f>
        <v>0.5580867625</v>
      </c>
      <c r="AX674" s="212">
        <f>AX672*'Assumptions (Wind)'!AW23/10^9</f>
        <v>0.5876259111</v>
      </c>
      <c r="AY674" s="212">
        <f>AY672*'Assumptions (Wind)'!AX23/10^9</f>
        <v>0.6181052089</v>
      </c>
      <c r="AZ674" s="212">
        <f>AZ672*'Assumptions (Wind)'!AY23/10^9</f>
        <v>0.6304456813</v>
      </c>
      <c r="BA674" s="212">
        <f>BA672*'Assumptions (Wind)'!AZ23/10^9</f>
        <v>0.6619282162</v>
      </c>
    </row>
    <row r="675" ht="15.75" customHeight="1">
      <c r="A675" s="241" t="s">
        <v>36</v>
      </c>
      <c r="B675" s="159" t="s">
        <v>351</v>
      </c>
      <c r="C675" s="212">
        <f>C673*'Assumptions (Wind)'!B36/10^3</f>
        <v>0.0008199064134</v>
      </c>
      <c r="D675" s="212">
        <f>D673*'Assumptions (Wind)'!C36/10^3</f>
        <v>0.0008318712391</v>
      </c>
      <c r="E675" s="212">
        <f>E673*'Assumptions (Wind)'!D36/10^3</f>
        <v>0.0006429353872</v>
      </c>
      <c r="F675" s="212">
        <f>F673*'Assumptions (Wind)'!E36/10^3</f>
        <v>0.0008159640671</v>
      </c>
      <c r="G675" s="212">
        <f>G673*'Assumptions (Wind)'!F36/10^3</f>
        <v>0.0008996617428</v>
      </c>
      <c r="H675" s="212">
        <f>H673*'Assumptions (Wind)'!G36/10^3</f>
        <v>0.001100966409</v>
      </c>
      <c r="I675" s="212">
        <f>I673*'Assumptions (Wind)'!H36/10^3</f>
        <v>0.0009217085376</v>
      </c>
      <c r="J675" s="212">
        <f>J673*'Assumptions (Wind)'!I36/10^3</f>
        <v>0.009605048589</v>
      </c>
      <c r="K675" s="212">
        <f>K673*'Assumptions (Wind)'!J36/10^3</f>
        <v>0.01580883916</v>
      </c>
      <c r="L675" s="212">
        <f>L673*'Assumptions (Wind)'!K36/10^3</f>
        <v>0.02681756999</v>
      </c>
      <c r="M675" s="212">
        <f>M673*'Assumptions (Wind)'!L36/10^3</f>
        <v>0.04496034773</v>
      </c>
      <c r="N675" s="212">
        <f>N673*'Assumptions (Wind)'!M36/10^3</f>
        <v>0.06138689705</v>
      </c>
      <c r="O675" s="212">
        <f>O673*'Assumptions (Wind)'!N36/10^3</f>
        <v>0.07890474115</v>
      </c>
      <c r="P675" s="212">
        <f>P673*'Assumptions (Wind)'!O36/10^3</f>
        <v>0.1273283446</v>
      </c>
      <c r="Q675" s="212">
        <f>Q673*'Assumptions (Wind)'!P36/10^3</f>
        <v>0.1493309291</v>
      </c>
      <c r="R675" s="212">
        <f>R673*'Assumptions (Wind)'!Q36/10^3</f>
        <v>0.1358553951</v>
      </c>
      <c r="S675" s="212">
        <f>S673*'Assumptions (Wind)'!R36/10^3</f>
        <v>0.1695296044</v>
      </c>
      <c r="T675" s="212">
        <f>T673*'Assumptions (Wind)'!S36/10^3</f>
        <v>0.2153928257</v>
      </c>
      <c r="U675" s="212">
        <f>U673*'Assumptions (Wind)'!T36/10^3</f>
        <v>0.2283069486</v>
      </c>
      <c r="V675" s="212">
        <f>V673*'Assumptions (Wind)'!U36/10^3</f>
        <v>0.2387686707</v>
      </c>
      <c r="W675" s="212">
        <f>W673*'Assumptions (Wind)'!V36/10^3</f>
        <v>0.2490519006</v>
      </c>
      <c r="X675" s="212">
        <f>X673*'Assumptions (Wind)'!W36/10^3</f>
        <v>0.2938888571</v>
      </c>
      <c r="Y675" s="212">
        <f>Y673*'Assumptions (Wind)'!X36/10^3</f>
        <v>0.339946829</v>
      </c>
      <c r="Z675" s="212">
        <f>Z673*'Assumptions (Wind)'!Y36/10^3</f>
        <v>0.3895430993</v>
      </c>
      <c r="AA675" s="212">
        <f>AA673*'Assumptions (Wind)'!Z36/10^3</f>
        <v>0.4418357129</v>
      </c>
      <c r="AB675" s="212">
        <f>AB673*'Assumptions (Wind)'!AA36/10^3</f>
        <v>0.5004552924</v>
      </c>
      <c r="AC675" s="212">
        <f>AC673*'Assumptions (Wind)'!AB36/10^3</f>
        <v>0.5554361929</v>
      </c>
      <c r="AD675" s="212">
        <f>AD673*'Assumptions (Wind)'!AC36/10^3</f>
        <v>0.6141729581</v>
      </c>
      <c r="AE675" s="212">
        <f>AE673*'Assumptions (Wind)'!AD36/10^3</f>
        <v>0.6736221352</v>
      </c>
      <c r="AF675" s="212">
        <f>AF673*'Assumptions (Wind)'!AE36/10^3</f>
        <v>0.7355868891</v>
      </c>
      <c r="AG675" s="212">
        <f>AG673*'Assumptions (Wind)'!AF36/10^3</f>
        <v>0.799644313</v>
      </c>
      <c r="AH675" s="212">
        <f>AH673*'Assumptions (Wind)'!AG36/10^3</f>
        <v>0.8670836834</v>
      </c>
      <c r="AI675" s="212">
        <f>AI673*'Assumptions (Wind)'!AH36/10^3</f>
        <v>0.9330030721</v>
      </c>
      <c r="AJ675" s="212">
        <f>AJ673*'Assumptions (Wind)'!AI36/10^3</f>
        <v>1.000246325</v>
      </c>
      <c r="AK675" s="212">
        <f>AK673*'Assumptions (Wind)'!AJ36/10^3</f>
        <v>1.069405002</v>
      </c>
      <c r="AL675" s="212">
        <f>AL673*'Assumptions (Wind)'!AK36/10^3</f>
        <v>1.142141007</v>
      </c>
      <c r="AM675" s="212">
        <f>AM673*'Assumptions (Wind)'!AL36/10^3</f>
        <v>1.22174694</v>
      </c>
      <c r="AN675" s="212">
        <f>AN673*'Assumptions (Wind)'!AM36/10^3</f>
        <v>1.302828316</v>
      </c>
      <c r="AO675" s="212">
        <f>AO673*'Assumptions (Wind)'!AN36/10^3</f>
        <v>1.390395799</v>
      </c>
      <c r="AP675" s="212">
        <f>AP673*'Assumptions (Wind)'!AO36/10^3</f>
        <v>1.48108207</v>
      </c>
      <c r="AQ675" s="212">
        <f>AQ673*'Assumptions (Wind)'!AP36/10^3</f>
        <v>1.572138021</v>
      </c>
      <c r="AR675" s="212">
        <f>AR673*'Assumptions (Wind)'!AQ36/10^3</f>
        <v>1.664905697</v>
      </c>
      <c r="AS675" s="212">
        <f>AS673*'Assumptions (Wind)'!AR36/10^3</f>
        <v>1.759827672</v>
      </c>
      <c r="AT675" s="212">
        <f>AT673*'Assumptions (Wind)'!AS36/10^3</f>
        <v>1.859156983</v>
      </c>
      <c r="AU675" s="212">
        <f>AU673*'Assumptions (Wind)'!AT36/10^3</f>
        <v>1.963491275</v>
      </c>
      <c r="AV675" s="212">
        <f>AV673*'Assumptions (Wind)'!AU36/10^3</f>
        <v>2.071556402</v>
      </c>
      <c r="AW675" s="212">
        <f>AW673*'Assumptions (Wind)'!AV36/10^3</f>
        <v>2.17866933</v>
      </c>
      <c r="AX675" s="212">
        <f>AX673*'Assumptions (Wind)'!AW36/10^3</f>
        <v>2.296477028</v>
      </c>
      <c r="AY675" s="212">
        <f>AY673*'Assumptions (Wind)'!AX36/10^3</f>
        <v>2.451701076</v>
      </c>
      <c r="AZ675" s="212">
        <f>AZ673*'Assumptions (Wind)'!AY36/10^3</f>
        <v>2.591381717</v>
      </c>
      <c r="BA675" s="212">
        <f>BA673*'Assumptions (Wind)'!AZ36/10^3</f>
        <v>2.720131125</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0.001508331158</v>
      </c>
      <c r="K676" s="160">
        <f>K672*'Assumptions (Wind)'!J38*'Assumptions (Wind)'!J39*365/10^9</f>
        <v>0.002384764001</v>
      </c>
      <c r="L676" s="160">
        <f>L672*'Assumptions (Wind)'!K38*'Assumptions (Wind)'!K39*365/10^9</f>
        <v>0.007262781875</v>
      </c>
      <c r="M676" s="160">
        <f>M672*'Assumptions (Wind)'!L38*'Assumptions (Wind)'!L39*365/10^9</f>
        <v>0.007393916725</v>
      </c>
      <c r="N676" s="160">
        <f>N672*'Assumptions (Wind)'!M38*'Assumptions (Wind)'!M39*365/10^9</f>
        <v>0.01125258341</v>
      </c>
      <c r="O676" s="160">
        <f>O672*'Assumptions (Wind)'!N38*'Assumptions (Wind)'!N39*365/10^9</f>
        <v>0.01944036284</v>
      </c>
      <c r="P676" s="160">
        <f>P672*'Assumptions (Wind)'!O38*'Assumptions (Wind)'!O39*365/10^9</f>
        <v>0.0168807559</v>
      </c>
      <c r="Q676" s="160">
        <f>Q672*'Assumptions (Wind)'!P38*'Assumptions (Wind)'!P39*365/10^9</f>
        <v>0.01901423703</v>
      </c>
      <c r="R676" s="160">
        <f>R672*'Assumptions (Wind)'!Q38*'Assumptions (Wind)'!Q39*365/10^9</f>
        <v>0.02483104632</v>
      </c>
      <c r="S676" s="160">
        <f>S672*'Assumptions (Wind)'!R38*'Assumptions (Wind)'!R39*365/10^9</f>
        <v>0.02766930982</v>
      </c>
      <c r="T676" s="160">
        <f>T672*'Assumptions (Wind)'!S38*'Assumptions (Wind)'!S39*365/10^9</f>
        <v>0.03079819091</v>
      </c>
      <c r="U676" s="160">
        <f>U672*'Assumptions (Wind)'!T38*'Assumptions (Wind)'!T39*365/10^9</f>
        <v>0.03009470996</v>
      </c>
      <c r="V676" s="160">
        <f>V672*'Assumptions (Wind)'!U38*'Assumptions (Wind)'!U39*365/10^9</f>
        <v>0.03089351423</v>
      </c>
      <c r="W676" s="160">
        <f>W672*'Assumptions (Wind)'!V38*'Assumptions (Wind)'!V39*365/10^9</f>
        <v>0.0313217888</v>
      </c>
      <c r="X676" s="160">
        <f>X672*'Assumptions (Wind)'!W38*'Assumptions (Wind)'!W39*365/10^9</f>
        <v>0.03856375772</v>
      </c>
      <c r="Y676" s="160">
        <f>Y672*'Assumptions (Wind)'!X38*'Assumptions (Wind)'!X39*365/10^9</f>
        <v>0.04598888905</v>
      </c>
      <c r="Z676" s="160">
        <f>Z672*'Assumptions (Wind)'!Y38*'Assumptions (Wind)'!Y39*365/10^9</f>
        <v>0.05392337696</v>
      </c>
      <c r="AA676" s="160">
        <f>AA672*'Assumptions (Wind)'!Z38*'Assumptions (Wind)'!Z39*365/10^9</f>
        <v>0.06226919824</v>
      </c>
      <c r="AB676" s="160">
        <f>AB672*'Assumptions (Wind)'!AA38*'Assumptions (Wind)'!AA39*365/10^9</f>
        <v>0.07155330798</v>
      </c>
      <c r="AC676" s="160">
        <f>AC672*'Assumptions (Wind)'!AB38*'Assumptions (Wind)'!AB39*365/10^9</f>
        <v>0.08035763333</v>
      </c>
      <c r="AD676" s="160">
        <f>AD672*'Assumptions (Wind)'!AC38*'Assumptions (Wind)'!AC39*365/10^9</f>
        <v>0.08973603415</v>
      </c>
      <c r="AE676" s="160">
        <f>AE672*'Assumptions (Wind)'!AD38*'Assumptions (Wind)'!AD39*365/10^9</f>
        <v>0.09924843903</v>
      </c>
      <c r="AF676" s="160">
        <f>AF672*'Assumptions (Wind)'!AE38*'Assumptions (Wind)'!AE39*365/10^9</f>
        <v>0.1091588311</v>
      </c>
      <c r="AG676" s="160">
        <f>AG672*'Assumptions (Wind)'!AF38*'Assumptions (Wind)'!AF39*365/10^9</f>
        <v>0.1194063852</v>
      </c>
      <c r="AH676" s="160">
        <f>AH672*'Assumptions (Wind)'!AG38*'Assumptions (Wind)'!AG39*365/10^9</f>
        <v>0.1301854115</v>
      </c>
      <c r="AI676" s="160">
        <f>AI672*'Assumptions (Wind)'!AH38*'Assumptions (Wind)'!AH39*365/10^9</f>
        <v>0.1407597469</v>
      </c>
      <c r="AJ676" s="160">
        <f>AJ672*'Assumptions (Wind)'!AI38*'Assumptions (Wind)'!AI39*365/10^9</f>
        <v>0.1515534012</v>
      </c>
      <c r="AK676" s="160">
        <f>AK672*'Assumptions (Wind)'!AJ38*'Assumptions (Wind)'!AJ39*365/10^9</f>
        <v>0.162655835</v>
      </c>
      <c r="AL676" s="160">
        <f>AL672*'Assumptions (Wind)'!AK38*'Assumptions (Wind)'!AK39*365/10^9</f>
        <v>0.1743212183</v>
      </c>
      <c r="AM676" s="160">
        <f>AM672*'Assumptions (Wind)'!AL38*'Assumptions (Wind)'!AL39*365/10^9</f>
        <v>0.1870564797</v>
      </c>
      <c r="AN676" s="160">
        <f>AN672*'Assumptions (Wind)'!AM38*'Assumptions (Wind)'!AM39*365/10^9</f>
        <v>0.2000399724</v>
      </c>
      <c r="AO676" s="160">
        <f>AO672*'Assumptions (Wind)'!AN38*'Assumptions (Wind)'!AN39*365/10^9</f>
        <v>0.2140420982</v>
      </c>
      <c r="AP676" s="160">
        <f>AP672*'Assumptions (Wind)'!AO38*'Assumptions (Wind)'!AO39*365/10^9</f>
        <v>0.2285479732</v>
      </c>
      <c r="AQ676" s="160">
        <f>AQ672*'Assumptions (Wind)'!AP38*'Assumptions (Wind)'!AP39*365/10^9</f>
        <v>0.2431330132</v>
      </c>
      <c r="AR676" s="160">
        <f>AR672*'Assumptions (Wind)'!AQ38*'Assumptions (Wind)'!AQ39*365/10^9</f>
        <v>0.2580030794</v>
      </c>
      <c r="AS676" s="160">
        <f>AS672*'Assumptions (Wind)'!AR38*'Assumptions (Wind)'!AR39*365/10^9</f>
        <v>0.2732262533</v>
      </c>
      <c r="AT676" s="160">
        <f>AT672*'Assumptions (Wind)'!AS38*'Assumptions (Wind)'!AS39*365/10^9</f>
        <v>0.289152764</v>
      </c>
      <c r="AU676" s="160">
        <f>AU672*'Assumptions (Wind)'!AT38*'Assumptions (Wind)'!AT39*365/10^9</f>
        <v>0.3058772683</v>
      </c>
      <c r="AV676" s="160">
        <f>AV672*'Assumptions (Wind)'!AU38*'Assumptions (Wind)'!AU39*365/10^9</f>
        <v>0.3232027516</v>
      </c>
      <c r="AW676" s="160">
        <f>AW672*'Assumptions (Wind)'!AV38*'Assumptions (Wind)'!AV39*365/10^9</f>
        <v>0.3403982356</v>
      </c>
      <c r="AX676" s="160">
        <f>AX672*'Assumptions (Wind)'!AW38*'Assumptions (Wind)'!AW39*365/10^9</f>
        <v>0.3592835769</v>
      </c>
      <c r="AY676" s="160">
        <f>AY672*'Assumptions (Wind)'!AX38*'Assumptions (Wind)'!AX39*365/10^9</f>
        <v>0.3840494252</v>
      </c>
      <c r="AZ676" s="160">
        <f>AZ672*'Assumptions (Wind)'!AY38*'Assumptions (Wind)'!AY39*365/10^9</f>
        <v>0.4064091379</v>
      </c>
      <c r="BA676" s="160">
        <f>BA672*'Assumptions (Wind)'!AZ38*'Assumptions (Wind)'!AZ39*365/10^9</f>
        <v>0.4270760686</v>
      </c>
    </row>
    <row r="677" ht="15.75" customHeight="1">
      <c r="A677" s="241" t="s">
        <v>46</v>
      </c>
      <c r="B677" s="159" t="s">
        <v>149</v>
      </c>
      <c r="C677" s="171">
        <f t="array" ref="C677:V677">transpose('Assumptions (Wind)'!V114:V133)</f>
        <v>0</v>
      </c>
      <c r="D677" s="172">
        <v>0.0</v>
      </c>
      <c r="E677" s="172">
        <v>0.0</v>
      </c>
      <c r="F677" s="172">
        <v>0.0</v>
      </c>
      <c r="G677" s="172">
        <v>0.0</v>
      </c>
      <c r="H677" s="172">
        <v>0.0</v>
      </c>
      <c r="I677" s="172">
        <v>1.8</v>
      </c>
      <c r="J677" s="172">
        <v>43.5</v>
      </c>
      <c r="K677" s="172">
        <v>28.5</v>
      </c>
      <c r="L677" s="172">
        <v>130.2</v>
      </c>
      <c r="M677" s="172">
        <v>96.2</v>
      </c>
      <c r="N677" s="172">
        <v>144.5</v>
      </c>
      <c r="O677" s="172">
        <v>357.6</v>
      </c>
      <c r="P677" s="172">
        <v>3.4</v>
      </c>
      <c r="Q677" s="172">
        <v>11.9</v>
      </c>
      <c r="R677" s="172">
        <v>178.7</v>
      </c>
      <c r="S677" s="172">
        <v>353.3</v>
      </c>
      <c r="T677" s="172">
        <v>54.3</v>
      </c>
      <c r="U677" s="172">
        <v>1.5</v>
      </c>
      <c r="V677" s="172">
        <v>0.0</v>
      </c>
      <c r="W677" s="152">
        <v>0.0</v>
      </c>
      <c r="X677" s="148">
        <f t="shared" ref="X677:BA677" si="34">if(X672&gt;X671,X672-X671,0)</f>
        <v>313.2514538</v>
      </c>
      <c r="Y677" s="148">
        <f t="shared" si="34"/>
        <v>313.2514538</v>
      </c>
      <c r="Z677" s="148">
        <f t="shared" si="34"/>
        <v>313.2514538</v>
      </c>
      <c r="AA677" s="148">
        <f t="shared" si="34"/>
        <v>313.2514538</v>
      </c>
      <c r="AB677" s="148">
        <f t="shared" si="34"/>
        <v>319.2514538</v>
      </c>
      <c r="AC677" s="148">
        <f t="shared" si="34"/>
        <v>313.2514538</v>
      </c>
      <c r="AD677" s="148">
        <f t="shared" si="34"/>
        <v>313.2514538</v>
      </c>
      <c r="AE677" s="148">
        <f t="shared" si="34"/>
        <v>313.2514538</v>
      </c>
      <c r="AF677" s="148">
        <f t="shared" si="34"/>
        <v>313.2514538</v>
      </c>
      <c r="AG677" s="148">
        <f t="shared" si="34"/>
        <v>313.2514538</v>
      </c>
      <c r="AH677" s="148">
        <f t="shared" si="34"/>
        <v>313.2514538</v>
      </c>
      <c r="AI677" s="148">
        <f t="shared" si="34"/>
        <v>313.2514538</v>
      </c>
      <c r="AJ677" s="148">
        <f t="shared" si="34"/>
        <v>313.2514538</v>
      </c>
      <c r="AK677" s="148">
        <f t="shared" si="34"/>
        <v>315.0514538</v>
      </c>
      <c r="AL677" s="148">
        <f t="shared" si="34"/>
        <v>356.7514538</v>
      </c>
      <c r="AM677" s="148">
        <f t="shared" si="34"/>
        <v>341.7514538</v>
      </c>
      <c r="AN677" s="148">
        <f t="shared" si="34"/>
        <v>443.4514538</v>
      </c>
      <c r="AO677" s="148">
        <f t="shared" si="34"/>
        <v>409.4514538</v>
      </c>
      <c r="AP677" s="148">
        <f t="shared" si="34"/>
        <v>457.7514538</v>
      </c>
      <c r="AQ677" s="148">
        <f t="shared" si="34"/>
        <v>670.8514538</v>
      </c>
      <c r="AR677" s="148">
        <f t="shared" si="34"/>
        <v>316.6514538</v>
      </c>
      <c r="AS677" s="148">
        <f t="shared" si="34"/>
        <v>325.1514538</v>
      </c>
      <c r="AT677" s="148">
        <f t="shared" si="34"/>
        <v>491.9514538</v>
      </c>
      <c r="AU677" s="148">
        <f t="shared" si="34"/>
        <v>666.5514538</v>
      </c>
      <c r="AV677" s="148">
        <f t="shared" si="34"/>
        <v>367.5514538</v>
      </c>
      <c r="AW677" s="148">
        <f t="shared" si="34"/>
        <v>314.7514538</v>
      </c>
      <c r="AX677" s="148">
        <f t="shared" si="34"/>
        <v>313.2514538</v>
      </c>
      <c r="AY677" s="148">
        <f t="shared" si="34"/>
        <v>313.2514538</v>
      </c>
      <c r="AZ677" s="148">
        <f t="shared" si="34"/>
        <v>626.5029076</v>
      </c>
      <c r="BA677" s="148">
        <f t="shared" si="34"/>
        <v>626.5029076</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0.0009653512357</v>
      </c>
      <c r="H679" s="176">
        <f t="shared" si="35"/>
        <v>0.02942691224</v>
      </c>
      <c r="I679" s="176">
        <f t="shared" si="35"/>
        <v>0.05382457451</v>
      </c>
      <c r="J679" s="176">
        <f t="shared" si="35"/>
        <v>0.1340543779</v>
      </c>
      <c r="K679" s="176">
        <f t="shared" si="35"/>
        <v>0.2179654324</v>
      </c>
      <c r="L679" s="176">
        <f t="shared" si="35"/>
        <v>0.2552442094</v>
      </c>
      <c r="M679" s="176">
        <f t="shared" si="35"/>
        <v>0.5382064383</v>
      </c>
      <c r="N679" s="176">
        <f t="shared" si="35"/>
        <v>0.3785228025</v>
      </c>
      <c r="O679" s="176">
        <f t="shared" si="35"/>
        <v>0.01476379266</v>
      </c>
      <c r="P679" s="176">
        <f t="shared" si="35"/>
        <v>0.1760823336</v>
      </c>
      <c r="Q679" s="176">
        <f t="shared" si="35"/>
        <v>0.4616253331</v>
      </c>
      <c r="R679" s="176">
        <f t="shared" si="35"/>
        <v>0.3252808422</v>
      </c>
      <c r="S679" s="176">
        <f t="shared" si="35"/>
        <v>0.04598073203</v>
      </c>
      <c r="T679" s="176">
        <f t="shared" si="35"/>
        <v>0.001207339799</v>
      </c>
      <c r="U679" s="176">
        <f t="shared" si="35"/>
        <v>0</v>
      </c>
      <c r="V679" s="176">
        <f t="shared" si="35"/>
        <v>0.2738534882</v>
      </c>
      <c r="W679" s="176">
        <f t="shared" si="35"/>
        <v>0.5466708262</v>
      </c>
      <c r="X679" s="176">
        <f t="shared" si="35"/>
        <v>0.545053845</v>
      </c>
      <c r="Y679" s="176">
        <f t="shared" si="35"/>
        <v>0.5431657096</v>
      </c>
      <c r="Z679" s="176">
        <f t="shared" si="35"/>
        <v>0.5461775627</v>
      </c>
      <c r="AA679" s="176">
        <f t="shared" si="35"/>
        <v>0.5433382514</v>
      </c>
      <c r="AB679" s="176">
        <f t="shared" si="35"/>
        <v>0.5350560646</v>
      </c>
      <c r="AC679" s="176">
        <f t="shared" si="35"/>
        <v>0.5316011693</v>
      </c>
      <c r="AD679" s="176">
        <f t="shared" si="35"/>
        <v>0.5278078287</v>
      </c>
      <c r="AE679" s="176">
        <f t="shared" si="35"/>
        <v>0.5232841347</v>
      </c>
      <c r="AF679" s="176">
        <f t="shared" si="35"/>
        <v>0.5183830518</v>
      </c>
      <c r="AG679" s="176">
        <f t="shared" si="35"/>
        <v>0.512696587</v>
      </c>
      <c r="AH679" s="176">
        <f t="shared" si="35"/>
        <v>0.5174637301</v>
      </c>
      <c r="AI679" s="176">
        <f t="shared" si="35"/>
        <v>0.5233104045</v>
      </c>
      <c r="AJ679" s="176">
        <f t="shared" si="35"/>
        <v>0.564622685</v>
      </c>
      <c r="AK679" s="176">
        <f t="shared" si="35"/>
        <v>0.5918551821</v>
      </c>
      <c r="AL679" s="176">
        <f t="shared" si="35"/>
        <v>0.6712091391</v>
      </c>
      <c r="AM679" s="176">
        <f t="shared" si="35"/>
        <v>0.7348507394</v>
      </c>
      <c r="AN679" s="176">
        <f t="shared" si="35"/>
        <v>0.7536109979</v>
      </c>
      <c r="AO679" s="176">
        <f t="shared" si="35"/>
        <v>0.9882781531</v>
      </c>
      <c r="AP679" s="176">
        <f t="shared" si="35"/>
        <v>0.8719608134</v>
      </c>
      <c r="AQ679" s="176">
        <f t="shared" si="35"/>
        <v>0.5708928058</v>
      </c>
      <c r="AR679" s="176">
        <f t="shared" si="35"/>
        <v>0.7327213137</v>
      </c>
      <c r="AS679" s="176">
        <f t="shared" si="35"/>
        <v>1.046238605</v>
      </c>
      <c r="AT679" s="176">
        <f t="shared" si="35"/>
        <v>0.9403790625</v>
      </c>
      <c r="AU679" s="176">
        <f t="shared" si="35"/>
        <v>0.6252391388</v>
      </c>
      <c r="AV679" s="176">
        <f t="shared" si="35"/>
        <v>0.5793009157</v>
      </c>
      <c r="AW679" s="176">
        <f t="shared" si="35"/>
        <v>0.5821968431</v>
      </c>
      <c r="AX679" s="176">
        <f t="shared" si="35"/>
        <v>0.8788123478</v>
      </c>
      <c r="AY679" s="176">
        <f t="shared" si="35"/>
        <v>1.17894976</v>
      </c>
      <c r="AZ679" s="176">
        <f t="shared" si="35"/>
        <v>0.5929923414</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0.0009653512357</v>
      </c>
      <c r="H686" s="177">
        <f>IF($I$677&gt;0,'Assumptions (Wind)'!$V$18*Model!$I$677*'Assumptions (Wind)'!G$2/10^9,0)</f>
        <v>0.001169281281</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0.02825763096</v>
      </c>
      <c r="I687" s="177">
        <f>IF($J$677&gt;0,'Assumptions (Wind)'!$V$18*Model!$J$677*'Assumptions (Wind)'!H$2/10^9,0)</f>
        <v>0.03251901377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0.02130556074</v>
      </c>
      <c r="J688" s="177">
        <f>IF($K$677&gt;0,'Assumptions (Wind)'!$V$18*Model!$K$677*'Assumptions (Wind)'!I$2/10^9,0)</f>
        <v>0.02407403762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0.1099803403</v>
      </c>
      <c r="K689" s="177">
        <f>IF($L$677&gt;0,'Assumptions (Wind)'!$V$18*Model!$L$677*'Assumptions (Wind)'!J$2/10^9,0)</f>
        <v>0.1253493785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0.09261605386</v>
      </c>
      <c r="L690" s="177">
        <f>IF($M$677&gt;0,'Assumptions (Wind)'!$V$18*Model!$M$677*'Assumptions (Wind)'!K$2/10^9,0)</f>
        <v>0.1020128498</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0.1532313596</v>
      </c>
      <c r="M691" s="160">
        <f>IF($N$677&gt;0,'Assumptions (Wind)'!$V$18*Model!$N$677*'Assumptions (Wind)'!L$2/10^9,0)</f>
        <v>0.154891118</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0.3833153203</v>
      </c>
      <c r="N692" s="160">
        <f>IF($O$677&gt;0,'Assumptions (Wind)'!$V$18*Model!$O$677*'Assumptions (Wind)'!M$2/10^9,0)</f>
        <v>0.3749577678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0.003565034705</v>
      </c>
      <c r="O693" s="177">
        <f>IF($P$677&gt;0,'Assumptions (Wind)'!$V$18*Model!$P$677*'Assumptions (Wind)'!N$2/10^9,0)</f>
        <v>0.003280842813</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0.01148294985</v>
      </c>
      <c r="P694" s="177">
        <f>IF($Q$677&gt;0,'Assumptions (Wind)'!$V$18*Model!$Q$677*'Assumptions (Wind)'!O$2/10^9,0)</f>
        <v>0.01099359796</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0.1650887357</v>
      </c>
      <c r="Q695" s="178">
        <f>IF($R$677&gt;0,'Assumptions (Wind)'!$V$18*Model!$R$677*'Assumptions (Wind)'!P$2/10^9,0)</f>
        <v>0.1550609906</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0.3065643424</v>
      </c>
      <c r="R696" s="160">
        <f>IF($S$677&gt;0,'Assumptions (Wind)'!$V$18*Model!$S$677*'Assumptions (Wind)'!Q$2/10^9,0)</f>
        <v>0.2819473051</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0.04333353712</v>
      </c>
      <c r="S697" s="160">
        <f>IF($T$677&gt;0,'Assumptions (Wind)'!$V$18*Model!$T$677*'Assumptions (Wind)'!R$2/10^9,0)</f>
        <v>0.04474469085</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0.001236041184</v>
      </c>
      <c r="T698" s="177">
        <f>IF($U$677&gt;0,'Assumptions (Wind)'!$V$18*Model!$U$677*'Assumptions (Wind)'!S$2/10^9,0)</f>
        <v>0.001207339799</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0.2738534882</v>
      </c>
      <c r="W701" s="160">
        <f>IF($X$677&gt;0,'Assumptions (Wind)'!$V$18*Model!$X$677*'Assumptions (Wind)'!V$2/10^9,0)</f>
        <v>0.2733354131</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0.2733354131</v>
      </c>
      <c r="X702" s="160">
        <f>IF($Y$677&gt;0,'Assumptions (Wind)'!$V$18*Model!$Y$677*'Assumptions (Wind)'!W$2/10^9,0)</f>
        <v>0.2725269225</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0.2725269225</v>
      </c>
      <c r="Y703" s="160">
        <f>IF($Z$677&gt;0,'Assumptions (Wind)'!$V$18*Model!$Z$677*'Assumptions (Wind)'!X$2/10^9,0)</f>
        <v>0.2715828548</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0.2715828548</v>
      </c>
      <c r="Z704" s="160">
        <f>IF($AA$677&gt;0,'Assumptions (Wind)'!$V$18*Model!$AA$677*'Assumptions (Wind)'!Y$2/10^9,0)</f>
        <v>0.2704982277</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0.275679335</v>
      </c>
      <c r="AA705" s="160">
        <f>IF($AB$677&gt;0,'Assumptions (Wind)'!$V$18*Model!$AB$677*'Assumptions (Wind)'!Z$2/10^9,0)</f>
        <v>0.2742462123</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0.2690920391</v>
      </c>
      <c r="AB706" s="160">
        <f>IF($AC$677&gt;0,'Assumptions (Wind)'!$V$18*Model!$AC$677*'Assumptions (Wind)'!AA$2/10^9,0)</f>
        <v>0.2675280323</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0.2675280323</v>
      </c>
      <c r="AC707" s="160">
        <f>IF($AD$677&gt;0,'Assumptions (Wind)'!$V$18*Model!$AD$677*'Assumptions (Wind)'!AB$2/10^9,0)</f>
        <v>0.2658005846</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0.2658005846</v>
      </c>
      <c r="AD708" s="160">
        <f>IF($AE$677&gt;0,'Assumptions (Wind)'!$V$18*Model!$AE$677*'Assumptions (Wind)'!AC$2/10^9,0)</f>
        <v>0.2639039143</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0.2639039143</v>
      </c>
      <c r="AE709" s="160">
        <f>IF($AF$677&gt;0,'Assumptions (Wind)'!$V$18*Model!$AF$677*'Assumptions (Wind)'!AD$2/10^9,0)</f>
        <v>0.2616420674</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0.2616420674</v>
      </c>
      <c r="AF710" s="160">
        <f>IF($AG$677&gt;0,'Assumptions (Wind)'!$V$18*Model!$AG$677*'Assumptions (Wind)'!AE$2/10^9,0)</f>
        <v>0.2591915259</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0.2591915259</v>
      </c>
      <c r="AG711" s="160">
        <f>IF($AH$677&gt;0,'Assumptions (Wind)'!$V$18*Model!$AH$677*'Assumptions (Wind)'!AF$2/10^9,0)</f>
        <v>0.2563482935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0.2563482935</v>
      </c>
      <c r="AH712" s="160">
        <f>IF($AI$677&gt;0,'Assumptions (Wind)'!$V$18*Model!$AI$677*'Assumptions (Wind)'!AG$2/10^9,0)</f>
        <v>0.2587318651</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0.2587318651</v>
      </c>
      <c r="AI713" s="160">
        <f>IF($AJ$677&gt;0,'Assumptions (Wind)'!$V$18*Model!$AJ$677*'Assumptions (Wind)'!AH$2/10^9,0)</f>
        <v>0.2609055967</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0.2624048078</v>
      </c>
      <c r="AJ714" s="160">
        <f>IF($AK$677&gt;0,'Assumptions (Wind)'!$V$18*Model!$AK$677*'Assumptions (Wind)'!AI$2/10^9,0)</f>
        <v>0.2647877759</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0.2998349091</v>
      </c>
      <c r="AK715" s="160">
        <f>IF($AL$677&gt;0,'Assumptions (Wind)'!$V$18*Model!$AL$677*'Assumptions (Wind)'!AJ$2/10^9,0)</f>
        <v>0.3022824878</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0.2895726943</v>
      </c>
      <c r="AL716" s="160">
        <f>IF($AM$677&gt;0,'Assumptions (Wind)'!$V$18*Model!$AM$677*'Assumptions (Wind)'!AK$2/10^9,0)</f>
        <v>0.2921368437</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0.3790722954</v>
      </c>
      <c r="AM717" s="160">
        <f>IF($AN$677&gt;0,'Assumptions (Wind)'!$V$18*Model!$AN$677*'Assumptions (Wind)'!AL$2/10^9,0)</f>
        <v>0.3820723623</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0.3527783771</v>
      </c>
      <c r="AN718" s="160">
        <f>IF($AO$677&gt;0,'Assumptions (Wind)'!$V$18*Model!$AO$677*'Assumptions (Wind)'!AM$2/10^9,0)</f>
        <v>0.355818824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0.397792174</v>
      </c>
      <c r="AO719" s="160">
        <f>IF($AP$677&gt;0,'Assumptions (Wind)'!$V$18*Model!$AP$677*'Assumptions (Wind)'!AN$2/10^9,0)</f>
        <v>0.4008369625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0.5874411906</v>
      </c>
      <c r="AP720" s="160">
        <f>IF($AQ$677&gt;0,'Assumptions (Wind)'!$V$18*Model!$AQ$677*'Assumptions (Wind)'!AO$2/10^9,0)</f>
        <v>0.5923589438</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0.2796018696</v>
      </c>
      <c r="AQ721" s="160">
        <f>IF($AR$677&gt;0,'Assumptions (Wind)'!$V$18*Model!$AR$677*'Assumptions (Wind)'!AP$2/10^9,0)</f>
        <v>0.2816659675</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0.2892268383</v>
      </c>
      <c r="AR722" s="160">
        <f>IF($AS$677&gt;0,'Assumptions (Wind)'!$V$18*Model!$AS$677*'Assumptions (Wind)'!AQ$2/10^9,0)</f>
        <v>0.2915733112</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0.4411480025</v>
      </c>
      <c r="AS723" s="160">
        <f>IF($AT$677&gt;0,'Assumptions (Wind)'!$V$18*Model!$AT$677*'Assumptions (Wind)'!AR$2/10^9,0)</f>
        <v>0.4442790774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0.601959528</v>
      </c>
      <c r="AT724" s="181">
        <f>IF($AU$677&gt;0,'Assumptions (Wind)'!$V$18*Model!$AU$677*'Assumptions (Wind)'!AS$2/10^9,0)</f>
        <v>0.6061398983</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0.3342391642</v>
      </c>
      <c r="AU725" s="160">
        <f>IF($AV$677&gt;0,'Assumptions (Wind)'!$V$18*Model!$AV$677*'Assumptions (Wind)'!AT$2/10^9,0)</f>
        <v>0.33681163</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0.2884275089</v>
      </c>
      <c r="AV726" s="160">
        <f>IF($AW$677&gt;0,'Assumptions (Wind)'!$V$18*Model!$AW$677*'Assumptions (Wind)'!AU$2/10^9,0)</f>
        <v>0.2903422949</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0.2889586208</v>
      </c>
      <c r="AW727" s="160">
        <f>IF($AX$677&gt;0,'Assumptions (Wind)'!$V$18*Model!$AX$677*'Assumptions (Wind)'!AV$2/10^9,0)</f>
        <v>0.2910984216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0.2910984216</v>
      </c>
      <c r="AX728" s="160">
        <f>IF($AY$677&gt;0,'Assumptions (Wind)'!$V$18*Model!$AY$677*'Assumptions (Wind)'!AW$2/10^9,0)</f>
        <v>0.2929374493</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0.5858748986</v>
      </c>
      <c r="AY729" s="160">
        <f>IF($AZ$677&gt;0,'Assumptions (Wind)'!$V$18*Model!$AZ$677*'Assumptions (Wind)'!AX$2/10^9,0)</f>
        <v>0.58947488</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0.58947488</v>
      </c>
      <c r="AZ730" s="160">
        <f>IF($BA$677&gt;0,'Assumptions (Wind)'!$V$18*Model!$BA$677*'Assumptions (Wind)'!AY$2/10^9,0)</f>
        <v>0.5929923414</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0.0005792107414</v>
      </c>
      <c r="H731" s="244">
        <f>H679*'Assumptions (Wind)'!$V$8</f>
        <v>0.01765614734</v>
      </c>
      <c r="I731" s="244">
        <f>I679*'Assumptions (Wind)'!$V$8</f>
        <v>0.03229474471</v>
      </c>
      <c r="J731" s="244">
        <f>J679*'Assumptions (Wind)'!$V$8</f>
        <v>0.08043262675</v>
      </c>
      <c r="K731" s="244">
        <f>K679*'Assumptions (Wind)'!$V$8</f>
        <v>0.1307792594</v>
      </c>
      <c r="L731" s="244">
        <f>L679*'Assumptions (Wind)'!$V$8</f>
        <v>0.1531465256</v>
      </c>
      <c r="M731" s="244">
        <f>M679*'Assumptions (Wind)'!$V$8</f>
        <v>0.322923863</v>
      </c>
      <c r="N731" s="244">
        <f>N679*'Assumptions (Wind)'!$V$8</f>
        <v>0.2271136815</v>
      </c>
      <c r="O731" s="244">
        <f>O679*'Assumptions (Wind)'!$V$8</f>
        <v>0.008858275596</v>
      </c>
      <c r="P731" s="244">
        <f>P679*'Assumptions (Wind)'!$V$8</f>
        <v>0.1056494002</v>
      </c>
      <c r="Q731" s="244">
        <f>Q679*'Assumptions (Wind)'!$V$8</f>
        <v>0.2769751998</v>
      </c>
      <c r="R731" s="244">
        <f>R679*'Assumptions (Wind)'!$V$8</f>
        <v>0.1951685053</v>
      </c>
      <c r="S731" s="244">
        <f>S679*'Assumptions (Wind)'!$V$8</f>
        <v>0.02758843922</v>
      </c>
      <c r="T731" s="244">
        <f>T679*'Assumptions (Wind)'!$V$8</f>
        <v>0.0007244038793</v>
      </c>
      <c r="U731" s="244">
        <f>U679*'Assumptions (Wind)'!$V$8</f>
        <v>0</v>
      </c>
      <c r="V731" s="244">
        <f>V679*'Assumptions (Wind)'!$V$8</f>
        <v>0.1643120929</v>
      </c>
      <c r="W731" s="244">
        <f>W679*'Assumptions (Wind)'!$V$8</f>
        <v>0.3280024957</v>
      </c>
      <c r="X731" s="244">
        <f>X679*'Assumptions (Wind)'!$V$8</f>
        <v>0.327032307</v>
      </c>
      <c r="Y731" s="244">
        <f>Y679*'Assumptions (Wind)'!$V$8</f>
        <v>0.3258994258</v>
      </c>
      <c r="Z731" s="244">
        <f>Z679*'Assumptions (Wind)'!$V$8</f>
        <v>0.3277065376</v>
      </c>
      <c r="AA731" s="244">
        <f>AA679*'Assumptions (Wind)'!$V$8</f>
        <v>0.3260029509</v>
      </c>
      <c r="AB731" s="244">
        <f>AB679*'Assumptions (Wind)'!$V$8</f>
        <v>0.3210336387</v>
      </c>
      <c r="AC731" s="244">
        <f>AC679*'Assumptions (Wind)'!$V$8</f>
        <v>0.3189607016</v>
      </c>
      <c r="AD731" s="244">
        <f>AD679*'Assumptions (Wind)'!$V$8</f>
        <v>0.3166846972</v>
      </c>
      <c r="AE731" s="244">
        <f>AE679*'Assumptions (Wind)'!$V$8</f>
        <v>0.3139704808</v>
      </c>
      <c r="AF731" s="244">
        <f>AF679*'Assumptions (Wind)'!$V$8</f>
        <v>0.3110298311</v>
      </c>
      <c r="AG731" s="244">
        <f>AG679*'Assumptions (Wind)'!$V$8</f>
        <v>0.3076179522</v>
      </c>
      <c r="AH731" s="244">
        <f>AH679*'Assumptions (Wind)'!$V$8</f>
        <v>0.3104782381</v>
      </c>
      <c r="AI731" s="244">
        <f>AI679*'Assumptions (Wind)'!$V$8</f>
        <v>0.3139862427</v>
      </c>
      <c r="AJ731" s="244">
        <f>AJ679*'Assumptions (Wind)'!$V$8</f>
        <v>0.338773611</v>
      </c>
      <c r="AK731" s="244">
        <f>AK679*'Assumptions (Wind)'!$V$8</f>
        <v>0.3551131092</v>
      </c>
      <c r="AL731" s="244">
        <f>AL679*'Assumptions (Wind)'!$V$8</f>
        <v>0.4027254834</v>
      </c>
      <c r="AM731" s="244">
        <f>AM679*'Assumptions (Wind)'!$V$8</f>
        <v>0.4409104436</v>
      </c>
      <c r="AN731" s="244">
        <f>AN679*'Assumptions (Wind)'!$V$8</f>
        <v>0.4521665988</v>
      </c>
      <c r="AO731" s="244">
        <f>AO679*'Assumptions (Wind)'!$V$8</f>
        <v>0.5929668919</v>
      </c>
      <c r="AP731" s="244">
        <f>AP679*'Assumptions (Wind)'!$V$8</f>
        <v>0.5231764881</v>
      </c>
      <c r="AQ731" s="244">
        <f>AQ679*'Assumptions (Wind)'!$V$8</f>
        <v>0.3425356835</v>
      </c>
      <c r="AR731" s="244">
        <f>AR679*'Assumptions (Wind)'!$V$8</f>
        <v>0.4396327882</v>
      </c>
      <c r="AS731" s="244">
        <f>AS679*'Assumptions (Wind)'!$V$8</f>
        <v>0.6277431633</v>
      </c>
      <c r="AT731" s="244">
        <f>AT679*'Assumptions (Wind)'!$V$8</f>
        <v>0.5642274375</v>
      </c>
      <c r="AU731" s="244">
        <f>AU679*'Assumptions (Wind)'!$V$8</f>
        <v>0.3751434833</v>
      </c>
      <c r="AV731" s="244">
        <f>AV679*'Assumptions (Wind)'!$V$8</f>
        <v>0.3475805494</v>
      </c>
      <c r="AW731" s="244">
        <f>AW679*'Assumptions (Wind)'!$V$8</f>
        <v>0.3493181059</v>
      </c>
      <c r="AX731" s="244">
        <f>AX679*'Assumptions (Wind)'!$V$8</f>
        <v>0.5272874087</v>
      </c>
      <c r="AY731" s="244">
        <f>AY679*'Assumptions (Wind)'!$V$8</f>
        <v>0.707369856</v>
      </c>
      <c r="AZ731" s="244">
        <f>AZ679*'Assumptions (Wind)'!$V$8</f>
        <v>0.3557954048</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0.0003861404943</v>
      </c>
      <c r="H732" s="244">
        <f>H679*'Assumptions (Wind)'!$V$9</f>
        <v>0.0117707649</v>
      </c>
      <c r="I732" s="244">
        <f>I679*'Assumptions (Wind)'!$V$9</f>
        <v>0.0215298298</v>
      </c>
      <c r="J732" s="244">
        <f>J679*'Assumptions (Wind)'!$V$9</f>
        <v>0.05362175116</v>
      </c>
      <c r="K732" s="244">
        <f>K679*'Assumptions (Wind)'!$V$9</f>
        <v>0.08718617295</v>
      </c>
      <c r="L732" s="244">
        <f>L679*'Assumptions (Wind)'!$V$9</f>
        <v>0.1020976838</v>
      </c>
      <c r="M732" s="244">
        <f>M679*'Assumptions (Wind)'!$V$9</f>
        <v>0.2152825753</v>
      </c>
      <c r="N732" s="244">
        <f>N679*'Assumptions (Wind)'!$V$9</f>
        <v>0.151409121</v>
      </c>
      <c r="O732" s="244">
        <f>O679*'Assumptions (Wind)'!$V$9</f>
        <v>0.005905517064</v>
      </c>
      <c r="P732" s="244">
        <f>P679*'Assumptions (Wind)'!$V$9</f>
        <v>0.07043293346</v>
      </c>
      <c r="Q732" s="244">
        <f>Q679*'Assumptions (Wind)'!$V$9</f>
        <v>0.1846501332</v>
      </c>
      <c r="R732" s="244">
        <f>R679*'Assumptions (Wind)'!$V$9</f>
        <v>0.1301123369</v>
      </c>
      <c r="S732" s="244">
        <f>S679*'Assumptions (Wind)'!$V$9</f>
        <v>0.01839229281</v>
      </c>
      <c r="T732" s="244">
        <f>T679*'Assumptions (Wind)'!$V$9</f>
        <v>0.0004829359195</v>
      </c>
      <c r="U732" s="244">
        <f>U679*'Assumptions (Wind)'!$V$9</f>
        <v>0</v>
      </c>
      <c r="V732" s="244">
        <f>V679*'Assumptions (Wind)'!$V$9</f>
        <v>0.1095413953</v>
      </c>
      <c r="W732" s="244">
        <f>W679*'Assumptions (Wind)'!$V$9</f>
        <v>0.2186683305</v>
      </c>
      <c r="X732" s="244">
        <f>X679*'Assumptions (Wind)'!$V$9</f>
        <v>0.218021538</v>
      </c>
      <c r="Y732" s="244">
        <f>Y679*'Assumptions (Wind)'!$V$9</f>
        <v>0.2172662838</v>
      </c>
      <c r="Z732" s="244">
        <f>Z679*'Assumptions (Wind)'!$V$9</f>
        <v>0.2184710251</v>
      </c>
      <c r="AA732" s="244">
        <f>AA679*'Assumptions (Wind)'!$V$9</f>
        <v>0.2173353006</v>
      </c>
      <c r="AB732" s="244">
        <f>AB679*'Assumptions (Wind)'!$V$9</f>
        <v>0.2140224258</v>
      </c>
      <c r="AC732" s="244">
        <f>AC679*'Assumptions (Wind)'!$V$9</f>
        <v>0.2126404677</v>
      </c>
      <c r="AD732" s="244">
        <f>AD679*'Assumptions (Wind)'!$V$9</f>
        <v>0.2111231315</v>
      </c>
      <c r="AE732" s="244">
        <f>AE679*'Assumptions (Wind)'!$V$9</f>
        <v>0.2093136539</v>
      </c>
      <c r="AF732" s="244">
        <f>AF679*'Assumptions (Wind)'!$V$9</f>
        <v>0.2073532207</v>
      </c>
      <c r="AG732" s="244">
        <f>AG679*'Assumptions (Wind)'!$V$9</f>
        <v>0.2050786348</v>
      </c>
      <c r="AH732" s="244">
        <f>AH679*'Assumptions (Wind)'!$V$9</f>
        <v>0.206985492</v>
      </c>
      <c r="AI732" s="244">
        <f>AI679*'Assumptions (Wind)'!$V$9</f>
        <v>0.2093241618</v>
      </c>
      <c r="AJ732" s="244">
        <f>AJ679*'Assumptions (Wind)'!$V$9</f>
        <v>0.225849074</v>
      </c>
      <c r="AK732" s="244">
        <f>AK679*'Assumptions (Wind)'!$V$9</f>
        <v>0.2367420728</v>
      </c>
      <c r="AL732" s="244">
        <f>AL679*'Assumptions (Wind)'!$V$9</f>
        <v>0.2684836556</v>
      </c>
      <c r="AM732" s="244">
        <f>AM679*'Assumptions (Wind)'!$V$9</f>
        <v>0.2939402958</v>
      </c>
      <c r="AN732" s="244">
        <f>AN679*'Assumptions (Wind)'!$V$9</f>
        <v>0.3014443992</v>
      </c>
      <c r="AO732" s="244">
        <f>AO679*'Assumptions (Wind)'!$V$9</f>
        <v>0.3953112612</v>
      </c>
      <c r="AP732" s="244">
        <f>AP679*'Assumptions (Wind)'!$V$9</f>
        <v>0.3487843254</v>
      </c>
      <c r="AQ732" s="244">
        <f>AQ679*'Assumptions (Wind)'!$V$9</f>
        <v>0.2283571223</v>
      </c>
      <c r="AR732" s="244">
        <f>AR679*'Assumptions (Wind)'!$V$9</f>
        <v>0.2930885255</v>
      </c>
      <c r="AS732" s="244">
        <f>AS679*'Assumptions (Wind)'!$V$9</f>
        <v>0.4184954422</v>
      </c>
      <c r="AT732" s="244">
        <f>AT679*'Assumptions (Wind)'!$V$9</f>
        <v>0.376151625</v>
      </c>
      <c r="AU732" s="244">
        <f>AU679*'Assumptions (Wind)'!$V$9</f>
        <v>0.2500956555</v>
      </c>
      <c r="AV732" s="244">
        <f>AV679*'Assumptions (Wind)'!$V$9</f>
        <v>0.2317203663</v>
      </c>
      <c r="AW732" s="244">
        <f>AW679*'Assumptions (Wind)'!$V$9</f>
        <v>0.2328787372</v>
      </c>
      <c r="AX732" s="244">
        <f>AX679*'Assumptions (Wind)'!$V$9</f>
        <v>0.3515249391</v>
      </c>
      <c r="AY732" s="244">
        <f>AY679*'Assumptions (Wind)'!$V$9</f>
        <v>0.471579904</v>
      </c>
      <c r="AZ732" s="244">
        <f>AZ679*'Assumptions (Wind)'!$V$9</f>
        <v>0.2371969365</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-0.00008841155472</v>
      </c>
      <c r="J733" s="177">
        <f t="array" ref="J733">SUM(IF(ISERROR(J734:J784),"",J734:J784))</f>
        <v>-0.002612712905</v>
      </c>
      <c r="K733" s="177">
        <f t="array" ref="K733">SUM(IF(ISERROR(K734:K784),"",K734:K784))</f>
        <v>-0.004701248221</v>
      </c>
      <c r="L733" s="177">
        <f t="array" ref="L733">SUM(IF(ISERROR(L734:L784),"",L734:L784))</f>
        <v>-0.01482416218</v>
      </c>
      <c r="M733" s="177">
        <f t="array" ref="M733">SUM(IF(ISERROR(M734:M784),"",M734:M784))</f>
        <v>-0.02407117537</v>
      </c>
      <c r="N733" s="177">
        <f t="array" ref="N733">SUM(IF(ISERROR(N734:N784),"",N734:N784))</f>
        <v>-0.03875859165</v>
      </c>
      <c r="O733" s="177">
        <f t="array" ref="O733">SUM(IF(ISERROR(O734:O784),"",O734:O784))</f>
        <v>-0.07326520113</v>
      </c>
      <c r="P733" s="177">
        <f t="array" ref="P733">SUM(IF(ISERROR(P734:P784),"",P734:P784))</f>
        <v>-0.07940995767</v>
      </c>
      <c r="Q733" s="177">
        <f t="array" ref="Q733">SUM(IF(ISERROR(Q734:Q784),"",Q734:Q784))</f>
        <v>-0.08669368105</v>
      </c>
      <c r="R733" s="177">
        <f t="array" ref="R733">SUM(IF(ISERROR(R734:R784),"",R734:R784))</f>
        <v>-0.1068890387</v>
      </c>
      <c r="S733" s="177">
        <f t="array" ref="S733">SUM(IF(ISERROR(S734:S784),"",S734:S784))</f>
        <v>-0.1396240827</v>
      </c>
      <c r="T733" s="177">
        <f t="array" ref="T733">SUM(IF(ISERROR(T734:T784),"",T734:T784))</f>
        <v>-0.149007499</v>
      </c>
      <c r="U733" s="177">
        <f t="array" ref="U733">SUM(IF(ISERROR(U734:U784),"",U734:U784))</f>
        <v>-0.1569715591</v>
      </c>
      <c r="V733" s="177">
        <f t="array" ref="V733">SUM(IF(ISERROR(V734:V784),"",V734:V784))</f>
        <v>-0.1484866433</v>
      </c>
      <c r="W733" s="177">
        <f t="array" ref="W733">SUM(IF(ISERROR(W734:W784),"",W734:W784))</f>
        <v>-0.1429623071</v>
      </c>
      <c r="X733" s="177">
        <f t="array" ref="X733">SUM(IF(ISERROR(X734:X784),"",X734:X784))</f>
        <v>-0.1494895351</v>
      </c>
      <c r="Y733" s="177">
        <f t="array" ref="Y733">SUM(IF(ISERROR(Y734:Y784),"",Y734:Y784))</f>
        <v>-0.1162540263</v>
      </c>
      <c r="Z733" s="177">
        <f t="array" ref="Z733">SUM(IF(ISERROR(Z734:Z784),"",Z734:Z784))</f>
        <v>-0.1474779776</v>
      </c>
      <c r="AA733" s="177">
        <f t="array" ref="AA733">SUM(IF(ISERROR(AA734:AA784),"",AA734:AA784))</f>
        <v>-0.1797181628</v>
      </c>
      <c r="AB733" s="177">
        <f t="array" ref="AB733">SUM(IF(ISERROR(AB734:AB784),"",AB734:AB784))</f>
        <v>-0.1882452134</v>
      </c>
      <c r="AC733" s="177">
        <f t="array" ref="AC733">SUM(IF(ISERROR(AC734:AC784),"",AC734:AC784))</f>
        <v>-0.172907042</v>
      </c>
      <c r="AD733" s="177">
        <f t="array" ref="AD733">SUM(IF(ISERROR(AD734:AD784),"",AD734:AD784))</f>
        <v>-0.2009530944</v>
      </c>
      <c r="AE733" s="177">
        <f t="array" ref="AE733">SUM(IF(ISERROR(AE734:AE784),"",AE734:AE784))</f>
        <v>-0.2387499989</v>
      </c>
      <c r="AF733" s="177">
        <f t="array" ref="AF733">SUM(IF(ISERROR(AF734:AF784),"",AF734:AF784))</f>
        <v>-0.2796169011</v>
      </c>
      <c r="AG733" s="177">
        <f t="array" ref="AG733">SUM(IF(ISERROR(AG734:AG784),"",AG734:AG784))</f>
        <v>-0.3235579791</v>
      </c>
      <c r="AH733" s="177">
        <f t="array" ref="AH733">SUM(IF(ISERROR(AH734:AH784),"",AH734:AH784))</f>
        <v>-0.3219130433</v>
      </c>
      <c r="AI733" s="177">
        <f t="array" ref="AI733">SUM(IF(ISERROR(AI734:AI784),"",AI734:AI784))</f>
        <v>-0.3201897679</v>
      </c>
      <c r="AJ733" s="177">
        <f t="array" ref="AJ733">SUM(IF(ISERROR(AJ734:AJ784),"",AJ734:AJ784))</f>
        <v>-0.3186740932</v>
      </c>
      <c r="AK733" s="177">
        <f t="array" ref="AK733">SUM(IF(ISERROR(AK734:AK784),"",AK734:AK784))</f>
        <v>-0.3175314814</v>
      </c>
      <c r="AL733" s="177">
        <f t="array" ref="AL733">SUM(IF(ISERROR(AL734:AL784),"",AL734:AL784))</f>
        <v>-0.3186992396</v>
      </c>
      <c r="AM733" s="177">
        <f t="array" ref="AM733">SUM(IF(ISERROR(AM734:AM784),"",AM734:AM784))</f>
        <v>-0.3203049171</v>
      </c>
      <c r="AN733" s="177">
        <f t="array" ref="AN733">SUM(IF(ISERROR(AN734:AN784),"",AN734:AN784))</f>
        <v>-0.3297651517</v>
      </c>
      <c r="AO733" s="177">
        <f t="array" ref="AO733">SUM(IF(ISERROR(AO734:AO784),"",AO734:AO784))</f>
        <v>-0.338129871</v>
      </c>
      <c r="AP733" s="177">
        <f t="array" ref="AP733">SUM(IF(ISERROR(AP734:AP784),"",AP734:AP784))</f>
        <v>-0.3512645278</v>
      </c>
      <c r="AQ733" s="177">
        <f t="array" ref="AQ733">SUM(IF(ISERROR(AQ734:AQ784),"",AQ734:AQ784))</f>
        <v>-0.3816585516</v>
      </c>
      <c r="AR733" s="177">
        <f t="array" ref="AR733">SUM(IF(ISERROR(AR734:AR784),"",AR734:AR784))</f>
        <v>-0.3893392735</v>
      </c>
      <c r="AS733" s="177">
        <f t="array" ref="AS733">SUM(IF(ISERROR(AS734:AS784),"",AS734:AS784))</f>
        <v>-0.3984845381</v>
      </c>
      <c r="AT733" s="177">
        <f t="array" ref="AT733">SUM(IF(ISERROR(AT734:AT784),"",AT734:AT784))</f>
        <v>-0.4205708652</v>
      </c>
      <c r="AU733" s="177">
        <f t="array" ref="AU733">SUM(IF(ISERROR(AU734:AU784),"",AU734:AU784))</f>
        <v>-0.4571128811</v>
      </c>
      <c r="AV733" s="177">
        <f t="array" ref="AV733">SUM(IF(ISERROR(AV734:AV784),"",AV734:AV784))</f>
        <v>-0.4676353389</v>
      </c>
      <c r="AW733" s="177">
        <f t="array" ref="AW733">SUM(IF(ISERROR(AW734:AW784),"",AW734:AW784))</f>
        <v>-0.4770023512</v>
      </c>
      <c r="AX733" s="177">
        <f t="array" ref="AX733">SUM(IF(ISERROR(AX734:AX784),"",AX734:AX784))</f>
        <v>-0.4711273644</v>
      </c>
      <c r="AY733" s="177">
        <f t="array" ref="AY733">SUM(IF(ISERROR(AY734:AY784),"",AY734:AY784))</f>
        <v>-0.4696458449</v>
      </c>
      <c r="AZ733" s="177">
        <f t="array" ref="AZ733">SUM(IF(ISERROR(AZ734:AZ784),"",AZ734:AZ784))</f>
        <v>-0.484486214</v>
      </c>
      <c r="BA733" s="177">
        <f t="array" ref="BA733">SUM(IF(ISERROR(BA734:BA784),"",BA734:BA784))</f>
        <v>-0.4667251692</v>
      </c>
      <c r="BB733" s="177">
        <f t="array" ref="BB733">SUM(IF(ISERROR(BB734:BB784),"",BB734:BB784))</f>
        <v>-0.4538759075</v>
      </c>
      <c r="BC733" s="177">
        <f t="array" ref="BC733">SUM(IF(ISERROR(BC734:BC784),"",BC734:BC784))</f>
        <v>-0.4382521705</v>
      </c>
      <c r="BD733" s="177">
        <f t="array" ref="BD733">SUM(IF(ISERROR(BD734:BD784),"",BD734:BD784))</f>
        <v>-0.3941394971</v>
      </c>
      <c r="BE733" s="177">
        <f t="array" ref="BE733">SUM(IF(ISERROR(BE734:BE784),"",BE734:BE784))</f>
        <v>-0.317645193</v>
      </c>
      <c r="BF733" s="177">
        <f t="array" ref="BF733">SUM(IF(ISERROR(BF734:BF784),"",BF734:BF784))</f>
        <v>-0.2830529944</v>
      </c>
      <c r="BG733" s="177">
        <f t="array" ref="BG733">SUM(IF(ISERROR(BG734:BG784),"",BG734:BG784))</f>
        <v>-0.2539449732</v>
      </c>
      <c r="BH733" s="177">
        <f t="array" ref="BH733">SUM(IF(ISERROR(BH734:BH784),"",BH734:BH784))</f>
        <v>-0.2223932084</v>
      </c>
      <c r="BI733" s="177">
        <f t="array" ref="BI733">SUM(IF(ISERROR(BI734:BI784),"",BI734:BI784))</f>
        <v>-0.1879615247</v>
      </c>
      <c r="BJ733" s="177">
        <f t="array" ref="BJ733">SUM(IF(ISERROR(BJ734:BJ784),"",BJ734:BJ784))</f>
        <v>-0.09790138078</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-0.00008841155472</v>
      </c>
      <c r="J740" s="160">
        <f>IF(and($I$677&gt;0,Model!X$1&lt;='Assumptions (Wind)'!$V$13),PPMT('Assumptions (Wind)'!$V$10,Model!X$1,'Assumptions (Wind)'!$V$13,'Assumptions (Wind)'!$V$8*Model!$I$677*AVERAGE('Assumptions (Wind)'!$F$2:$G$2)/10^9),0)</f>
        <v>-0.00009548447909</v>
      </c>
      <c r="K740" s="160">
        <f>IF(and($I$677&gt;0,Model!Y$1&lt;='Assumptions (Wind)'!$V$13),PPMT('Assumptions (Wind)'!$V$10,Model!Y$1,'Assumptions (Wind)'!$V$13,'Assumptions (Wind)'!$V$8*Model!$I$677*AVERAGE('Assumptions (Wind)'!$F$2:$G$2)/10^9),0)</f>
        <v>-0.0001031232374</v>
      </c>
      <c r="L740" s="160">
        <f>IF(and($I$677&gt;0,Model!Z$1&lt;='Assumptions (Wind)'!$V$13),PPMT('Assumptions (Wind)'!$V$10,Model!Z$1,'Assumptions (Wind)'!$V$13,'Assumptions (Wind)'!$V$8*Model!$I$677*AVERAGE('Assumptions (Wind)'!$F$2:$G$2)/10^9),0)</f>
        <v>-0.0001113730964</v>
      </c>
      <c r="M740" s="160">
        <f>IF(and($I$677&gt;0,Model!AA$1&lt;='Assumptions (Wind)'!$V$13),PPMT('Assumptions (Wind)'!$V$10,Model!AA$1,'Assumptions (Wind)'!$V$13,'Assumptions (Wind)'!$V$8*Model!$I$677*AVERAGE('Assumptions (Wind)'!$F$2:$G$2)/10^9),0)</f>
        <v>-0.0001202829441</v>
      </c>
      <c r="N740" s="160">
        <f>IF(and($I$677&gt;0,Model!AB$1&lt;='Assumptions (Wind)'!$V$13),PPMT('Assumptions (Wind)'!$V$10,Model!AB$1,'Assumptions (Wind)'!$V$13,'Assumptions (Wind)'!$V$8*Model!$I$677*AVERAGE('Assumptions (Wind)'!$F$2:$G$2)/10^9),0)</f>
        <v>-0.0001299055797</v>
      </c>
      <c r="O740" s="160">
        <f>IF(and($I$677&gt;0,Model!AC$1&lt;='Assumptions (Wind)'!$V$13),PPMT('Assumptions (Wind)'!$V$10,Model!AC$1,'Assumptions (Wind)'!$V$13,'Assumptions (Wind)'!$V$8*Model!$I$677*AVERAGE('Assumptions (Wind)'!$F$2:$G$2)/10^9),0)</f>
        <v>-0.000140298026</v>
      </c>
      <c r="P740" s="160">
        <f>IF(and($I$677&gt;0,Model!AD$1&lt;='Assumptions (Wind)'!$V$13),PPMT('Assumptions (Wind)'!$V$10,Model!AD$1,'Assumptions (Wind)'!$V$13,'Assumptions (Wind)'!$V$8*Model!$I$677*AVERAGE('Assumptions (Wind)'!$F$2:$G$2)/10^9),0)</f>
        <v>-0.0001515218681</v>
      </c>
      <c r="Q740" s="160">
        <f>IF(and($I$677&gt;0,Model!AE$1&lt;='Assumptions (Wind)'!$V$13),PPMT('Assumptions (Wind)'!$V$10,Model!AE$1,'Assumptions (Wind)'!$V$13,'Assumptions (Wind)'!$V$8*Model!$I$677*AVERAGE('Assumptions (Wind)'!$F$2:$G$2)/10^9),0)</f>
        <v>-0.0001636436176</v>
      </c>
      <c r="R740" s="160">
        <f>IF(and($I$677&gt;0,Model!AF$1&lt;='Assumptions (Wind)'!$V$13),PPMT('Assumptions (Wind)'!$V$10,Model!AF$1,'Assumptions (Wind)'!$V$13,'Assumptions (Wind)'!$V$8*Model!$I$677*AVERAGE('Assumptions (Wind)'!$F$2:$G$2)/10^9),0)</f>
        <v>-0.000176735107</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-0.002517228426</v>
      </c>
      <c r="K741" s="160">
        <f>IF(and($J$677&gt;0,Model!X$1&lt;='Assumptions (Wind)'!$V$13),PPMT('Assumptions (Wind)'!$V$10,Model!X$1,'Assumptions (Wind)'!$V$13,'Assumptions (Wind)'!$V$8*Model!$J$677*AVERAGE('Assumptions (Wind)'!$G$2:$H$2)/10^9),0)</f>
        <v>-0.0027186067</v>
      </c>
      <c r="L741" s="160">
        <f>IF(and($J$677&gt;0,Model!Y$1&lt;='Assumptions (Wind)'!$V$13),PPMT('Assumptions (Wind)'!$V$10,Model!Y$1,'Assumptions (Wind)'!$V$13,'Assumptions (Wind)'!$V$8*Model!$J$677*AVERAGE('Assumptions (Wind)'!$G$2:$H$2)/10^9),0)</f>
        <v>-0.002936095236</v>
      </c>
      <c r="M741" s="160">
        <f>IF(and($J$677&gt;0,Model!Z$1&lt;='Assumptions (Wind)'!$V$13),PPMT('Assumptions (Wind)'!$V$10,Model!Z$1,'Assumptions (Wind)'!$V$13,'Assumptions (Wind)'!$V$8*Model!$J$677*AVERAGE('Assumptions (Wind)'!$G$2:$H$2)/10^9),0)</f>
        <v>-0.003170982855</v>
      </c>
      <c r="N741" s="160">
        <f>IF(and($J$677&gt;0,Model!AA$1&lt;='Assumptions (Wind)'!$V$13),PPMT('Assumptions (Wind)'!$V$10,Model!AA$1,'Assumptions (Wind)'!$V$13,'Assumptions (Wind)'!$V$8*Model!$J$677*AVERAGE('Assumptions (Wind)'!$G$2:$H$2)/10^9),0)</f>
        <v>-0.003424661484</v>
      </c>
      <c r="O741" s="160">
        <f>IF(and($J$677&gt;0,Model!AB$1&lt;='Assumptions (Wind)'!$V$13),PPMT('Assumptions (Wind)'!$V$10,Model!AB$1,'Assumptions (Wind)'!$V$13,'Assumptions (Wind)'!$V$8*Model!$J$677*AVERAGE('Assumptions (Wind)'!$G$2:$H$2)/10^9),0)</f>
        <v>-0.003698634402</v>
      </c>
      <c r="P741" s="160">
        <f>IF(and($J$677&gt;0,Model!AC$1&lt;='Assumptions (Wind)'!$V$13),PPMT('Assumptions (Wind)'!$V$10,Model!AC$1,'Assumptions (Wind)'!$V$13,'Assumptions (Wind)'!$V$8*Model!$J$677*AVERAGE('Assumptions (Wind)'!$G$2:$H$2)/10^9),0)</f>
        <v>-0.003994525154</v>
      </c>
      <c r="Q741" s="160">
        <f>IF(and($J$677&gt;0,Model!AD$1&lt;='Assumptions (Wind)'!$V$13),PPMT('Assumptions (Wind)'!$V$10,Model!AD$1,'Assumptions (Wind)'!$V$13,'Assumptions (Wind)'!$V$8*Model!$J$677*AVERAGE('Assumptions (Wind)'!$G$2:$H$2)/10^9),0)</f>
        <v>-0.004314087167</v>
      </c>
      <c r="R741" s="160">
        <f>IF(and($J$677&gt;0,Model!AE$1&lt;='Assumptions (Wind)'!$V$13),PPMT('Assumptions (Wind)'!$V$10,Model!AE$1,'Assumptions (Wind)'!$V$13,'Assumptions (Wind)'!$V$8*Model!$J$677*AVERAGE('Assumptions (Wind)'!$G$2:$H$2)/10^9),0)</f>
        <v>-0.00465921414</v>
      </c>
      <c r="S741" s="160">
        <f>IF(and($J$677&gt;0,Model!AF$1&lt;='Assumptions (Wind)'!$V$13),PPMT('Assumptions (Wind)'!$V$10,Model!AF$1,'Assumptions (Wind)'!$V$13,'Assumptions (Wind)'!$V$8*Model!$J$677*AVERAGE('Assumptions (Wind)'!$G$2:$H$2)/10^9),0)</f>
        <v>-0.005031951271</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-0.001879518283</v>
      </c>
      <c r="L742" s="160">
        <f>IF(and($K$677&gt;0,Model!X$1&lt;='Assumptions (Wind)'!$V$13),PPMT('Assumptions (Wind)'!$V$10,Model!X$1,'Assumptions (Wind)'!$V$13,'Assumptions (Wind)'!$V$8*Model!$K$677*AVERAGE('Assumptions (Wind)'!$H$2:$I$2)/10^9),0)</f>
        <v>-0.002029879746</v>
      </c>
      <c r="M742" s="160">
        <f>IF(and($K$677&gt;0,Model!Y$1&lt;='Assumptions (Wind)'!$V$13),PPMT('Assumptions (Wind)'!$V$10,Model!Y$1,'Assumptions (Wind)'!$V$13,'Assumptions (Wind)'!$V$8*Model!$K$677*AVERAGE('Assumptions (Wind)'!$H$2:$I$2)/10^9),0)</f>
        <v>-0.002192270126</v>
      </c>
      <c r="N742" s="160">
        <f>IF(and($K$677&gt;0,Model!Z$1&lt;='Assumptions (Wind)'!$V$13),PPMT('Assumptions (Wind)'!$V$10,Model!Z$1,'Assumptions (Wind)'!$V$13,'Assumptions (Wind)'!$V$8*Model!$K$677*AVERAGE('Assumptions (Wind)'!$H$2:$I$2)/10^9),0)</f>
        <v>-0.002367651736</v>
      </c>
      <c r="O742" s="160">
        <f>IF(and($K$677&gt;0,Model!AA$1&lt;='Assumptions (Wind)'!$V$13),PPMT('Assumptions (Wind)'!$V$10,Model!AA$1,'Assumptions (Wind)'!$V$13,'Assumptions (Wind)'!$V$8*Model!$K$677*AVERAGE('Assumptions (Wind)'!$H$2:$I$2)/10^9),0)</f>
        <v>-0.002557063875</v>
      </c>
      <c r="P742" s="160">
        <f>IF(and($K$677&gt;0,Model!AB$1&lt;='Assumptions (Wind)'!$V$13),PPMT('Assumptions (Wind)'!$V$10,Model!AB$1,'Assumptions (Wind)'!$V$13,'Assumptions (Wind)'!$V$8*Model!$K$677*AVERAGE('Assumptions (Wind)'!$H$2:$I$2)/10^9),0)</f>
        <v>-0.002761628985</v>
      </c>
      <c r="Q742" s="160">
        <f>IF(and($K$677&gt;0,Model!AC$1&lt;='Assumptions (Wind)'!$V$13),PPMT('Assumptions (Wind)'!$V$10,Model!AC$1,'Assumptions (Wind)'!$V$13,'Assumptions (Wind)'!$V$8*Model!$K$677*AVERAGE('Assumptions (Wind)'!$H$2:$I$2)/10^9),0)</f>
        <v>-0.002982559304</v>
      </c>
      <c r="R742" s="160">
        <f>IF(and($K$677&gt;0,Model!AD$1&lt;='Assumptions (Wind)'!$V$13),PPMT('Assumptions (Wind)'!$V$10,Model!AD$1,'Assumptions (Wind)'!$V$13,'Assumptions (Wind)'!$V$8*Model!$K$677*AVERAGE('Assumptions (Wind)'!$H$2:$I$2)/10^9),0)</f>
        <v>-0.003221164048</v>
      </c>
      <c r="S742" s="160">
        <f>IF(and($K$677&gt;0,Model!AE$1&lt;='Assumptions (Wind)'!$V$13),PPMT('Assumptions (Wind)'!$V$10,Model!AE$1,'Assumptions (Wind)'!$V$13,'Assumptions (Wind)'!$V$8*Model!$K$677*AVERAGE('Assumptions (Wind)'!$H$2:$I$2)/10^9),0)</f>
        <v>-0.003478857172</v>
      </c>
      <c r="T742" s="160">
        <f>IF(and($K$677&gt;0,Model!AF$1&lt;='Assumptions (Wind)'!$V$13),PPMT('Assumptions (Wind)'!$V$10,Model!AF$1,'Assumptions (Wind)'!$V$13,'Assumptions (Wind)'!$V$8*Model!$K$677*AVERAGE('Assumptions (Wind)'!$H$2:$I$2)/10^9),0)</f>
        <v>-0.003757165745</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-0.009746814098</v>
      </c>
      <c r="M743" s="160">
        <f>IF(and($L$677&gt;0,Model!X$1&lt;='Assumptions (Wind)'!$V$13),PPMT('Assumptions (Wind)'!$V$10,Model!X$1,'Assumptions (Wind)'!$V$13,'Assumptions (Wind)'!$V$8*Model!$L$677*AVERAGE('Assumptions (Wind)'!$I$2:$J$2)/10^9),0)</f>
        <v>-0.01052655923</v>
      </c>
      <c r="N743" s="160">
        <f>IF(and($L$677&gt;0,Model!Y$1&lt;='Assumptions (Wind)'!$V$13),PPMT('Assumptions (Wind)'!$V$10,Model!Y$1,'Assumptions (Wind)'!$V$13,'Assumptions (Wind)'!$V$8*Model!$L$677*AVERAGE('Assumptions (Wind)'!$I$2:$J$2)/10^9),0)</f>
        <v>-0.01136868396</v>
      </c>
      <c r="O743" s="160">
        <f>IF(and($L$677&gt;0,Model!Z$1&lt;='Assumptions (Wind)'!$V$13),PPMT('Assumptions (Wind)'!$V$10,Model!Z$1,'Assumptions (Wind)'!$V$13,'Assumptions (Wind)'!$V$8*Model!$L$677*AVERAGE('Assumptions (Wind)'!$I$2:$J$2)/10^9),0)</f>
        <v>-0.01227817868</v>
      </c>
      <c r="P743" s="160">
        <f>IF(and($L$677&gt;0,Model!AA$1&lt;='Assumptions (Wind)'!$V$13),PPMT('Assumptions (Wind)'!$V$10,Model!AA$1,'Assumptions (Wind)'!$V$13,'Assumptions (Wind)'!$V$8*Model!$L$677*AVERAGE('Assumptions (Wind)'!$I$2:$J$2)/10^9),0)</f>
        <v>-0.01326043298</v>
      </c>
      <c r="Q743" s="160">
        <f>IF(and($L$677&gt;0,Model!AB$1&lt;='Assumptions (Wind)'!$V$13),PPMT('Assumptions (Wind)'!$V$10,Model!AB$1,'Assumptions (Wind)'!$V$13,'Assumptions (Wind)'!$V$8*Model!$L$677*AVERAGE('Assumptions (Wind)'!$I$2:$J$2)/10^9),0)</f>
        <v>-0.01432126761</v>
      </c>
      <c r="R743" s="160">
        <f>IF(and($L$677&gt;0,Model!AC$1&lt;='Assumptions (Wind)'!$V$13),PPMT('Assumptions (Wind)'!$V$10,Model!AC$1,'Assumptions (Wind)'!$V$13,'Assumptions (Wind)'!$V$8*Model!$L$677*AVERAGE('Assumptions (Wind)'!$I$2:$J$2)/10^9),0)</f>
        <v>-0.01546696902</v>
      </c>
      <c r="S743" s="160">
        <f>IF(and($L$677&gt;0,Model!AD$1&lt;='Assumptions (Wind)'!$V$13),PPMT('Assumptions (Wind)'!$V$10,Model!AD$1,'Assumptions (Wind)'!$V$13,'Assumptions (Wind)'!$V$8*Model!$L$677*AVERAGE('Assumptions (Wind)'!$I$2:$J$2)/10^9),0)</f>
        <v>-0.01670432654</v>
      </c>
      <c r="T743" s="160">
        <f>IF(and($L$677&gt;0,Model!AE$1&lt;='Assumptions (Wind)'!$V$13),PPMT('Assumptions (Wind)'!$V$10,Model!AE$1,'Assumptions (Wind)'!$V$13,'Assumptions (Wind)'!$V$8*Model!$L$677*AVERAGE('Assumptions (Wind)'!$I$2:$J$2)/10^9),0)</f>
        <v>-0.01804067267</v>
      </c>
      <c r="U743" s="160">
        <f>IF(and($L$677&gt;0,Model!AF$1&lt;='Assumptions (Wind)'!$V$13),PPMT('Assumptions (Wind)'!$V$10,Model!AF$1,'Assumptions (Wind)'!$V$13,'Assumptions (Wind)'!$V$8*Model!$L$677*AVERAGE('Assumptions (Wind)'!$I$2:$J$2)/10^9),0)</f>
        <v>-0.01948392648</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-0.008061080222</v>
      </c>
      <c r="N744" s="160">
        <f>IF(and($M$677&gt;0,Model!X$1&lt;='Assumptions (Wind)'!$V$13),PPMT('Assumptions (Wind)'!$V$10,Model!X$1,'Assumptions (Wind)'!$V$13,'Assumptions (Wind)'!$V$8*Model!$M$677*AVERAGE('Assumptions (Wind)'!$J$2:$K$2)/10^9),0)</f>
        <v>-0.00870596664</v>
      </c>
      <c r="O744" s="160">
        <f>IF(and($M$677&gt;0,Model!Y$1&lt;='Assumptions (Wind)'!$V$13),PPMT('Assumptions (Wind)'!$V$10,Model!Y$1,'Assumptions (Wind)'!$V$13,'Assumptions (Wind)'!$V$8*Model!$M$677*AVERAGE('Assumptions (Wind)'!$J$2:$K$2)/10^9),0)</f>
        <v>-0.009402443971</v>
      </c>
      <c r="P744" s="160">
        <f>IF(and($M$677&gt;0,Model!Z$1&lt;='Assumptions (Wind)'!$V$13),PPMT('Assumptions (Wind)'!$V$10,Model!Z$1,'Assumptions (Wind)'!$V$13,'Assumptions (Wind)'!$V$8*Model!$M$677*AVERAGE('Assumptions (Wind)'!$J$2:$K$2)/10^9),0)</f>
        <v>-0.01015463949</v>
      </c>
      <c r="Q744" s="160">
        <f>IF(and($M$677&gt;0,Model!AA$1&lt;='Assumptions (Wind)'!$V$13),PPMT('Assumptions (Wind)'!$V$10,Model!AA$1,'Assumptions (Wind)'!$V$13,'Assumptions (Wind)'!$V$8*Model!$M$677*AVERAGE('Assumptions (Wind)'!$J$2:$K$2)/10^9),0)</f>
        <v>-0.01096701065</v>
      </c>
      <c r="R744" s="160">
        <f>IF(and($M$677&gt;0,Model!AB$1&lt;='Assumptions (Wind)'!$V$13),PPMT('Assumptions (Wind)'!$V$10,Model!AB$1,'Assumptions (Wind)'!$V$13,'Assumptions (Wind)'!$V$8*Model!$M$677*AVERAGE('Assumptions (Wind)'!$J$2:$K$2)/10^9),0)</f>
        <v>-0.0118443715</v>
      </c>
      <c r="S744" s="160">
        <f>IF(and($M$677&gt;0,Model!AC$1&lt;='Assumptions (Wind)'!$V$13),PPMT('Assumptions (Wind)'!$V$10,Model!AC$1,'Assumptions (Wind)'!$V$13,'Assumptions (Wind)'!$V$8*Model!$M$677*AVERAGE('Assumptions (Wind)'!$J$2:$K$2)/10^9),0)</f>
        <v>-0.01279192122</v>
      </c>
      <c r="T744" s="160">
        <f>IF(and($M$677&gt;0,Model!AD$1&lt;='Assumptions (Wind)'!$V$13),PPMT('Assumptions (Wind)'!$V$10,Model!AD$1,'Assumptions (Wind)'!$V$13,'Assumptions (Wind)'!$V$8*Model!$M$677*AVERAGE('Assumptions (Wind)'!$J$2:$K$2)/10^9),0)</f>
        <v>-0.01381527492</v>
      </c>
      <c r="U744" s="160">
        <f>IF(and($M$677&gt;0,Model!AE$1&lt;='Assumptions (Wind)'!$V$13),PPMT('Assumptions (Wind)'!$V$10,Model!AE$1,'Assumptions (Wind)'!$V$13,'Assumptions (Wind)'!$V$8*Model!$M$677*AVERAGE('Assumptions (Wind)'!$J$2:$K$2)/10^9),0)</f>
        <v>-0.01492049691</v>
      </c>
      <c r="V744" s="160">
        <f>IF(and($M$677&gt;0,Model!AF$1&lt;='Assumptions (Wind)'!$V$13),PPMT('Assumptions (Wind)'!$V$10,Model!AF$1,'Assumptions (Wind)'!$V$13,'Assumptions (Wind)'!$V$8*Model!$M$677*AVERAGE('Assumptions (Wind)'!$J$2:$K$2)/10^9),0)</f>
        <v>-0.01611413666</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-0.01276172225</v>
      </c>
      <c r="O745" s="177">
        <f>IF(and($N$677&gt;0,Model!X$1&lt;='Assumptions (Wind)'!$V$13),PPMT('Assumptions (Wind)'!$V$10,Model!X$1,'Assumptions (Wind)'!$V$13,'Assumptions (Wind)'!$V$8*Model!$N$677*AVERAGE('Assumptions (Wind)'!$K$2:$L$2)/10^9),0)</f>
        <v>-0.01378266003</v>
      </c>
      <c r="P745" s="177">
        <f>IF(and($N$677&gt;0,Model!Y$1&lt;='Assumptions (Wind)'!$V$13),PPMT('Assumptions (Wind)'!$V$10,Model!Y$1,'Assumptions (Wind)'!$V$13,'Assumptions (Wind)'!$V$8*Model!$N$677*AVERAGE('Assumptions (Wind)'!$K$2:$L$2)/10^9),0)</f>
        <v>-0.01488527283</v>
      </c>
      <c r="Q745" s="177">
        <f>IF(and($N$677&gt;0,Model!Z$1&lt;='Assumptions (Wind)'!$V$13),PPMT('Assumptions (Wind)'!$V$10,Model!Z$1,'Assumptions (Wind)'!$V$13,'Assumptions (Wind)'!$V$8*Model!$N$677*AVERAGE('Assumptions (Wind)'!$K$2:$L$2)/10^9),0)</f>
        <v>-0.01607609466</v>
      </c>
      <c r="R745" s="177">
        <f>IF(and($N$677&gt;0,Model!AA$1&lt;='Assumptions (Wind)'!$V$13),PPMT('Assumptions (Wind)'!$V$10,Model!AA$1,'Assumptions (Wind)'!$V$13,'Assumptions (Wind)'!$V$8*Model!$N$677*AVERAGE('Assumptions (Wind)'!$K$2:$L$2)/10^9),0)</f>
        <v>-0.01736218223</v>
      </c>
      <c r="S745" s="177">
        <f>IF(and($N$677&gt;0,Model!AB$1&lt;='Assumptions (Wind)'!$V$13),PPMT('Assumptions (Wind)'!$V$10,Model!AB$1,'Assumptions (Wind)'!$V$13,'Assumptions (Wind)'!$V$8*Model!$N$677*AVERAGE('Assumptions (Wind)'!$K$2:$L$2)/10^9),0)</f>
        <v>-0.01875115681</v>
      </c>
      <c r="T745" s="177">
        <f>IF(and($N$677&gt;0,Model!AC$1&lt;='Assumptions (Wind)'!$V$13),PPMT('Assumptions (Wind)'!$V$10,Model!AC$1,'Assumptions (Wind)'!$V$13,'Assumptions (Wind)'!$V$8*Model!$N$677*AVERAGE('Assumptions (Wind)'!$K$2:$L$2)/10^9),0)</f>
        <v>-0.02025124935</v>
      </c>
      <c r="U745" s="177">
        <f>IF(and($N$677&gt;0,Model!AD$1&lt;='Assumptions (Wind)'!$V$13),PPMT('Assumptions (Wind)'!$V$10,Model!AD$1,'Assumptions (Wind)'!$V$13,'Assumptions (Wind)'!$V$8*Model!$N$677*AVERAGE('Assumptions (Wind)'!$K$2:$L$2)/10^9),0)</f>
        <v>-0.0218713493</v>
      </c>
      <c r="V745" s="177">
        <f>IF(and($N$677&gt;0,Model!AE$1&lt;='Assumptions (Wind)'!$V$13),PPMT('Assumptions (Wind)'!$V$10,Model!AE$1,'Assumptions (Wind)'!$V$13,'Assumptions (Wind)'!$V$8*Model!$N$677*AVERAGE('Assumptions (Wind)'!$K$2:$L$2)/10^9),0)</f>
        <v>-0.02362105725</v>
      </c>
      <c r="W745" s="177">
        <f>IF(and($N$677&gt;0,Model!AF$1&lt;='Assumptions (Wind)'!$V$13),PPMT('Assumptions (Wind)'!$V$10,Model!AF$1,'Assumptions (Wind)'!$V$13,'Assumptions (Wind)'!$V$8*Model!$N$677*AVERAGE('Assumptions (Wind)'!$K$2:$L$2)/10^9),0)</f>
        <v>-0.02551074183</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-0.03140592214</v>
      </c>
      <c r="P746" s="160">
        <f>IF(and($O$677&gt;0,Model!X$1&lt;='Assumptions (Wind)'!$V$13),PPMT('Assumptions (Wind)'!$V$10,Model!X$1,'Assumptions (Wind)'!$V$13,'Assumptions (Wind)'!$V$8*Model!$O$677*AVERAGE('Assumptions (Wind)'!$L$2:$M$2)/10^9),0)</f>
        <v>-0.03391839591</v>
      </c>
      <c r="Q746" s="160">
        <f>IF(and($O$677&gt;0,Model!Y$1&lt;='Assumptions (Wind)'!$V$13),PPMT('Assumptions (Wind)'!$V$10,Model!Y$1,'Assumptions (Wind)'!$V$13,'Assumptions (Wind)'!$V$8*Model!$O$677*AVERAGE('Assumptions (Wind)'!$L$2:$M$2)/10^9),0)</f>
        <v>-0.03663186759</v>
      </c>
      <c r="R746" s="160">
        <f>IF(and($O$677&gt;0,Model!Z$1&lt;='Assumptions (Wind)'!$V$13),PPMT('Assumptions (Wind)'!$V$10,Model!Z$1,'Assumptions (Wind)'!$V$13,'Assumptions (Wind)'!$V$8*Model!$O$677*AVERAGE('Assumptions (Wind)'!$L$2:$M$2)/10^9),0)</f>
        <v>-0.03956241699</v>
      </c>
      <c r="S746" s="160">
        <f>IF(and($O$677&gt;0,Model!AA$1&lt;='Assumptions (Wind)'!$V$13),PPMT('Assumptions (Wind)'!$V$10,Model!AA$1,'Assumptions (Wind)'!$V$13,'Assumptions (Wind)'!$V$8*Model!$O$677*AVERAGE('Assumptions (Wind)'!$L$2:$M$2)/10^9),0)</f>
        <v>-0.04272741035</v>
      </c>
      <c r="T746" s="160">
        <f>IF(and($O$677&gt;0,Model!AB$1&lt;='Assumptions (Wind)'!$V$13),PPMT('Assumptions (Wind)'!$V$10,Model!AB$1,'Assumptions (Wind)'!$V$13,'Assumptions (Wind)'!$V$8*Model!$O$677*AVERAGE('Assumptions (Wind)'!$L$2:$M$2)/10^9),0)</f>
        <v>-0.04614560318</v>
      </c>
      <c r="U746" s="160">
        <f>IF(and($O$677&gt;0,Model!AC$1&lt;='Assumptions (Wind)'!$V$13),PPMT('Assumptions (Wind)'!$V$10,Model!AC$1,'Assumptions (Wind)'!$V$13,'Assumptions (Wind)'!$V$8*Model!$O$677*AVERAGE('Assumptions (Wind)'!$L$2:$M$2)/10^9),0)</f>
        <v>-0.04983725143</v>
      </c>
      <c r="V746" s="160">
        <f>IF(and($O$677&gt;0,Model!AD$1&lt;='Assumptions (Wind)'!$V$13),PPMT('Assumptions (Wind)'!$V$10,Model!AD$1,'Assumptions (Wind)'!$V$13,'Assumptions (Wind)'!$V$8*Model!$O$677*AVERAGE('Assumptions (Wind)'!$L$2:$M$2)/10^9),0)</f>
        <v>-0.05382423155</v>
      </c>
      <c r="W746" s="160">
        <f>IF(and($O$677&gt;0,Model!AE$1&lt;='Assumptions (Wind)'!$V$13),PPMT('Assumptions (Wind)'!$V$10,Model!AE$1,'Assumptions (Wind)'!$V$13,'Assumptions (Wind)'!$V$8*Model!$O$677*AVERAGE('Assumptions (Wind)'!$L$2:$M$2)/10^9),0)</f>
        <v>-0.05813017007</v>
      </c>
      <c r="X746" s="160">
        <f>IF(and($O$677&gt;0,Model!AF$1&lt;='Assumptions (Wind)'!$V$13),PPMT('Assumptions (Wind)'!$V$10,Model!AF$1,'Assumptions (Wind)'!$V$13,'Assumptions (Wind)'!$V$8*Model!$O$677*AVERAGE('Assumptions (Wind)'!$L$2:$M$2)/10^9),0)</f>
        <v>-0.06278058368</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-0.0002835404549</v>
      </c>
      <c r="Q747" s="177">
        <f>IF(and($P$677&gt;0,Model!X$1&lt;='Assumptions (Wind)'!$V$13),PPMT('Assumptions (Wind)'!$V$10,Model!X$1,'Assumptions (Wind)'!$V$13,'Assumptions (Wind)'!$V$8*Model!$P$677*AVERAGE('Assumptions (Wind)'!$M$2:$N$2)/10^9),0)</f>
        <v>-0.0003062236913</v>
      </c>
      <c r="R747" s="177">
        <f>IF(and($P$677&gt;0,Model!Y$1&lt;='Assumptions (Wind)'!$V$13),PPMT('Assumptions (Wind)'!$V$10,Model!Y$1,'Assumptions (Wind)'!$V$13,'Assumptions (Wind)'!$V$8*Model!$P$677*AVERAGE('Assumptions (Wind)'!$M$2:$N$2)/10^9),0)</f>
        <v>-0.0003307215866</v>
      </c>
      <c r="S747" s="177">
        <f>IF(and($P$677&gt;0,Model!Z$1&lt;='Assumptions (Wind)'!$V$13),PPMT('Assumptions (Wind)'!$V$10,Model!Z$1,'Assumptions (Wind)'!$V$13,'Assumptions (Wind)'!$V$8*Model!$P$677*AVERAGE('Assumptions (Wind)'!$M$2:$N$2)/10^9),0)</f>
        <v>-0.0003571793135</v>
      </c>
      <c r="T747" s="177">
        <f>IF(and($P$677&gt;0,Model!AA$1&lt;='Assumptions (Wind)'!$V$13),PPMT('Assumptions (Wind)'!$V$10,Model!AA$1,'Assumptions (Wind)'!$V$13,'Assumptions (Wind)'!$V$8*Model!$P$677*AVERAGE('Assumptions (Wind)'!$M$2:$N$2)/10^9),0)</f>
        <v>-0.0003857536586</v>
      </c>
      <c r="U747" s="177">
        <f>IF(and($P$677&gt;0,Model!AB$1&lt;='Assumptions (Wind)'!$V$13),PPMT('Assumptions (Wind)'!$V$10,Model!AB$1,'Assumptions (Wind)'!$V$13,'Assumptions (Wind)'!$V$8*Model!$P$677*AVERAGE('Assumptions (Wind)'!$M$2:$N$2)/10^9),0)</f>
        <v>-0.0004166139513</v>
      </c>
      <c r="V747" s="177">
        <f>IF(and($P$677&gt;0,Model!AC$1&lt;='Assumptions (Wind)'!$V$13),PPMT('Assumptions (Wind)'!$V$10,Model!AC$1,'Assumptions (Wind)'!$V$13,'Assumptions (Wind)'!$V$8*Model!$P$677*AVERAGE('Assumptions (Wind)'!$M$2:$N$2)/10^9),0)</f>
        <v>-0.0004499430674</v>
      </c>
      <c r="W747" s="177">
        <f>IF(and($P$677&gt;0,Model!AD$1&lt;='Assumptions (Wind)'!$V$13),PPMT('Assumptions (Wind)'!$V$10,Model!AD$1,'Assumptions (Wind)'!$V$13,'Assumptions (Wind)'!$V$8*Model!$P$677*AVERAGE('Assumptions (Wind)'!$M$2:$N$2)/10^9),0)</f>
        <v>-0.0004859385127</v>
      </c>
      <c r="X747" s="177">
        <f>IF(and($P$677&gt;0,Model!AE$1&lt;='Assumptions (Wind)'!$V$13),PPMT('Assumptions (Wind)'!$V$10,Model!AE$1,'Assumptions (Wind)'!$V$13,'Assumptions (Wind)'!$V$8*Model!$P$677*AVERAGE('Assumptions (Wind)'!$M$2:$N$2)/10^9),0)</f>
        <v>-0.0005248135938</v>
      </c>
      <c r="Y747" s="177">
        <f>IF(and($P$677&gt;0,Model!AF$1&lt;='Assumptions (Wind)'!$V$13),PPMT('Assumptions (Wind)'!$V$10,Model!AF$1,'Assumptions (Wind)'!$V$13,'Assumptions (Wind)'!$V$8*Model!$P$677*AVERAGE('Assumptions (Wind)'!$M$2:$N$2)/10^9),0)</f>
        <v>-0.0005667986813</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-0.0009309267615</v>
      </c>
      <c r="R748" s="160">
        <f>IF(and($Q$677&gt;0,Model!X$1&lt;='Assumptions (Wind)'!$V$13),PPMT('Assumptions (Wind)'!$V$10,Model!X$1,'Assumptions (Wind)'!$V$13,'Assumptions (Wind)'!$V$8*Model!$Q$677*AVERAGE('Assumptions (Wind)'!$N$2:$O$2)/10^9),0)</f>
        <v>-0.001005400902</v>
      </c>
      <c r="S748" s="160">
        <f>IF(and($Q$677&gt;0,Model!Y$1&lt;='Assumptions (Wind)'!$V$13),PPMT('Assumptions (Wind)'!$V$10,Model!Y$1,'Assumptions (Wind)'!$V$13,'Assumptions (Wind)'!$V$8*Model!$Q$677*AVERAGE('Assumptions (Wind)'!$N$2:$O$2)/10^9),0)</f>
        <v>-0.001085832975</v>
      </c>
      <c r="T748" s="160">
        <f>IF(and($Q$677&gt;0,Model!Z$1&lt;='Assumptions (Wind)'!$V$13),PPMT('Assumptions (Wind)'!$V$10,Model!Z$1,'Assumptions (Wind)'!$V$13,'Assumptions (Wind)'!$V$8*Model!$Q$677*AVERAGE('Assumptions (Wind)'!$N$2:$O$2)/10^9),0)</f>
        <v>-0.001172699613</v>
      </c>
      <c r="U748" s="160">
        <f>IF(and($Q$677&gt;0,Model!AA$1&lt;='Assumptions (Wind)'!$V$13),PPMT('Assumptions (Wind)'!$V$10,Model!AA$1,'Assumptions (Wind)'!$V$13,'Assumptions (Wind)'!$V$8*Model!$Q$677*AVERAGE('Assumptions (Wind)'!$N$2:$O$2)/10^9),0)</f>
        <v>-0.001266515582</v>
      </c>
      <c r="V748" s="160">
        <f>IF(and($Q$677&gt;0,Model!AB$1&lt;='Assumptions (Wind)'!$V$13),PPMT('Assumptions (Wind)'!$V$10,Model!AB$1,'Assumptions (Wind)'!$V$13,'Assumptions (Wind)'!$V$8*Model!$Q$677*AVERAGE('Assumptions (Wind)'!$N$2:$O$2)/10^9),0)</f>
        <v>-0.001367836828</v>
      </c>
      <c r="W748" s="160">
        <f>IF(and($Q$677&gt;0,Model!AC$1&lt;='Assumptions (Wind)'!$V$13),PPMT('Assumptions (Wind)'!$V$10,Model!AC$1,'Assumptions (Wind)'!$V$13,'Assumptions (Wind)'!$V$8*Model!$Q$677*AVERAGE('Assumptions (Wind)'!$N$2:$O$2)/10^9),0)</f>
        <v>-0.001477263774</v>
      </c>
      <c r="X748" s="160">
        <f>IF(and($Q$677&gt;0,Model!AD$1&lt;='Assumptions (Wind)'!$V$13),PPMT('Assumptions (Wind)'!$V$10,Model!AD$1,'Assumptions (Wind)'!$V$13,'Assumptions (Wind)'!$V$8*Model!$Q$677*AVERAGE('Assumptions (Wind)'!$N$2:$O$2)/10^9),0)</f>
        <v>-0.001595444876</v>
      </c>
      <c r="Y748" s="160">
        <f>IF(and($Q$677&gt;0,Model!AE$1&lt;='Assumptions (Wind)'!$V$13),PPMT('Assumptions (Wind)'!$V$10,Model!AE$1,'Assumptions (Wind)'!$V$13,'Assumptions (Wind)'!$V$8*Model!$Q$677*AVERAGE('Assumptions (Wind)'!$N$2:$O$2)/10^9),0)</f>
        <v>-0.001723080466</v>
      </c>
      <c r="Z748" s="160">
        <f>IF(and($Q$677&gt;0,Model!AF$1&lt;='Assumptions (Wind)'!$V$13),PPMT('Assumptions (Wind)'!$V$10,Model!AF$1,'Assumptions (Wind)'!$V$13,'Assumptions (Wind)'!$V$8*Model!$Q$677*AVERAGE('Assumptions (Wind)'!$N$2:$O$2)/10^9),0)</f>
        <v>-0.001860926904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-0.01325986315</v>
      </c>
      <c r="S749" s="177">
        <f>IF(and($R$677&gt;0,Model!X$1&lt;='Assumptions (Wind)'!$V$13),PPMT('Assumptions (Wind)'!$V$10,Model!X$1,'Assumptions (Wind)'!$V$13,'Assumptions (Wind)'!$V$8*Model!$R$677*AVERAGE('Assumptions (Wind)'!$O$2:$P$2)/10^9),0)</f>
        <v>-0.0143206522</v>
      </c>
      <c r="T749" s="177">
        <f>IF(and($R$677&gt;0,Model!Y$1&lt;='Assumptions (Wind)'!$V$13),PPMT('Assumptions (Wind)'!$V$10,Model!Y$1,'Assumptions (Wind)'!$V$13,'Assumptions (Wind)'!$V$8*Model!$R$677*AVERAGE('Assumptions (Wind)'!$O$2:$P$2)/10^9),0)</f>
        <v>-0.01546630438</v>
      </c>
      <c r="U749" s="177">
        <f>IF(and($R$677&gt;0,Model!Z$1&lt;='Assumptions (Wind)'!$V$13),PPMT('Assumptions (Wind)'!$V$10,Model!Z$1,'Assumptions (Wind)'!$V$13,'Assumptions (Wind)'!$V$8*Model!$R$677*AVERAGE('Assumptions (Wind)'!$O$2:$P$2)/10^9),0)</f>
        <v>-0.01670360873</v>
      </c>
      <c r="V749" s="177">
        <f>IF(and($R$677&gt;0,Model!AA$1&lt;='Assumptions (Wind)'!$V$13),PPMT('Assumptions (Wind)'!$V$10,Model!AA$1,'Assumptions (Wind)'!$V$13,'Assumptions (Wind)'!$V$8*Model!$R$677*AVERAGE('Assumptions (Wind)'!$O$2:$P$2)/10^9),0)</f>
        <v>-0.01803989743</v>
      </c>
      <c r="W749" s="177">
        <f>IF(and($R$677&gt;0,Model!AB$1&lt;='Assumptions (Wind)'!$V$13),PPMT('Assumptions (Wind)'!$V$10,Model!AB$1,'Assumptions (Wind)'!$V$13,'Assumptions (Wind)'!$V$8*Model!$R$677*AVERAGE('Assumptions (Wind)'!$O$2:$P$2)/10^9),0)</f>
        <v>-0.01948308922</v>
      </c>
      <c r="X749" s="177">
        <f>IF(and($R$677&gt;0,Model!AC$1&lt;='Assumptions (Wind)'!$V$13),PPMT('Assumptions (Wind)'!$V$10,Model!AC$1,'Assumptions (Wind)'!$V$13,'Assumptions (Wind)'!$V$8*Model!$R$677*AVERAGE('Assumptions (Wind)'!$O$2:$P$2)/10^9),0)</f>
        <v>-0.02104173636</v>
      </c>
      <c r="Y749" s="177">
        <f>IF(and($R$677&gt;0,Model!AD$1&lt;='Assumptions (Wind)'!$V$13),PPMT('Assumptions (Wind)'!$V$10,Model!AD$1,'Assumptions (Wind)'!$V$13,'Assumptions (Wind)'!$V$8*Model!$R$677*AVERAGE('Assumptions (Wind)'!$O$2:$P$2)/10^9),0)</f>
        <v>-0.02272507527</v>
      </c>
      <c r="Z749" s="177">
        <f>IF(and($R$677&gt;0,Model!AE$1&lt;='Assumptions (Wind)'!$V$13),PPMT('Assumptions (Wind)'!$V$10,Model!AE$1,'Assumptions (Wind)'!$V$13,'Assumptions (Wind)'!$V$8*Model!$R$677*AVERAGE('Assumptions (Wind)'!$O$2:$P$2)/10^9),0)</f>
        <v>-0.02454308129</v>
      </c>
      <c r="AA749" s="177">
        <f>IF(and($R$677&gt;0,Model!AF$1&lt;='Assumptions (Wind)'!$V$13),PPMT('Assumptions (Wind)'!$V$10,Model!AF$1,'Assumptions (Wind)'!$V$13,'Assumptions (Wind)'!$V$8*Model!$R$677*AVERAGE('Assumptions (Wind)'!$O$2:$P$2)/10^9),0)</f>
        <v>-0.02650652779</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-0.02437479487</v>
      </c>
      <c r="T750" s="160">
        <f>IF(and($S$677&gt;0,Model!X$1&lt;='Assumptions (Wind)'!$V$13),PPMT('Assumptions (Wind)'!$V$10,Model!X$1,'Assumptions (Wind)'!$V$13,'Assumptions (Wind)'!$V$8*Model!$S$677*AVERAGE('Assumptions (Wind)'!$P$2:$Q$2)/10^9),0)</f>
        <v>-0.02632477846</v>
      </c>
      <c r="U750" s="160">
        <f>IF(and($S$677&gt;0,Model!Y$1&lt;='Assumptions (Wind)'!$V$13),PPMT('Assumptions (Wind)'!$V$10,Model!Y$1,'Assumptions (Wind)'!$V$13,'Assumptions (Wind)'!$V$8*Model!$S$677*AVERAGE('Assumptions (Wind)'!$P$2:$Q$2)/10^9),0)</f>
        <v>-0.02843076074</v>
      </c>
      <c r="V750" s="160">
        <f>IF(and($S$677&gt;0,Model!Z$1&lt;='Assumptions (Wind)'!$V$13),PPMT('Assumptions (Wind)'!$V$10,Model!Z$1,'Assumptions (Wind)'!$V$13,'Assumptions (Wind)'!$V$8*Model!$S$677*AVERAGE('Assumptions (Wind)'!$P$2:$Q$2)/10^9),0)</f>
        <v>-0.0307052216</v>
      </c>
      <c r="W750" s="160">
        <f>IF(and($S$677&gt;0,Model!AA$1&lt;='Assumptions (Wind)'!$V$13),PPMT('Assumptions (Wind)'!$V$10,Model!AA$1,'Assumptions (Wind)'!$V$13,'Assumptions (Wind)'!$V$8*Model!$S$677*AVERAGE('Assumptions (Wind)'!$P$2:$Q$2)/10^9),0)</f>
        <v>-0.03316163933</v>
      </c>
      <c r="X750" s="160">
        <f>IF(and($S$677&gt;0,Model!AB$1&lt;='Assumptions (Wind)'!$V$13),PPMT('Assumptions (Wind)'!$V$10,Model!AB$1,'Assumptions (Wind)'!$V$13,'Assumptions (Wind)'!$V$8*Model!$S$677*AVERAGE('Assumptions (Wind)'!$P$2:$Q$2)/10^9),0)</f>
        <v>-0.03581457047</v>
      </c>
      <c r="Y750" s="160">
        <f>IF(and($S$677&gt;0,Model!AC$1&lt;='Assumptions (Wind)'!$V$13),PPMT('Assumptions (Wind)'!$V$10,Model!AC$1,'Assumptions (Wind)'!$V$13,'Assumptions (Wind)'!$V$8*Model!$S$677*AVERAGE('Assumptions (Wind)'!$P$2:$Q$2)/10^9),0)</f>
        <v>-0.03867973611</v>
      </c>
      <c r="Z750" s="160">
        <f>IF(and($S$677&gt;0,Model!AD$1&lt;='Assumptions (Wind)'!$V$13),PPMT('Assumptions (Wind)'!$V$10,Model!AD$1,'Assumptions (Wind)'!$V$13,'Assumptions (Wind)'!$V$8*Model!$S$677*AVERAGE('Assumptions (Wind)'!$P$2:$Q$2)/10^9),0)</f>
        <v>-0.041774115</v>
      </c>
      <c r="AA750" s="160">
        <f>IF(and($S$677&gt;0,Model!AE$1&lt;='Assumptions (Wind)'!$V$13),PPMT('Assumptions (Wind)'!$V$10,Model!AE$1,'Assumptions (Wind)'!$V$13,'Assumptions (Wind)'!$V$8*Model!$S$677*AVERAGE('Assumptions (Wind)'!$P$2:$Q$2)/10^9),0)</f>
        <v>-0.0451160442</v>
      </c>
      <c r="AB750" s="160">
        <f>IF(and($S$677&gt;0,Model!AF$1&lt;='Assumptions (Wind)'!$V$13),PPMT('Assumptions (Wind)'!$V$10,Model!AF$1,'Assumptions (Wind)'!$V$13,'Assumptions (Wind)'!$V$8*Model!$S$677*AVERAGE('Assumptions (Wind)'!$P$2:$Q$2)/10^9),0)</f>
        <v>-0.04872532773</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-0.003647997025</v>
      </c>
      <c r="U751" s="160">
        <f>IF(and($T$677&gt;0,Model!X$1&lt;='Assumptions (Wind)'!$V$13),PPMT('Assumptions (Wind)'!$V$10,Model!X$1,'Assumptions (Wind)'!$V$13,'Assumptions (Wind)'!$V$8*Model!$T$677*AVERAGE('Assumptions (Wind)'!$Q$2:$R$2)/10^9),0)</f>
        <v>-0.003939836787</v>
      </c>
      <c r="V751" s="160">
        <f>IF(and($T$677&gt;0,Model!Y$1&lt;='Assumptions (Wind)'!$V$13),PPMT('Assumptions (Wind)'!$V$10,Model!Y$1,'Assumptions (Wind)'!$V$13,'Assumptions (Wind)'!$V$8*Model!$T$677*AVERAGE('Assumptions (Wind)'!$Q$2:$R$2)/10^9),0)</f>
        <v>-0.00425502373</v>
      </c>
      <c r="W751" s="160">
        <f>IF(and($T$677&gt;0,Model!Z$1&lt;='Assumptions (Wind)'!$V$13),PPMT('Assumptions (Wind)'!$V$10,Model!Z$1,'Assumptions (Wind)'!$V$13,'Assumptions (Wind)'!$V$8*Model!$T$677*AVERAGE('Assumptions (Wind)'!$Q$2:$R$2)/10^9),0)</f>
        <v>-0.004595425629</v>
      </c>
      <c r="X751" s="160">
        <f>IF(and($T$677&gt;0,Model!AA$1&lt;='Assumptions (Wind)'!$V$13),PPMT('Assumptions (Wind)'!$V$10,Model!AA$1,'Assumptions (Wind)'!$V$13,'Assumptions (Wind)'!$V$8*Model!$T$677*AVERAGE('Assumptions (Wind)'!$Q$2:$R$2)/10^9),0)</f>
        <v>-0.004963059679</v>
      </c>
      <c r="Y751" s="160">
        <f>IF(and($T$677&gt;0,Model!AB$1&lt;='Assumptions (Wind)'!$V$13),PPMT('Assumptions (Wind)'!$V$10,Model!AB$1,'Assumptions (Wind)'!$V$13,'Assumptions (Wind)'!$V$8*Model!$T$677*AVERAGE('Assumptions (Wind)'!$Q$2:$R$2)/10^9),0)</f>
        <v>-0.005360104453</v>
      </c>
      <c r="Z751" s="160">
        <f>IF(and($T$677&gt;0,Model!AC$1&lt;='Assumptions (Wind)'!$V$13),PPMT('Assumptions (Wind)'!$V$10,Model!AC$1,'Assumptions (Wind)'!$V$13,'Assumptions (Wind)'!$V$8*Model!$T$677*AVERAGE('Assumptions (Wind)'!$Q$2:$R$2)/10^9),0)</f>
        <v>-0.00578891281</v>
      </c>
      <c r="AA751" s="160">
        <f>IF(and($T$677&gt;0,Model!AD$1&lt;='Assumptions (Wind)'!$V$13),PPMT('Assumptions (Wind)'!$V$10,Model!AD$1,'Assumptions (Wind)'!$V$13,'Assumptions (Wind)'!$V$8*Model!$T$677*AVERAGE('Assumptions (Wind)'!$Q$2:$R$2)/10^9),0)</f>
        <v>-0.006252025834</v>
      </c>
      <c r="AB751" s="160">
        <f>IF(and($T$677&gt;0,Model!AE$1&lt;='Assumptions (Wind)'!$V$13),PPMT('Assumptions (Wind)'!$V$10,Model!AE$1,'Assumptions (Wind)'!$V$13,'Assumptions (Wind)'!$V$8*Model!$T$677*AVERAGE('Assumptions (Wind)'!$Q$2:$R$2)/10^9),0)</f>
        <v>-0.006752187901</v>
      </c>
      <c r="AC751" s="160">
        <f>IF(and($T$677&gt;0,Model!AF$1&lt;='Assumptions (Wind)'!$V$13),PPMT('Assumptions (Wind)'!$V$10,Model!AF$1,'Assumptions (Wind)'!$V$13,'Assumptions (Wind)'!$V$8*Model!$T$677*AVERAGE('Assumptions (Wind)'!$Q$2:$R$2)/10^9),0)</f>
        <v>-0.007292362933</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-0.0001011992039</v>
      </c>
      <c r="V752" s="160">
        <f>IF(and($U$677&gt;0,Model!X$1&lt;='Assumptions (Wind)'!$V$13),PPMT('Assumptions (Wind)'!$V$10,Model!X$1,'Assumptions (Wind)'!$V$13,'Assumptions (Wind)'!$V$8*Model!$U$677*AVERAGE('Assumptions (Wind)'!$R$2:$S$2)/10^9),0)</f>
        <v>-0.0001092951403</v>
      </c>
      <c r="W752" s="160">
        <f>IF(and($U$677&gt;0,Model!Y$1&lt;='Assumptions (Wind)'!$V$13),PPMT('Assumptions (Wind)'!$V$10,Model!Y$1,'Assumptions (Wind)'!$V$13,'Assumptions (Wind)'!$V$8*Model!$U$677*AVERAGE('Assumptions (Wind)'!$R$2:$S$2)/10^9),0)</f>
        <v>-0.0001180387515</v>
      </c>
      <c r="X752" s="160">
        <f>IF(and($U$677&gt;0,Model!Z$1&lt;='Assumptions (Wind)'!$V$13),PPMT('Assumptions (Wind)'!$V$10,Model!Z$1,'Assumptions (Wind)'!$V$13,'Assumptions (Wind)'!$V$8*Model!$U$677*AVERAGE('Assumptions (Wind)'!$R$2:$S$2)/10^9),0)</f>
        <v>-0.0001274818516</v>
      </c>
      <c r="Y752" s="160">
        <f>IF(and($U$677&gt;0,Model!AA$1&lt;='Assumptions (Wind)'!$V$13),PPMT('Assumptions (Wind)'!$V$10,Model!AA$1,'Assumptions (Wind)'!$V$13,'Assumptions (Wind)'!$V$8*Model!$U$677*AVERAGE('Assumptions (Wind)'!$R$2:$S$2)/10^9),0)</f>
        <v>-0.0001376803997</v>
      </c>
      <c r="Z752" s="160">
        <f>IF(and($U$677&gt;0,Model!AB$1&lt;='Assumptions (Wind)'!$V$13),PPMT('Assumptions (Wind)'!$V$10,Model!AB$1,'Assumptions (Wind)'!$V$13,'Assumptions (Wind)'!$V$8*Model!$U$677*AVERAGE('Assumptions (Wind)'!$R$2:$S$2)/10^9),0)</f>
        <v>-0.0001486948317</v>
      </c>
      <c r="AA752" s="160">
        <f>IF(and($U$677&gt;0,Model!AC$1&lt;='Assumptions (Wind)'!$V$13),PPMT('Assumptions (Wind)'!$V$10,Model!AC$1,'Assumptions (Wind)'!$V$13,'Assumptions (Wind)'!$V$8*Model!$U$677*AVERAGE('Assumptions (Wind)'!$R$2:$S$2)/10^9),0)</f>
        <v>-0.0001605904182</v>
      </c>
      <c r="AB752" s="160">
        <f>IF(and($U$677&gt;0,Model!AD$1&lt;='Assumptions (Wind)'!$V$13),PPMT('Assumptions (Wind)'!$V$10,Model!AD$1,'Assumptions (Wind)'!$V$13,'Assumptions (Wind)'!$V$8*Model!$U$677*AVERAGE('Assumptions (Wind)'!$R$2:$S$2)/10^9),0)</f>
        <v>-0.0001734376517</v>
      </c>
      <c r="AC752" s="160">
        <f>IF(and($U$677&gt;0,Model!AE$1&lt;='Assumptions (Wind)'!$V$13),PPMT('Assumptions (Wind)'!$V$10,Model!AE$1,'Assumptions (Wind)'!$V$13,'Assumptions (Wind)'!$V$8*Model!$U$677*AVERAGE('Assumptions (Wind)'!$R$2:$S$2)/10^9),0)</f>
        <v>-0.0001873126638</v>
      </c>
      <c r="AD752" s="160">
        <f>IF(and($U$677&gt;0,Model!AF$1&lt;='Assumptions (Wind)'!$V$13),PPMT('Assumptions (Wind)'!$V$10,Model!AF$1,'Assumptions (Wind)'!$V$13,'Assumptions (Wind)'!$V$8*Model!$U$677*AVERAGE('Assumptions (Wind)'!$R$2:$S$2)/10^9),0)</f>
        <v>-0.000202297677</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-0.02264184457</v>
      </c>
      <c r="Y755" s="160">
        <f>IF(and($X$677&gt;0,Model!X$1&lt;='Assumptions (Wind)'!$V$13),PPMT('Assumptions (Wind)'!$V$10,Model!X1,'Assumptions (Wind)'!$V$13,'Assumptions (Wind)'!$V$8*Model!$X$677*'Assumptions (Wind)'!$V$2/10^9),0)</f>
        <v>-0.02445319214</v>
      </c>
      <c r="Z755" s="160">
        <f>IF(and($X$677&gt;0,Model!Y$1&lt;='Assumptions (Wind)'!$V$13),PPMT('Assumptions (Wind)'!$V$10,Model!Y1,'Assumptions (Wind)'!$V$13,'Assumptions (Wind)'!$V$8*Model!$X$677*'Assumptions (Wind)'!$V$2/10^9),0)</f>
        <v>-0.02640944751</v>
      </c>
      <c r="AA755" s="160">
        <f>IF(and($X$677&gt;0,Model!Z$1&lt;='Assumptions (Wind)'!$V$13),PPMT('Assumptions (Wind)'!$V$10,Model!Z1,'Assumptions (Wind)'!$V$13,'Assumptions (Wind)'!$V$8*Model!$X$677*'Assumptions (Wind)'!$V$2/10^9),0)</f>
        <v>-0.02852220331</v>
      </c>
      <c r="AB755" s="160">
        <f>IF(and($X$677&gt;0,Model!AA$1&lt;='Assumptions (Wind)'!$V$13),PPMT('Assumptions (Wind)'!$V$10,Model!AA1,'Assumptions (Wind)'!$V$13,'Assumptions (Wind)'!$V$8*Model!$X$677*'Assumptions (Wind)'!$V$2/10^9),0)</f>
        <v>-0.03080397957</v>
      </c>
      <c r="AC755" s="160">
        <f>IF(and($X$677&gt;0,Model!AB$1&lt;='Assumptions (Wind)'!$V$13),PPMT('Assumptions (Wind)'!$V$10,Model!AB1,'Assumptions (Wind)'!$V$13,'Assumptions (Wind)'!$V$8*Model!$X$677*'Assumptions (Wind)'!$V$2/10^9),0)</f>
        <v>-0.03326829794</v>
      </c>
      <c r="AD755" s="160">
        <f>IF(and($X$677&gt;0,Model!AC$1&lt;='Assumptions (Wind)'!$V$13),PPMT('Assumptions (Wind)'!$V$10,Model!AC1,'Assumptions (Wind)'!$V$13,'Assumptions (Wind)'!$V$8*Model!$X$677*'Assumptions (Wind)'!$V$2/10^9),0)</f>
        <v>-0.03592976177</v>
      </c>
      <c r="AE755" s="160">
        <f>IF(and($X$677&gt;0,Model!AD$1&lt;='Assumptions (Wind)'!$V$13),PPMT('Assumptions (Wind)'!$V$10,Model!AD1,'Assumptions (Wind)'!$V$13,'Assumptions (Wind)'!$V$8*Model!$X$677*'Assumptions (Wind)'!$V$2/10^9),0)</f>
        <v>-0.03880414272</v>
      </c>
      <c r="AF755" s="160">
        <f>IF(and($X$677&gt;0,Model!AE$1&lt;='Assumptions (Wind)'!$V$13),PPMT('Assumptions (Wind)'!$V$10,Model!AE1,'Assumptions (Wind)'!$V$13,'Assumptions (Wind)'!$V$8*Model!$X$677*'Assumptions (Wind)'!$V$2/10^9),0)</f>
        <v>-0.04190847413</v>
      </c>
      <c r="AG755" s="160">
        <f>IF(and($X$677&gt;0,Model!AF$1&lt;='Assumptions (Wind)'!$V$13),PPMT('Assumptions (Wind)'!$V$10,Model!AF1,'Assumptions (Wind)'!$V$13,'Assumptions (Wind)'!$V$8*Model!$X$677*'Assumptions (Wind)'!$V$2/10^9),0)</f>
        <v>-0.04526115206</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-0.02260835876</v>
      </c>
      <c r="Z756" s="160">
        <f>IF(and($Y$677&gt;0,Model!X$1&lt;='Assumptions (Wind)'!$V$13),PPMT('Assumptions (Wind)'!$V$10,Model!X1,'Assumptions (Wind)'!$V$13,'Assumptions (Wind)'!$V$8*Model!$Y$677*AVERAGE('Assumptions (Wind)'!$V$2:$W$2)/10^9),0)</f>
        <v>-0.02441702746</v>
      </c>
      <c r="AA756" s="160">
        <f>IF(and($Y$677&gt;0,Model!Y$1&lt;='Assumptions (Wind)'!$V$13),PPMT('Assumptions (Wind)'!$V$10,Model!Y1,'Assumptions (Wind)'!$V$13,'Assumptions (Wind)'!$V$8*Model!$Y$677*AVERAGE('Assumptions (Wind)'!$V$2:$W$2)/10^9),0)</f>
        <v>-0.02637038965</v>
      </c>
      <c r="AB756" s="160">
        <f>IF(and($Y$677&gt;0,Model!Z$1&lt;='Assumptions (Wind)'!$V$13),PPMT('Assumptions (Wind)'!$V$10,Model!Z1,'Assumptions (Wind)'!$V$13,'Assumptions (Wind)'!$V$8*Model!$Y$677*AVERAGE('Assumptions (Wind)'!$V$2:$W$2)/10^9),0)</f>
        <v>-0.02848002083</v>
      </c>
      <c r="AC756" s="160">
        <f>IF(and($Y$677&gt;0,Model!AA$1&lt;='Assumptions (Wind)'!$V$13),PPMT('Assumptions (Wind)'!$V$10,Model!AA1,'Assumptions (Wind)'!$V$13,'Assumptions (Wind)'!$V$8*Model!$Y$677*AVERAGE('Assumptions (Wind)'!$V$2:$W$2)/10^9),0)</f>
        <v>-0.03075842249</v>
      </c>
      <c r="AD756" s="160">
        <f>IF(and($Y$677&gt;0,Model!AB$1&lt;='Assumptions (Wind)'!$V$13),PPMT('Assumptions (Wind)'!$V$10,Model!AB1,'Assumptions (Wind)'!$V$13,'Assumptions (Wind)'!$V$8*Model!$Y$677*AVERAGE('Assumptions (Wind)'!$V$2:$W$2)/10^9),0)</f>
        <v>-0.03321909629</v>
      </c>
      <c r="AE756" s="160">
        <f>IF(and($Y$677&gt;0,Model!AC$1&lt;='Assumptions (Wind)'!$V$13),PPMT('Assumptions (Wind)'!$V$10,Model!AC1,'Assumptions (Wind)'!$V$13,'Assumptions (Wind)'!$V$8*Model!$Y$677*AVERAGE('Assumptions (Wind)'!$V$2:$W$2)/10^9),0)</f>
        <v>-0.03587662399</v>
      </c>
      <c r="AF756" s="160">
        <f>IF(and($Y$677&gt;0,Model!AD$1&lt;='Assumptions (Wind)'!$V$13),PPMT('Assumptions (Wind)'!$V$10,Model!AD1,'Assumptions (Wind)'!$V$13,'Assumptions (Wind)'!$V$8*Model!$Y$677*AVERAGE('Assumptions (Wind)'!$V$2:$W$2)/10^9),0)</f>
        <v>-0.03874675391</v>
      </c>
      <c r="AG756" s="160">
        <f>IF(and($Y$677&gt;0,Model!AE$1&lt;='Assumptions (Wind)'!$V$13),PPMT('Assumptions (Wind)'!$V$10,Model!AE1,'Assumptions (Wind)'!$V$13,'Assumptions (Wind)'!$V$8*Model!$Y$677*AVERAGE('Assumptions (Wind)'!$V$2:$W$2)/10^9),0)</f>
        <v>-0.04184649423</v>
      </c>
      <c r="AH756" s="160">
        <f>IF(and($Y$677&gt;0,Model!AF$1&lt;='Assumptions (Wind)'!$V$13),PPMT('Assumptions (Wind)'!$V$10,Model!AF1,'Assumptions (Wind)'!$V$13,'Assumptions (Wind)'!$V$8*Model!$Y$677*AVERAGE('Assumptions (Wind)'!$V$2:$W$2)/10^9),0)</f>
        <v>-0.04519421376</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-0.02253577183</v>
      </c>
      <c r="AA757" s="160">
        <f>IF(and($Z$677&gt;0,Model!X$1&lt;='Assumptions (Wind)'!$V$13),PPMT('Assumptions (Wind)'!$V$10,Model!X1,'Assumptions (Wind)'!$V$13,'Assumptions (Wind)'!$V$8*Model!$Z$677*AVERAGE('Assumptions (Wind)'!$W$2:$X$2)/10^9),0)</f>
        <v>-0.02433863358</v>
      </c>
      <c r="AB757" s="160">
        <f>IF(and($Z$677&gt;0,Model!Y$1&lt;='Assumptions (Wind)'!$V$13),PPMT('Assumptions (Wind)'!$V$10,Model!Y1,'Assumptions (Wind)'!$V$13,'Assumptions (Wind)'!$V$8*Model!$Z$677*AVERAGE('Assumptions (Wind)'!$W$2:$X$2)/10^9),0)</f>
        <v>-0.02628572427</v>
      </c>
      <c r="AC757" s="160">
        <f>IF(and($Z$677&gt;0,Model!Z$1&lt;='Assumptions (Wind)'!$V$13),PPMT('Assumptions (Wind)'!$V$10,Model!Z1,'Assumptions (Wind)'!$V$13,'Assumptions (Wind)'!$V$8*Model!$Z$677*AVERAGE('Assumptions (Wind)'!$W$2:$X$2)/10^9),0)</f>
        <v>-0.02838858221</v>
      </c>
      <c r="AD757" s="160">
        <f>IF(and($Z$677&gt;0,Model!AA$1&lt;='Assumptions (Wind)'!$V$13),PPMT('Assumptions (Wind)'!$V$10,Model!AA1,'Assumptions (Wind)'!$V$13,'Assumptions (Wind)'!$V$8*Model!$Z$677*AVERAGE('Assumptions (Wind)'!$W$2:$X$2)/10^9),0)</f>
        <v>-0.03065966879</v>
      </c>
      <c r="AE757" s="160">
        <f>IF(and($Z$677&gt;0,Model!AB$1&lt;='Assumptions (Wind)'!$V$13),PPMT('Assumptions (Wind)'!$V$10,Model!AB1,'Assumptions (Wind)'!$V$13,'Assumptions (Wind)'!$V$8*Model!$Z$677*AVERAGE('Assumptions (Wind)'!$W$2:$X$2)/10^9),0)</f>
        <v>-0.03311244229</v>
      </c>
      <c r="AF757" s="160">
        <f>IF(and($Z$677&gt;0,Model!AC$1&lt;='Assumptions (Wind)'!$V$13),PPMT('Assumptions (Wind)'!$V$10,Model!AC1,'Assumptions (Wind)'!$V$13,'Assumptions (Wind)'!$V$8*Model!$Z$677*AVERAGE('Assumptions (Wind)'!$W$2:$X$2)/10^9),0)</f>
        <v>-0.03576143767</v>
      </c>
      <c r="AG757" s="160">
        <f>IF(and($Z$677&gt;0,Model!AD$1&lt;='Assumptions (Wind)'!$V$13),PPMT('Assumptions (Wind)'!$V$10,Model!AD1,'Assumptions (Wind)'!$V$13,'Assumptions (Wind)'!$V$8*Model!$Z$677*AVERAGE('Assumptions (Wind)'!$W$2:$X$2)/10^9),0)</f>
        <v>-0.03862235269</v>
      </c>
      <c r="AH757" s="160">
        <f>IF(and($Z$677&gt;0,Model!AE$1&lt;='Assumptions (Wind)'!$V$13),PPMT('Assumptions (Wind)'!$V$10,Model!AE1,'Assumptions (Wind)'!$V$13,'Assumptions (Wind)'!$V$8*Model!$Z$677*AVERAGE('Assumptions (Wind)'!$W$2:$X$2)/10^9),0)</f>
        <v>-0.0417121409</v>
      </c>
      <c r="AI757" s="160">
        <f>IF(and($Z$677&gt;0,Model!AF$1&lt;='Assumptions (Wind)'!$V$13),PPMT('Assumptions (Wind)'!$V$10,Model!AF1,'Assumptions (Wind)'!$V$13,'Assumptions (Wind)'!$V$8*Model!$Z$677*AVERAGE('Assumptions (Wind)'!$W$2:$X$2)/10^9),0)</f>
        <v>-0.04504911217</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-0.02245174798</v>
      </c>
      <c r="AB758" s="160">
        <f>IF(and($AA$677&gt;0,Model!X$1&lt;='Assumptions (Wind)'!$V$13),PPMT('Assumptions (Wind)'!$V$10,Model!X1,'Assumptions (Wind)'!$V$13,'Assumptions (Wind)'!$V$8*Model!$AA$677*AVERAGE('Assumptions (Wind)'!$X$2:$Y$2)/10^9),0)</f>
        <v>-0.02424788781</v>
      </c>
      <c r="AC758" s="160">
        <f>IF(and($AA$677&gt;0,Model!Y$1&lt;='Assumptions (Wind)'!$V$13),PPMT('Assumptions (Wind)'!$V$10,Model!Y1,'Assumptions (Wind)'!$V$13,'Assumptions (Wind)'!$V$8*Model!$AA$677*AVERAGE('Assumptions (Wind)'!$X$2:$Y$2)/10^9),0)</f>
        <v>-0.02618771884</v>
      </c>
      <c r="AD758" s="160">
        <f>IF(and($AA$677&gt;0,Model!Z$1&lt;='Assumptions (Wind)'!$V$13),PPMT('Assumptions (Wind)'!$V$10,Model!Z1,'Assumptions (Wind)'!$V$13,'Assumptions (Wind)'!$V$8*Model!$AA$677*AVERAGE('Assumptions (Wind)'!$X$2:$Y$2)/10^9),0)</f>
        <v>-0.02828273635</v>
      </c>
      <c r="AE758" s="160">
        <f>IF(and($AA$677&gt;0,Model!AA$1&lt;='Assumptions (Wind)'!$V$13),PPMT('Assumptions (Wind)'!$V$10,Model!AA1,'Assumptions (Wind)'!$V$13,'Assumptions (Wind)'!$V$8*Model!$AA$677*AVERAGE('Assumptions (Wind)'!$X$2:$Y$2)/10^9),0)</f>
        <v>-0.03054535525</v>
      </c>
      <c r="AF758" s="160">
        <f>IF(and($AA$677&gt;0,Model!AB$1&lt;='Assumptions (Wind)'!$V$13),PPMT('Assumptions (Wind)'!$V$10,Model!AB1,'Assumptions (Wind)'!$V$13,'Assumptions (Wind)'!$V$8*Model!$AA$677*AVERAGE('Assumptions (Wind)'!$X$2:$Y$2)/10^9),0)</f>
        <v>-0.03298898368</v>
      </c>
      <c r="AG758" s="160">
        <f>IF(and($AA$677&gt;0,Model!AC$1&lt;='Assumptions (Wind)'!$V$13),PPMT('Assumptions (Wind)'!$V$10,Model!AC1,'Assumptions (Wind)'!$V$13,'Assumptions (Wind)'!$V$8*Model!$AA$677*AVERAGE('Assumptions (Wind)'!$X$2:$Y$2)/10^9),0)</f>
        <v>-0.03562810237</v>
      </c>
      <c r="AH758" s="160">
        <f>IF(and($AA$677&gt;0,Model!AD$1&lt;='Assumptions (Wind)'!$V$13),PPMT('Assumptions (Wind)'!$V$10,Model!AD1,'Assumptions (Wind)'!$V$13,'Assumptions (Wind)'!$V$8*Model!$AA$677*AVERAGE('Assumptions (Wind)'!$X$2:$Y$2)/10^9),0)</f>
        <v>-0.03847835056</v>
      </c>
      <c r="AI758" s="160">
        <f>IF(and($AA$677&gt;0,Model!AE$1&lt;='Assumptions (Wind)'!$V$13),PPMT('Assumptions (Wind)'!$V$10,Model!AE1,'Assumptions (Wind)'!$V$13,'Assumptions (Wind)'!$V$8*Model!$AA$677*AVERAGE('Assumptions (Wind)'!$X$2:$Y$2)/10^9),0)</f>
        <v>-0.0415566186</v>
      </c>
      <c r="AJ758" s="160">
        <f>IF(and($AA$677&gt;0,Model!AF$1&lt;='Assumptions (Wind)'!$V$13),PPMT('Assumptions (Wind)'!$V$10,Model!AF1,'Assumptions (Wind)'!$V$13,'Assumptions (Wind)'!$V$8*Model!$AA$677*AVERAGE('Assumptions (Wind)'!$X$2:$Y$2)/10^9),0)</f>
        <v>-0.04488114809</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-0.02277664761</v>
      </c>
      <c r="AC759" s="160">
        <f>IF(and($AB$677&gt;0,Model!X$1&lt;='Assumptions (Wind)'!$V$13),PPMT('Assumptions (Wind)'!$V$10,Model!X1,'Assumptions (Wind)'!$V$13,'Assumptions (Wind)'!$V$8*Model!$AB$677*AVERAGE('Assumptions (Wind)'!$Y$2:$Z$2)/10^9),0)</f>
        <v>-0.02459877942</v>
      </c>
      <c r="AD759" s="160">
        <f>IF(and($AB$677&gt;0,Model!Y$1&lt;='Assumptions (Wind)'!$V$13),PPMT('Assumptions (Wind)'!$V$10,Model!Y1,'Assumptions (Wind)'!$V$13,'Assumptions (Wind)'!$V$8*Model!$AB$677*AVERAGE('Assumptions (Wind)'!$Y$2:$Z$2)/10^9),0)</f>
        <v>-0.02656668177</v>
      </c>
      <c r="AE759" s="160">
        <f>IF(and($AB$677&gt;0,Model!Z$1&lt;='Assumptions (Wind)'!$V$13),PPMT('Assumptions (Wind)'!$V$10,Model!Z1,'Assumptions (Wind)'!$V$13,'Assumptions (Wind)'!$V$8*Model!$AB$677*AVERAGE('Assumptions (Wind)'!$Y$2:$Z$2)/10^9),0)</f>
        <v>-0.02869201631</v>
      </c>
      <c r="AF759" s="160">
        <f>IF(and($AB$677&gt;0,Model!AA$1&lt;='Assumptions (Wind)'!$V$13),PPMT('Assumptions (Wind)'!$V$10,Model!AA1,'Assumptions (Wind)'!$V$13,'Assumptions (Wind)'!$V$8*Model!$AB$677*AVERAGE('Assumptions (Wind)'!$Y$2:$Z$2)/10^9),0)</f>
        <v>-0.03098737762</v>
      </c>
      <c r="AG759" s="160">
        <f>IF(and($AB$677&gt;0,Model!AB$1&lt;='Assumptions (Wind)'!$V$13),PPMT('Assumptions (Wind)'!$V$10,Model!AB1,'Assumptions (Wind)'!$V$13,'Assumptions (Wind)'!$V$8*Model!$AB$677*AVERAGE('Assumptions (Wind)'!$Y$2:$Z$2)/10^9),0)</f>
        <v>-0.03346636783</v>
      </c>
      <c r="AH759" s="160">
        <f>IF(and($AB$677&gt;0,Model!AC$1&lt;='Assumptions (Wind)'!$V$13),PPMT('Assumptions (Wind)'!$V$10,Model!AC1,'Assumptions (Wind)'!$V$13,'Assumptions (Wind)'!$V$8*Model!$AB$677*AVERAGE('Assumptions (Wind)'!$Y$2:$Z$2)/10^9),0)</f>
        <v>-0.03614367725</v>
      </c>
      <c r="AI759" s="160">
        <f>IF(and($AB$677&gt;0,Model!AD$1&lt;='Assumptions (Wind)'!$V$13),PPMT('Assumptions (Wind)'!$V$10,Model!AD1,'Assumptions (Wind)'!$V$13,'Assumptions (Wind)'!$V$8*Model!$AB$677*AVERAGE('Assumptions (Wind)'!$Y$2:$Z$2)/10^9),0)</f>
        <v>-0.03903517143</v>
      </c>
      <c r="AJ759" s="160">
        <f>IF(and($AB$677&gt;0,Model!AE$1&lt;='Assumptions (Wind)'!$V$13),PPMT('Assumptions (Wind)'!$V$10,Model!AE1,'Assumptions (Wind)'!$V$13,'Assumptions (Wind)'!$V$8*Model!$AB$677*AVERAGE('Assumptions (Wind)'!$Y$2:$Z$2)/10^9),0)</f>
        <v>-0.04215798515</v>
      </c>
      <c r="AK759" s="160">
        <f>IF(and($AB$677&gt;0,Model!AF$1&lt;='Assumptions (Wind)'!$V$13),PPMT('Assumptions (Wind)'!$V$10,Model!AF1,'Assumptions (Wind)'!$V$13,'Assumptions (Wind)'!$V$8*Model!$AB$677*AVERAGE('Assumptions (Wind)'!$Y$2:$Z$2)/10^9),0)</f>
        <v>-0.04553062396</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-0.02222556549</v>
      </c>
      <c r="AD760" s="160">
        <f>IF(and($AC$677&gt;0,Model!X$1&lt;='Assumptions (Wind)'!$V$13),PPMT('Assumptions (Wind)'!$V$10,Model!X1,'Assumptions (Wind)'!$V$13,'Assumptions (Wind)'!$V$8*Model!$AC$677*AVERAGE('Assumptions (Wind)'!$Z$2:$AA$2)/10^9),0)</f>
        <v>-0.02400361073</v>
      </c>
      <c r="AE760" s="160">
        <f>IF(and($AC$677&gt;0,Model!Y$1&lt;='Assumptions (Wind)'!$V$13),PPMT('Assumptions (Wind)'!$V$10,Model!Y1,'Assumptions (Wind)'!$V$13,'Assumptions (Wind)'!$V$8*Model!$AC$677*AVERAGE('Assumptions (Wind)'!$Z$2:$AA$2)/10^9),0)</f>
        <v>-0.02592389959</v>
      </c>
      <c r="AF760" s="160">
        <f>IF(and($AC$677&gt;0,Model!Z$1&lt;='Assumptions (Wind)'!$V$13),PPMT('Assumptions (Wind)'!$V$10,Model!Z1,'Assumptions (Wind)'!$V$13,'Assumptions (Wind)'!$V$8*Model!$AC$677*AVERAGE('Assumptions (Wind)'!$Z$2:$AA$2)/10^9),0)</f>
        <v>-0.02799781156</v>
      </c>
      <c r="AG760" s="160">
        <f>IF(and($AC$677&gt;0,Model!AA$1&lt;='Assumptions (Wind)'!$V$13),PPMT('Assumptions (Wind)'!$V$10,Model!AA1,'Assumptions (Wind)'!$V$13,'Assumptions (Wind)'!$V$8*Model!$AC$677*AVERAGE('Assumptions (Wind)'!$Z$2:$AA$2)/10^9),0)</f>
        <v>-0.03023763648</v>
      </c>
      <c r="AH760" s="160">
        <f>IF(and($AC$677&gt;0,Model!AB$1&lt;='Assumptions (Wind)'!$V$13),PPMT('Assumptions (Wind)'!$V$10,Model!AB1,'Assumptions (Wind)'!$V$13,'Assumptions (Wind)'!$V$8*Model!$AC$677*AVERAGE('Assumptions (Wind)'!$Z$2:$AA$2)/10^9),0)</f>
        <v>-0.0326566474</v>
      </c>
      <c r="AI760" s="160">
        <f>IF(and($AC$677&gt;0,Model!AC$1&lt;='Assumptions (Wind)'!$V$13),PPMT('Assumptions (Wind)'!$V$10,Model!AC1,'Assumptions (Wind)'!$V$13,'Assumptions (Wind)'!$V$8*Model!$AC$677*AVERAGE('Assumptions (Wind)'!$Z$2:$AA$2)/10^9),0)</f>
        <v>-0.03526917919</v>
      </c>
      <c r="AJ760" s="160">
        <f>IF(and($AC$677&gt;0,Model!AD$1&lt;='Assumptions (Wind)'!$V$13),PPMT('Assumptions (Wind)'!$V$10,Model!AD1,'Assumptions (Wind)'!$V$13,'Assumptions (Wind)'!$V$8*Model!$AC$677*AVERAGE('Assumptions (Wind)'!$Z$2:$AA$2)/10^9),0)</f>
        <v>-0.03809071353</v>
      </c>
      <c r="AK760" s="160">
        <f>IF(and($AC$677&gt;0,Model!AE$1&lt;='Assumptions (Wind)'!$V$13),PPMT('Assumptions (Wind)'!$V$10,Model!AE1,'Assumptions (Wind)'!$V$13,'Assumptions (Wind)'!$V$8*Model!$AC$677*AVERAGE('Assumptions (Wind)'!$Z$2:$AA$2)/10^9),0)</f>
        <v>-0.04113797061</v>
      </c>
      <c r="AL760" s="160">
        <f>IF(and($AC$677&gt;0,Model!AF$1&lt;='Assumptions (Wind)'!$V$13),PPMT('Assumptions (Wind)'!$V$10,Model!AF1,'Assumptions (Wind)'!$V$13,'Assumptions (Wind)'!$V$8*Model!$AC$677*AVERAGE('Assumptions (Wind)'!$Z$2:$AA$2)/10^9),0)</f>
        <v>-0.04442900826</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-0.02208924104</v>
      </c>
      <c r="AE761" s="160">
        <f>IF(and($AD$677&gt;0,Model!X$1&lt;='Assumptions (Wind)'!$V$13),PPMT('Assumptions (Wind)'!$V$10,Model!X1,'Assumptions (Wind)'!$V$13,'Assumptions (Wind)'!$V$8*Model!$AD$677*AVERAGE('Assumptions (Wind)'!$AA$2:$AB$2)/10^9),0)</f>
        <v>-0.02385638032</v>
      </c>
      <c r="AF761" s="160">
        <f>IF(and($AD$677&gt;0,Model!Y$1&lt;='Assumptions (Wind)'!$V$13),PPMT('Assumptions (Wind)'!$V$10,Model!Y1,'Assumptions (Wind)'!$V$13,'Assumptions (Wind)'!$V$8*Model!$AD$677*AVERAGE('Assumptions (Wind)'!$AA$2:$AB$2)/10^9),0)</f>
        <v>-0.02576489075</v>
      </c>
      <c r="AG761" s="160">
        <f>IF(and($AD$677&gt;0,Model!Z$1&lt;='Assumptions (Wind)'!$V$13),PPMT('Assumptions (Wind)'!$V$10,Model!Z1,'Assumptions (Wind)'!$V$13,'Assumptions (Wind)'!$V$8*Model!$AD$677*AVERAGE('Assumptions (Wind)'!$AA$2:$AB$2)/10^9),0)</f>
        <v>-0.02782608201</v>
      </c>
      <c r="AH761" s="160">
        <f>IF(and($AD$677&gt;0,Model!AA$1&lt;='Assumptions (Wind)'!$V$13),PPMT('Assumptions (Wind)'!$V$10,Model!AA1,'Assumptions (Wind)'!$V$13,'Assumptions (Wind)'!$V$8*Model!$AD$677*AVERAGE('Assumptions (Wind)'!$AA$2:$AB$2)/10^9),0)</f>
        <v>-0.03005216857</v>
      </c>
      <c r="AI761" s="160">
        <f>IF(and($AD$677&gt;0,Model!AB$1&lt;='Assumptions (Wind)'!$V$13),PPMT('Assumptions (Wind)'!$V$10,Model!AB1,'Assumptions (Wind)'!$V$13,'Assumptions (Wind)'!$V$8*Model!$AD$677*AVERAGE('Assumptions (Wind)'!$AA$2:$AB$2)/10^9),0)</f>
        <v>-0.03245634206</v>
      </c>
      <c r="AJ761" s="160">
        <f>IF(and($AD$677&gt;0,Model!AC$1&lt;='Assumptions (Wind)'!$V$13),PPMT('Assumptions (Wind)'!$V$10,Model!AC1,'Assumptions (Wind)'!$V$13,'Assumptions (Wind)'!$V$8*Model!$AD$677*AVERAGE('Assumptions (Wind)'!$AA$2:$AB$2)/10^9),0)</f>
        <v>-0.03505284942</v>
      </c>
      <c r="AK761" s="160">
        <f>IF(and($AD$677&gt;0,Model!AD$1&lt;='Assumptions (Wind)'!$V$13),PPMT('Assumptions (Wind)'!$V$10,Model!AD1,'Assumptions (Wind)'!$V$13,'Assumptions (Wind)'!$V$8*Model!$AD$677*AVERAGE('Assumptions (Wind)'!$AA$2:$AB$2)/10^9),0)</f>
        <v>-0.03785707737</v>
      </c>
      <c r="AL761" s="160">
        <f>IF(and($AD$677&gt;0,Model!AE$1&lt;='Assumptions (Wind)'!$V$13),PPMT('Assumptions (Wind)'!$V$10,Model!AE1,'Assumptions (Wind)'!$V$13,'Assumptions (Wind)'!$V$8*Model!$AD$677*AVERAGE('Assumptions (Wind)'!$AA$2:$AB$2)/10^9),0)</f>
        <v>-0.04088564356</v>
      </c>
      <c r="AM761" s="160">
        <f>IF(and($AD$677&gt;0,Model!AF$1&lt;='Assumptions (Wind)'!$V$13),PPMT('Assumptions (Wind)'!$V$10,Model!AF1,'Assumptions (Wind)'!$V$13,'Assumptions (Wind)'!$V$8*Model!$AD$677*AVERAGE('Assumptions (Wind)'!$AA$2:$AB$2)/10^9),0)</f>
        <v>-0.04415649505</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-0.02193913844</v>
      </c>
      <c r="AF762" s="160">
        <f>IF(and($AE$677&gt;0,Model!X$1&lt;='Assumptions (Wind)'!$V$13),PPMT('Assumptions (Wind)'!$V$10,Model!X1,'Assumptions (Wind)'!$V$13,'Assumptions (Wind)'!$V$8*Model!$AE$677*AVERAGE('Assumptions (Wind)'!$AB$2:$AC$2)/10^9),0)</f>
        <v>-0.02369426951</v>
      </c>
      <c r="AG762" s="160">
        <f>IF(and($AE$677&gt;0,Model!Y$1&lt;='Assumptions (Wind)'!$V$13),PPMT('Assumptions (Wind)'!$V$10,Model!Y1,'Assumptions (Wind)'!$V$13,'Assumptions (Wind)'!$V$8*Model!$AE$677*AVERAGE('Assumptions (Wind)'!$AB$2:$AC$2)/10^9),0)</f>
        <v>-0.02558981107</v>
      </c>
      <c r="AH762" s="160">
        <f>IF(and($AE$677&gt;0,Model!Z$1&lt;='Assumptions (Wind)'!$V$13),PPMT('Assumptions (Wind)'!$V$10,Model!Z1,'Assumptions (Wind)'!$V$13,'Assumptions (Wind)'!$V$8*Model!$AE$677*AVERAGE('Assumptions (Wind)'!$AB$2:$AC$2)/10^9),0)</f>
        <v>-0.02763699596</v>
      </c>
      <c r="AI762" s="160">
        <f>IF(and($AE$677&gt;0,Model!AA$1&lt;='Assumptions (Wind)'!$V$13),PPMT('Assumptions (Wind)'!$V$10,Model!AA1,'Assumptions (Wind)'!$V$13,'Assumptions (Wind)'!$V$8*Model!$AE$677*AVERAGE('Assumptions (Wind)'!$AB$2:$AC$2)/10^9),0)</f>
        <v>-0.02984795563</v>
      </c>
      <c r="AJ762" s="160">
        <f>IF(and($AE$677&gt;0,Model!AB$1&lt;='Assumptions (Wind)'!$V$13),PPMT('Assumptions (Wind)'!$V$10,Model!AB1,'Assumptions (Wind)'!$V$13,'Assumptions (Wind)'!$V$8*Model!$AE$677*AVERAGE('Assumptions (Wind)'!$AB$2:$AC$2)/10^9),0)</f>
        <v>-0.03223579208</v>
      </c>
      <c r="AK762" s="160">
        <f>IF(and($AE$677&gt;0,Model!AC$1&lt;='Assumptions (Wind)'!$V$13),PPMT('Assumptions (Wind)'!$V$10,Model!AC1,'Assumptions (Wind)'!$V$13,'Assumptions (Wind)'!$V$8*Model!$AE$677*AVERAGE('Assumptions (Wind)'!$AB$2:$AC$2)/10^9),0)</f>
        <v>-0.03481465545</v>
      </c>
      <c r="AL762" s="160">
        <f>IF(and($AE$677&gt;0,Model!AD$1&lt;='Assumptions (Wind)'!$V$13),PPMT('Assumptions (Wind)'!$V$10,Model!AD1,'Assumptions (Wind)'!$V$13,'Assumptions (Wind)'!$V$8*Model!$AE$677*AVERAGE('Assumptions (Wind)'!$AB$2:$AC$2)/10^9),0)</f>
        <v>-0.03759982789</v>
      </c>
      <c r="AM762" s="160">
        <f>IF(and($AE$677&gt;0,Model!AE$1&lt;='Assumptions (Wind)'!$V$13),PPMT('Assumptions (Wind)'!$V$10,Model!AE1,'Assumptions (Wind)'!$V$13,'Assumptions (Wind)'!$V$8*Model!$AE$677*AVERAGE('Assumptions (Wind)'!$AB$2:$AC$2)/10^9),0)</f>
        <v>-0.04060781412</v>
      </c>
      <c r="AN762" s="160">
        <f>IF(and($AE$677&gt;0,Model!AF$1&lt;='Assumptions (Wind)'!$V$13),PPMT('Assumptions (Wind)'!$V$10,Model!AF1,'Assumptions (Wind)'!$V$13,'Assumptions (Wind)'!$V$8*Model!$AE$677*AVERAGE('Assumptions (Wind)'!$AB$2:$AC$2)/10^9),0)</f>
        <v>-0.04385643925</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-0.02176690224</v>
      </c>
      <c r="AG763" s="160">
        <f>IF(and($AF$677&gt;0,Model!X$1&lt;='Assumptions (Wind)'!$V$13),PPMT('Assumptions (Wind)'!$V$10,Model!X1,'Assumptions (Wind)'!$V$13,'Assumptions (Wind)'!$V$8*Model!$AF$677*AVERAGE('Assumptions (Wind)'!$AC$2:$AD$2)/10^9),0)</f>
        <v>-0.02350825442</v>
      </c>
      <c r="AH763" s="160">
        <f>IF(and($AF$677&gt;0,Model!Y$1&lt;='Assumptions (Wind)'!$V$13),PPMT('Assumptions (Wind)'!$V$10,Model!Y1,'Assumptions (Wind)'!$V$13,'Assumptions (Wind)'!$V$8*Model!$AF$677*AVERAGE('Assumptions (Wind)'!$AC$2:$AD$2)/10^9),0)</f>
        <v>-0.02538891478</v>
      </c>
      <c r="AI763" s="160">
        <f>IF(and($AF$677&gt;0,Model!Z$1&lt;='Assumptions (Wind)'!$V$13),PPMT('Assumptions (Wind)'!$V$10,Model!Z1,'Assumptions (Wind)'!$V$13,'Assumptions (Wind)'!$V$8*Model!$AF$677*AVERAGE('Assumptions (Wind)'!$AC$2:$AD$2)/10^9),0)</f>
        <v>-0.02742002796</v>
      </c>
      <c r="AJ763" s="160">
        <f>IF(and($AF$677&gt;0,Model!AA$1&lt;='Assumptions (Wind)'!$V$13),PPMT('Assumptions (Wind)'!$V$10,Model!AA1,'Assumptions (Wind)'!$V$13,'Assumptions (Wind)'!$V$8*Model!$AF$677*AVERAGE('Assumptions (Wind)'!$AC$2:$AD$2)/10^9),0)</f>
        <v>-0.02961363019</v>
      </c>
      <c r="AK763" s="160">
        <f>IF(and($AF$677&gt;0,Model!AB$1&lt;='Assumptions (Wind)'!$V$13),PPMT('Assumptions (Wind)'!$V$10,Model!AB1,'Assumptions (Wind)'!$V$13,'Assumptions (Wind)'!$V$8*Model!$AF$677*AVERAGE('Assumptions (Wind)'!$AC$2:$AD$2)/10^9),0)</f>
        <v>-0.03198272061</v>
      </c>
      <c r="AL763" s="160">
        <f>IF(and($AF$677&gt;0,Model!AC$1&lt;='Assumptions (Wind)'!$V$13),PPMT('Assumptions (Wind)'!$V$10,Model!AC1,'Assumptions (Wind)'!$V$13,'Assumptions (Wind)'!$V$8*Model!$AF$677*AVERAGE('Assumptions (Wind)'!$AC$2:$AD$2)/10^9),0)</f>
        <v>-0.03454133826</v>
      </c>
      <c r="AM763" s="160">
        <f>IF(and($AF$677&gt;0,Model!AD$1&lt;='Assumptions (Wind)'!$V$13),PPMT('Assumptions (Wind)'!$V$10,Model!AD1,'Assumptions (Wind)'!$V$13,'Assumptions (Wind)'!$V$8*Model!$AF$677*AVERAGE('Assumptions (Wind)'!$AC$2:$AD$2)/10^9),0)</f>
        <v>-0.03730464532</v>
      </c>
      <c r="AN763" s="160">
        <f>IF(and($AF$677&gt;0,Model!AE$1&lt;='Assumptions (Wind)'!$V$13),PPMT('Assumptions (Wind)'!$V$10,Model!AE1,'Assumptions (Wind)'!$V$13,'Assumptions (Wind)'!$V$8*Model!$AF$677*AVERAGE('Assumptions (Wind)'!$AC$2:$AD$2)/10^9),0)</f>
        <v>-0.04028901694</v>
      </c>
      <c r="AO763" s="160">
        <f>IF(and($AF$677&gt;0,Model!AF$1&lt;='Assumptions (Wind)'!$V$13),PPMT('Assumptions (Wind)'!$V$10,Model!AF1,'Assumptions (Wind)'!$V$13,'Assumptions (Wind)'!$V$8*Model!$AF$677*AVERAGE('Assumptions (Wind)'!$AC$2:$AD$2)/10^9),0)</f>
        <v>-0.0435121383</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-0.02157172598</v>
      </c>
      <c r="AH764" s="160">
        <f>IF(and($AG$677&gt;0,Model!X$1&lt;='Assumptions (Wind)'!$V$13),PPMT('Assumptions (Wind)'!$V$10,Model!X1,'Assumptions (Wind)'!$V$13,'Assumptions (Wind)'!$V$8*Model!$AG$677*AVERAGE('Assumptions (Wind)'!$AD$2:$AE$2)/10^9),0)</f>
        <v>-0.02329746406</v>
      </c>
      <c r="AI764" s="160">
        <f>IF(and($AG$677&gt;0,Model!Y$1&lt;='Assumptions (Wind)'!$V$13),PPMT('Assumptions (Wind)'!$V$10,Model!Y1,'Assumptions (Wind)'!$V$13,'Assumptions (Wind)'!$V$8*Model!$AG$677*AVERAGE('Assumptions (Wind)'!$AD$2:$AE$2)/10^9),0)</f>
        <v>-0.02516126119</v>
      </c>
      <c r="AJ764" s="160">
        <f>IF(and($AG$677&gt;0,Model!Z$1&lt;='Assumptions (Wind)'!$V$13),PPMT('Assumptions (Wind)'!$V$10,Model!Z1,'Assumptions (Wind)'!$V$13,'Assumptions (Wind)'!$V$8*Model!$AG$677*AVERAGE('Assumptions (Wind)'!$AD$2:$AE$2)/10^9),0)</f>
        <v>-0.02717416208</v>
      </c>
      <c r="AK764" s="160">
        <f>IF(and($AG$677&gt;0,Model!AA$1&lt;='Assumptions (Wind)'!$V$13),PPMT('Assumptions (Wind)'!$V$10,Model!AA1,'Assumptions (Wind)'!$V$13,'Assumptions (Wind)'!$V$8*Model!$AG$677*AVERAGE('Assumptions (Wind)'!$AD$2:$AE$2)/10^9),0)</f>
        <v>-0.02934809505</v>
      </c>
      <c r="AL764" s="160">
        <f>IF(and($AG$677&gt;0,Model!AB$1&lt;='Assumptions (Wind)'!$V$13),PPMT('Assumptions (Wind)'!$V$10,Model!AB1,'Assumptions (Wind)'!$V$13,'Assumptions (Wind)'!$V$8*Model!$AG$677*AVERAGE('Assumptions (Wind)'!$AD$2:$AE$2)/10^9),0)</f>
        <v>-0.03169594265</v>
      </c>
      <c r="AM764" s="160">
        <f>IF(and($AG$677&gt;0,Model!AC$1&lt;='Assumptions (Wind)'!$V$13),PPMT('Assumptions (Wind)'!$V$10,Model!AC1,'Assumptions (Wind)'!$V$13,'Assumptions (Wind)'!$V$8*Model!$AG$677*AVERAGE('Assumptions (Wind)'!$AD$2:$AE$2)/10^9),0)</f>
        <v>-0.03423161806</v>
      </c>
      <c r="AN764" s="160">
        <f>IF(and($AG$677&gt;0,Model!AD$1&lt;='Assumptions (Wind)'!$V$13),PPMT('Assumptions (Wind)'!$V$10,Model!AD1,'Assumptions (Wind)'!$V$13,'Assumptions (Wind)'!$V$8*Model!$AG$677*AVERAGE('Assumptions (Wind)'!$AD$2:$AE$2)/10^9),0)</f>
        <v>-0.03697014751</v>
      </c>
      <c r="AO764" s="160">
        <f>IF(and($AG$677&gt;0,Model!AE$1&lt;='Assumptions (Wind)'!$V$13),PPMT('Assumptions (Wind)'!$V$10,Model!AE1,'Assumptions (Wind)'!$V$13,'Assumptions (Wind)'!$V$8*Model!$AG$677*AVERAGE('Assumptions (Wind)'!$AD$2:$AE$2)/10^9),0)</f>
        <v>-0.03992775931</v>
      </c>
      <c r="AP764" s="160">
        <f>IF(and($AG$677&gt;0,Model!AF$1&lt;='Assumptions (Wind)'!$V$13),PPMT('Assumptions (Wind)'!$V$10,Model!AF1,'Assumptions (Wind)'!$V$13,'Assumptions (Wind)'!$V$8*Model!$AG$677*AVERAGE('Assumptions (Wind)'!$AD$2:$AE$2)/10^9),0)</f>
        <v>-0.04312198005</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-0.02135247008</v>
      </c>
      <c r="AI765" s="160">
        <f>IF(and($AH$677&gt;0,Model!X$1&lt;='Assumptions (Wind)'!$V$13),PPMT('Assumptions (Wind)'!$V$10,Model!X1,'Assumptions (Wind)'!$V$13,'Assumptions (Wind)'!$V$8*Model!$AH$677*AVERAGE('Assumptions (Wind)'!$AE$2:$AF$2)/10^9),0)</f>
        <v>-0.02306066769</v>
      </c>
      <c r="AJ765" s="160">
        <f>IF(and($AH$677&gt;0,Model!Y$1&lt;='Assumptions (Wind)'!$V$13),PPMT('Assumptions (Wind)'!$V$10,Model!Y1,'Assumptions (Wind)'!$V$13,'Assumptions (Wind)'!$V$8*Model!$AH$677*AVERAGE('Assumptions (Wind)'!$AE$2:$AF$2)/10^9),0)</f>
        <v>-0.0249055211</v>
      </c>
      <c r="AK765" s="160">
        <f>IF(and($AH$677&gt;0,Model!Z$1&lt;='Assumptions (Wind)'!$V$13),PPMT('Assumptions (Wind)'!$V$10,Model!Z1,'Assumptions (Wind)'!$V$13,'Assumptions (Wind)'!$V$8*Model!$AH$677*AVERAGE('Assumptions (Wind)'!$AE$2:$AF$2)/10^9),0)</f>
        <v>-0.02689796279</v>
      </c>
      <c r="AL765" s="160">
        <f>IF(and($AH$677&gt;0,Model!AA$1&lt;='Assumptions (Wind)'!$V$13),PPMT('Assumptions (Wind)'!$V$10,Model!AA1,'Assumptions (Wind)'!$V$13,'Assumptions (Wind)'!$V$8*Model!$AH$677*AVERAGE('Assumptions (Wind)'!$AE$2:$AF$2)/10^9),0)</f>
        <v>-0.02904979981</v>
      </c>
      <c r="AM765" s="160">
        <f>IF(and($AH$677&gt;0,Model!AB$1&lt;='Assumptions (Wind)'!$V$13),PPMT('Assumptions (Wind)'!$V$10,Model!AB1,'Assumptions (Wind)'!$V$13,'Assumptions (Wind)'!$V$8*Model!$AH$677*AVERAGE('Assumptions (Wind)'!$AE$2:$AF$2)/10^9),0)</f>
        <v>-0.0313737838</v>
      </c>
      <c r="AN765" s="160">
        <f>IF(and($AH$677&gt;0,Model!AC$1&lt;='Assumptions (Wind)'!$V$13),PPMT('Assumptions (Wind)'!$V$10,Model!AC1,'Assumptions (Wind)'!$V$13,'Assumptions (Wind)'!$V$8*Model!$AH$677*AVERAGE('Assumptions (Wind)'!$AE$2:$AF$2)/10^9),0)</f>
        <v>-0.0338836865</v>
      </c>
      <c r="AO765" s="160">
        <f>IF(and($AH$677&gt;0,Model!AD$1&lt;='Assumptions (Wind)'!$V$13),PPMT('Assumptions (Wind)'!$V$10,Model!AD1,'Assumptions (Wind)'!$V$13,'Assumptions (Wind)'!$V$8*Model!$AH$677*AVERAGE('Assumptions (Wind)'!$AE$2:$AF$2)/10^9),0)</f>
        <v>-0.03659438142</v>
      </c>
      <c r="AP765" s="160">
        <f>IF(and($AH$677&gt;0,Model!AE$1&lt;='Assumptions (Wind)'!$V$13),PPMT('Assumptions (Wind)'!$V$10,Model!AE1,'Assumptions (Wind)'!$V$13,'Assumptions (Wind)'!$V$8*Model!$AH$677*AVERAGE('Assumptions (Wind)'!$AE$2:$AF$2)/10^9),0)</f>
        <v>-0.03952193194</v>
      </c>
      <c r="AQ765" s="160">
        <f>IF(and($AH$677&gt;0,Model!AF$1&lt;='Assumptions (Wind)'!$V$13),PPMT('Assumptions (Wind)'!$V$10,Model!AF1,'Assumptions (Wind)'!$V$13,'Assumptions (Wind)'!$V$8*Model!$AH$677*AVERAGE('Assumptions (Wind)'!$AE$2:$AF$2)/10^9),0)</f>
        <v>-0.04268368649</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-0.02133343199</v>
      </c>
      <c r="AJ766" s="177">
        <f>IF(and($AI$677&gt;0,Model!X$1&lt;='Assumptions (Wind)'!$V$13),PPMT('Assumptions (Wind)'!$V$10,Model!X1,'Assumptions (Wind)'!$V$13,'Assumptions (Wind)'!$V$8*Model!$AI$677*AVERAGE('Assumptions (Wind)'!$AF$2:$AG$2)/10^9),0)</f>
        <v>-0.02304010655</v>
      </c>
      <c r="AK766" s="177">
        <f>IF(and($AI$677&gt;0,Model!Y$1&lt;='Assumptions (Wind)'!$V$13),PPMT('Assumptions (Wind)'!$V$10,Model!Y1,'Assumptions (Wind)'!$V$13,'Assumptions (Wind)'!$V$8*Model!$AI$677*AVERAGE('Assumptions (Wind)'!$AF$2:$AG$2)/10^9),0)</f>
        <v>-0.02488331507</v>
      </c>
      <c r="AL766" s="177">
        <f>IF(and($AI$677&gt;0,Model!Z$1&lt;='Assumptions (Wind)'!$V$13),PPMT('Assumptions (Wind)'!$V$10,Model!Z1,'Assumptions (Wind)'!$V$13,'Assumptions (Wind)'!$V$8*Model!$AI$677*AVERAGE('Assumptions (Wind)'!$AF$2:$AG$2)/10^9),0)</f>
        <v>-0.02687398028</v>
      </c>
      <c r="AM766" s="177">
        <f>IF(and($AI$677&gt;0,Model!AA$1&lt;='Assumptions (Wind)'!$V$13),PPMT('Assumptions (Wind)'!$V$10,Model!AA1,'Assumptions (Wind)'!$V$13,'Assumptions (Wind)'!$V$8*Model!$AI$677*AVERAGE('Assumptions (Wind)'!$AF$2:$AG$2)/10^9),0)</f>
        <v>-0.0290238987</v>
      </c>
      <c r="AN766" s="177">
        <f>IF(and($AI$677&gt;0,Model!AB$1&lt;='Assumptions (Wind)'!$V$13),PPMT('Assumptions (Wind)'!$V$10,Model!AB1,'Assumptions (Wind)'!$V$13,'Assumptions (Wind)'!$V$8*Model!$AI$677*AVERAGE('Assumptions (Wind)'!$AF$2:$AG$2)/10^9),0)</f>
        <v>-0.0313458106</v>
      </c>
      <c r="AO766" s="177">
        <f>IF(and($AI$677&gt;0,Model!AC$1&lt;='Assumptions (Wind)'!$V$13),PPMT('Assumptions (Wind)'!$V$10,Model!AC1,'Assumptions (Wind)'!$V$13,'Assumptions (Wind)'!$V$8*Model!$AI$677*AVERAGE('Assumptions (Wind)'!$AF$2:$AG$2)/10^9),0)</f>
        <v>-0.03385347544</v>
      </c>
      <c r="AP766" s="177">
        <f>IF(and($AI$677&gt;0,Model!AD$1&lt;='Assumptions (Wind)'!$V$13),PPMT('Assumptions (Wind)'!$V$10,Model!AD1,'Assumptions (Wind)'!$V$13,'Assumptions (Wind)'!$V$8*Model!$AI$677*AVERAGE('Assumptions (Wind)'!$AF$2:$AG$2)/10^9),0)</f>
        <v>-0.03656175348</v>
      </c>
      <c r="AQ766" s="177">
        <f>IF(and($AI$677&gt;0,Model!AE$1&lt;='Assumptions (Wind)'!$V$13),PPMT('Assumptions (Wind)'!$V$10,Model!AE1,'Assumptions (Wind)'!$V$13,'Assumptions (Wind)'!$V$8*Model!$AI$677*AVERAGE('Assumptions (Wind)'!$AF$2:$AG$2)/10^9),0)</f>
        <v>-0.03948669376</v>
      </c>
      <c r="AR766" s="177">
        <f>IF(and($AI$677&gt;0,Model!AF$1&lt;='Assumptions (Wind)'!$V$13),PPMT('Assumptions (Wind)'!$V$10,Model!AF1,'Assumptions (Wind)'!$V$13,'Assumptions (Wind)'!$V$8*Model!$AI$677*AVERAGE('Assumptions (Wind)'!$AF$2:$AG$2)/10^9),0)</f>
        <v>-0.04264562926</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-0.02152218497</v>
      </c>
      <c r="AK767" s="177">
        <f>IF(and($AJ$677&gt;0,Model!X$1&lt;='Assumptions (Wind)'!$V$13),PPMT('Assumptions (Wind)'!$V$10,Model!X1,'Assumptions (Wind)'!$V$13,'Assumptions (Wind)'!$V$8*Model!$AJ$677*AVERAGE('Assumptions (Wind)'!$AG$2:$AH$2)/10^9),0)</f>
        <v>-0.02324395977</v>
      </c>
      <c r="AL767" s="177">
        <f>IF(and($AJ$677&gt;0,Model!Y$1&lt;='Assumptions (Wind)'!$V$13),PPMT('Assumptions (Wind)'!$V$10,Model!Y1,'Assumptions (Wind)'!$V$13,'Assumptions (Wind)'!$V$8*Model!$AJ$677*AVERAGE('Assumptions (Wind)'!$AG$2:$AH$2)/10^9),0)</f>
        <v>-0.02510347655</v>
      </c>
      <c r="AM767" s="177">
        <f>IF(and($AJ$677&gt;0,Model!Z$1&lt;='Assumptions (Wind)'!$V$13),PPMT('Assumptions (Wind)'!$V$10,Model!Z1,'Assumptions (Wind)'!$V$13,'Assumptions (Wind)'!$V$8*Model!$AJ$677*AVERAGE('Assumptions (Wind)'!$AG$2:$AH$2)/10^9),0)</f>
        <v>-0.02711175468</v>
      </c>
      <c r="AN767" s="177">
        <f>IF(and($AJ$677&gt;0,Model!AA$1&lt;='Assumptions (Wind)'!$V$13),PPMT('Assumptions (Wind)'!$V$10,Model!AA1,'Assumptions (Wind)'!$V$13,'Assumptions (Wind)'!$V$8*Model!$AJ$677*AVERAGE('Assumptions (Wind)'!$AG$2:$AH$2)/10^9),0)</f>
        <v>-0.02928069505</v>
      </c>
      <c r="AO767" s="177">
        <f>IF(and($AJ$677&gt;0,Model!AB$1&lt;='Assumptions (Wind)'!$V$13),PPMT('Assumptions (Wind)'!$V$10,Model!AB1,'Assumptions (Wind)'!$V$13,'Assumptions (Wind)'!$V$8*Model!$AJ$677*AVERAGE('Assumptions (Wind)'!$AG$2:$AH$2)/10^9),0)</f>
        <v>-0.03162315066</v>
      </c>
      <c r="AP767" s="177">
        <f>IF(and($AJ$677&gt;0,Model!AC$1&lt;='Assumptions (Wind)'!$V$13),PPMT('Assumptions (Wind)'!$V$10,Model!AC1,'Assumptions (Wind)'!$V$13,'Assumptions (Wind)'!$V$8*Model!$AJ$677*AVERAGE('Assumptions (Wind)'!$AG$2:$AH$2)/10^9),0)</f>
        <v>-0.03415300271</v>
      </c>
      <c r="AQ767" s="177">
        <f>IF(and($AJ$677&gt;0,Model!AD$1&lt;='Assumptions (Wind)'!$V$13),PPMT('Assumptions (Wind)'!$V$10,Model!AD1,'Assumptions (Wind)'!$V$13,'Assumptions (Wind)'!$V$8*Model!$AJ$677*AVERAGE('Assumptions (Wind)'!$AG$2:$AH$2)/10^9),0)</f>
        <v>-0.03688524293</v>
      </c>
      <c r="AR767" s="177">
        <f>IF(and($AJ$677&gt;0,Model!AE$1&lt;='Assumptions (Wind)'!$V$13),PPMT('Assumptions (Wind)'!$V$10,Model!AE1,'Assumptions (Wind)'!$V$13,'Assumptions (Wind)'!$V$8*Model!$AJ$677*AVERAGE('Assumptions (Wind)'!$AG$2:$AH$2)/10^9),0)</f>
        <v>-0.03983606236</v>
      </c>
      <c r="AS767" s="177">
        <f>IF(and($AJ$677&gt;0,Model!AF$1&lt;='Assumptions (Wind)'!$V$13),PPMT('Assumptions (Wind)'!$V$10,Model!AF1,'Assumptions (Wind)'!$V$13,'Assumptions (Wind)'!$V$8*Model!$AJ$677*AVERAGE('Assumptions (Wind)'!$AG$2:$AH$2)/10^9),0)</f>
        <v>-0.04302294735</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-0.0218351007</v>
      </c>
      <c r="AL768" s="160">
        <f>IF(and($AK$677&gt;0,Model!X$1&lt;='Assumptions (Wind)'!$V$13),PPMT('Assumptions (Wind)'!$V$10,Model!X1,'Assumptions (Wind)'!$V$13,'Assumptions (Wind)'!$V$8*Model!$AK$677*AVERAGE('Assumptions (Wind)'!$AH$2:$AI$2)/10^9),0)</f>
        <v>-0.02358190876</v>
      </c>
      <c r="AM768" s="160">
        <f>IF(and($AK$677&gt;0,Model!Y$1&lt;='Assumptions (Wind)'!$V$13),PPMT('Assumptions (Wind)'!$V$10,Model!Y1,'Assumptions (Wind)'!$V$13,'Assumptions (Wind)'!$V$8*Model!$AK$677*AVERAGE('Assumptions (Wind)'!$AH$2:$AI$2)/10^9),0)</f>
        <v>-0.02546846146</v>
      </c>
      <c r="AN768" s="160">
        <f>IF(and($AK$677&gt;0,Model!Z$1&lt;='Assumptions (Wind)'!$V$13),PPMT('Assumptions (Wind)'!$V$10,Model!Z1,'Assumptions (Wind)'!$V$13,'Assumptions (Wind)'!$V$8*Model!$AK$677*AVERAGE('Assumptions (Wind)'!$AH$2:$AI$2)/10^9),0)</f>
        <v>-0.02750593837</v>
      </c>
      <c r="AO768" s="160">
        <f>IF(and($AK$677&gt;0,Model!AA$1&lt;='Assumptions (Wind)'!$V$13),PPMT('Assumptions (Wind)'!$V$10,Model!AA1,'Assumptions (Wind)'!$V$13,'Assumptions (Wind)'!$V$8*Model!$AK$677*AVERAGE('Assumptions (Wind)'!$AH$2:$AI$2)/10^9),0)</f>
        <v>-0.02970641344</v>
      </c>
      <c r="AP768" s="160">
        <f>IF(and($AK$677&gt;0,Model!AB$1&lt;='Assumptions (Wind)'!$V$13),PPMT('Assumptions (Wind)'!$V$10,Model!AB1,'Assumptions (Wind)'!$V$13,'Assumptions (Wind)'!$V$8*Model!$AK$677*AVERAGE('Assumptions (Wind)'!$AH$2:$AI$2)/10^9),0)</f>
        <v>-0.03208292652</v>
      </c>
      <c r="AQ768" s="160">
        <f>IF(and($AK$677&gt;0,Model!AC$1&lt;='Assumptions (Wind)'!$V$13),PPMT('Assumptions (Wind)'!$V$10,Model!AC1,'Assumptions (Wind)'!$V$13,'Assumptions (Wind)'!$V$8*Model!$AK$677*AVERAGE('Assumptions (Wind)'!$AH$2:$AI$2)/10^9),0)</f>
        <v>-0.03464956064</v>
      </c>
      <c r="AR768" s="160">
        <f>IF(and($AK$677&gt;0,Model!AD$1&lt;='Assumptions (Wind)'!$V$13),PPMT('Assumptions (Wind)'!$V$10,Model!AD1,'Assumptions (Wind)'!$V$13,'Assumptions (Wind)'!$V$8*Model!$AK$677*AVERAGE('Assumptions (Wind)'!$AH$2:$AI$2)/10^9),0)</f>
        <v>-0.03742152549</v>
      </c>
      <c r="AS768" s="160">
        <f>IF(and($AK$677&gt;0,Model!AE$1&lt;='Assumptions (Wind)'!$V$13),PPMT('Assumptions (Wind)'!$V$10,Model!AE1,'Assumptions (Wind)'!$V$13,'Assumptions (Wind)'!$V$8*Model!$AK$677*AVERAGE('Assumptions (Wind)'!$AH$2:$AI$2)/10^9),0)</f>
        <v>-0.04041524753</v>
      </c>
      <c r="AT768" s="160">
        <f>IF(and($AK$677&gt;0,Model!AF$1&lt;='Assumptions (Wind)'!$V$13),PPMT('Assumptions (Wind)'!$V$10,Model!AF1,'Assumptions (Wind)'!$V$13,'Assumptions (Wind)'!$V$8*Model!$AK$677*AVERAGE('Assumptions (Wind)'!$AH$2:$AI$2)/10^9),0)</f>
        <v>-0.04364846733</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-0.02493831363</v>
      </c>
      <c r="AM769" s="177">
        <f>IF(and($AL$677&gt;0,Model!X$1&lt;='Assumptions (Wind)'!$V$13),PPMT('Assumptions (Wind)'!$V$10,Model!X1,'Assumptions (Wind)'!$V$13,'Assumptions (Wind)'!$V$8*Model!$AL$677*AVERAGE('Assumptions (Wind)'!$AI$2:$AJ$2)/10^9),0)</f>
        <v>-0.02693337872</v>
      </c>
      <c r="AN769" s="177">
        <f>IF(and($AL$677&gt;0,Model!Y$1&lt;='Assumptions (Wind)'!$V$13),PPMT('Assumptions (Wind)'!$V$10,Model!Y1,'Assumptions (Wind)'!$V$13,'Assumptions (Wind)'!$V$8*Model!$AL$677*AVERAGE('Assumptions (Wind)'!$AI$2:$AJ$2)/10^9),0)</f>
        <v>-0.02908804901</v>
      </c>
      <c r="AO769" s="177">
        <f>IF(and($AL$677&gt;0,Model!Z$1&lt;='Assumptions (Wind)'!$V$13),PPMT('Assumptions (Wind)'!$V$10,Model!Z1,'Assumptions (Wind)'!$V$13,'Assumptions (Wind)'!$V$8*Model!$AL$677*AVERAGE('Assumptions (Wind)'!$AI$2:$AJ$2)/10^9),0)</f>
        <v>-0.03141509293</v>
      </c>
      <c r="AP769" s="177">
        <f>IF(and($AL$677&gt;0,Model!AA$1&lt;='Assumptions (Wind)'!$V$13),PPMT('Assumptions (Wind)'!$V$10,Model!AA1,'Assumptions (Wind)'!$V$13,'Assumptions (Wind)'!$V$8*Model!$AL$677*AVERAGE('Assumptions (Wind)'!$AI$2:$AJ$2)/10^9),0)</f>
        <v>-0.03392830037</v>
      </c>
      <c r="AQ769" s="177">
        <f>IF(and($AL$677&gt;0,Model!AB$1&lt;='Assumptions (Wind)'!$V$13),PPMT('Assumptions (Wind)'!$V$10,Model!AB1,'Assumptions (Wind)'!$V$13,'Assumptions (Wind)'!$V$8*Model!$AL$677*AVERAGE('Assumptions (Wind)'!$AI$2:$AJ$2)/10^9),0)</f>
        <v>-0.0366425644</v>
      </c>
      <c r="AR769" s="177">
        <f>IF(and($AL$677&gt;0,Model!AC$1&lt;='Assumptions (Wind)'!$V$13),PPMT('Assumptions (Wind)'!$V$10,Model!AC1,'Assumptions (Wind)'!$V$13,'Assumptions (Wind)'!$V$8*Model!$AL$677*AVERAGE('Assumptions (Wind)'!$AI$2:$AJ$2)/10^9),0)</f>
        <v>-0.03957396955</v>
      </c>
      <c r="AS769" s="177">
        <f>IF(and($AL$677&gt;0,Model!AD$1&lt;='Assumptions (Wind)'!$V$13),PPMT('Assumptions (Wind)'!$V$10,Model!AD1,'Assumptions (Wind)'!$V$13,'Assumptions (Wind)'!$V$8*Model!$AL$677*AVERAGE('Assumptions (Wind)'!$AI$2:$AJ$2)/10^9),0)</f>
        <v>-0.04273988711</v>
      </c>
      <c r="AT769" s="177">
        <f>IF(and($AL$677&gt;0,Model!AE$1&lt;='Assumptions (Wind)'!$V$13),PPMT('Assumptions (Wind)'!$V$10,Model!AE1,'Assumptions (Wind)'!$V$13,'Assumptions (Wind)'!$V$8*Model!$AL$677*AVERAGE('Assumptions (Wind)'!$AI$2:$AJ$2)/10^9),0)</f>
        <v>-0.04615907808</v>
      </c>
      <c r="AU769" s="177">
        <f>IF(and($AL$677&gt;0,Model!AF$1&lt;='Assumptions (Wind)'!$V$13),PPMT('Assumptions (Wind)'!$V$10,Model!AF1,'Assumptions (Wind)'!$V$13,'Assumptions (Wind)'!$V$8*Model!$AL$677*AVERAGE('Assumptions (Wind)'!$AI$2:$AJ$2)/10^9),0)</f>
        <v>-0.04985180433</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-0.02409306719</v>
      </c>
      <c r="AN770" s="160">
        <f>IF(and($AM$677&gt;0,Model!X$1&lt;='Assumptions (Wind)'!$V$13),PPMT('Assumptions (Wind)'!$V$10,Model!X1,'Assumptions (Wind)'!$V$13,'Assumptions (Wind)'!$V$8*Model!$AM$677*AVERAGE('Assumptions (Wind)'!$AJ$2:$AK$2)/10^9),0)</f>
        <v>-0.02602051256</v>
      </c>
      <c r="AO770" s="160">
        <f>IF(and($AM$677&gt;0,Model!Y$1&lt;='Assumptions (Wind)'!$V$13),PPMT('Assumptions (Wind)'!$V$10,Model!Y1,'Assumptions (Wind)'!$V$13,'Assumptions (Wind)'!$V$8*Model!$AM$677*AVERAGE('Assumptions (Wind)'!$AJ$2:$AK$2)/10^9),0)</f>
        <v>-0.02810215357</v>
      </c>
      <c r="AP770" s="160">
        <f>IF(and($AM$677&gt;0,Model!Z$1&lt;='Assumptions (Wind)'!$V$13),PPMT('Assumptions (Wind)'!$V$10,Model!Z1,'Assumptions (Wind)'!$V$13,'Assumptions (Wind)'!$V$8*Model!$AM$677*AVERAGE('Assumptions (Wind)'!$AJ$2:$AK$2)/10^9),0)</f>
        <v>-0.03035032585</v>
      </c>
      <c r="AQ770" s="160">
        <f>IF(and($AM$677&gt;0,Model!AA$1&lt;='Assumptions (Wind)'!$V$13),PPMT('Assumptions (Wind)'!$V$10,Model!AA1,'Assumptions (Wind)'!$V$13,'Assumptions (Wind)'!$V$8*Model!$AM$677*AVERAGE('Assumptions (Wind)'!$AJ$2:$AK$2)/10^9),0)</f>
        <v>-0.03277835192</v>
      </c>
      <c r="AR770" s="160">
        <f>IF(and($AM$677&gt;0,Model!AB$1&lt;='Assumptions (Wind)'!$V$13),PPMT('Assumptions (Wind)'!$V$10,Model!AB1,'Assumptions (Wind)'!$V$13,'Assumptions (Wind)'!$V$8*Model!$AM$677*AVERAGE('Assumptions (Wind)'!$AJ$2:$AK$2)/10^9),0)</f>
        <v>-0.03540062007</v>
      </c>
      <c r="AS770" s="160">
        <f>IF(and($AM$677&gt;0,Model!AC$1&lt;='Assumptions (Wind)'!$V$13),PPMT('Assumptions (Wind)'!$V$10,Model!AC1,'Assumptions (Wind)'!$V$13,'Assumptions (Wind)'!$V$8*Model!$AM$677*AVERAGE('Assumptions (Wind)'!$AJ$2:$AK$2)/10^9),0)</f>
        <v>-0.03823266968</v>
      </c>
      <c r="AT770" s="160">
        <f>IF(and($AM$677&gt;0,Model!AD$1&lt;='Assumptions (Wind)'!$V$13),PPMT('Assumptions (Wind)'!$V$10,Model!AD1,'Assumptions (Wind)'!$V$13,'Assumptions (Wind)'!$V$8*Model!$AM$677*AVERAGE('Assumptions (Wind)'!$AJ$2:$AK$2)/10^9),0)</f>
        <v>-0.04129128325</v>
      </c>
      <c r="AU770" s="160">
        <f>IF(and($AM$677&gt;0,Model!AE$1&lt;='Assumptions (Wind)'!$V$13),PPMT('Assumptions (Wind)'!$V$10,Model!AE1,'Assumptions (Wind)'!$V$13,'Assumptions (Wind)'!$V$8*Model!$AM$677*AVERAGE('Assumptions (Wind)'!$AJ$2:$AK$2)/10^9),0)</f>
        <v>-0.04459458591</v>
      </c>
      <c r="AV770" s="160">
        <f>IF(and($AM$677&gt;0,Model!AF$1&lt;='Assumptions (Wind)'!$V$13),PPMT('Assumptions (Wind)'!$V$10,Model!AF1,'Assumptions (Wind)'!$V$13,'Assumptions (Wind)'!$V$8*Model!$AM$677*AVERAGE('Assumptions (Wind)'!$AJ$2:$AK$2)/10^9),0)</f>
        <v>-0.04816215279</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-0.03152485593</v>
      </c>
      <c r="AO771" s="160">
        <f>IF(and($AN$677&gt;0,Model!X$1&lt;='Assumptions (Wind)'!$V$13),PPMT('Assumptions (Wind)'!$V$10,Model!X1,'Assumptions (Wind)'!$V$13,'Assumptions (Wind)'!$V$8*Model!$AN$677*AVERAGE('Assumptions (Wind)'!$AK$2:$AL$2)/10^9),0)</f>
        <v>-0.0340468444</v>
      </c>
      <c r="AP771" s="160">
        <f>IF(and($AN$677&gt;0,Model!Y$1&lt;='Assumptions (Wind)'!$V$13),PPMT('Assumptions (Wind)'!$V$10,Model!Y1,'Assumptions (Wind)'!$V$13,'Assumptions (Wind)'!$V$8*Model!$AN$677*AVERAGE('Assumptions (Wind)'!$AK$2:$AL$2)/10^9),0)</f>
        <v>-0.03677059195</v>
      </c>
      <c r="AQ771" s="160">
        <f>IF(and($AN$677&gt;0,Model!Z$1&lt;='Assumptions (Wind)'!$V$13),PPMT('Assumptions (Wind)'!$V$10,Model!Z1,'Assumptions (Wind)'!$V$13,'Assumptions (Wind)'!$V$8*Model!$AN$677*AVERAGE('Assumptions (Wind)'!$AK$2:$AL$2)/10^9),0)</f>
        <v>-0.03971223931</v>
      </c>
      <c r="AR771" s="160">
        <f>IF(and($AN$677&gt;0,Model!AA$1&lt;='Assumptions (Wind)'!$V$13),PPMT('Assumptions (Wind)'!$V$10,Model!AA1,'Assumptions (Wind)'!$V$13,'Assumptions (Wind)'!$V$8*Model!$AN$677*AVERAGE('Assumptions (Wind)'!$AK$2:$AL$2)/10^9),0)</f>
        <v>-0.04288921845</v>
      </c>
      <c r="AS771" s="160">
        <f>IF(and($AN$677&gt;0,Model!AB$1&lt;='Assumptions (Wind)'!$V$13),PPMT('Assumptions (Wind)'!$V$10,Model!AB1,'Assumptions (Wind)'!$V$13,'Assumptions (Wind)'!$V$8*Model!$AN$677*AVERAGE('Assumptions (Wind)'!$AK$2:$AL$2)/10^9),0)</f>
        <v>-0.04632035593</v>
      </c>
      <c r="AT771" s="160">
        <f>IF(and($AN$677&gt;0,Model!AC$1&lt;='Assumptions (Wind)'!$V$13),PPMT('Assumptions (Wind)'!$V$10,Model!AC1,'Assumptions (Wind)'!$V$13,'Assumptions (Wind)'!$V$8*Model!$AN$677*AVERAGE('Assumptions (Wind)'!$AK$2:$AL$2)/10^9),0)</f>
        <v>-0.0500259844</v>
      </c>
      <c r="AU771" s="160">
        <f>IF(and($AN$677&gt;0,Model!AD$1&lt;='Assumptions (Wind)'!$V$13),PPMT('Assumptions (Wind)'!$V$10,Model!AD1,'Assumptions (Wind)'!$V$13,'Assumptions (Wind)'!$V$8*Model!$AN$677*AVERAGE('Assumptions (Wind)'!$AK$2:$AL$2)/10^9),0)</f>
        <v>-0.05402806316</v>
      </c>
      <c r="AV771" s="160">
        <f>IF(and($AN$677&gt;0,Model!AE$1&lt;='Assumptions (Wind)'!$V$13),PPMT('Assumptions (Wind)'!$V$10,Model!AE1,'Assumptions (Wind)'!$V$13,'Assumptions (Wind)'!$V$8*Model!$AN$677*AVERAGE('Assumptions (Wind)'!$AK$2:$AL$2)/10^9),0)</f>
        <v>-0.05835030821</v>
      </c>
      <c r="AW771" s="160">
        <f>IF(and($AN$677&gt;0,Model!AF$1&lt;='Assumptions (Wind)'!$V$13),PPMT('Assumptions (Wind)'!$V$10,Model!AF1,'Assumptions (Wind)'!$V$13,'Assumptions (Wind)'!$V$8*Model!$AN$677*AVERAGE('Assumptions (Wind)'!$AK$2:$AL$2)/10^9),0)</f>
        <v>-0.06301833287</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-0.02934846149</v>
      </c>
      <c r="AP772" s="160">
        <f>IF(and($AO$677&gt;0,Model!X$1&lt;='Assumptions (Wind)'!$V$13),PPMT('Assumptions (Wind)'!$V$10,Model!X1,'Assumptions (Wind)'!$V$13,'Assumptions (Wind)'!$V$8*Model!$AO$677*AVERAGE('Assumptions (Wind)'!$AL$2:$AM$2)/10^9),0)</f>
        <v>-0.03169633841</v>
      </c>
      <c r="AQ772" s="160">
        <f>IF(and($AO$677&gt;0,Model!Y$1&lt;='Assumptions (Wind)'!$V$13),PPMT('Assumptions (Wind)'!$V$10,Model!Y1,'Assumptions (Wind)'!$V$13,'Assumptions (Wind)'!$V$8*Model!$AO$677*AVERAGE('Assumptions (Wind)'!$AL$2:$AM$2)/10^9),0)</f>
        <v>-0.03423204548</v>
      </c>
      <c r="AR772" s="160">
        <f>IF(and($AO$677&gt;0,Model!Z$1&lt;='Assumptions (Wind)'!$V$13),PPMT('Assumptions (Wind)'!$V$10,Model!Z1,'Assumptions (Wind)'!$V$13,'Assumptions (Wind)'!$V$8*Model!$AO$677*AVERAGE('Assumptions (Wind)'!$AL$2:$AM$2)/10^9),0)</f>
        <v>-0.03697060912</v>
      </c>
      <c r="AS772" s="160">
        <f>IF(and($AO$677&gt;0,Model!AA$1&lt;='Assumptions (Wind)'!$V$13),PPMT('Assumptions (Wind)'!$V$10,Model!AA1,'Assumptions (Wind)'!$V$13,'Assumptions (Wind)'!$V$8*Model!$AO$677*AVERAGE('Assumptions (Wind)'!$AL$2:$AM$2)/10^9),0)</f>
        <v>-0.03992825785</v>
      </c>
      <c r="AT772" s="160">
        <f>IF(and($AO$677&gt;0,Model!AB$1&lt;='Assumptions (Wind)'!$V$13),PPMT('Assumptions (Wind)'!$V$10,Model!AB1,'Assumptions (Wind)'!$V$13,'Assumptions (Wind)'!$V$8*Model!$AO$677*AVERAGE('Assumptions (Wind)'!$AL$2:$AM$2)/10^9),0)</f>
        <v>-0.04312251848</v>
      </c>
      <c r="AU772" s="160">
        <f>IF(and($AO$677&gt;0,Model!AC$1&lt;='Assumptions (Wind)'!$V$13),PPMT('Assumptions (Wind)'!$V$10,Model!AC1,'Assumptions (Wind)'!$V$13,'Assumptions (Wind)'!$V$8*Model!$AO$677*AVERAGE('Assumptions (Wind)'!$AL$2:$AM$2)/10^9),0)</f>
        <v>-0.04657231995</v>
      </c>
      <c r="AV772" s="160">
        <f>IF(and($AO$677&gt;0,Model!AD$1&lt;='Assumptions (Wind)'!$V$13),PPMT('Assumptions (Wind)'!$V$10,Model!AD1,'Assumptions (Wind)'!$V$13,'Assumptions (Wind)'!$V$8*Model!$AO$677*AVERAGE('Assumptions (Wind)'!$AL$2:$AM$2)/10^9),0)</f>
        <v>-0.05029810555</v>
      </c>
      <c r="AW772" s="160">
        <f>IF(and($AO$677&gt;0,Model!AE$1&lt;='Assumptions (Wind)'!$V$13),PPMT('Assumptions (Wind)'!$V$10,Model!AE1,'Assumptions (Wind)'!$V$13,'Assumptions (Wind)'!$V$8*Model!$AO$677*AVERAGE('Assumptions (Wind)'!$AL$2:$AM$2)/10^9),0)</f>
        <v>-0.054321954</v>
      </c>
      <c r="AX772" s="160">
        <f>IF(and($AO$677&gt;0,Model!AF$1&lt;='Assumptions (Wind)'!$V$13),PPMT('Assumptions (Wind)'!$V$10,Model!AF1,'Assumptions (Wind)'!$V$13,'Assumptions (Wind)'!$V$8*Model!$AO$677*AVERAGE('Assumptions (Wind)'!$AL$2:$AM$2)/10^9),0)</f>
        <v>-0.05866771031</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-0.03307737657</v>
      </c>
      <c r="AQ773" s="160">
        <f>IF(and($AP$677&gt;0,Model!X$1&lt;='Assumptions (Wind)'!$V$13),PPMT('Assumptions (Wind)'!$V$10,Model!X1,'Assumptions (Wind)'!$V$13,'Assumptions (Wind)'!$V$8*Model!$AP$677*AVERAGE('Assumptions (Wind)'!$AM$2:$AN$2)/10^9),0)</f>
        <v>-0.0357235667</v>
      </c>
      <c r="AR773" s="160">
        <f>IF(and($AP$677&gt;0,Model!Y$1&lt;='Assumptions (Wind)'!$V$13),PPMT('Assumptions (Wind)'!$V$10,Model!Y1,'Assumptions (Wind)'!$V$13,'Assumptions (Wind)'!$V$8*Model!$AP$677*AVERAGE('Assumptions (Wind)'!$AM$2:$AN$2)/10^9),0)</f>
        <v>-0.03858145203</v>
      </c>
      <c r="AS773" s="160">
        <f>IF(and($AP$677&gt;0,Model!Z$1&lt;='Assumptions (Wind)'!$V$13),PPMT('Assumptions (Wind)'!$V$10,Model!Z1,'Assumptions (Wind)'!$V$13,'Assumptions (Wind)'!$V$8*Model!$AP$677*AVERAGE('Assumptions (Wind)'!$AM$2:$AN$2)/10^9),0)</f>
        <v>-0.04166796819</v>
      </c>
      <c r="AT773" s="160">
        <f>IF(and($AP$677&gt;0,Model!AA$1&lt;='Assumptions (Wind)'!$V$13),PPMT('Assumptions (Wind)'!$V$10,Model!AA1,'Assumptions (Wind)'!$V$13,'Assumptions (Wind)'!$V$8*Model!$AP$677*AVERAGE('Assumptions (Wind)'!$AM$2:$AN$2)/10^9),0)</f>
        <v>-0.04500140565</v>
      </c>
      <c r="AU773" s="160">
        <f>IF(and($AP$677&gt;0,Model!AB$1&lt;='Assumptions (Wind)'!$V$13),PPMT('Assumptions (Wind)'!$V$10,Model!AB1,'Assumptions (Wind)'!$V$13,'Assumptions (Wind)'!$V$8*Model!$AP$677*AVERAGE('Assumptions (Wind)'!$AM$2:$AN$2)/10^9),0)</f>
        <v>-0.0486015181</v>
      </c>
      <c r="AV773" s="160">
        <f>IF(and($AP$677&gt;0,Model!AC$1&lt;='Assumptions (Wind)'!$V$13),PPMT('Assumptions (Wind)'!$V$10,Model!AC1,'Assumptions (Wind)'!$V$13,'Assumptions (Wind)'!$V$8*Model!$AP$677*AVERAGE('Assumptions (Wind)'!$AM$2:$AN$2)/10^9),0)</f>
        <v>-0.05248963955</v>
      </c>
      <c r="AW773" s="160">
        <f>IF(and($AP$677&gt;0,Model!AD$1&lt;='Assumptions (Wind)'!$V$13),PPMT('Assumptions (Wind)'!$V$10,Model!AD1,'Assumptions (Wind)'!$V$13,'Assumptions (Wind)'!$V$8*Model!$AP$677*AVERAGE('Assumptions (Wind)'!$AM$2:$AN$2)/10^9),0)</f>
        <v>-0.05668881071</v>
      </c>
      <c r="AX773" s="160">
        <f>IF(and($AP$677&gt;0,Model!AE$1&lt;='Assumptions (Wind)'!$V$13),PPMT('Assumptions (Wind)'!$V$10,Model!AE1,'Assumptions (Wind)'!$V$13,'Assumptions (Wind)'!$V$8*Model!$AP$677*AVERAGE('Assumptions (Wind)'!$AM$2:$AN$2)/10^9),0)</f>
        <v>-0.06122391557</v>
      </c>
      <c r="AY773" s="160">
        <f>IF(and($AP$677&gt;0,Model!AF$1&lt;='Assumptions (Wind)'!$V$13),PPMT('Assumptions (Wind)'!$V$10,Model!AF1,'Assumptions (Wind)'!$V$13,'Assumptions (Wind)'!$V$8*Model!$AP$677*AVERAGE('Assumptions (Wind)'!$AM$2:$AN$2)/10^9),0)</f>
        <v>-0.06612182882</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-0.04886460003</v>
      </c>
      <c r="AR774" s="160">
        <f>IF(and($AQ$677&gt;0,Model!X$1&lt;='Assumptions (Wind)'!$V$13),PPMT('Assumptions (Wind)'!$V$10,Model!X1,'Assumptions (Wind)'!$V$13,'Assumptions (Wind)'!$V$8*Model!$AQ$677*AVERAGE('Assumptions (Wind)'!$AN$2:$AO$2)/10^9),0)</f>
        <v>-0.05277376803</v>
      </c>
      <c r="AS774" s="160">
        <f>IF(and($AQ$677&gt;0,Model!Y$1&lt;='Assumptions (Wind)'!$V$13),PPMT('Assumptions (Wind)'!$V$10,Model!Y1,'Assumptions (Wind)'!$V$13,'Assumptions (Wind)'!$V$8*Model!$AQ$677*AVERAGE('Assumptions (Wind)'!$AN$2:$AO$2)/10^9),0)</f>
        <v>-0.05699566947</v>
      </c>
      <c r="AT774" s="160">
        <f>IF(and($AQ$677&gt;0,Model!Z$1&lt;='Assumptions (Wind)'!$V$13),PPMT('Assumptions (Wind)'!$V$10,Model!Z1,'Assumptions (Wind)'!$V$13,'Assumptions (Wind)'!$V$8*Model!$AQ$677*AVERAGE('Assumptions (Wind)'!$AN$2:$AO$2)/10^9),0)</f>
        <v>-0.06155532303</v>
      </c>
      <c r="AU774" s="160">
        <f>IF(and($AQ$677&gt;0,Model!AA$1&lt;='Assumptions (Wind)'!$V$13),PPMT('Assumptions (Wind)'!$V$10,Model!AA1,'Assumptions (Wind)'!$V$13,'Assumptions (Wind)'!$V$8*Model!$AQ$677*AVERAGE('Assumptions (Wind)'!$AN$2:$AO$2)/10^9),0)</f>
        <v>-0.06647974887</v>
      </c>
      <c r="AV774" s="160">
        <f>IF(and($AQ$677&gt;0,Model!AB$1&lt;='Assumptions (Wind)'!$V$13),PPMT('Assumptions (Wind)'!$V$10,Model!AB1,'Assumptions (Wind)'!$V$13,'Assumptions (Wind)'!$V$8*Model!$AQ$677*AVERAGE('Assumptions (Wind)'!$AN$2:$AO$2)/10^9),0)</f>
        <v>-0.07179812878</v>
      </c>
      <c r="AW774" s="160">
        <f>IF(and($AQ$677&gt;0,Model!AC$1&lt;='Assumptions (Wind)'!$V$13),PPMT('Assumptions (Wind)'!$V$10,Model!AC1,'Assumptions (Wind)'!$V$13,'Assumptions (Wind)'!$V$8*Model!$AQ$677*AVERAGE('Assumptions (Wind)'!$AN$2:$AO$2)/10^9),0)</f>
        <v>-0.07754197908</v>
      </c>
      <c r="AX774" s="160">
        <f>IF(and($AQ$677&gt;0,Model!AD$1&lt;='Assumptions (Wind)'!$V$13),PPMT('Assumptions (Wind)'!$V$10,Model!AD1,'Assumptions (Wind)'!$V$13,'Assumptions (Wind)'!$V$8*Model!$AQ$677*AVERAGE('Assumptions (Wind)'!$AN$2:$AO$2)/10^9),0)</f>
        <v>-0.08374533741</v>
      </c>
      <c r="AY774" s="160">
        <f>IF(and($AQ$677&gt;0,Model!AE$1&lt;='Assumptions (Wind)'!$V$13),PPMT('Assumptions (Wind)'!$V$10,Model!AE1,'Assumptions (Wind)'!$V$13,'Assumptions (Wind)'!$V$8*Model!$AQ$677*AVERAGE('Assumptions (Wind)'!$AN$2:$AO$2)/10^9),0)</f>
        <v>-0.0904449644</v>
      </c>
      <c r="AZ774" s="160">
        <f>IF(and($AQ$677&gt;0,Model!AF$1&lt;='Assumptions (Wind)'!$V$13),PPMT('Assumptions (Wind)'!$V$10,Model!AF1,'Assumptions (Wind)'!$V$13,'Assumptions (Wind)'!$V$8*Model!$AQ$677*AVERAGE('Assumptions (Wind)'!$AN$2:$AO$2)/10^9),0)</f>
        <v>-0.09768056155</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-0.02324641909</v>
      </c>
      <c r="AS775" s="160">
        <f>IF(and($AR$677&gt;0,Model!X$1&lt;='Assumptions (Wind)'!$V$13),PPMT('Assumptions (Wind)'!$V$10,Model!X1,'Assumptions (Wind)'!$V$13,'Assumptions (Wind)'!$V$8*Model!$AR$677*AVERAGE('Assumptions (Wind)'!$AO$2:$AP$2)/10^9),0)</f>
        <v>-0.02510613262</v>
      </c>
      <c r="AT775" s="160">
        <f>IF(and($AR$677&gt;0,Model!Y$1&lt;='Assumptions (Wind)'!$V$13),PPMT('Assumptions (Wind)'!$V$10,Model!Y1,'Assumptions (Wind)'!$V$13,'Assumptions (Wind)'!$V$8*Model!$AR$677*AVERAGE('Assumptions (Wind)'!$AO$2:$AP$2)/10^9),0)</f>
        <v>-0.02711462323</v>
      </c>
      <c r="AU775" s="160">
        <f>IF(and($AR$677&gt;0,Model!Z$1&lt;='Assumptions (Wind)'!$V$13),PPMT('Assumptions (Wind)'!$V$10,Model!Z1,'Assumptions (Wind)'!$V$13,'Assumptions (Wind)'!$V$8*Model!$AR$677*AVERAGE('Assumptions (Wind)'!$AO$2:$AP$2)/10^9),0)</f>
        <v>-0.02928379309</v>
      </c>
      <c r="AV775" s="160">
        <f>IF(and($AR$677&gt;0,Model!AA$1&lt;='Assumptions (Wind)'!$V$13),PPMT('Assumptions (Wind)'!$V$10,Model!AA1,'Assumptions (Wind)'!$V$13,'Assumptions (Wind)'!$V$8*Model!$AR$677*AVERAGE('Assumptions (Wind)'!$AO$2:$AP$2)/10^9),0)</f>
        <v>-0.03162649653</v>
      </c>
      <c r="AW775" s="160">
        <f>IF(and($AR$677&gt;0,Model!AB$1&lt;='Assumptions (Wind)'!$V$13),PPMT('Assumptions (Wind)'!$V$10,Model!AB1,'Assumptions (Wind)'!$V$13,'Assumptions (Wind)'!$V$8*Model!$AR$677*AVERAGE('Assumptions (Wind)'!$AO$2:$AP$2)/10^9),0)</f>
        <v>-0.03415661626</v>
      </c>
      <c r="AX775" s="160">
        <f>IF(and($AR$677&gt;0,Model!AC$1&lt;='Assumptions (Wind)'!$V$13),PPMT('Assumptions (Wind)'!$V$10,Model!AC1,'Assumptions (Wind)'!$V$13,'Assumptions (Wind)'!$V$8*Model!$AR$677*AVERAGE('Assumptions (Wind)'!$AO$2:$AP$2)/10^9),0)</f>
        <v>-0.03688914556</v>
      </c>
      <c r="AY775" s="160">
        <f>IF(and($AR$677&gt;0,Model!AD$1&lt;='Assumptions (Wind)'!$V$13),PPMT('Assumptions (Wind)'!$V$10,Model!AD1,'Assumptions (Wind)'!$V$13,'Assumptions (Wind)'!$V$8*Model!$AR$677*AVERAGE('Assumptions (Wind)'!$AO$2:$AP$2)/10^9),0)</f>
        <v>-0.0398402772</v>
      </c>
      <c r="AZ775" s="160">
        <f>IF(and($AR$677&gt;0,Model!AE$1&lt;='Assumptions (Wind)'!$V$13),PPMT('Assumptions (Wind)'!$V$10,Model!AE1,'Assumptions (Wind)'!$V$13,'Assumptions (Wind)'!$V$8*Model!$AR$677*AVERAGE('Assumptions (Wind)'!$AO$2:$AP$2)/10^9),0)</f>
        <v>-0.04302749938</v>
      </c>
      <c r="BA775" s="160">
        <f>IF(and($AR$677&gt;0,Model!AF$1&lt;='Assumptions (Wind)'!$V$13),PPMT('Assumptions (Wind)'!$V$10,Model!AF1,'Assumptions (Wind)'!$V$13,'Assumptions (Wind)'!$V$8*Model!$AR$677*AVERAGE('Assumptions (Wind)'!$AO$2:$AP$2)/10^9),0)</f>
        <v>-0.04646969933</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-0.02405540241</v>
      </c>
      <c r="AT776" s="160">
        <f>IF(and($AS$677&gt;0,Model!X$1&lt;='Assumptions (Wind)'!$V$13),PPMT('Assumptions (Wind)'!$V$10,Model!X1,'Assumptions (Wind)'!$V$13,'Assumptions (Wind)'!$V$8*Model!$AS$677*AVERAGE('Assumptions (Wind)'!$AP$2:$AQ$2)/10^9),0)</f>
        <v>-0.02597983461</v>
      </c>
      <c r="AU776" s="160">
        <f>IF(and($AS$677&gt;0,Model!Y$1&lt;='Assumptions (Wind)'!$V$13),PPMT('Assumptions (Wind)'!$V$10,Model!Y1,'Assumptions (Wind)'!$V$13,'Assumptions (Wind)'!$V$8*Model!$AS$677*AVERAGE('Assumptions (Wind)'!$AP$2:$AQ$2)/10^9),0)</f>
        <v>-0.02805822138</v>
      </c>
      <c r="AV776" s="160">
        <f>IF(and($AS$677&gt;0,Model!Z$1&lt;='Assumptions (Wind)'!$V$13),PPMT('Assumptions (Wind)'!$V$10,Model!Z1,'Assumptions (Wind)'!$V$13,'Assumptions (Wind)'!$V$8*Model!$AS$677*AVERAGE('Assumptions (Wind)'!$AP$2:$AQ$2)/10^9),0)</f>
        <v>-0.03030287909</v>
      </c>
      <c r="AW776" s="160">
        <f>IF(and($AS$677&gt;0,Model!AA$1&lt;='Assumptions (Wind)'!$V$13),PPMT('Assumptions (Wind)'!$V$10,Model!AA1,'Assumptions (Wind)'!$V$13,'Assumptions (Wind)'!$V$8*Model!$AS$677*AVERAGE('Assumptions (Wind)'!$AP$2:$AQ$2)/10^9),0)</f>
        <v>-0.03272710941</v>
      </c>
      <c r="AX776" s="160">
        <f>IF(and($AS$677&gt;0,Model!AB$1&lt;='Assumptions (Wind)'!$V$13),PPMT('Assumptions (Wind)'!$V$10,Model!AB1,'Assumptions (Wind)'!$V$13,'Assumptions (Wind)'!$V$8*Model!$AS$677*AVERAGE('Assumptions (Wind)'!$AP$2:$AQ$2)/10^9),0)</f>
        <v>-0.03534527817</v>
      </c>
      <c r="AY776" s="160">
        <f>IF(and($AS$677&gt;0,Model!AC$1&lt;='Assumptions (Wind)'!$V$13),PPMT('Assumptions (Wind)'!$V$10,Model!AC1,'Assumptions (Wind)'!$V$13,'Assumptions (Wind)'!$V$8*Model!$AS$677*AVERAGE('Assumptions (Wind)'!$AP$2:$AQ$2)/10^9),0)</f>
        <v>-0.03817290042</v>
      </c>
      <c r="AZ776" s="160">
        <f>IF(and($AS$677&gt;0,Model!AD$1&lt;='Assumptions (Wind)'!$V$13),PPMT('Assumptions (Wind)'!$V$10,Model!AD1,'Assumptions (Wind)'!$V$13,'Assumptions (Wind)'!$V$8*Model!$AS$677*AVERAGE('Assumptions (Wind)'!$AP$2:$AQ$2)/10^9),0)</f>
        <v>-0.04122673245</v>
      </c>
      <c r="BA776" s="160">
        <f>IF(and($AS$677&gt;0,Model!AE$1&lt;='Assumptions (Wind)'!$V$13),PPMT('Assumptions (Wind)'!$V$10,Model!AE1,'Assumptions (Wind)'!$V$13,'Assumptions (Wind)'!$V$8*Model!$AS$677*AVERAGE('Assumptions (Wind)'!$AP$2:$AQ$2)/10^9),0)</f>
        <v>-0.04452487105</v>
      </c>
      <c r="BB776" s="160">
        <f>IF(and($AS$677&gt;0,Model!AF$1&lt;='Assumptions (Wind)'!$V$13),PPMT('Assumptions (Wind)'!$V$10,Model!AF1,'Assumptions (Wind)'!$V$13,'Assumptions (Wind)'!$V$8*Model!$AS$677*AVERAGE('Assumptions (Wind)'!$AP$2:$AQ$2)/10^9),0)</f>
        <v>-0.04808686073</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-0.03667234716</v>
      </c>
      <c r="AU777" s="160">
        <f>IF(and($AT$677&gt;0,Model!X$1&lt;='Assumptions (Wind)'!$V$13),PPMT('Assumptions (Wind)'!$V$10,Model!X1,'Assumptions (Wind)'!$V$13,'Assumptions (Wind)'!$V$8*Model!$AT$677*AVERAGE('Assumptions (Wind)'!$AQ$2:$AR$2)/10^9),0)</f>
        <v>-0.03960613494</v>
      </c>
      <c r="AV777" s="160">
        <f>IF(and($AT$677&gt;0,Model!Y$1&lt;='Assumptions (Wind)'!$V$13),PPMT('Assumptions (Wind)'!$V$10,Model!Y1,'Assumptions (Wind)'!$V$13,'Assumptions (Wind)'!$V$8*Model!$AT$677*AVERAGE('Assumptions (Wind)'!$AQ$2:$AR$2)/10^9),0)</f>
        <v>-0.04277462573</v>
      </c>
      <c r="AW777" s="160">
        <f>IF(and($AT$677&gt;0,Model!Z$1&lt;='Assumptions (Wind)'!$V$13),PPMT('Assumptions (Wind)'!$V$10,Model!Z1,'Assumptions (Wind)'!$V$13,'Assumptions (Wind)'!$V$8*Model!$AT$677*AVERAGE('Assumptions (Wind)'!$AQ$2:$AR$2)/10^9),0)</f>
        <v>-0.04619659579</v>
      </c>
      <c r="AX777" s="160">
        <f>IF(and($AT$677&gt;0,Model!AA$1&lt;='Assumptions (Wind)'!$V$13),PPMT('Assumptions (Wind)'!$V$10,Model!AA1,'Assumptions (Wind)'!$V$13,'Assumptions (Wind)'!$V$8*Model!$AT$677*AVERAGE('Assumptions (Wind)'!$AQ$2:$AR$2)/10^9),0)</f>
        <v>-0.04989232345</v>
      </c>
      <c r="AY777" s="160">
        <f>IF(and($AT$677&gt;0,Model!AB$1&lt;='Assumptions (Wind)'!$V$13),PPMT('Assumptions (Wind)'!$V$10,Model!AB1,'Assumptions (Wind)'!$V$13,'Assumptions (Wind)'!$V$8*Model!$AT$677*AVERAGE('Assumptions (Wind)'!$AQ$2:$AR$2)/10^9),0)</f>
        <v>-0.05388370933</v>
      </c>
      <c r="AZ777" s="160">
        <f>IF(and($AT$677&gt;0,Model!AC$1&lt;='Assumptions (Wind)'!$V$13),PPMT('Assumptions (Wind)'!$V$10,Model!AC1,'Assumptions (Wind)'!$V$13,'Assumptions (Wind)'!$V$8*Model!$AT$677*AVERAGE('Assumptions (Wind)'!$AQ$2:$AR$2)/10^9),0)</f>
        <v>-0.05819440607</v>
      </c>
      <c r="BA777" s="160">
        <f>IF(and($AT$677&gt;0,Model!AD$1&lt;='Assumptions (Wind)'!$V$13),PPMT('Assumptions (Wind)'!$V$10,Model!AD1,'Assumptions (Wind)'!$V$13,'Assumptions (Wind)'!$V$8*Model!$AT$677*AVERAGE('Assumptions (Wind)'!$AQ$2:$AR$2)/10^9),0)</f>
        <v>-0.06284995856</v>
      </c>
      <c r="BB777" s="160">
        <f>IF(and($AT$677&gt;0,Model!AE$1&lt;='Assumptions (Wind)'!$V$13),PPMT('Assumptions (Wind)'!$V$10,Model!AE1,'Assumptions (Wind)'!$V$13,'Assumptions (Wind)'!$V$8*Model!$AT$677*AVERAGE('Assumptions (Wind)'!$AQ$2:$AR$2)/10^9),0)</f>
        <v>-0.06787795525</v>
      </c>
      <c r="BC777" s="160">
        <f>IF(and($AT$677&gt;0,Model!AF$1&lt;='Assumptions (Wind)'!$V$13),PPMT('Assumptions (Wind)'!$V$10,Model!AF1,'Assumptions (Wind)'!$V$13,'Assumptions (Wind)'!$V$8*Model!$AT$677*AVERAGE('Assumptions (Wind)'!$AQ$2:$AR$2)/10^9),0)</f>
        <v>-0.07330819167</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-0.05003669142</v>
      </c>
      <c r="AV778" s="160">
        <f>IF(and($AU$677&gt;0,Model!X$1&lt;='Assumptions (Wind)'!$V$13),PPMT('Assumptions (Wind)'!$V$10,Model!X1,'Assumptions (Wind)'!$V$13,'Assumptions (Wind)'!$V$8*Model!$AU$677*AVERAGE('Assumptions (Wind)'!$AR$2:$AS$2)/10^9),0)</f>
        <v>-0.05403962673</v>
      </c>
      <c r="AW778" s="160">
        <f>IF(and($AU$677&gt;0,Model!Y$1&lt;='Assumptions (Wind)'!$V$13),PPMT('Assumptions (Wind)'!$V$10,Model!Y1,'Assumptions (Wind)'!$V$13,'Assumptions (Wind)'!$V$8*Model!$AU$677*AVERAGE('Assumptions (Wind)'!$AR$2:$AS$2)/10^9),0)</f>
        <v>-0.05836279687</v>
      </c>
      <c r="AX778" s="160">
        <f>IF(and($AU$677&gt;0,Model!Z$1&lt;='Assumptions (Wind)'!$V$13),PPMT('Assumptions (Wind)'!$V$10,Model!Z1,'Assumptions (Wind)'!$V$13,'Assumptions (Wind)'!$V$8*Model!$AU$677*AVERAGE('Assumptions (Wind)'!$AR$2:$AS$2)/10^9),0)</f>
        <v>-0.06303182062</v>
      </c>
      <c r="AY778" s="160">
        <f>IF(and($AU$677&gt;0,Model!AA$1&lt;='Assumptions (Wind)'!$V$13),PPMT('Assumptions (Wind)'!$V$10,Model!AA1,'Assumptions (Wind)'!$V$13,'Assumptions (Wind)'!$V$8*Model!$AU$677*AVERAGE('Assumptions (Wind)'!$AR$2:$AS$2)/10^9),0)</f>
        <v>-0.06807436627</v>
      </c>
      <c r="AZ778" s="160">
        <f>IF(and($AU$677&gt;0,Model!AB$1&lt;='Assumptions (Wind)'!$V$13),PPMT('Assumptions (Wind)'!$V$10,Model!AB1,'Assumptions (Wind)'!$V$13,'Assumptions (Wind)'!$V$8*Model!$AU$677*AVERAGE('Assumptions (Wind)'!$AR$2:$AS$2)/10^9),0)</f>
        <v>-0.07352031557</v>
      </c>
      <c r="BA778" s="160">
        <f>IF(and($AU$677&gt;0,Model!AC$1&lt;='Assumptions (Wind)'!$V$13),PPMT('Assumptions (Wind)'!$V$10,Model!AC1,'Assumptions (Wind)'!$V$13,'Assumptions (Wind)'!$V$8*Model!$AU$677*AVERAGE('Assumptions (Wind)'!$AR$2:$AS$2)/10^9),0)</f>
        <v>-0.07940194081</v>
      </c>
      <c r="BB778" s="160">
        <f>IF(and($AU$677&gt;0,Model!AD$1&lt;='Assumptions (Wind)'!$V$13),PPMT('Assumptions (Wind)'!$V$10,Model!AD1,'Assumptions (Wind)'!$V$13,'Assumptions (Wind)'!$V$8*Model!$AU$677*AVERAGE('Assumptions (Wind)'!$AR$2:$AS$2)/10^9),0)</f>
        <v>-0.08575409608</v>
      </c>
      <c r="BC778" s="160">
        <f>IF(and($AU$677&gt;0,Model!AE$1&lt;='Assumptions (Wind)'!$V$13),PPMT('Assumptions (Wind)'!$V$10,Model!AE1,'Assumptions (Wind)'!$V$13,'Assumptions (Wind)'!$V$8*Model!$AU$677*AVERAGE('Assumptions (Wind)'!$AR$2:$AS$2)/10^9),0)</f>
        <v>-0.09261442377</v>
      </c>
      <c r="BD778" s="160">
        <f>IF(and($AU$677&gt;0,Model!AF$1&lt;='Assumptions (Wind)'!$V$13),PPMT('Assumptions (Wind)'!$V$10,Model!AF1,'Assumptions (Wind)'!$V$13,'Assumptions (Wind)'!$V$8*Model!$AU$677*AVERAGE('Assumptions (Wind)'!$AR$2:$AS$2)/10^9),0)</f>
        <v>-0.1000235777</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-0.02779337593</v>
      </c>
      <c r="AW779" s="160">
        <f>IF(and($AV$677&gt;0,Model!X$1&lt;='Assumptions (Wind)'!$V$13),PPMT('Assumptions (Wind)'!$V$10,Model!X1,'Assumptions (Wind)'!$V$13,'Assumptions (Wind)'!$V$8*Model!$AV$677*AVERAGE('Assumptions (Wind)'!$AS$2:$AT$2)/10^9),0)</f>
        <v>-0.030016846</v>
      </c>
      <c r="AX779" s="160">
        <f>IF(and($AV$677&gt;0,Model!Y$1&lt;='Assumptions (Wind)'!$V$13),PPMT('Assumptions (Wind)'!$V$10,Model!Y1,'Assumptions (Wind)'!$V$13,'Assumptions (Wind)'!$V$8*Model!$AV$677*AVERAGE('Assumptions (Wind)'!$AS$2:$AT$2)/10^9),0)</f>
        <v>-0.03241819368</v>
      </c>
      <c r="AY779" s="160">
        <f>IF(and($AV$677&gt;0,Model!Z$1&lt;='Assumptions (Wind)'!$V$13),PPMT('Assumptions (Wind)'!$V$10,Model!Z1,'Assumptions (Wind)'!$V$13,'Assumptions (Wind)'!$V$8*Model!$AV$677*AVERAGE('Assumptions (Wind)'!$AS$2:$AT$2)/10^9),0)</f>
        <v>-0.03501164918</v>
      </c>
      <c r="AZ779" s="160">
        <f>IF(and($AV$677&gt;0,Model!AA$1&lt;='Assumptions (Wind)'!$V$13),PPMT('Assumptions (Wind)'!$V$10,Model!AA1,'Assumptions (Wind)'!$V$13,'Assumptions (Wind)'!$V$8*Model!$AV$677*AVERAGE('Assumptions (Wind)'!$AS$2:$AT$2)/10^9),0)</f>
        <v>-0.03781258111</v>
      </c>
      <c r="BA779" s="160">
        <f>IF(and($AV$677&gt;0,Model!AB$1&lt;='Assumptions (Wind)'!$V$13),PPMT('Assumptions (Wind)'!$V$10,Model!AB1,'Assumptions (Wind)'!$V$13,'Assumptions (Wind)'!$V$8*Model!$AV$677*AVERAGE('Assumptions (Wind)'!$AS$2:$AT$2)/10^9),0)</f>
        <v>-0.0408375876</v>
      </c>
      <c r="BB779" s="160">
        <f>IF(and($AV$677&gt;0,Model!AC$1&lt;='Assumptions (Wind)'!$V$13),PPMT('Assumptions (Wind)'!$V$10,Model!AC1,'Assumptions (Wind)'!$V$13,'Assumptions (Wind)'!$V$8*Model!$AV$677*AVERAGE('Assumptions (Wind)'!$AS$2:$AT$2)/10^9),0)</f>
        <v>-0.04410459461</v>
      </c>
      <c r="BC779" s="160">
        <f>IF(and($AV$677&gt;0,Model!AD$1&lt;='Assumptions (Wind)'!$V$13),PPMT('Assumptions (Wind)'!$V$10,Model!AD1,'Assumptions (Wind)'!$V$13,'Assumptions (Wind)'!$V$8*Model!$AV$677*AVERAGE('Assumptions (Wind)'!$AS$2:$AT$2)/10^9),0)</f>
        <v>-0.04763296218</v>
      </c>
      <c r="BD779" s="160">
        <f>IF(and($AV$677&gt;0,Model!AE$1&lt;='Assumptions (Wind)'!$V$13),PPMT('Assumptions (Wind)'!$V$10,Model!AE1,'Assumptions (Wind)'!$V$13,'Assumptions (Wind)'!$V$8*Model!$AV$677*AVERAGE('Assumptions (Wind)'!$AS$2:$AT$2)/10^9),0)</f>
        <v>-0.05144359915</v>
      </c>
      <c r="BE779" s="160">
        <f>IF(and($AV$677&gt;0,Model!AF$1&lt;='Assumptions (Wind)'!$V$13),PPMT('Assumptions (Wind)'!$V$10,Model!AF1,'Assumptions (Wind)'!$V$13,'Assumptions (Wind)'!$V$8*Model!$AV$677*AVERAGE('Assumptions (Wind)'!$AS$2:$AT$2)/10^9),0)</f>
        <v>-0.05555908708</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-0.02397131018</v>
      </c>
      <c r="AX780" s="160">
        <f>IF(and($AW$677&gt;0,Model!X$1&lt;='Assumptions (Wind)'!$V$13),PPMT('Assumptions (Wind)'!$V$10,Model!X1,'Assumptions (Wind)'!$V$13,'Assumptions (Wind)'!$V$8*Model!$AW$677*AVERAGE('Assumptions (Wind)'!$AT$2:$AU$2)/10^9),0)</f>
        <v>-0.02588901499</v>
      </c>
      <c r="AY780" s="160">
        <f>IF(and($AW$677&gt;0,Model!Y$1&lt;='Assumptions (Wind)'!$V$13),PPMT('Assumptions (Wind)'!$V$10,Model!Y1,'Assumptions (Wind)'!$V$13,'Assumptions (Wind)'!$V$8*Model!$AW$677*AVERAGE('Assumptions (Wind)'!$AT$2:$AU$2)/10^9),0)</f>
        <v>-0.02796013619</v>
      </c>
      <c r="AZ780" s="160">
        <f>IF(and($AW$677&gt;0,Model!Z$1&lt;='Assumptions (Wind)'!$V$13),PPMT('Assumptions (Wind)'!$V$10,Model!Z1,'Assumptions (Wind)'!$V$13,'Assumptions (Wind)'!$V$8*Model!$AW$677*AVERAGE('Assumptions (Wind)'!$AT$2:$AU$2)/10^9),0)</f>
        <v>-0.03019694708</v>
      </c>
      <c r="BA780" s="160">
        <f>IF(and($AW$677&gt;0,Model!AA$1&lt;='Assumptions (Wind)'!$V$13),PPMT('Assumptions (Wind)'!$V$10,Model!AA1,'Assumptions (Wind)'!$V$13,'Assumptions (Wind)'!$V$8*Model!$AW$677*AVERAGE('Assumptions (Wind)'!$AT$2:$AU$2)/10^9),0)</f>
        <v>-0.03261270285</v>
      </c>
      <c r="BB780" s="160">
        <f>IF(and($AW$677&gt;0,Model!AB$1&lt;='Assumptions (Wind)'!$V$13),PPMT('Assumptions (Wind)'!$V$10,Model!AB1,'Assumptions (Wind)'!$V$13,'Assumptions (Wind)'!$V$8*Model!$AW$677*AVERAGE('Assumptions (Wind)'!$AT$2:$AU$2)/10^9),0)</f>
        <v>-0.03522171908</v>
      </c>
      <c r="BC780" s="160">
        <f>IF(and($AW$677&gt;0,Model!AC$1&lt;='Assumptions (Wind)'!$V$13),PPMT('Assumptions (Wind)'!$V$10,Model!AC1,'Assumptions (Wind)'!$V$13,'Assumptions (Wind)'!$V$8*Model!$AW$677*AVERAGE('Assumptions (Wind)'!$AT$2:$AU$2)/10^9),0)</f>
        <v>-0.03803945661</v>
      </c>
      <c r="BD780" s="160">
        <f>IF(and($AW$677&gt;0,Model!AD$1&lt;='Assumptions (Wind)'!$V$13),PPMT('Assumptions (Wind)'!$V$10,Model!AD1,'Assumptions (Wind)'!$V$13,'Assumptions (Wind)'!$V$8*Model!$AW$677*AVERAGE('Assumptions (Wind)'!$AT$2:$AU$2)/10^9),0)</f>
        <v>-0.04108261313</v>
      </c>
      <c r="BE780" s="160">
        <f>IF(and($AW$677&gt;0,Model!AE$1&lt;='Assumptions (Wind)'!$V$13),PPMT('Assumptions (Wind)'!$V$10,Model!AE1,'Assumptions (Wind)'!$V$13,'Assumptions (Wind)'!$V$8*Model!$AW$677*AVERAGE('Assumptions (Wind)'!$AT$2:$AU$2)/10^9),0)</f>
        <v>-0.04436922218</v>
      </c>
      <c r="BF780" s="160">
        <f>IF(and($AW$677&gt;0,Model!AF$1&lt;='Assumptions (Wind)'!$V$13),PPMT('Assumptions (Wind)'!$V$10,Model!AF1,'Assumptions (Wind)'!$V$13,'Assumptions (Wind)'!$V$8*Model!$AW$677*AVERAGE('Assumptions (Wind)'!$AT$2:$AU$2)/10^9),0)</f>
        <v>-0.04791875996</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-0.02402462463</v>
      </c>
      <c r="AY781" s="160">
        <f>IF(and($AX$677&gt;0,Model!X$1&lt;='Assumptions (Wind)'!$V$13),PPMT('Assumptions (Wind)'!$V$10,Model!X1,'Assumptions (Wind)'!$V$13,'Assumptions (Wind)'!$V$8*Model!$AX$677*AVERAGE('Assumptions (Wind)'!$AU$2:$AV$2)/10^9),0)</f>
        <v>-0.0259465946</v>
      </c>
      <c r="AZ781" s="160">
        <f>IF(and($AX$677&gt;0,Model!Y$1&lt;='Assumptions (Wind)'!$V$13),PPMT('Assumptions (Wind)'!$V$10,Model!Y1,'Assumptions (Wind)'!$V$13,'Assumptions (Wind)'!$V$8*Model!$AX$677*AVERAGE('Assumptions (Wind)'!$AU$2:$AV$2)/10^9),0)</f>
        <v>-0.02802232217</v>
      </c>
      <c r="BA781" s="160">
        <f>IF(and($AX$677&gt;0,Model!Z$1&lt;='Assumptions (Wind)'!$V$13),PPMT('Assumptions (Wind)'!$V$10,Model!Z1,'Assumptions (Wind)'!$V$13,'Assumptions (Wind)'!$V$8*Model!$AX$677*AVERAGE('Assumptions (Wind)'!$AU$2:$AV$2)/10^9),0)</f>
        <v>-0.03026410794</v>
      </c>
      <c r="BB781" s="160">
        <f>IF(and($AX$677&gt;0,Model!AA$1&lt;='Assumptions (Wind)'!$V$13),PPMT('Assumptions (Wind)'!$V$10,Model!AA1,'Assumptions (Wind)'!$V$13,'Assumptions (Wind)'!$V$8*Model!$AX$677*AVERAGE('Assumptions (Wind)'!$AU$2:$AV$2)/10^9),0)</f>
        <v>-0.03268523657</v>
      </c>
      <c r="BC781" s="160">
        <f>IF(and($AX$677&gt;0,Model!AB$1&lt;='Assumptions (Wind)'!$V$13),PPMT('Assumptions (Wind)'!$V$10,Model!AB1,'Assumptions (Wind)'!$V$13,'Assumptions (Wind)'!$V$8*Model!$AX$677*AVERAGE('Assumptions (Wind)'!$AU$2:$AV$2)/10^9),0)</f>
        <v>-0.0353000555</v>
      </c>
      <c r="BD781" s="160">
        <f>IF(and($AX$677&gt;0,Model!AC$1&lt;='Assumptions (Wind)'!$V$13),PPMT('Assumptions (Wind)'!$V$10,Model!AC1,'Assumptions (Wind)'!$V$13,'Assumptions (Wind)'!$V$8*Model!$AX$677*AVERAGE('Assumptions (Wind)'!$AU$2:$AV$2)/10^9),0)</f>
        <v>-0.03812405994</v>
      </c>
      <c r="BE781" s="160">
        <f>IF(and($AX$677&gt;0,Model!AD$1&lt;='Assumptions (Wind)'!$V$13),PPMT('Assumptions (Wind)'!$V$10,Model!AD1,'Assumptions (Wind)'!$V$13,'Assumptions (Wind)'!$V$8*Model!$AX$677*AVERAGE('Assumptions (Wind)'!$AU$2:$AV$2)/10^9),0)</f>
        <v>-0.04117398474</v>
      </c>
      <c r="BF781" s="160">
        <f>IF(and($AX$677&gt;0,Model!AE$1&lt;='Assumptions (Wind)'!$V$13),PPMT('Assumptions (Wind)'!$V$10,Model!AE1,'Assumptions (Wind)'!$V$13,'Assumptions (Wind)'!$V$8*Model!$AX$677*AVERAGE('Assumptions (Wind)'!$AU$2:$AV$2)/10^9),0)</f>
        <v>-0.04446790351</v>
      </c>
      <c r="BG781" s="160">
        <f>IF(and($AX$677&gt;0,Model!AF$1&lt;='Assumptions (Wind)'!$V$13),PPMT('Assumptions (Wind)'!$V$10,Model!AF1,'Assumptions (Wind)'!$V$13,'Assumptions (Wind)'!$V$8*Model!$AX$677*AVERAGE('Assumptions (Wind)'!$AU$2:$AV$2)/10^9),0)</f>
        <v>-0.0480253358</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-0.02418941853</v>
      </c>
      <c r="AZ782" s="160">
        <f>IF(and($AY$677&gt;0,Model!X$1&lt;='Assumptions (Wind)'!$V$13),PPMT('Assumptions (Wind)'!$V$10,Model!X1,'Assumptions (Wind)'!$V$13,'Assumptions (Wind)'!$V$8*Model!$AY$677*AVERAGE('Assumptions (Wind)'!$AV$2:$AW$2)/10^9),0)</f>
        <v>-0.02612457201</v>
      </c>
      <c r="BA782" s="160">
        <f>IF(and($AY$677&gt;0,Model!Y$1&lt;='Assumptions (Wind)'!$V$13),PPMT('Assumptions (Wind)'!$V$10,Model!Y1,'Assumptions (Wind)'!$V$13,'Assumptions (Wind)'!$V$8*Model!$AY$677*AVERAGE('Assumptions (Wind)'!$AV$2:$AW$2)/10^9),0)</f>
        <v>-0.02821453777</v>
      </c>
      <c r="BB782" s="160">
        <f>IF(and($AY$677&gt;0,Model!Z$1&lt;='Assumptions (Wind)'!$V$13),PPMT('Assumptions (Wind)'!$V$10,Model!Z1,'Assumptions (Wind)'!$V$13,'Assumptions (Wind)'!$V$8*Model!$AY$677*AVERAGE('Assumptions (Wind)'!$AV$2:$AW$2)/10^9),0)</f>
        <v>-0.03047170079</v>
      </c>
      <c r="BC782" s="160">
        <f>IF(and($AY$677&gt;0,Model!AA$1&lt;='Assumptions (Wind)'!$V$13),PPMT('Assumptions (Wind)'!$V$10,Model!AA1,'Assumptions (Wind)'!$V$13,'Assumptions (Wind)'!$V$8*Model!$AY$677*AVERAGE('Assumptions (Wind)'!$AV$2:$AW$2)/10^9),0)</f>
        <v>-0.03290943685</v>
      </c>
      <c r="BD782" s="160">
        <f>IF(and($AY$677&gt;0,Model!AB$1&lt;='Assumptions (Wind)'!$V$13),PPMT('Assumptions (Wind)'!$V$10,Model!AB1,'Assumptions (Wind)'!$V$13,'Assumptions (Wind)'!$V$8*Model!$AY$677*AVERAGE('Assumptions (Wind)'!$AV$2:$AW$2)/10^9),0)</f>
        <v>-0.0355421918</v>
      </c>
      <c r="BE782" s="160">
        <f>IF(and($AY$677&gt;0,Model!AC$1&lt;='Assumptions (Wind)'!$V$13),PPMT('Assumptions (Wind)'!$V$10,Model!AC1,'Assumptions (Wind)'!$V$13,'Assumptions (Wind)'!$V$8*Model!$AY$677*AVERAGE('Assumptions (Wind)'!$AV$2:$AW$2)/10^9),0)</f>
        <v>-0.03838556715</v>
      </c>
      <c r="BF782" s="160">
        <f>IF(and($AY$677&gt;0,Model!AD$1&lt;='Assumptions (Wind)'!$V$13),PPMT('Assumptions (Wind)'!$V$10,Model!AD1,'Assumptions (Wind)'!$V$13,'Assumptions (Wind)'!$V$8*Model!$AY$677*AVERAGE('Assumptions (Wind)'!$AV$2:$AW$2)/10^9),0)</f>
        <v>-0.04145641252</v>
      </c>
      <c r="BG782" s="160">
        <f>IF(and($AY$677&gt;0,Model!AE$1&lt;='Assumptions (Wind)'!$V$13),PPMT('Assumptions (Wind)'!$V$10,Model!AE1,'Assumptions (Wind)'!$V$13,'Assumptions (Wind)'!$V$8*Model!$AY$677*AVERAGE('Assumptions (Wind)'!$AV$2:$AW$2)/10^9),0)</f>
        <v>-0.04477292552</v>
      </c>
      <c r="BH782" s="160">
        <f>IF(and($AY$677&gt;0,Model!AF$1&lt;='Assumptions (Wind)'!$V$13),PPMT('Assumptions (Wind)'!$V$10,Model!AF1,'Assumptions (Wind)'!$V$13,'Assumptions (Wind)'!$V$8*Model!$AY$677*AVERAGE('Assumptions (Wind)'!$AV$2:$AW$2)/10^9),0)</f>
        <v>-0.04835475956</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-0.04868027655</v>
      </c>
      <c r="BA783" s="160">
        <f>IF(and($AZ$677&gt;0,Model!X$1&lt;='Assumptions (Wind)'!$V$13),PPMT('Assumptions (Wind)'!$V$10,Model!X1,'Assumptions (Wind)'!$V$13,'Assumptions (Wind)'!$V$8*Model!$AZ$677*AVERAGE('Assumptions (Wind)'!$AW$2:$AX$2)/10^9),0)</f>
        <v>-0.05257469868</v>
      </c>
      <c r="BB783" s="160">
        <f>IF(and($AZ$677&gt;0,Model!Y$1&lt;='Assumptions (Wind)'!$V$13),PPMT('Assumptions (Wind)'!$V$10,Model!Y1,'Assumptions (Wind)'!$V$13,'Assumptions (Wind)'!$V$8*Model!$AZ$677*AVERAGE('Assumptions (Wind)'!$AW$2:$AX$2)/10^9),0)</f>
        <v>-0.05678067457</v>
      </c>
      <c r="BC783" s="160">
        <f>IF(and($AZ$677&gt;0,Model!Z$1&lt;='Assumptions (Wind)'!$V$13),PPMT('Assumptions (Wind)'!$V$10,Model!Z1,'Assumptions (Wind)'!$V$13,'Assumptions (Wind)'!$V$8*Model!$AZ$677*AVERAGE('Assumptions (Wind)'!$AW$2:$AX$2)/10^9),0)</f>
        <v>-0.06132312854</v>
      </c>
      <c r="BD783" s="160">
        <f>IF(and($AZ$677&gt;0,Model!AA$1&lt;='Assumptions (Wind)'!$V$13),PPMT('Assumptions (Wind)'!$V$10,Model!AA1,'Assumptions (Wind)'!$V$13,'Assumptions (Wind)'!$V$8*Model!$AZ$677*AVERAGE('Assumptions (Wind)'!$AW$2:$AX$2)/10^9),0)</f>
        <v>-0.06622897882</v>
      </c>
      <c r="BE783" s="160">
        <f>IF(and($AZ$677&gt;0,Model!AB$1&lt;='Assumptions (Wind)'!$V$13),PPMT('Assumptions (Wind)'!$V$10,Model!AB1,'Assumptions (Wind)'!$V$13,'Assumptions (Wind)'!$V$8*Model!$AZ$677*AVERAGE('Assumptions (Wind)'!$AW$2:$AX$2)/10^9),0)</f>
        <v>-0.07152729713</v>
      </c>
      <c r="BF783" s="160">
        <f>IF(and($AZ$677&gt;0,Model!AC$1&lt;='Assumptions (Wind)'!$V$13),PPMT('Assumptions (Wind)'!$V$10,Model!AC1,'Assumptions (Wind)'!$V$13,'Assumptions (Wind)'!$V$8*Model!$AZ$677*AVERAGE('Assumptions (Wind)'!$AW$2:$AX$2)/10^9),0)</f>
        <v>-0.0772494809</v>
      </c>
      <c r="BG783" s="160">
        <f>IF(and($AZ$677&gt;0,Model!AD$1&lt;='Assumptions (Wind)'!$V$13),PPMT('Assumptions (Wind)'!$V$10,Model!AD1,'Assumptions (Wind)'!$V$13,'Assumptions (Wind)'!$V$8*Model!$AZ$677*AVERAGE('Assumptions (Wind)'!$AW$2:$AX$2)/10^9),0)</f>
        <v>-0.08342943937</v>
      </c>
      <c r="BH783" s="160">
        <f>IF(and($AZ$677&gt;0,Model!AE$1&lt;='Assumptions (Wind)'!$V$13),PPMT('Assumptions (Wind)'!$V$10,Model!AE1,'Assumptions (Wind)'!$V$13,'Assumptions (Wind)'!$V$8*Model!$AZ$677*AVERAGE('Assumptions (Wind)'!$AW$2:$AX$2)/10^9),0)</f>
        <v>-0.09010379452</v>
      </c>
      <c r="BI783" s="160">
        <f>IF(and($AZ$677&gt;0,Model!AF$1&lt;='Assumptions (Wind)'!$V$13),PPMT('Assumptions (Wind)'!$V$10,Model!AF1,'Assumptions (Wind)'!$V$13,'Assumptions (Wind)'!$V$8*Model!$AZ$677*AVERAGE('Assumptions (Wind)'!$AW$2:$AX$2)/10^9),0)</f>
        <v>-0.09731209808</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-0.04897506462</v>
      </c>
      <c r="BB784" s="160">
        <f>IF(and($BA$677&gt;0,Model!X$1&lt;='Assumptions (Wind)'!$V$13),PPMT('Assumptions (Wind)'!$V$10,Model!X1,'Assumptions (Wind)'!$V$13,'Assumptions (Wind)'!$V$8*Model!$BA$677*AVERAGE('Assumptions (Wind)'!$AX$2:$AY$2)/10^9),0)</f>
        <v>-0.05289306979</v>
      </c>
      <c r="BC784" s="160">
        <f>IF(and($BA$677&gt;0,Model!Y$1&lt;='Assumptions (Wind)'!$V$13),PPMT('Assumptions (Wind)'!$V$10,Model!Y1,'Assumptions (Wind)'!$V$13,'Assumptions (Wind)'!$V$8*Model!$BA$677*AVERAGE('Assumptions (Wind)'!$AX$2:$AY$2)/10^9),0)</f>
        <v>-0.05712451537</v>
      </c>
      <c r="BD784" s="160">
        <f>IF(and($BA$677&gt;0,Model!Z$1&lt;='Assumptions (Wind)'!$V$13),PPMT('Assumptions (Wind)'!$V$10,Model!Z1,'Assumptions (Wind)'!$V$13,'Assumptions (Wind)'!$V$8*Model!$BA$677*AVERAGE('Assumptions (Wind)'!$AX$2:$AY$2)/10^9),0)</f>
        <v>-0.0616944766</v>
      </c>
      <c r="BE784" s="160">
        <f>IF(and($BA$677&gt;0,Model!AA$1&lt;='Assumptions (Wind)'!$V$13),PPMT('Assumptions (Wind)'!$V$10,Model!AA1,'Assumptions (Wind)'!$V$13,'Assumptions (Wind)'!$V$8*Model!$BA$677*AVERAGE('Assumptions (Wind)'!$AX$2:$AY$2)/10^9),0)</f>
        <v>-0.06663003473</v>
      </c>
      <c r="BF784" s="160">
        <f>IF(and($BA$677&gt;0,Model!AB$1&lt;='Assumptions (Wind)'!$V$13),PPMT('Assumptions (Wind)'!$V$10,Model!AB1,'Assumptions (Wind)'!$V$13,'Assumptions (Wind)'!$V$8*Model!$BA$677*AVERAGE('Assumptions (Wind)'!$AX$2:$AY$2)/10^9),0)</f>
        <v>-0.0719604375</v>
      </c>
      <c r="BG784" s="160">
        <f>IF(and($BA$677&gt;0,Model!AC$1&lt;='Assumptions (Wind)'!$V$13),PPMT('Assumptions (Wind)'!$V$10,Model!AC1,'Assumptions (Wind)'!$V$13,'Assumptions (Wind)'!$V$8*Model!$BA$677*AVERAGE('Assumptions (Wind)'!$AX$2:$AY$2)/10^9),0)</f>
        <v>-0.0777172725</v>
      </c>
      <c r="BH784" s="160">
        <f>IF(and($BA$677&gt;0,Model!AD$1&lt;='Assumptions (Wind)'!$V$13),PPMT('Assumptions (Wind)'!$V$10,Model!AD1,'Assumptions (Wind)'!$V$13,'Assumptions (Wind)'!$V$8*Model!$BA$677*AVERAGE('Assumptions (Wind)'!$AX$2:$AY$2)/10^9),0)</f>
        <v>-0.08393465431</v>
      </c>
      <c r="BI784" s="160">
        <f>IF(and($BA$677&gt;0,Model!AE$1&lt;='Assumptions (Wind)'!$V$13),PPMT('Assumptions (Wind)'!$V$10,Model!AE1,'Assumptions (Wind)'!$V$13,'Assumptions (Wind)'!$V$8*Model!$BA$677*AVERAGE('Assumptions (Wind)'!$AX$2:$AY$2)/10^9),0)</f>
        <v>-0.09064942665</v>
      </c>
      <c r="BJ784" s="160">
        <f>IF(and($BA$677&gt;0,Model!AF$1&lt;='Assumptions (Wind)'!$V$13),PPMT('Assumptions (Wind)'!$V$10,Model!AF1,'Assumptions (Wind)'!$V$13,'Assumptions (Wind)'!$V$8*Model!$BA$677*AVERAGE('Assumptions (Wind)'!$AX$2:$AY$2)/10^9),0)</f>
        <v>-0.09790138078</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-0.0001024623608</v>
      </c>
      <c r="J785" s="177">
        <f t="array" ref="J785">SUM(IF(ISERROR(J786:J836),"",J786:J836))</f>
        <v>-0.003012668383</v>
      </c>
      <c r="K785" s="177">
        <f t="array" ref="K785">SUM(IF(ISERROR(K786:K836),"",K786:K836))</f>
        <v>-0.004981872072</v>
      </c>
      <c r="L785" s="177">
        <f t="array" ref="L785">SUM(IF(ISERROR(L786:L836),"",L786:L836))</f>
        <v>-0.01590159872</v>
      </c>
      <c r="M785" s="177">
        <f t="array" ref="M785">SUM(IF(ISERROR(M786:M836),"",M786:M836))</f>
        <v>-0.02405785312</v>
      </c>
      <c r="N785" s="177">
        <f t="array" ref="N785">SUM(IF(ISERROR(N786:N836),"",N786:N836))</f>
        <v>-0.03692203801</v>
      </c>
      <c r="O785" s="177">
        <f t="array" ref="O785">SUM(IF(ISERROR(O786:O836),"",O786:O836))</f>
        <v>-0.07021845891</v>
      </c>
      <c r="P785" s="177">
        <f t="array" ref="P785">SUM(IF(ISERROR(P786:P836),"",P786:P836))</f>
        <v>-0.06468584494</v>
      </c>
      <c r="Q785" s="177">
        <f t="array" ref="Q785">SUM(IF(ISERROR(Q786:Q836),"",Q786:Q836))</f>
        <v>-0.05941192262</v>
      </c>
      <c r="R785" s="177">
        <f t="array" ref="R785">SUM(IF(ISERROR(R786:R836),"",R786:R836))</f>
        <v>-0.067843615</v>
      </c>
      <c r="S785" s="177">
        <f t="array" ref="S785">SUM(IF(ISERROR(S786:S836),"",S786:S836))</f>
        <v>-0.08754105099</v>
      </c>
      <c r="T785" s="177">
        <f t="array" ref="T785">SUM(IF(ISERROR(T786:T836),"",T786:T836))</f>
        <v>-0.08059887931</v>
      </c>
      <c r="U785" s="177">
        <f t="array" ref="U785">SUM(IF(ISERROR(U786:U836),"",U786:U836))</f>
        <v>-0.06879556168</v>
      </c>
      <c r="V785" s="177">
        <f t="array" ref="V785">SUM(IF(ISERROR(V786:V836),"",V786:V836))</f>
        <v>-0.05623783695</v>
      </c>
      <c r="W785" s="177">
        <f t="array" ref="W785">SUM(IF(ISERROR(W786:W836),"",W786:W836))</f>
        <v>-0.04435890549</v>
      </c>
      <c r="X785" s="177">
        <f t="array" ref="X785">SUM(IF(ISERROR(X786:X836),"",X786:X836))</f>
        <v>-0.05916212058</v>
      </c>
      <c r="Y785" s="177">
        <f t="array" ref="Y785">SUM(IF(ISERROR(Y786:Y836),"",Y786:Y836))</f>
        <v>-0.07340434988</v>
      </c>
      <c r="Z785" s="177">
        <f t="array" ref="Z785">SUM(IF(ISERROR(Z786:Z836),"",Z786:Z836))</f>
        <v>-0.09022129709</v>
      </c>
      <c r="AA785" s="177">
        <f t="array" ref="AA785">SUM(IF(ISERROR(AA786:AA836),"",AA786:AA836))</f>
        <v>-0.1044429508</v>
      </c>
      <c r="AB785" s="177">
        <f t="array" ref="AB785">SUM(IF(ISERROR(AB786:AB836),"",AB786:AB836))</f>
        <v>-0.1164619241</v>
      </c>
      <c r="AC785" s="177">
        <f t="array" ref="AC785">SUM(IF(ISERROR(AC786:AC836),"",AC786:AC836))</f>
        <v>-0.1271600705</v>
      </c>
      <c r="AD785" s="177">
        <f t="array" ref="AD785">SUM(IF(ISERROR(AD786:AD836),"",AD786:AD836))</f>
        <v>-0.1389272807</v>
      </c>
      <c r="AE785" s="177">
        <f t="array" ref="AE785">SUM(IF(ISERROR(AE786:AE836),"",AE786:AE836))</f>
        <v>-0.1482768491</v>
      </c>
      <c r="AF785" s="177">
        <f t="array" ref="AF785">SUM(IF(ISERROR(AF786:AF836),"",AF786:AF836))</f>
        <v>-0.1544030563</v>
      </c>
      <c r="AG785" s="177">
        <f t="array" ref="AG785">SUM(IF(ISERROR(AG786:AG836),"",AG786:AG836))</f>
        <v>-0.1570337167</v>
      </c>
      <c r="AH785" s="177">
        <f t="array" ref="AH785">SUM(IF(ISERROR(AH786:AH836),"",AH786:AH836))</f>
        <v>-0.1558949897</v>
      </c>
      <c r="AI785" s="177">
        <f t="array" ref="AI785">SUM(IF(ISERROR(AI786:AI836),"",AI786:AI836))</f>
        <v>-0.1548657938</v>
      </c>
      <c r="AJ785" s="177">
        <f t="array" ref="AJ785">SUM(IF(ISERROR(AJ786:AJ836),"",AJ786:AJ836))</f>
        <v>-0.1541932106</v>
      </c>
      <c r="AK785" s="177">
        <f t="array" ref="AK785">SUM(IF(ISERROR(AK786:AK836),"",AK786:AK836))</f>
        <v>-0.1540045271</v>
      </c>
      <c r="AL785" s="177">
        <f t="array" ref="AL785">SUM(IF(ISERROR(AL786:AL836),"",AL786:AL836))</f>
        <v>-0.1575036437</v>
      </c>
      <c r="AM785" s="177">
        <f t="array" ref="AM785">SUM(IF(ISERROR(AM786:AM836),"",AM786:AM836))</f>
        <v>-0.1599297623</v>
      </c>
      <c r="AN785" s="177">
        <f t="array" ref="AN785">SUM(IF(ISERROR(AN786:AN836),"",AN786:AN836))</f>
        <v>-0.1708403125</v>
      </c>
      <c r="AO785" s="177">
        <f t="array" ref="AO785">SUM(IF(ISERROR(AO786:AO836),"",AO786:AO836))</f>
        <v>-0.178471766</v>
      </c>
      <c r="AP785" s="177">
        <f t="array" ref="AP785">SUM(IF(ISERROR(AP786:AP836),"",AP786:AP836))</f>
        <v>-0.1897555749</v>
      </c>
      <c r="AQ785" s="177">
        <f t="array" ref="AQ785">SUM(IF(ISERROR(AQ786:AQ836),"",AQ786:AQ836))</f>
        <v>-0.2182848191</v>
      </c>
      <c r="AR785" s="177">
        <f t="array" ref="AR785">SUM(IF(ISERROR(AR786:AR836),"",AR786:AR836))</f>
        <v>-0.2146929912</v>
      </c>
      <c r="AS785" s="177">
        <f t="array" ref="AS785">SUM(IF(ISERROR(AS786:AS836),"",AS786:AS836))</f>
        <v>-0.2114242565</v>
      </c>
      <c r="AT785" s="177">
        <f t="array" ref="AT785">SUM(IF(ISERROR(AT786:AT836),"",AT786:AT836))</f>
        <v>-0.2220459933</v>
      </c>
      <c r="AU785" s="177">
        <f t="array" ref="AU785">SUM(IF(ISERROR(AU786:AU836),"",AU786:AU836))</f>
        <v>-0.2463890965</v>
      </c>
      <c r="AV785" s="177">
        <f t="array" ref="AV785">SUM(IF(ISERROR(AV786:AV836),"",AV786:AV836))</f>
        <v>-0.2420305042</v>
      </c>
      <c r="AW785" s="177">
        <f t="array" ref="AW785">SUM(IF(ISERROR(AW786:AW836),"",AW786:AW836))</f>
        <v>-0.2324006276</v>
      </c>
      <c r="AX785" s="177">
        <f t="array" ref="AX785">SUM(IF(ISERROR(AX786:AX836),"",AX786:AX836))</f>
        <v>-0.2220831776</v>
      </c>
      <c r="AY785" s="177">
        <f t="array" ref="AY785">SUM(IF(ISERROR(AY786:AY836),"",AY786:AY836))</f>
        <v>-0.2124267102</v>
      </c>
      <c r="AZ785" s="177">
        <f t="array" ref="AZ785">SUM(IF(ISERROR(AZ786:AZ836),"",AZ786:AZ836))</f>
        <v>-0.231271832</v>
      </c>
      <c r="BA785" s="177">
        <f t="array" ref="BA785">SUM(IF(ISERROR(BA786:BA836),"",BA786:BA836))</f>
        <v>-0.2492713615</v>
      </c>
      <c r="BB785" s="177">
        <f t="array" ref="BB785">SUM(IF(ISERROR(BB786:BB836),"",BB786:BB836))</f>
        <v>-0.211933348</v>
      </c>
      <c r="BC785" s="177">
        <f t="array" ref="BC785">SUM(IF(ISERROR(BC786:BC836),"",BC786:BC836))</f>
        <v>-0.1756232754</v>
      </c>
      <c r="BD785" s="177">
        <f t="array" ref="BD785">SUM(IF(ISERROR(BD786:BD836),"",BD786:BD836))</f>
        <v>-0.1405631017</v>
      </c>
      <c r="BE785" s="177">
        <f t="array" ref="BE785">SUM(IF(ISERROR(BE786:BE836),"",BE786:BE836))</f>
        <v>-0.109031942</v>
      </c>
      <c r="BF785" s="177">
        <f t="array" ref="BF785">SUM(IF(ISERROR(BF786:BF836),"",BF786:BF836))</f>
        <v>-0.08362032652</v>
      </c>
      <c r="BG785" s="177">
        <f t="array" ref="BG785">SUM(IF(ISERROR(BG786:BG836),"",BG786:BG836))</f>
        <v>-0.06097608697</v>
      </c>
      <c r="BH785" s="177">
        <f t="array" ref="BH785">SUM(IF(ISERROR(BH786:BH836),"",BH786:BH836))</f>
        <v>-0.04066048911</v>
      </c>
      <c r="BI785" s="177">
        <f t="array" ref="BI785">SUM(IF(ISERROR(BI786:BI836),"",BI786:BI836))</f>
        <v>-0.02286903244</v>
      </c>
      <c r="BJ785" s="177">
        <f t="array" ref="BJ785">SUM(IF(ISERROR(BJ786:BJ836),"",BJ786:BJ836))</f>
        <v>-0.007832110463</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-0.0001024623608</v>
      </c>
      <c r="J792" s="160">
        <f>IF($I$677&gt;0,IPMT('Assumptions (Wind)'!$V$10,Model!X$1,'Assumptions (Wind)'!$V$13,'Assumptions (Wind)'!$V$8*Model!$I$677*AVERAGE('Assumptions (Wind)'!$F$2:$G$2)/10^9),0)</f>
        <v>-0.00009538943643</v>
      </c>
      <c r="K792" s="160">
        <f>IF($I$677&gt;0,IPMT('Assumptions (Wind)'!$V$10,Model!Y$1,'Assumptions (Wind)'!$V$13,'Assumptions (Wind)'!$V$8*Model!$I$677*AVERAGE('Assumptions (Wind)'!$F$2:$G$2)/10^9),0)</f>
        <v>-0.0000877506781</v>
      </c>
      <c r="L792" s="160">
        <f>IF($I$677&gt;0,IPMT('Assumptions (Wind)'!$V$10,Model!Z$1,'Assumptions (Wind)'!$V$13,'Assumptions (Wind)'!$V$8*Model!$I$677*AVERAGE('Assumptions (Wind)'!$F$2:$G$2)/10^9),0)</f>
        <v>-0.00007950081911</v>
      </c>
      <c r="M792" s="160">
        <f>IF($I$677&gt;0,IPMT('Assumptions (Wind)'!$V$10,Model!AA$1,'Assumptions (Wind)'!$V$13,'Assumptions (Wind)'!$V$8*Model!$I$677*AVERAGE('Assumptions (Wind)'!$F$2:$G$2)/10^9),0)</f>
        <v>-0.0000705909714</v>
      </c>
      <c r="N792" s="160">
        <f>IF($I$677&gt;0,IPMT('Assumptions (Wind)'!$V$10,Model!AB$1,'Assumptions (Wind)'!$V$13,'Assumptions (Wind)'!$V$8*Model!$I$677*AVERAGE('Assumptions (Wind)'!$F$2:$G$2)/10^9),0)</f>
        <v>-0.00006096833587</v>
      </c>
      <c r="O792" s="160">
        <f>IF($I$677&gt;0,IPMT('Assumptions (Wind)'!$V$10,Model!AC$1,'Assumptions (Wind)'!$V$13,'Assumptions (Wind)'!$V$8*Model!$I$677*AVERAGE('Assumptions (Wind)'!$F$2:$G$2)/10^9),0)</f>
        <v>-0.00005057588949</v>
      </c>
      <c r="P792" s="160">
        <f>IF($I$677&gt;0,IPMT('Assumptions (Wind)'!$V$10,Model!AD$1,'Assumptions (Wind)'!$V$13,'Assumptions (Wind)'!$V$8*Model!$I$677*AVERAGE('Assumptions (Wind)'!$F$2:$G$2)/10^9),0)</f>
        <v>-0.00003935204741</v>
      </c>
      <c r="Q792" s="160">
        <f>IF($I$677&gt;0,IPMT('Assumptions (Wind)'!$V$10,Model!AE$1,'Assumptions (Wind)'!$V$13,'Assumptions (Wind)'!$V$8*Model!$I$677*AVERAGE('Assumptions (Wind)'!$F$2:$G$2)/10^9),0)</f>
        <v>-0.00002723029796</v>
      </c>
      <c r="R792" s="160">
        <f>IF($I$677&gt;0,IPMT('Assumptions (Wind)'!$V$10,Model!AF$1,'Assumptions (Wind)'!$V$13,'Assumptions (Wind)'!$V$8*Model!$I$677*AVERAGE('Assumptions (Wind)'!$F$2:$G$2)/10^9),0)</f>
        <v>-0.00001413880856</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-0.002917278947</v>
      </c>
      <c r="K793" s="160">
        <f>IF($J$677&gt;0,IPMT('Assumptions (Wind)'!$V$10,Model!X$1,'Assumptions (Wind)'!$V$13,'Assumptions (Wind)'!$V$8*Model!$J$677*AVERAGE('Assumptions (Wind)'!$G$2:$H$2)/10^9),0)</f>
        <v>-0.002715900673</v>
      </c>
      <c r="L793" s="160">
        <f>IF($J$677&gt;0,IPMT('Assumptions (Wind)'!$V$10,Model!Y$1,'Assumptions (Wind)'!$V$13,'Assumptions (Wind)'!$V$8*Model!$J$677*AVERAGE('Assumptions (Wind)'!$G$2:$H$2)/10^9),0)</f>
        <v>-0.002498412137</v>
      </c>
      <c r="M793" s="160">
        <f>IF($J$677&gt;0,IPMT('Assumptions (Wind)'!$V$10,Model!Z$1,'Assumptions (Wind)'!$V$13,'Assumptions (Wind)'!$V$8*Model!$J$677*AVERAGE('Assumptions (Wind)'!$G$2:$H$2)/10^9),0)</f>
        <v>-0.002263524518</v>
      </c>
      <c r="N793" s="160">
        <f>IF($J$677&gt;0,IPMT('Assumptions (Wind)'!$V$10,Model!AA$1,'Assumptions (Wind)'!$V$13,'Assumptions (Wind)'!$V$8*Model!$J$677*AVERAGE('Assumptions (Wind)'!$G$2:$H$2)/10^9),0)</f>
        <v>-0.00200984589</v>
      </c>
      <c r="O793" s="160">
        <f>IF($J$677&gt;0,IPMT('Assumptions (Wind)'!$V$10,Model!AB$1,'Assumptions (Wind)'!$V$13,'Assumptions (Wind)'!$V$8*Model!$J$677*AVERAGE('Assumptions (Wind)'!$G$2:$H$2)/10^9),0)</f>
        <v>-0.001735872971</v>
      </c>
      <c r="P793" s="160">
        <f>IF($J$677&gt;0,IPMT('Assumptions (Wind)'!$V$10,Model!AC$1,'Assumptions (Wind)'!$V$13,'Assumptions (Wind)'!$V$8*Model!$J$677*AVERAGE('Assumptions (Wind)'!$G$2:$H$2)/10^9),0)</f>
        <v>-0.001439982219</v>
      </c>
      <c r="Q793" s="160">
        <f>IF($J$677&gt;0,IPMT('Assumptions (Wind)'!$V$10,Model!AD$1,'Assumptions (Wind)'!$V$13,'Assumptions (Wind)'!$V$8*Model!$J$677*AVERAGE('Assumptions (Wind)'!$G$2:$H$2)/10^9),0)</f>
        <v>-0.001120420206</v>
      </c>
      <c r="R793" s="160">
        <f>IF($J$677&gt;0,IPMT('Assumptions (Wind)'!$V$10,Model!AE$1,'Assumptions (Wind)'!$V$13,'Assumptions (Wind)'!$V$8*Model!$J$677*AVERAGE('Assumptions (Wind)'!$G$2:$H$2)/10^9),0)</f>
        <v>-0.0007752932329</v>
      </c>
      <c r="S793" s="160">
        <f>IF($J$677&gt;0,IPMT('Assumptions (Wind)'!$V$10,Model!AF$1,'Assumptions (Wind)'!$V$13,'Assumptions (Wind)'!$V$8*Model!$J$677*AVERAGE('Assumptions (Wind)'!$G$2:$H$2)/10^9),0)</f>
        <v>-0.0004025561017</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-0.002178220722</v>
      </c>
      <c r="L794" s="160">
        <f>IF($K$677&gt;0,IPMT('Assumptions (Wind)'!$V$10,Model!X$1,'Assumptions (Wind)'!$V$13,'Assumptions (Wind)'!$V$8*Model!$K$677*AVERAGE('Assumptions (Wind)'!$H$2:$I$2)/10^9),0)</f>
        <v>-0.002027859259</v>
      </c>
      <c r="M794" s="160">
        <f>IF($K$677&gt;0,IPMT('Assumptions (Wind)'!$V$10,Model!Y$1,'Assumptions (Wind)'!$V$13,'Assumptions (Wind)'!$V$8*Model!$K$677*AVERAGE('Assumptions (Wind)'!$H$2:$I$2)/10^9),0)</f>
        <v>-0.001865468879</v>
      </c>
      <c r="N794" s="160">
        <f>IF($K$677&gt;0,IPMT('Assumptions (Wind)'!$V$10,Model!Z$1,'Assumptions (Wind)'!$V$13,'Assumptions (Wind)'!$V$8*Model!$K$677*AVERAGE('Assumptions (Wind)'!$H$2:$I$2)/10^9),0)</f>
        <v>-0.001690087269</v>
      </c>
      <c r="O794" s="160">
        <f>IF($K$677&gt;0,IPMT('Assumptions (Wind)'!$V$10,Model!AA$1,'Assumptions (Wind)'!$V$13,'Assumptions (Wind)'!$V$8*Model!$K$677*AVERAGE('Assumptions (Wind)'!$H$2:$I$2)/10^9),0)</f>
        <v>-0.00150067513</v>
      </c>
      <c r="P794" s="160">
        <f>IF($K$677&gt;0,IPMT('Assumptions (Wind)'!$V$10,Model!AB$1,'Assumptions (Wind)'!$V$13,'Assumptions (Wind)'!$V$8*Model!$K$677*AVERAGE('Assumptions (Wind)'!$H$2:$I$2)/10^9),0)</f>
        <v>-0.00129611002</v>
      </c>
      <c r="Q794" s="160">
        <f>IF($K$677&gt;0,IPMT('Assumptions (Wind)'!$V$10,Model!AC$1,'Assumptions (Wind)'!$V$13,'Assumptions (Wind)'!$V$8*Model!$K$677*AVERAGE('Assumptions (Wind)'!$H$2:$I$2)/10^9),0)</f>
        <v>-0.001075179701</v>
      </c>
      <c r="R794" s="160">
        <f>IF($K$677&gt;0,IPMT('Assumptions (Wind)'!$V$10,Model!AD$1,'Assumptions (Wind)'!$V$13,'Assumptions (Wind)'!$V$8*Model!$K$677*AVERAGE('Assumptions (Wind)'!$H$2:$I$2)/10^9),0)</f>
        <v>-0.0008365749572</v>
      </c>
      <c r="S794" s="160">
        <f>IF($K$677&gt;0,IPMT('Assumptions (Wind)'!$V$10,Model!AE$1,'Assumptions (Wind)'!$V$13,'Assumptions (Wind)'!$V$8*Model!$K$677*AVERAGE('Assumptions (Wind)'!$H$2:$I$2)/10^9),0)</f>
        <v>-0.0005788818334</v>
      </c>
      <c r="T794" s="160">
        <f>IF($K$677&gt;0,IPMT('Assumptions (Wind)'!$V$10,Model!AF$1,'Assumptions (Wind)'!$V$13,'Assumptions (Wind)'!$V$8*Model!$K$677*AVERAGE('Assumptions (Wind)'!$H$2:$I$2)/10^9),0)</f>
        <v>-0.0003005732596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-0.0112958265</v>
      </c>
      <c r="M795" s="160">
        <f>IF($L$677&gt;0,IPMT('Assumptions (Wind)'!$V$10,Model!X$1,'Assumptions (Wind)'!$V$13,'Assumptions (Wind)'!$V$8*Model!$L$677*AVERAGE('Assumptions (Wind)'!$I$2:$J$2)/10^9),0)</f>
        <v>-0.01051608137</v>
      </c>
      <c r="N795" s="160">
        <f>IF($L$677&gt;0,IPMT('Assumptions (Wind)'!$V$10,Model!Y$1,'Assumptions (Wind)'!$V$13,'Assumptions (Wind)'!$V$8*Model!$L$677*AVERAGE('Assumptions (Wind)'!$I$2:$J$2)/10^9),0)</f>
        <v>-0.009673956636</v>
      </c>
      <c r="O795" s="160">
        <f>IF($L$677&gt;0,IPMT('Assumptions (Wind)'!$V$10,Model!Z$1,'Assumptions (Wind)'!$V$13,'Assumptions (Wind)'!$V$8*Model!$L$677*AVERAGE('Assumptions (Wind)'!$I$2:$J$2)/10^9),0)</f>
        <v>-0.008764461919</v>
      </c>
      <c r="P795" s="160">
        <f>IF($L$677&gt;0,IPMT('Assumptions (Wind)'!$V$10,Model!AA$1,'Assumptions (Wind)'!$V$13,'Assumptions (Wind)'!$V$8*Model!$L$677*AVERAGE('Assumptions (Wind)'!$I$2:$J$2)/10^9),0)</f>
        <v>-0.007782207625</v>
      </c>
      <c r="Q795" s="160">
        <f>IF($L$677&gt;0,IPMT('Assumptions (Wind)'!$V$10,Model!AB$1,'Assumptions (Wind)'!$V$13,'Assumptions (Wind)'!$V$8*Model!$L$677*AVERAGE('Assumptions (Wind)'!$I$2:$J$2)/10^9),0)</f>
        <v>-0.006721372987</v>
      </c>
      <c r="R795" s="160">
        <f>IF($L$677&gt;0,IPMT('Assumptions (Wind)'!$V$10,Model!AC$1,'Assumptions (Wind)'!$V$13,'Assumptions (Wind)'!$V$8*Model!$L$677*AVERAGE('Assumptions (Wind)'!$I$2:$J$2)/10^9),0)</f>
        <v>-0.005575671577</v>
      </c>
      <c r="S795" s="160">
        <f>IF($L$677&gt;0,IPMT('Assumptions (Wind)'!$V$10,Model!AD$1,'Assumptions (Wind)'!$V$13,'Assumptions (Wind)'!$V$8*Model!$L$677*AVERAGE('Assumptions (Wind)'!$I$2:$J$2)/10^9),0)</f>
        <v>-0.004338314056</v>
      </c>
      <c r="T795" s="160">
        <f>IF($L$677&gt;0,IPMT('Assumptions (Wind)'!$V$10,Model!AE$1,'Assumptions (Wind)'!$V$13,'Assumptions (Wind)'!$V$8*Model!$L$677*AVERAGE('Assumptions (Wind)'!$I$2:$J$2)/10^9),0)</f>
        <v>-0.003001967932</v>
      </c>
      <c r="U795" s="160">
        <f>IF($L$677&gt;0,IPMT('Assumptions (Wind)'!$V$10,Model!AF$1,'Assumptions (Wind)'!$V$13,'Assumptions (Wind)'!$V$8*Model!$L$677*AVERAGE('Assumptions (Wind)'!$I$2:$J$2)/10^9),0)</f>
        <v>-0.001558714119</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-0.009342187375</v>
      </c>
      <c r="N796" s="160">
        <f>IF($M$677&gt;0,IPMT('Assumptions (Wind)'!$V$10,Model!X$1,'Assumptions (Wind)'!$V$13,'Assumptions (Wind)'!$V$8*Model!$M$677*AVERAGE('Assumptions (Wind)'!$J$2:$K$2)/10^9),0)</f>
        <v>-0.008697300957</v>
      </c>
      <c r="O796" s="160">
        <f>IF($M$677&gt;0,IPMT('Assumptions (Wind)'!$V$10,Model!Y$1,'Assumptions (Wind)'!$V$13,'Assumptions (Wind)'!$V$8*Model!$M$677*AVERAGE('Assumptions (Wind)'!$J$2:$K$2)/10^9),0)</f>
        <v>-0.008000823626</v>
      </c>
      <c r="P796" s="160">
        <f>IF($M$677&gt;0,IPMT('Assumptions (Wind)'!$V$10,Model!Z$1,'Assumptions (Wind)'!$V$13,'Assumptions (Wind)'!$V$8*Model!$M$677*AVERAGE('Assumptions (Wind)'!$J$2:$K$2)/10^9),0)</f>
        <v>-0.007248628108</v>
      </c>
      <c r="Q796" s="160">
        <f>IF($M$677&gt;0,IPMT('Assumptions (Wind)'!$V$10,Model!AA$1,'Assumptions (Wind)'!$V$13,'Assumptions (Wind)'!$V$8*Model!$M$677*AVERAGE('Assumptions (Wind)'!$J$2:$K$2)/10^9),0)</f>
        <v>-0.006436256949</v>
      </c>
      <c r="R796" s="160">
        <f>IF($M$677&gt;0,IPMT('Assumptions (Wind)'!$V$10,Model!AB$1,'Assumptions (Wind)'!$V$13,'Assumptions (Wind)'!$V$8*Model!$M$677*AVERAGE('Assumptions (Wind)'!$J$2:$K$2)/10^9),0)</f>
        <v>-0.005558896097</v>
      </c>
      <c r="S796" s="160">
        <f>IF($M$677&gt;0,IPMT('Assumptions (Wind)'!$V$10,Model!AC$1,'Assumptions (Wind)'!$V$13,'Assumptions (Wind)'!$V$8*Model!$M$677*AVERAGE('Assumptions (Wind)'!$J$2:$K$2)/10^9),0)</f>
        <v>-0.004611346377</v>
      </c>
      <c r="T796" s="160">
        <f>IF($M$677&gt;0,IPMT('Assumptions (Wind)'!$V$10,Model!AD$1,'Assumptions (Wind)'!$V$13,'Assumptions (Wind)'!$V$8*Model!$M$677*AVERAGE('Assumptions (Wind)'!$J$2:$K$2)/10^9),0)</f>
        <v>-0.003587992679</v>
      </c>
      <c r="U796" s="160">
        <f>IF($M$677&gt;0,IPMT('Assumptions (Wind)'!$V$10,Model!AE$1,'Assumptions (Wind)'!$V$13,'Assumptions (Wind)'!$V$8*Model!$M$677*AVERAGE('Assumptions (Wind)'!$J$2:$K$2)/10^9),0)</f>
        <v>-0.002482770686</v>
      </c>
      <c r="V796" s="160">
        <f>IF($M$677&gt;0,IPMT('Assumptions (Wind)'!$V$10,Model!AF$1,'Assumptions (Wind)'!$V$13,'Assumptions (Wind)'!$V$8*Model!$M$677*AVERAGE('Assumptions (Wind)'!$J$2:$K$2)/10^9),0)</f>
        <v>-0.001289130933</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-0.01478987892</v>
      </c>
      <c r="O797" s="177">
        <f>IF($N$677&gt;0,IPMT('Assumptions (Wind)'!$V$10,Model!X$1,'Assumptions (Wind)'!$V$13,'Assumptions (Wind)'!$V$8*Model!$N$677*AVERAGE('Assumptions (Wind)'!$K$2:$L$2)/10^9),0)</f>
        <v>-0.01376894114</v>
      </c>
      <c r="P797" s="177">
        <f>IF($N$677&gt;0,IPMT('Assumptions (Wind)'!$V$10,Model!Y$1,'Assumptions (Wind)'!$V$13,'Assumptions (Wind)'!$V$8*Model!$N$677*AVERAGE('Assumptions (Wind)'!$K$2:$L$2)/10^9),0)</f>
        <v>-0.01266632834</v>
      </c>
      <c r="Q797" s="177">
        <f>IF($N$677&gt;0,IPMT('Assumptions (Wind)'!$V$10,Model!Z$1,'Assumptions (Wind)'!$V$13,'Assumptions (Wind)'!$V$8*Model!$N$677*AVERAGE('Assumptions (Wind)'!$K$2:$L$2)/10^9),0)</f>
        <v>-0.01147550651</v>
      </c>
      <c r="R797" s="177">
        <f>IF($N$677&gt;0,IPMT('Assumptions (Wind)'!$V$10,Model!AA$1,'Assumptions (Wind)'!$V$13,'Assumptions (Wind)'!$V$8*Model!$N$677*AVERAGE('Assumptions (Wind)'!$K$2:$L$2)/10^9),0)</f>
        <v>-0.01018941894</v>
      </c>
      <c r="S797" s="177">
        <f>IF($N$677&gt;0,IPMT('Assumptions (Wind)'!$V$10,Model!AB$1,'Assumptions (Wind)'!$V$13,'Assumptions (Wind)'!$V$8*Model!$N$677*AVERAGE('Assumptions (Wind)'!$K$2:$L$2)/10^9),0)</f>
        <v>-0.008800444363</v>
      </c>
      <c r="T797" s="177">
        <f>IF($N$677&gt;0,IPMT('Assumptions (Wind)'!$V$10,Model!AC$1,'Assumptions (Wind)'!$V$13,'Assumptions (Wind)'!$V$8*Model!$N$677*AVERAGE('Assumptions (Wind)'!$K$2:$L$2)/10^9),0)</f>
        <v>-0.007300351819</v>
      </c>
      <c r="U797" s="177">
        <f>IF($N$677&gt;0,IPMT('Assumptions (Wind)'!$V$10,Model!AD$1,'Assumptions (Wind)'!$V$13,'Assumptions (Wind)'!$V$8*Model!$N$677*AVERAGE('Assumptions (Wind)'!$K$2:$L$2)/10^9),0)</f>
        <v>-0.00568025187</v>
      </c>
      <c r="V797" s="177">
        <f>IF($N$677&gt;0,IPMT('Assumptions (Wind)'!$V$10,Model!AE$1,'Assumptions (Wind)'!$V$13,'Assumptions (Wind)'!$V$8*Model!$N$677*AVERAGE('Assumptions (Wind)'!$K$2:$L$2)/10^9),0)</f>
        <v>-0.003930543926</v>
      </c>
      <c r="W797" s="177">
        <f>IF($N$677&gt;0,IPMT('Assumptions (Wind)'!$V$10,Model!AF$1,'Assumptions (Wind)'!$V$13,'Assumptions (Wind)'!$V$8*Model!$N$677*AVERAGE('Assumptions (Wind)'!$K$2:$L$2)/10^9),0)</f>
        <v>-0.002040859346</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-0.03639710823</v>
      </c>
      <c r="P798" s="160">
        <f>IF($O$677&gt;0,IPMT('Assumptions (Wind)'!$V$10,Model!X$1,'Assumptions (Wind)'!$V$13,'Assumptions (Wind)'!$V$8*Model!$O$677*AVERAGE('Assumptions (Wind)'!$L$2:$M$2)/10^9),0)</f>
        <v>-0.03388463446</v>
      </c>
      <c r="Q798" s="160">
        <f>IF($O$677&gt;0,IPMT('Assumptions (Wind)'!$V$10,Model!Y$1,'Assumptions (Wind)'!$V$13,'Assumptions (Wind)'!$V$8*Model!$O$677*AVERAGE('Assumptions (Wind)'!$L$2:$M$2)/10^9),0)</f>
        <v>-0.03117116279</v>
      </c>
      <c r="R798" s="160">
        <f>IF($O$677&gt;0,IPMT('Assumptions (Wind)'!$V$10,Model!Z$1,'Assumptions (Wind)'!$V$13,'Assumptions (Wind)'!$V$8*Model!$O$677*AVERAGE('Assumptions (Wind)'!$L$2:$M$2)/10^9),0)</f>
        <v>-0.02824061338</v>
      </c>
      <c r="S798" s="160">
        <f>IF($O$677&gt;0,IPMT('Assumptions (Wind)'!$V$10,Model!AA$1,'Assumptions (Wind)'!$V$13,'Assumptions (Wind)'!$V$8*Model!$O$677*AVERAGE('Assumptions (Wind)'!$L$2:$M$2)/10^9),0)</f>
        <v>-0.02507562002</v>
      </c>
      <c r="T798" s="160">
        <f>IF($O$677&gt;0,IPMT('Assumptions (Wind)'!$V$10,Model!AB$1,'Assumptions (Wind)'!$V$13,'Assumptions (Wind)'!$V$8*Model!$O$677*AVERAGE('Assumptions (Wind)'!$L$2:$M$2)/10^9),0)</f>
        <v>-0.02165742719</v>
      </c>
      <c r="U798" s="160">
        <f>IF($O$677&gt;0,IPMT('Assumptions (Wind)'!$V$10,Model!AC$1,'Assumptions (Wind)'!$V$13,'Assumptions (Wind)'!$V$8*Model!$O$677*AVERAGE('Assumptions (Wind)'!$L$2:$M$2)/10^9),0)</f>
        <v>-0.01796577894</v>
      </c>
      <c r="V798" s="160">
        <f>IF($O$677&gt;0,IPMT('Assumptions (Wind)'!$V$10,Model!AD$1,'Assumptions (Wind)'!$V$13,'Assumptions (Wind)'!$V$8*Model!$O$677*AVERAGE('Assumptions (Wind)'!$L$2:$M$2)/10^9),0)</f>
        <v>-0.01397879882</v>
      </c>
      <c r="W798" s="160">
        <f>IF($O$677&gt;0,IPMT('Assumptions (Wind)'!$V$10,Model!AE$1,'Assumptions (Wind)'!$V$13,'Assumptions (Wind)'!$V$8*Model!$O$677*AVERAGE('Assumptions (Wind)'!$L$2:$M$2)/10^9),0)</f>
        <v>-0.0096728603</v>
      </c>
      <c r="X798" s="160">
        <f>IF($O$677&gt;0,IPMT('Assumptions (Wind)'!$V$10,Model!AF$1,'Assumptions (Wind)'!$V$13,'Assumptions (Wind)'!$V$8*Model!$O$677*AVERAGE('Assumptions (Wind)'!$L$2:$M$2)/10^9),0)</f>
        <v>-0.005022446694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-0.0003286021209</v>
      </c>
      <c r="Q799" s="177">
        <f>IF($P$677&gt;0,IPMT('Assumptions (Wind)'!$V$10,Model!X$1,'Assumptions (Wind)'!$V$13,'Assumptions (Wind)'!$V$8*Model!$P$677*AVERAGE('Assumptions (Wind)'!$M$2:$N$2)/10^9),0)</f>
        <v>-0.0003059188845</v>
      </c>
      <c r="R799" s="177">
        <f>IF($P$677&gt;0,IPMT('Assumptions (Wind)'!$V$10,Model!Y$1,'Assumptions (Wind)'!$V$13,'Assumptions (Wind)'!$V$8*Model!$P$677*AVERAGE('Assumptions (Wind)'!$M$2:$N$2)/10^9),0)</f>
        <v>-0.0002814209892</v>
      </c>
      <c r="S799" s="177">
        <f>IF($P$677&gt;0,IPMT('Assumptions (Wind)'!$V$10,Model!Z$1,'Assumptions (Wind)'!$V$13,'Assumptions (Wind)'!$V$8*Model!$P$677*AVERAGE('Assumptions (Wind)'!$M$2:$N$2)/10^9),0)</f>
        <v>-0.0002549632623</v>
      </c>
      <c r="T799" s="177">
        <f>IF($P$677&gt;0,IPMT('Assumptions (Wind)'!$V$10,Model!AA$1,'Assumptions (Wind)'!$V$13,'Assumptions (Wind)'!$V$8*Model!$P$677*AVERAGE('Assumptions (Wind)'!$M$2:$N$2)/10^9),0)</f>
        <v>-0.0002263889172</v>
      </c>
      <c r="U799" s="177">
        <f>IF($P$677&gt;0,IPMT('Assumptions (Wind)'!$V$10,Model!AB$1,'Assumptions (Wind)'!$V$13,'Assumptions (Wind)'!$V$8*Model!$P$677*AVERAGE('Assumptions (Wind)'!$M$2:$N$2)/10^9),0)</f>
        <v>-0.0001955286245</v>
      </c>
      <c r="V799" s="177">
        <f>IF($P$677&gt;0,IPMT('Assumptions (Wind)'!$V$10,Model!AC$1,'Assumptions (Wind)'!$V$13,'Assumptions (Wind)'!$V$8*Model!$P$677*AVERAGE('Assumptions (Wind)'!$M$2:$N$2)/10^9),0)</f>
        <v>-0.0001621995084</v>
      </c>
      <c r="W799" s="177">
        <f>IF($P$677&gt;0,IPMT('Assumptions (Wind)'!$V$10,Model!AD$1,'Assumptions (Wind)'!$V$13,'Assumptions (Wind)'!$V$8*Model!$P$677*AVERAGE('Assumptions (Wind)'!$M$2:$N$2)/10^9),0)</f>
        <v>-0.000126204063</v>
      </c>
      <c r="X799" s="177">
        <f>IF($P$677&gt;0,IPMT('Assumptions (Wind)'!$V$10,Model!AE$1,'Assumptions (Wind)'!$V$13,'Assumptions (Wind)'!$V$8*Model!$P$677*AVERAGE('Assumptions (Wind)'!$M$2:$N$2)/10^9),0)</f>
        <v>-0.000087328982</v>
      </c>
      <c r="Y799" s="177">
        <f>IF($P$677&gt;0,IPMT('Assumptions (Wind)'!$V$10,Model!AF$1,'Assumptions (Wind)'!$V$13,'Assumptions (Wind)'!$V$8*Model!$P$677*AVERAGE('Assumptions (Wind)'!$M$2:$N$2)/10^9),0)</f>
        <v>-0.0000453438945</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-0.001078874294</v>
      </c>
      <c r="R800" s="160">
        <f>IF($Q$677&gt;0,IPMT('Assumptions (Wind)'!$V$10,Model!X$1,'Assumptions (Wind)'!$V$13,'Assumptions (Wind)'!$V$8*Model!$Q$677*AVERAGE('Assumptions (Wind)'!$N$2:$O$2)/10^9),0)</f>
        <v>-0.001004400154</v>
      </c>
      <c r="S800" s="160">
        <f>IF($Q$677&gt;0,IPMT('Assumptions (Wind)'!$V$10,Model!Y$1,'Assumptions (Wind)'!$V$13,'Assumptions (Wind)'!$V$8*Model!$Q$677*AVERAGE('Assumptions (Wind)'!$N$2:$O$2)/10^9),0)</f>
        <v>-0.0009239680814</v>
      </c>
      <c r="T800" s="160">
        <f>IF($Q$677&gt;0,IPMT('Assumptions (Wind)'!$V$10,Model!Z$1,'Assumptions (Wind)'!$V$13,'Assumptions (Wind)'!$V$8*Model!$Q$677*AVERAGE('Assumptions (Wind)'!$N$2:$O$2)/10^9),0)</f>
        <v>-0.0008371014434</v>
      </c>
      <c r="U800" s="160">
        <f>IF($Q$677&gt;0,IPMT('Assumptions (Wind)'!$V$10,Model!AA$1,'Assumptions (Wind)'!$V$13,'Assumptions (Wind)'!$V$8*Model!$Q$677*AVERAGE('Assumptions (Wind)'!$N$2:$O$2)/10^9),0)</f>
        <v>-0.0007432854744</v>
      </c>
      <c r="V800" s="160">
        <f>IF($Q$677&gt;0,IPMT('Assumptions (Wind)'!$V$10,Model!AB$1,'Assumptions (Wind)'!$V$13,'Assumptions (Wind)'!$V$8*Model!$Q$677*AVERAGE('Assumptions (Wind)'!$N$2:$O$2)/10^9),0)</f>
        <v>-0.0006419642279</v>
      </c>
      <c r="W800" s="160">
        <f>IF($Q$677&gt;0,IPMT('Assumptions (Wind)'!$V$10,Model!AC$1,'Assumptions (Wind)'!$V$13,'Assumptions (Wind)'!$V$8*Model!$Q$677*AVERAGE('Assumptions (Wind)'!$N$2:$O$2)/10^9),0)</f>
        <v>-0.0005325372816</v>
      </c>
      <c r="X800" s="160">
        <f>IF($Q$677&gt;0,IPMT('Assumptions (Wind)'!$V$10,Model!AD$1,'Assumptions (Wind)'!$V$13,'Assumptions (Wind)'!$V$8*Model!$Q$677*AVERAGE('Assumptions (Wind)'!$N$2:$O$2)/10^9),0)</f>
        <v>-0.0004143561797</v>
      </c>
      <c r="Y800" s="160">
        <f>IF($Q$677&gt;0,IPMT('Assumptions (Wind)'!$V$10,Model!AE$1,'Assumptions (Wind)'!$V$13,'Assumptions (Wind)'!$V$8*Model!$Q$677*AVERAGE('Assumptions (Wind)'!$N$2:$O$2)/10^9),0)</f>
        <v>-0.0002867205896</v>
      </c>
      <c r="Z800" s="160">
        <f>IF($Q$677&gt;0,IPMT('Assumptions (Wind)'!$V$10,Model!AF$1,'Assumptions (Wind)'!$V$13,'Assumptions (Wind)'!$V$8*Model!$Q$677*AVERAGE('Assumptions (Wind)'!$N$2:$O$2)/10^9),0)</f>
        <v>-0.0001488741523</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-0.01536718686</v>
      </c>
      <c r="S801" s="177">
        <f>IF($R$677&gt;0,IPMT('Assumptions (Wind)'!$V$10,Model!X$1,'Assumptions (Wind)'!$V$13,'Assumptions (Wind)'!$V$8*Model!$R$677*AVERAGE('Assumptions (Wind)'!$O$2:$P$2)/10^9),0)</f>
        <v>-0.01430639781</v>
      </c>
      <c r="T801" s="177">
        <f>IF($R$677&gt;0,IPMT('Assumptions (Wind)'!$V$10,Model!Y$1,'Assumptions (Wind)'!$V$13,'Assumptions (Wind)'!$V$8*Model!$R$677*AVERAGE('Assumptions (Wind)'!$O$2:$P$2)/10^9),0)</f>
        <v>-0.01316074564</v>
      </c>
      <c r="U801" s="177">
        <f>IF($R$677&gt;0,IPMT('Assumptions (Wind)'!$V$10,Model!Z$1,'Assumptions (Wind)'!$V$13,'Assumptions (Wind)'!$V$8*Model!$R$677*AVERAGE('Assumptions (Wind)'!$O$2:$P$2)/10^9),0)</f>
        <v>-0.01192344129</v>
      </c>
      <c r="V801" s="177">
        <f>IF($R$677&gt;0,IPMT('Assumptions (Wind)'!$V$10,Model!AA$1,'Assumptions (Wind)'!$V$13,'Assumptions (Wind)'!$V$8*Model!$R$677*AVERAGE('Assumptions (Wind)'!$O$2:$P$2)/10^9),0)</f>
        <v>-0.01058715259</v>
      </c>
      <c r="W801" s="177">
        <f>IF($R$677&gt;0,IPMT('Assumptions (Wind)'!$V$10,Model!AB$1,'Assumptions (Wind)'!$V$13,'Assumptions (Wind)'!$V$8*Model!$R$677*AVERAGE('Assumptions (Wind)'!$O$2:$P$2)/10^9),0)</f>
        <v>-0.009143960793</v>
      </c>
      <c r="X801" s="177">
        <f>IF($R$677&gt;0,IPMT('Assumptions (Wind)'!$V$10,Model!AC$1,'Assumptions (Wind)'!$V$13,'Assumptions (Wind)'!$V$8*Model!$R$677*AVERAGE('Assumptions (Wind)'!$O$2:$P$2)/10^9),0)</f>
        <v>-0.007585313656</v>
      </c>
      <c r="Y801" s="177">
        <f>IF($R$677&gt;0,IPMT('Assumptions (Wind)'!$V$10,Model!AD$1,'Assumptions (Wind)'!$V$13,'Assumptions (Wind)'!$V$8*Model!$R$677*AVERAGE('Assumptions (Wind)'!$O$2:$P$2)/10^9),0)</f>
        <v>-0.005901974747</v>
      </c>
      <c r="Z801" s="177">
        <f>IF($R$677&gt;0,IPMT('Assumptions (Wind)'!$V$10,Model!AE$1,'Assumptions (Wind)'!$V$13,'Assumptions (Wind)'!$V$8*Model!$R$677*AVERAGE('Assumptions (Wind)'!$O$2:$P$2)/10^9),0)</f>
        <v>-0.004083968726</v>
      </c>
      <c r="AA801" s="177">
        <f>IF($R$677&gt;0,IPMT('Assumptions (Wind)'!$V$10,Model!AF$1,'Assumptions (Wind)'!$V$13,'Assumptions (Wind)'!$V$8*Model!$R$677*AVERAGE('Assumptions (Wind)'!$O$2:$P$2)/10^9),0)</f>
        <v>-0.002120522223</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-0.02824855908</v>
      </c>
      <c r="T802" s="160">
        <f>IF($S$677&gt;0,IPMT('Assumptions (Wind)'!$V$10,Model!X$1,'Assumptions (Wind)'!$V$13,'Assumptions (Wind)'!$V$8*Model!$S$677*AVERAGE('Assumptions (Wind)'!$P$2:$Q$2)/10^9),0)</f>
        <v>-0.02629857549</v>
      </c>
      <c r="U802" s="160">
        <f>IF($S$677&gt;0,IPMT('Assumptions (Wind)'!$V$10,Model!Y$1,'Assumptions (Wind)'!$V$13,'Assumptions (Wind)'!$V$8*Model!$S$677*AVERAGE('Assumptions (Wind)'!$P$2:$Q$2)/10^9),0)</f>
        <v>-0.02419259321</v>
      </c>
      <c r="V802" s="160">
        <f>IF($S$677&gt;0,IPMT('Assumptions (Wind)'!$V$10,Model!Z$1,'Assumptions (Wind)'!$V$13,'Assumptions (Wind)'!$V$8*Model!$S$677*AVERAGE('Assumptions (Wind)'!$P$2:$Q$2)/10^9),0)</f>
        <v>-0.02191813235</v>
      </c>
      <c r="W802" s="160">
        <f>IF($S$677&gt;0,IPMT('Assumptions (Wind)'!$V$10,Model!AA$1,'Assumptions (Wind)'!$V$13,'Assumptions (Wind)'!$V$8*Model!$S$677*AVERAGE('Assumptions (Wind)'!$P$2:$Q$2)/10^9),0)</f>
        <v>-0.01946171463</v>
      </c>
      <c r="X802" s="160">
        <f>IF($S$677&gt;0,IPMT('Assumptions (Wind)'!$V$10,Model!AB$1,'Assumptions (Wind)'!$V$13,'Assumptions (Wind)'!$V$8*Model!$S$677*AVERAGE('Assumptions (Wind)'!$P$2:$Q$2)/10^9),0)</f>
        <v>-0.01680878348</v>
      </c>
      <c r="Y802" s="160">
        <f>IF($S$677&gt;0,IPMT('Assumptions (Wind)'!$V$10,Model!AC$1,'Assumptions (Wind)'!$V$13,'Assumptions (Wind)'!$V$8*Model!$S$677*AVERAGE('Assumptions (Wind)'!$P$2:$Q$2)/10^9),0)</f>
        <v>-0.01394361784</v>
      </c>
      <c r="Z802" s="160">
        <f>IF($S$677&gt;0,IPMT('Assumptions (Wind)'!$V$10,Model!AD$1,'Assumptions (Wind)'!$V$13,'Assumptions (Wind)'!$V$8*Model!$S$677*AVERAGE('Assumptions (Wind)'!$P$2:$Q$2)/10^9),0)</f>
        <v>-0.01084923895</v>
      </c>
      <c r="AA802" s="160">
        <f>IF($S$677&gt;0,IPMT('Assumptions (Wind)'!$V$10,Model!AE$1,'Assumptions (Wind)'!$V$13,'Assumptions (Wind)'!$V$8*Model!$S$677*AVERAGE('Assumptions (Wind)'!$P$2:$Q$2)/10^9),0)</f>
        <v>-0.007507309755</v>
      </c>
      <c r="AB802" s="160">
        <f>IF($S$677&gt;0,IPMT('Assumptions (Wind)'!$V$10,Model!AF$1,'Assumptions (Wind)'!$V$13,'Assumptions (Wind)'!$V$8*Model!$S$677*AVERAGE('Assumptions (Wind)'!$P$2:$Q$2)/10^9),0)</f>
        <v>-0.003898026219</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-0.004227754943</v>
      </c>
      <c r="U803" s="160">
        <f>IF($T$677&gt;0,IPMT('Assumptions (Wind)'!$V$10,Model!X$1,'Assumptions (Wind)'!$V$13,'Assumptions (Wind)'!$V$8*Model!$T$677*AVERAGE('Assumptions (Wind)'!$Q$2:$R$2)/10^9),0)</f>
        <v>-0.003935915181</v>
      </c>
      <c r="V803" s="160">
        <f>IF($T$677&gt;0,IPMT('Assumptions (Wind)'!$V$10,Model!Y$1,'Assumptions (Wind)'!$V$13,'Assumptions (Wind)'!$V$8*Model!$T$677*AVERAGE('Assumptions (Wind)'!$Q$2:$R$2)/10^9),0)</f>
        <v>-0.003620728238</v>
      </c>
      <c r="W803" s="160">
        <f>IF($T$677&gt;0,IPMT('Assumptions (Wind)'!$V$10,Model!Z$1,'Assumptions (Wind)'!$V$13,'Assumptions (Wind)'!$V$8*Model!$T$677*AVERAGE('Assumptions (Wind)'!$Q$2:$R$2)/10^9),0)</f>
        <v>-0.003280326339</v>
      </c>
      <c r="X803" s="160">
        <f>IF($T$677&gt;0,IPMT('Assumptions (Wind)'!$V$10,Model!AA$1,'Assumptions (Wind)'!$V$13,'Assumptions (Wind)'!$V$8*Model!$T$677*AVERAGE('Assumptions (Wind)'!$Q$2:$R$2)/10^9),0)</f>
        <v>-0.002912692289</v>
      </c>
      <c r="Y803" s="160">
        <f>IF($T$677&gt;0,IPMT('Assumptions (Wind)'!$V$10,Model!AB$1,'Assumptions (Wind)'!$V$13,'Assumptions (Wind)'!$V$8*Model!$T$677*AVERAGE('Assumptions (Wind)'!$Q$2:$R$2)/10^9),0)</f>
        <v>-0.002515647515</v>
      </c>
      <c r="Z803" s="160">
        <f>IF($T$677&gt;0,IPMT('Assumptions (Wind)'!$V$10,Model!AC$1,'Assumptions (Wind)'!$V$13,'Assumptions (Wind)'!$V$8*Model!$T$677*AVERAGE('Assumptions (Wind)'!$Q$2:$R$2)/10^9),0)</f>
        <v>-0.002086839158</v>
      </c>
      <c r="AA803" s="160">
        <f>IF($T$677&gt;0,IPMT('Assumptions (Wind)'!$V$10,Model!AD$1,'Assumptions (Wind)'!$V$13,'Assumptions (Wind)'!$V$8*Model!$T$677*AVERAGE('Assumptions (Wind)'!$Q$2:$R$2)/10^9),0)</f>
        <v>-0.001623726134</v>
      </c>
      <c r="AB803" s="160">
        <f>IF($T$677&gt;0,IPMT('Assumptions (Wind)'!$V$10,Model!AE$1,'Assumptions (Wind)'!$V$13,'Assumptions (Wind)'!$V$8*Model!$T$677*AVERAGE('Assumptions (Wind)'!$Q$2:$R$2)/10^9),0)</f>
        <v>-0.001123564067</v>
      </c>
      <c r="AC803" s="160">
        <f>IF($T$677&gt;0,IPMT('Assumptions (Wind)'!$V$10,Model!AF$1,'Assumptions (Wind)'!$V$13,'Assumptions (Wind)'!$V$8*Model!$T$677*AVERAGE('Assumptions (Wind)'!$Q$2:$R$2)/10^9),0)</f>
        <v>-0.0005833890347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-0.0001172822872</v>
      </c>
      <c r="V804" s="160">
        <f>IF($U$677&gt;0,IPMT('Assumptions (Wind)'!$V$10,Model!X$1,'Assumptions (Wind)'!$V$13,'Assumptions (Wind)'!$V$8*Model!$U$677*AVERAGE('Assumptions (Wind)'!$R$2:$S$2)/10^9),0)</f>
        <v>-0.0001091863508</v>
      </c>
      <c r="W804" s="160">
        <f>IF($U$677&gt;0,IPMT('Assumptions (Wind)'!$V$10,Model!Y$1,'Assumptions (Wind)'!$V$13,'Assumptions (Wind)'!$V$8*Model!$U$677*AVERAGE('Assumptions (Wind)'!$R$2:$S$2)/10^9),0)</f>
        <v>-0.0001004427396</v>
      </c>
      <c r="X804" s="160">
        <f>IF($U$677&gt;0,IPMT('Assumptions (Wind)'!$V$10,Model!Z$1,'Assumptions (Wind)'!$V$13,'Assumptions (Wind)'!$V$8*Model!$U$677*AVERAGE('Assumptions (Wind)'!$R$2:$S$2)/10^9),0)</f>
        <v>-0.0000909996395</v>
      </c>
      <c r="Y804" s="160">
        <f>IF($U$677&gt;0,IPMT('Assumptions (Wind)'!$V$10,Model!AA$1,'Assumptions (Wind)'!$V$13,'Assumptions (Wind)'!$V$8*Model!$U$677*AVERAGE('Assumptions (Wind)'!$R$2:$S$2)/10^9),0)</f>
        <v>-0.00008080109138</v>
      </c>
      <c r="Z804" s="160">
        <f>IF($U$677&gt;0,IPMT('Assumptions (Wind)'!$V$10,Model!AB$1,'Assumptions (Wind)'!$V$13,'Assumptions (Wind)'!$V$8*Model!$U$677*AVERAGE('Assumptions (Wind)'!$R$2:$S$2)/10^9),0)</f>
        <v>-0.0000697866594</v>
      </c>
      <c r="AA804" s="160">
        <f>IF($U$677&gt;0,IPMT('Assumptions (Wind)'!$V$10,Model!AC$1,'Assumptions (Wind)'!$V$13,'Assumptions (Wind)'!$V$8*Model!$U$677*AVERAGE('Assumptions (Wind)'!$R$2:$S$2)/10^9),0)</f>
        <v>-0.00005789107286</v>
      </c>
      <c r="AB804" s="160">
        <f>IF($U$677&gt;0,IPMT('Assumptions (Wind)'!$V$10,Model!AD$1,'Assumptions (Wind)'!$V$13,'Assumptions (Wind)'!$V$8*Model!$U$677*AVERAGE('Assumptions (Wind)'!$R$2:$S$2)/10^9),0)</f>
        <v>-0.0000450438394</v>
      </c>
      <c r="AC804" s="160">
        <f>IF($U$677&gt;0,IPMT('Assumptions (Wind)'!$V$10,Model!AE$1,'Assumptions (Wind)'!$V$13,'Assumptions (Wind)'!$V$8*Model!$U$677*AVERAGE('Assumptions (Wind)'!$R$2:$S$2)/10^9),0)</f>
        <v>-0.00003116882726</v>
      </c>
      <c r="AD804" s="160">
        <f>IF($U$677&gt;0,IPMT('Assumptions (Wind)'!$V$10,Model!AF$1,'Assumptions (Wind)'!$V$13,'Assumptions (Wind)'!$V$8*Model!$U$677*AVERAGE('Assumptions (Wind)'!$R$2:$S$2)/10^9),0)</f>
        <v>-0.00001618381416</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-0.02624019966</v>
      </c>
      <c r="Y807" s="160">
        <f>IF($X$677&gt;0,IPMT('Assumptions (Wind)'!$V$10,Model!X1,'Assumptions (Wind)'!$V$13,'Assumptions (Wind)'!$V$8*Model!$X$677*'Assumptions (Wind)'!$V$2/10^9),0)</f>
        <v>-0.02442885209</v>
      </c>
      <c r="Z807" s="160">
        <f>IF($X$677&gt;0,IPMT('Assumptions (Wind)'!$V$10,Model!Y1,'Assumptions (Wind)'!$V$13,'Assumptions (Wind)'!$V$8*Model!$X$677*'Assumptions (Wind)'!$V$2/10^9),0)</f>
        <v>-0.02247259672</v>
      </c>
      <c r="AA807" s="160">
        <f>IF($X$677&gt;0,IPMT('Assumptions (Wind)'!$V$10,Model!Z1,'Assumptions (Wind)'!$V$13,'Assumptions (Wind)'!$V$8*Model!$X$677*'Assumptions (Wind)'!$V$2/10^9),0)</f>
        <v>-0.02035984092</v>
      </c>
      <c r="AB807" s="160">
        <f>IF($X$677&gt;0,IPMT('Assumptions (Wind)'!$V$10,Model!AA1,'Assumptions (Wind)'!$V$13,'Assumptions (Wind)'!$V$8*Model!$X$677*'Assumptions (Wind)'!$V$2/10^9),0)</f>
        <v>-0.01807806466</v>
      </c>
      <c r="AC807" s="160">
        <f>IF($X$677&gt;0,IPMT('Assumptions (Wind)'!$V$10,Model!AB1,'Assumptions (Wind)'!$V$13,'Assumptions (Wind)'!$V$8*Model!$X$677*'Assumptions (Wind)'!$V$2/10^9),0)</f>
        <v>-0.01561374629</v>
      </c>
      <c r="AD807" s="160">
        <f>IF($X$677&gt;0,IPMT('Assumptions (Wind)'!$V$10,Model!AC1,'Assumptions (Wind)'!$V$13,'Assumptions (Wind)'!$V$8*Model!$X$677*'Assumptions (Wind)'!$V$2/10^9),0)</f>
        <v>-0.01295228245</v>
      </c>
      <c r="AE807" s="160">
        <f>IF($X$677&gt;0,IPMT('Assumptions (Wind)'!$V$10,Model!AD1,'Assumptions (Wind)'!$V$13,'Assumptions (Wind)'!$V$8*Model!$X$677*'Assumptions (Wind)'!$V$2/10^9),0)</f>
        <v>-0.01007790151</v>
      </c>
      <c r="AF807" s="160">
        <f>IF($X$677&gt;0,IPMT('Assumptions (Wind)'!$V$10,Model!AE1,'Assumptions (Wind)'!$V$13,'Assumptions (Wind)'!$V$8*Model!$X$677*'Assumptions (Wind)'!$V$2/10^9),0)</f>
        <v>-0.006973570096</v>
      </c>
      <c r="AG807" s="160">
        <f>IF($X$677&gt;0,IPMT('Assumptions (Wind)'!$V$10,Model!AF1,'Assumptions (Wind)'!$V$13,'Assumptions (Wind)'!$V$8*Model!$X$677*'Assumptions (Wind)'!$V$2/10^9),0)</f>
        <v>-0.003620892165</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-0.02620139211</v>
      </c>
      <c r="Z808" s="160">
        <f>IF($Y$677&gt;0,IPMT('Assumptions (Wind)'!$V$10,Model!X1,'Assumptions (Wind)'!$V$13,'Assumptions (Wind)'!$V$8*Model!$Y$677*AVERAGE('Assumptions (Wind)'!$V$2:$W$2)/10^9),0)</f>
        <v>-0.02439272341</v>
      </c>
      <c r="AA808" s="160">
        <f>IF($Y$677&gt;0,IPMT('Assumptions (Wind)'!$V$10,Model!Y1,'Assumptions (Wind)'!$V$13,'Assumptions (Wind)'!$V$8*Model!$Y$677*AVERAGE('Assumptions (Wind)'!$V$2:$W$2)/10^9),0)</f>
        <v>-0.02243936121</v>
      </c>
      <c r="AB808" s="160">
        <f>IF($Y$677&gt;0,IPMT('Assumptions (Wind)'!$V$10,Model!Z1,'Assumptions (Wind)'!$V$13,'Assumptions (Wind)'!$V$8*Model!$Y$677*AVERAGE('Assumptions (Wind)'!$V$2:$W$2)/10^9),0)</f>
        <v>-0.02032973004</v>
      </c>
      <c r="AC808" s="160">
        <f>IF($Y$677&gt;0,IPMT('Assumptions (Wind)'!$V$10,Model!AA1,'Assumptions (Wind)'!$V$13,'Assumptions (Wind)'!$V$8*Model!$Y$677*AVERAGE('Assumptions (Wind)'!$V$2:$W$2)/10^9),0)</f>
        <v>-0.01805132837</v>
      </c>
      <c r="AD808" s="160">
        <f>IF($Y$677&gt;0,IPMT('Assumptions (Wind)'!$V$10,Model!AB1,'Assumptions (Wind)'!$V$13,'Assumptions (Wind)'!$V$8*Model!$Y$677*AVERAGE('Assumptions (Wind)'!$V$2:$W$2)/10^9),0)</f>
        <v>-0.01559065458</v>
      </c>
      <c r="AE808" s="160">
        <f>IF($Y$677&gt;0,IPMT('Assumptions (Wind)'!$V$10,Model!AC1,'Assumptions (Wind)'!$V$13,'Assumptions (Wind)'!$V$8*Model!$Y$677*AVERAGE('Assumptions (Wind)'!$V$2:$W$2)/10^9),0)</f>
        <v>-0.01293312687</v>
      </c>
      <c r="AF808" s="160">
        <f>IF($Y$677&gt;0,IPMT('Assumptions (Wind)'!$V$10,Model!AD1,'Assumptions (Wind)'!$V$13,'Assumptions (Wind)'!$V$8*Model!$Y$677*AVERAGE('Assumptions (Wind)'!$V$2:$W$2)/10^9),0)</f>
        <v>-0.01006299695</v>
      </c>
      <c r="AG808" s="160">
        <f>IF($Y$677&gt;0,IPMT('Assumptions (Wind)'!$V$10,Model!AE1,'Assumptions (Wind)'!$V$13,'Assumptions (Wind)'!$V$8*Model!$Y$677*AVERAGE('Assumptions (Wind)'!$V$2:$W$2)/10^9),0)</f>
        <v>-0.006963256639</v>
      </c>
      <c r="AH808" s="160">
        <f>IF($Y$677&gt;0,IPMT('Assumptions (Wind)'!$V$10,Model!AF1,'Assumptions (Wind)'!$V$13,'Assumptions (Wind)'!$V$8*Model!$Y$677*AVERAGE('Assumptions (Wind)'!$V$2:$W$2)/10^9),0)</f>
        <v>-0.003615537101</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-0.02611726931</v>
      </c>
      <c r="AA809" s="160">
        <f>IF($Z$677&gt;0,IPMT('Assumptions (Wind)'!$V$10,Model!X1,'Assumptions (Wind)'!$V$13,'Assumptions (Wind)'!$V$8*Model!$Z$677*AVERAGE('Assumptions (Wind)'!$W$2:$X$2)/10^9),0)</f>
        <v>-0.02431440756</v>
      </c>
      <c r="AB809" s="160">
        <f>IF($Z$677&gt;0,IPMT('Assumptions (Wind)'!$V$10,Model!Y1,'Assumptions (Wind)'!$V$13,'Assumptions (Wind)'!$V$8*Model!$Z$677*AVERAGE('Assumptions (Wind)'!$W$2:$X$2)/10^9),0)</f>
        <v>-0.02236731688</v>
      </c>
      <c r="AC809" s="160">
        <f>IF($Z$677&gt;0,IPMT('Assumptions (Wind)'!$V$10,Model!Z1,'Assumptions (Wind)'!$V$13,'Assumptions (Wind)'!$V$8*Model!$Z$677*AVERAGE('Assumptions (Wind)'!$W$2:$X$2)/10^9),0)</f>
        <v>-0.02026445894</v>
      </c>
      <c r="AD809" s="160">
        <f>IF($Z$677&gt;0,IPMT('Assumptions (Wind)'!$V$10,Model!AA1,'Assumptions (Wind)'!$V$13,'Assumptions (Wind)'!$V$8*Model!$Z$677*AVERAGE('Assumptions (Wind)'!$W$2:$X$2)/10^9),0)</f>
        <v>-0.01799337236</v>
      </c>
      <c r="AE809" s="160">
        <f>IF($Z$677&gt;0,IPMT('Assumptions (Wind)'!$V$10,Model!AB1,'Assumptions (Wind)'!$V$13,'Assumptions (Wind)'!$V$8*Model!$Z$677*AVERAGE('Assumptions (Wind)'!$W$2:$X$2)/10^9),0)</f>
        <v>-0.01554059886</v>
      </c>
      <c r="AF809" s="160">
        <f>IF($Z$677&gt;0,IPMT('Assumptions (Wind)'!$V$10,Model!AC1,'Assumptions (Wind)'!$V$13,'Assumptions (Wind)'!$V$8*Model!$Z$677*AVERAGE('Assumptions (Wind)'!$W$2:$X$2)/10^9),0)</f>
        <v>-0.01289160347</v>
      </c>
      <c r="AG809" s="160">
        <f>IF($Z$677&gt;0,IPMT('Assumptions (Wind)'!$V$10,Model!AD1,'Assumptions (Wind)'!$V$13,'Assumptions (Wind)'!$V$8*Model!$Z$677*AVERAGE('Assumptions (Wind)'!$W$2:$X$2)/10^9),0)</f>
        <v>-0.01003068846</v>
      </c>
      <c r="AH809" s="160">
        <f>IF($Z$677&gt;0,IPMT('Assumptions (Wind)'!$V$10,Model!AE1,'Assumptions (Wind)'!$V$13,'Assumptions (Wind)'!$V$8*Model!$Z$677*AVERAGE('Assumptions (Wind)'!$W$2:$X$2)/10^9),0)</f>
        <v>-0.006940900246</v>
      </c>
      <c r="AI809" s="160">
        <f>IF($Z$677&gt;0,IPMT('Assumptions (Wind)'!$V$10,Model!AF1,'Assumptions (Wind)'!$V$13,'Assumptions (Wind)'!$V$8*Model!$Z$677*AVERAGE('Assumptions (Wind)'!$W$2:$X$2)/10^9),0)</f>
        <v>-0.003603928974</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-0.02601989196</v>
      </c>
      <c r="AB810" s="160">
        <f>IF($AA$677&gt;0,IPMT('Assumptions (Wind)'!$V$10,Model!X1,'Assumptions (Wind)'!$V$13,'Assumptions (Wind)'!$V$8*Model!$AA$677*AVERAGE('Assumptions (Wind)'!$X$2:$Y$2)/10^9),0)</f>
        <v>-0.02422375212</v>
      </c>
      <c r="AC810" s="160">
        <f>IF($AA$677&gt;0,IPMT('Assumptions (Wind)'!$V$10,Model!Y1,'Assumptions (Wind)'!$V$13,'Assumptions (Wind)'!$V$8*Model!$AA$677*AVERAGE('Assumptions (Wind)'!$X$2:$Y$2)/10^9),0)</f>
        <v>-0.0222839211</v>
      </c>
      <c r="AD810" s="160">
        <f>IF($AA$677&gt;0,IPMT('Assumptions (Wind)'!$V$10,Model!Z1,'Assumptions (Wind)'!$V$13,'Assumptions (Wind)'!$V$8*Model!$AA$677*AVERAGE('Assumptions (Wind)'!$X$2:$Y$2)/10^9),0)</f>
        <v>-0.02018890359</v>
      </c>
      <c r="AE810" s="160">
        <f>IF($AA$677&gt;0,IPMT('Assumptions (Wind)'!$V$10,Model!AA1,'Assumptions (Wind)'!$V$13,'Assumptions (Wind)'!$V$8*Model!$AA$677*AVERAGE('Assumptions (Wind)'!$X$2:$Y$2)/10^9),0)</f>
        <v>-0.01792628468</v>
      </c>
      <c r="AF810" s="160">
        <f>IF($AA$677&gt;0,IPMT('Assumptions (Wind)'!$V$10,Model!AB1,'Assumptions (Wind)'!$V$13,'Assumptions (Wind)'!$V$8*Model!$AA$677*AVERAGE('Assumptions (Wind)'!$X$2:$Y$2)/10^9),0)</f>
        <v>-0.01548265626</v>
      </c>
      <c r="AG810" s="160">
        <f>IF($AA$677&gt;0,IPMT('Assumptions (Wind)'!$V$10,Model!AC1,'Assumptions (Wind)'!$V$13,'Assumptions (Wind)'!$V$8*Model!$AA$677*AVERAGE('Assumptions (Wind)'!$X$2:$Y$2)/10^9),0)</f>
        <v>-0.01284353757</v>
      </c>
      <c r="AH810" s="160">
        <f>IF($AA$677&gt;0,IPMT('Assumptions (Wind)'!$V$10,Model!AD1,'Assumptions (Wind)'!$V$13,'Assumptions (Wind)'!$V$8*Model!$AA$677*AVERAGE('Assumptions (Wind)'!$X$2:$Y$2)/10^9),0)</f>
        <v>-0.00999328938</v>
      </c>
      <c r="AI810" s="160">
        <f>IF($AA$677&gt;0,IPMT('Assumptions (Wind)'!$V$10,Model!AE1,'Assumptions (Wind)'!$V$13,'Assumptions (Wind)'!$V$8*Model!$AA$677*AVERAGE('Assumptions (Wind)'!$X$2:$Y$2)/10^9),0)</f>
        <v>-0.006915021336</v>
      </c>
      <c r="AJ810" s="160">
        <f>IF($AA$677&gt;0,IPMT('Assumptions (Wind)'!$V$10,Model!AF1,'Assumptions (Wind)'!$V$13,'Assumptions (Wind)'!$V$8*Model!$AA$677*AVERAGE('Assumptions (Wind)'!$X$2:$Y$2)/10^9),0)</f>
        <v>-0.003590491847</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-0.02639642627</v>
      </c>
      <c r="AC811" s="160">
        <f>IF($AB$677&gt;0,IPMT('Assumptions (Wind)'!$V$10,Model!X1,'Assumptions (Wind)'!$V$13,'Assumptions (Wind)'!$V$8*Model!$AB$677*AVERAGE('Assumptions (Wind)'!$Y$2:$Z$2)/10^9),0)</f>
        <v>-0.02457429446</v>
      </c>
      <c r="AD811" s="160">
        <f>IF($AB$677&gt;0,IPMT('Assumptions (Wind)'!$V$10,Model!Y1,'Assumptions (Wind)'!$V$13,'Assumptions (Wind)'!$V$8*Model!$AB$677*AVERAGE('Assumptions (Wind)'!$Y$2:$Z$2)/10^9),0)</f>
        <v>-0.02260639211</v>
      </c>
      <c r="AE811" s="160">
        <f>IF($AB$677&gt;0,IPMT('Assumptions (Wind)'!$V$10,Model!Z1,'Assumptions (Wind)'!$V$13,'Assumptions (Wind)'!$V$8*Model!$AB$677*AVERAGE('Assumptions (Wind)'!$Y$2:$Z$2)/10^9),0)</f>
        <v>-0.02048105756</v>
      </c>
      <c r="AF811" s="160">
        <f>IF($AB$677&gt;0,IPMT('Assumptions (Wind)'!$V$10,Model!AA1,'Assumptions (Wind)'!$V$13,'Assumptions (Wind)'!$V$8*Model!$AB$677*AVERAGE('Assumptions (Wind)'!$Y$2:$Z$2)/10^9),0)</f>
        <v>-0.01818569626</v>
      </c>
      <c r="AG811" s="160">
        <f>IF($AB$677&gt;0,IPMT('Assumptions (Wind)'!$V$10,Model!AB1,'Assumptions (Wind)'!$V$13,'Assumptions (Wind)'!$V$8*Model!$AB$677*AVERAGE('Assumptions (Wind)'!$Y$2:$Z$2)/10^9),0)</f>
        <v>-0.01570670605</v>
      </c>
      <c r="AH811" s="160">
        <f>IF($AB$677&gt;0,IPMT('Assumptions (Wind)'!$V$10,Model!AC1,'Assumptions (Wind)'!$V$13,'Assumptions (Wind)'!$V$8*Model!$AB$677*AVERAGE('Assumptions (Wind)'!$Y$2:$Z$2)/10^9),0)</f>
        <v>-0.01302939662</v>
      </c>
      <c r="AI811" s="160">
        <f>IF($AB$677&gt;0,IPMT('Assumptions (Wind)'!$V$10,Model!AD1,'Assumptions (Wind)'!$V$13,'Assumptions (Wind)'!$V$8*Model!$AB$677*AVERAGE('Assumptions (Wind)'!$Y$2:$Z$2)/10^9),0)</f>
        <v>-0.01013790244</v>
      </c>
      <c r="AJ811" s="160">
        <f>IF($AB$677&gt;0,IPMT('Assumptions (Wind)'!$V$10,Model!AE1,'Assumptions (Wind)'!$V$13,'Assumptions (Wind)'!$V$8*Model!$AB$677*AVERAGE('Assumptions (Wind)'!$Y$2:$Z$2)/10^9),0)</f>
        <v>-0.007015088729</v>
      </c>
      <c r="AK811" s="160">
        <f>IF($AB$677&gt;0,IPMT('Assumptions (Wind)'!$V$10,Model!AF1,'Assumptions (Wind)'!$V$13,'Assumptions (Wind)'!$V$8*Model!$AB$677*AVERAGE('Assumptions (Wind)'!$Y$2:$Z$2)/10^9),0)</f>
        <v>-0.003642449917</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-0.02575776343</v>
      </c>
      <c r="AD812" s="160">
        <f>IF($AC$677&gt;0,IPMT('Assumptions (Wind)'!$V$10,Model!X1,'Assumptions (Wind)'!$V$13,'Assumptions (Wind)'!$V$8*Model!$AC$677*AVERAGE('Assumptions (Wind)'!$Z$2:$AA$2)/10^9),0)</f>
        <v>-0.02397971819</v>
      </c>
      <c r="AE812" s="160">
        <f>IF($AC$677&gt;0,IPMT('Assumptions (Wind)'!$V$10,Model!Y1,'Assumptions (Wind)'!$V$13,'Assumptions (Wind)'!$V$8*Model!$AC$677*AVERAGE('Assumptions (Wind)'!$Z$2:$AA$2)/10^9),0)</f>
        <v>-0.02205942933</v>
      </c>
      <c r="AF812" s="160">
        <f>IF($AC$677&gt;0,IPMT('Assumptions (Wind)'!$V$10,Model!Z1,'Assumptions (Wind)'!$V$13,'Assumptions (Wind)'!$V$8*Model!$AC$677*AVERAGE('Assumptions (Wind)'!$Z$2:$AA$2)/10^9),0)</f>
        <v>-0.01998551736</v>
      </c>
      <c r="AG812" s="160">
        <f>IF($AC$677&gt;0,IPMT('Assumptions (Wind)'!$V$10,Model!AA1,'Assumptions (Wind)'!$V$13,'Assumptions (Wind)'!$V$8*Model!$AC$677*AVERAGE('Assumptions (Wind)'!$Z$2:$AA$2)/10^9),0)</f>
        <v>-0.01774569244</v>
      </c>
      <c r="AH812" s="160">
        <f>IF($AC$677&gt;0,IPMT('Assumptions (Wind)'!$V$10,Model!AB1,'Assumptions (Wind)'!$V$13,'Assumptions (Wind)'!$V$8*Model!$AC$677*AVERAGE('Assumptions (Wind)'!$Z$2:$AA$2)/10^9),0)</f>
        <v>-0.01532668152</v>
      </c>
      <c r="AI812" s="160">
        <f>IF($AC$677&gt;0,IPMT('Assumptions (Wind)'!$V$10,Model!AC1,'Assumptions (Wind)'!$V$13,'Assumptions (Wind)'!$V$8*Model!$AC$677*AVERAGE('Assumptions (Wind)'!$Z$2:$AA$2)/10^9),0)</f>
        <v>-0.01271414973</v>
      </c>
      <c r="AJ812" s="160">
        <f>IF($AC$677&gt;0,IPMT('Assumptions (Wind)'!$V$10,Model!AD1,'Assumptions (Wind)'!$V$13,'Assumptions (Wind)'!$V$8*Model!$AC$677*AVERAGE('Assumptions (Wind)'!$Z$2:$AA$2)/10^9),0)</f>
        <v>-0.009892615392</v>
      </c>
      <c r="AK812" s="160">
        <f>IF($AC$677&gt;0,IPMT('Assumptions (Wind)'!$V$10,Model!AE1,'Assumptions (Wind)'!$V$13,'Assumptions (Wind)'!$V$8*Model!$AC$677*AVERAGE('Assumptions (Wind)'!$Z$2:$AA$2)/10^9),0)</f>
        <v>-0.00684535831</v>
      </c>
      <c r="AL812" s="160">
        <f>IF($AC$677&gt;0,IPMT('Assumptions (Wind)'!$V$10,Model!AF1,'Assumptions (Wind)'!$V$13,'Assumptions (Wind)'!$V$8*Model!$AC$677*AVERAGE('Assumptions (Wind)'!$Z$2:$AA$2)/10^9),0)</f>
        <v>-0.003554320661</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-0.02559977361</v>
      </c>
      <c r="AE813" s="160">
        <f>IF($AD$677&gt;0,IPMT('Assumptions (Wind)'!$V$10,Model!X1,'Assumptions (Wind)'!$V$13,'Assumptions (Wind)'!$V$8*Model!$AD$677*AVERAGE('Assumptions (Wind)'!$AA$2:$AB$2)/10^9),0)</f>
        <v>-0.02383263433</v>
      </c>
      <c r="AF813" s="160">
        <f>IF($AD$677&gt;0,IPMT('Assumptions (Wind)'!$V$10,Model!Y1,'Assumptions (Wind)'!$V$13,'Assumptions (Wind)'!$V$8*Model!$AD$677*AVERAGE('Assumptions (Wind)'!$AA$2:$AB$2)/10^9),0)</f>
        <v>-0.0219241239</v>
      </c>
      <c r="AG813" s="160">
        <f>IF($AD$677&gt;0,IPMT('Assumptions (Wind)'!$V$10,Model!Z1,'Assumptions (Wind)'!$V$13,'Assumptions (Wind)'!$V$8*Model!$AD$677*AVERAGE('Assumptions (Wind)'!$AA$2:$AB$2)/10^9),0)</f>
        <v>-0.01986293264</v>
      </c>
      <c r="AH813" s="160">
        <f>IF($AD$677&gt;0,IPMT('Assumptions (Wind)'!$V$10,Model!AA1,'Assumptions (Wind)'!$V$13,'Assumptions (Wind)'!$V$8*Model!$AD$677*AVERAGE('Assumptions (Wind)'!$AA$2:$AB$2)/10^9),0)</f>
        <v>-0.01763684608</v>
      </c>
      <c r="AI813" s="160">
        <f>IF($AD$677&gt;0,IPMT('Assumptions (Wind)'!$V$10,Model!AB1,'Assumptions (Wind)'!$V$13,'Assumptions (Wind)'!$V$8*Model!$AD$677*AVERAGE('Assumptions (Wind)'!$AA$2:$AB$2)/10^9),0)</f>
        <v>-0.0152326726</v>
      </c>
      <c r="AJ813" s="160">
        <f>IF($AD$677&gt;0,IPMT('Assumptions (Wind)'!$V$10,Model!AC1,'Assumptions (Wind)'!$V$13,'Assumptions (Wind)'!$V$8*Model!$AD$677*AVERAGE('Assumptions (Wind)'!$AA$2:$AB$2)/10^9),0)</f>
        <v>-0.01263616523</v>
      </c>
      <c r="AK813" s="160">
        <f>IF($AD$677&gt;0,IPMT('Assumptions (Wind)'!$V$10,Model!AD1,'Assumptions (Wind)'!$V$13,'Assumptions (Wind)'!$V$8*Model!$AD$677*AVERAGE('Assumptions (Wind)'!$AA$2:$AB$2)/10^9),0)</f>
        <v>-0.009831937279</v>
      </c>
      <c r="AL813" s="160">
        <f>IF($AD$677&gt;0,IPMT('Assumptions (Wind)'!$V$10,Model!AE1,'Assumptions (Wind)'!$V$13,'Assumptions (Wind)'!$V$8*Model!$AD$677*AVERAGE('Assumptions (Wind)'!$AA$2:$AB$2)/10^9),0)</f>
        <v>-0.006803371089</v>
      </c>
      <c r="AM813" s="160">
        <f>IF($AD$677&gt;0,IPMT('Assumptions (Wind)'!$V$10,Model!AF1,'Assumptions (Wind)'!$V$13,'Assumptions (Wind)'!$V$8*Model!$AD$677*AVERAGE('Assumptions (Wind)'!$AA$2:$AB$2)/10^9),0)</f>
        <v>-0.003532519604</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-0.02542581595</v>
      </c>
      <c r="AF814" s="160">
        <f>IF($AE$677&gt;0,IPMT('Assumptions (Wind)'!$V$10,Model!X1,'Assumptions (Wind)'!$V$13,'Assumptions (Wind)'!$V$8*Model!$AE$677*AVERAGE('Assumptions (Wind)'!$AB$2:$AC$2)/10^9),0)</f>
        <v>-0.02367068488</v>
      </c>
      <c r="AG814" s="160">
        <f>IF($AE$677&gt;0,IPMT('Assumptions (Wind)'!$V$10,Model!Y1,'Assumptions (Wind)'!$V$13,'Assumptions (Wind)'!$V$8*Model!$AE$677*AVERAGE('Assumptions (Wind)'!$AB$2:$AC$2)/10^9),0)</f>
        <v>-0.02177514332</v>
      </c>
      <c r="AH814" s="160">
        <f>IF($AE$677&gt;0,IPMT('Assumptions (Wind)'!$V$10,Model!Z1,'Assumptions (Wind)'!$V$13,'Assumptions (Wind)'!$V$8*Model!$AE$677*AVERAGE('Assumptions (Wind)'!$AB$2:$AC$2)/10^9),0)</f>
        <v>-0.01972795843</v>
      </c>
      <c r="AI814" s="160">
        <f>IF($AE$677&gt;0,IPMT('Assumptions (Wind)'!$V$10,Model!AA1,'Assumptions (Wind)'!$V$13,'Assumptions (Wind)'!$V$8*Model!$AE$677*AVERAGE('Assumptions (Wind)'!$AB$2:$AC$2)/10^9),0)</f>
        <v>-0.01751699875</v>
      </c>
      <c r="AJ814" s="160">
        <f>IF($AE$677&gt;0,IPMT('Assumptions (Wind)'!$V$10,Model!AB1,'Assumptions (Wind)'!$V$13,'Assumptions (Wind)'!$V$8*Model!$AE$677*AVERAGE('Assumptions (Wind)'!$AB$2:$AC$2)/10^9),0)</f>
        <v>-0.0151291623</v>
      </c>
      <c r="AK814" s="160">
        <f>IF($AE$677&gt;0,IPMT('Assumptions (Wind)'!$V$10,Model!AC1,'Assumptions (Wind)'!$V$13,'Assumptions (Wind)'!$V$8*Model!$AE$677*AVERAGE('Assumptions (Wind)'!$AB$2:$AC$2)/10^9),0)</f>
        <v>-0.01255029894</v>
      </c>
      <c r="AL814" s="160">
        <f>IF($AE$677&gt;0,IPMT('Assumptions (Wind)'!$V$10,Model!AD1,'Assumptions (Wind)'!$V$13,'Assumptions (Wind)'!$V$8*Model!$AE$677*AVERAGE('Assumptions (Wind)'!$AB$2:$AC$2)/10^9),0)</f>
        <v>-0.0097651265</v>
      </c>
      <c r="AM814" s="160">
        <f>IF($AE$677&gt;0,IPMT('Assumptions (Wind)'!$V$10,Model!AE1,'Assumptions (Wind)'!$V$13,'Assumptions (Wind)'!$V$8*Model!$AE$677*AVERAGE('Assumptions (Wind)'!$AB$2:$AC$2)/10^9),0)</f>
        <v>-0.006757140269</v>
      </c>
      <c r="AN814" s="160">
        <f>IF($AE$677&gt;0,IPMT('Assumptions (Wind)'!$V$10,Model!AF1,'Assumptions (Wind)'!$V$13,'Assumptions (Wind)'!$V$8*Model!$AE$677*AVERAGE('Assumptions (Wind)'!$AB$2:$AC$2)/10^9),0)</f>
        <v>-0.00350851514</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-0.02522620712</v>
      </c>
      <c r="AG815" s="160">
        <f>IF($AF$677&gt;0,IPMT('Assumptions (Wind)'!$V$10,Model!X1,'Assumptions (Wind)'!$V$13,'Assumptions (Wind)'!$V$8*Model!$AF$677*AVERAGE('Assumptions (Wind)'!$AC$2:$AD$2)/10^9),0)</f>
        <v>-0.02348485494</v>
      </c>
      <c r="AH815" s="160">
        <f>IF($AF$677&gt;0,IPMT('Assumptions (Wind)'!$V$10,Model!Y1,'Assumptions (Wind)'!$V$13,'Assumptions (Wind)'!$V$8*Model!$AF$677*AVERAGE('Assumptions (Wind)'!$AC$2:$AD$2)/10^9),0)</f>
        <v>-0.02160419459</v>
      </c>
      <c r="AI815" s="160">
        <f>IF($AF$677&gt;0,IPMT('Assumptions (Wind)'!$V$10,Model!Z1,'Assumptions (Wind)'!$V$13,'Assumptions (Wind)'!$V$8*Model!$AF$677*AVERAGE('Assumptions (Wind)'!$AC$2:$AD$2)/10^9),0)</f>
        <v>-0.01957308141</v>
      </c>
      <c r="AJ815" s="160">
        <f>IF($AF$677&gt;0,IPMT('Assumptions (Wind)'!$V$10,Model!AA1,'Assumptions (Wind)'!$V$13,'Assumptions (Wind)'!$V$8*Model!$AF$677*AVERAGE('Assumptions (Wind)'!$AC$2:$AD$2)/10^9),0)</f>
        <v>-0.01737947917</v>
      </c>
      <c r="AK815" s="160">
        <f>IF($AF$677&gt;0,IPMT('Assumptions (Wind)'!$V$10,Model!AB1,'Assumptions (Wind)'!$V$13,'Assumptions (Wind)'!$V$8*Model!$AF$677*AVERAGE('Assumptions (Wind)'!$AC$2:$AD$2)/10^9),0)</f>
        <v>-0.01501038875</v>
      </c>
      <c r="AL815" s="160">
        <f>IF($AF$677&gt;0,IPMT('Assumptions (Wind)'!$V$10,Model!AC1,'Assumptions (Wind)'!$V$13,'Assumptions (Wind)'!$V$8*Model!$AF$677*AVERAGE('Assumptions (Wind)'!$AC$2:$AD$2)/10^9),0)</f>
        <v>-0.01245177111</v>
      </c>
      <c r="AM815" s="160">
        <f>IF($AF$677&gt;0,IPMT('Assumptions (Wind)'!$V$10,Model!AD1,'Assumptions (Wind)'!$V$13,'Assumptions (Wind)'!$V$8*Model!$AF$677*AVERAGE('Assumptions (Wind)'!$AC$2:$AD$2)/10^9),0)</f>
        <v>-0.009688464045</v>
      </c>
      <c r="AN815" s="160">
        <f>IF($AF$677&gt;0,IPMT('Assumptions (Wind)'!$V$10,Model!AE1,'Assumptions (Wind)'!$V$13,'Assumptions (Wind)'!$V$8*Model!$AF$677*AVERAGE('Assumptions (Wind)'!$AC$2:$AD$2)/10^9),0)</f>
        <v>-0.006704092419</v>
      </c>
      <c r="AO815" s="160">
        <f>IF($AF$677&gt;0,IPMT('Assumptions (Wind)'!$V$10,Model!AF1,'Assumptions (Wind)'!$V$13,'Assumptions (Wind)'!$V$8*Model!$AF$677*AVERAGE('Assumptions (Wind)'!$AC$2:$AD$2)/10^9),0)</f>
        <v>-0.003480971064</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-0.02500001248</v>
      </c>
      <c r="AH816" s="160">
        <f>IF($AG$677&gt;0,IPMT('Assumptions (Wind)'!$V$10,Model!X1,'Assumptions (Wind)'!$V$13,'Assumptions (Wind)'!$V$8*Model!$AG$677*AVERAGE('Assumptions (Wind)'!$AD$2:$AE$2)/10^9),0)</f>
        <v>-0.0232742744</v>
      </c>
      <c r="AI816" s="160">
        <f>IF($AG$677&gt;0,IPMT('Assumptions (Wind)'!$V$10,Model!Y1,'Assumptions (Wind)'!$V$13,'Assumptions (Wind)'!$V$8*Model!$AG$677*AVERAGE('Assumptions (Wind)'!$AD$2:$AE$2)/10^9),0)</f>
        <v>-0.02141047727</v>
      </c>
      <c r="AJ816" s="160">
        <f>IF($AG$677&gt;0,IPMT('Assumptions (Wind)'!$V$10,Model!Z1,'Assumptions (Wind)'!$V$13,'Assumptions (Wind)'!$V$8*Model!$AG$677*AVERAGE('Assumptions (Wind)'!$AD$2:$AE$2)/10^9),0)</f>
        <v>-0.01939757638</v>
      </c>
      <c r="AK816" s="160">
        <f>IF($AG$677&gt;0,IPMT('Assumptions (Wind)'!$V$10,Model!AA1,'Assumptions (Wind)'!$V$13,'Assumptions (Wind)'!$V$8*Model!$AG$677*AVERAGE('Assumptions (Wind)'!$AD$2:$AE$2)/10^9),0)</f>
        <v>-0.01722364341</v>
      </c>
      <c r="AL816" s="160">
        <f>IF($AG$677&gt;0,IPMT('Assumptions (Wind)'!$V$10,Model!AB1,'Assumptions (Wind)'!$V$13,'Assumptions (Wind)'!$V$8*Model!$AG$677*AVERAGE('Assumptions (Wind)'!$AD$2:$AE$2)/10^9),0)</f>
        <v>-0.01487579581</v>
      </c>
      <c r="AM816" s="160">
        <f>IF($AG$677&gt;0,IPMT('Assumptions (Wind)'!$V$10,Model!AC1,'Assumptions (Wind)'!$V$13,'Assumptions (Wind)'!$V$8*Model!$AG$677*AVERAGE('Assumptions (Wind)'!$AD$2:$AE$2)/10^9),0)</f>
        <v>-0.01234012039</v>
      </c>
      <c r="AN816" s="160">
        <f>IF($AG$677&gt;0,IPMT('Assumptions (Wind)'!$V$10,Model!AD1,'Assumptions (Wind)'!$V$13,'Assumptions (Wind)'!$V$8*Model!$AG$677*AVERAGE('Assumptions (Wind)'!$AD$2:$AE$2)/10^9),0)</f>
        <v>-0.00960159095</v>
      </c>
      <c r="AO816" s="160">
        <f>IF($AG$677&gt;0,IPMT('Assumptions (Wind)'!$V$10,Model!AE1,'Assumptions (Wind)'!$V$13,'Assumptions (Wind)'!$V$8*Model!$AG$677*AVERAGE('Assumptions (Wind)'!$AD$2:$AE$2)/10^9),0)</f>
        <v>-0.006643979149</v>
      </c>
      <c r="AP816" s="160">
        <f>IF($AG$677&gt;0,IPMT('Assumptions (Wind)'!$V$10,Model!AF1,'Assumptions (Wind)'!$V$13,'Assumptions (Wind)'!$V$8*Model!$AG$677*AVERAGE('Assumptions (Wind)'!$AD$2:$AE$2)/10^9),0)</f>
        <v>-0.003449758404</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-0.02474591133</v>
      </c>
      <c r="AI817" s="160">
        <f>IF($AH$677&gt;0,IPMT('Assumptions (Wind)'!$V$10,Model!X1,'Assumptions (Wind)'!$V$13,'Assumptions (Wind)'!$V$8*Model!$AH$677*AVERAGE('Assumptions (Wind)'!$AE$2:$AF$2)/10^9),0)</f>
        <v>-0.02303771372</v>
      </c>
      <c r="AJ817" s="160">
        <f>IF($AH$677&gt;0,IPMT('Assumptions (Wind)'!$V$10,Model!Y1,'Assumptions (Wind)'!$V$13,'Assumptions (Wind)'!$V$8*Model!$AH$677*AVERAGE('Assumptions (Wind)'!$AE$2:$AF$2)/10^9),0)</f>
        <v>-0.02119286031</v>
      </c>
      <c r="AK817" s="160">
        <f>IF($AH$677&gt;0,IPMT('Assumptions (Wind)'!$V$10,Model!Z1,'Assumptions (Wind)'!$V$13,'Assumptions (Wind)'!$V$8*Model!$AH$677*AVERAGE('Assumptions (Wind)'!$AE$2:$AF$2)/10^9),0)</f>
        <v>-0.01920041862</v>
      </c>
      <c r="AL817" s="160">
        <f>IF($AH$677&gt;0,IPMT('Assumptions (Wind)'!$V$10,Model!AA1,'Assumptions (Wind)'!$V$13,'Assumptions (Wind)'!$V$8*Model!$AH$677*AVERAGE('Assumptions (Wind)'!$AE$2:$AF$2)/10^9),0)</f>
        <v>-0.0170485816</v>
      </c>
      <c r="AM817" s="160">
        <f>IF($AH$677&gt;0,IPMT('Assumptions (Wind)'!$V$10,Model!AB1,'Assumptions (Wind)'!$V$13,'Assumptions (Wind)'!$V$8*Model!$AH$677*AVERAGE('Assumptions (Wind)'!$AE$2:$AF$2)/10^9),0)</f>
        <v>-0.01472459761</v>
      </c>
      <c r="AN817" s="160">
        <f>IF($AH$677&gt;0,IPMT('Assumptions (Wind)'!$V$10,Model!AC1,'Assumptions (Wind)'!$V$13,'Assumptions (Wind)'!$V$8*Model!$AH$677*AVERAGE('Assumptions (Wind)'!$AE$2:$AF$2)/10^9),0)</f>
        <v>-0.01221469491</v>
      </c>
      <c r="AO817" s="160">
        <f>IF($AH$677&gt;0,IPMT('Assumptions (Wind)'!$V$10,Model!AD1,'Assumptions (Wind)'!$V$13,'Assumptions (Wind)'!$V$8*Model!$AH$677*AVERAGE('Assumptions (Wind)'!$AE$2:$AF$2)/10^9),0)</f>
        <v>-0.009503999988</v>
      </c>
      <c r="AP817" s="160">
        <f>IF($AH$677&gt;0,IPMT('Assumptions (Wind)'!$V$10,Model!AE1,'Assumptions (Wind)'!$V$13,'Assumptions (Wind)'!$V$8*Model!$AH$677*AVERAGE('Assumptions (Wind)'!$AE$2:$AF$2)/10^9),0)</f>
        <v>-0.006576449474</v>
      </c>
      <c r="AQ817" s="160">
        <f>IF($AH$677&gt;0,IPMT('Assumptions (Wind)'!$V$10,Model!AF1,'Assumptions (Wind)'!$V$13,'Assumptions (Wind)'!$V$8*Model!$AH$677*AVERAGE('Assumptions (Wind)'!$AE$2:$AF$2)/10^9),0)</f>
        <v>-0.003414694919</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-0.02472384761</v>
      </c>
      <c r="AJ818" s="160">
        <f>IF($AI$677&gt;0,IPMT('Assumptions (Wind)'!$V$10,Model!X1,'Assumptions (Wind)'!$V$13,'Assumptions (Wind)'!$V$8*Model!$AI$677*AVERAGE('Assumptions (Wind)'!$AF$2:$AG$2)/10^9),0)</f>
        <v>-0.02301717305</v>
      </c>
      <c r="AK818" s="160">
        <f>IF($AI$677&gt;0,IPMT('Assumptions (Wind)'!$V$10,Model!Y1,'Assumptions (Wind)'!$V$13,'Assumptions (Wind)'!$V$8*Model!$AI$677*AVERAGE('Assumptions (Wind)'!$AF$2:$AG$2)/10^9),0)</f>
        <v>-0.02117396453</v>
      </c>
      <c r="AL818" s="160">
        <f>IF($AI$677&gt;0,IPMT('Assumptions (Wind)'!$V$10,Model!Z1,'Assumptions (Wind)'!$V$13,'Assumptions (Wind)'!$V$8*Model!$AI$677*AVERAGE('Assumptions (Wind)'!$AF$2:$AG$2)/10^9),0)</f>
        <v>-0.01918329932</v>
      </c>
      <c r="AM818" s="160">
        <f>IF($AI$677&gt;0,IPMT('Assumptions (Wind)'!$V$10,Model!AA1,'Assumptions (Wind)'!$V$13,'Assumptions (Wind)'!$V$8*Model!$AI$677*AVERAGE('Assumptions (Wind)'!$AF$2:$AG$2)/10^9),0)</f>
        <v>-0.0170333809</v>
      </c>
      <c r="AN818" s="160">
        <f>IF($AI$677&gt;0,IPMT('Assumptions (Wind)'!$V$10,Model!AB1,'Assumptions (Wind)'!$V$13,'Assumptions (Wind)'!$V$8*Model!$AI$677*AVERAGE('Assumptions (Wind)'!$AF$2:$AG$2)/10^9),0)</f>
        <v>-0.014711469</v>
      </c>
      <c r="AO818" s="160">
        <f>IF($AI$677&gt;0,IPMT('Assumptions (Wind)'!$V$10,Model!AC1,'Assumptions (Wind)'!$V$13,'Assumptions (Wind)'!$V$8*Model!$AI$677*AVERAGE('Assumptions (Wind)'!$AF$2:$AG$2)/10^9),0)</f>
        <v>-0.01220380416</v>
      </c>
      <c r="AP818" s="160">
        <f>IF($AI$677&gt;0,IPMT('Assumptions (Wind)'!$V$10,Model!AD1,'Assumptions (Wind)'!$V$13,'Assumptions (Wind)'!$V$8*Model!$AI$677*AVERAGE('Assumptions (Wind)'!$AF$2:$AG$2)/10^9),0)</f>
        <v>-0.00949552612</v>
      </c>
      <c r="AQ818" s="160">
        <f>IF($AI$677&gt;0,IPMT('Assumptions (Wind)'!$V$10,Model!AE1,'Assumptions (Wind)'!$V$13,'Assumptions (Wind)'!$V$8*Model!$AI$677*AVERAGE('Assumptions (Wind)'!$AF$2:$AG$2)/10^9),0)</f>
        <v>-0.006570585841</v>
      </c>
      <c r="AR818" s="160">
        <f>IF($AI$677&gt;0,IPMT('Assumptions (Wind)'!$V$10,Model!AF1,'Assumptions (Wind)'!$V$13,'Assumptions (Wind)'!$V$8*Model!$AI$677*AVERAGE('Assumptions (Wind)'!$AF$2:$AG$2)/10^9),0)</f>
        <v>-0.003411650341</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-0.02494259816</v>
      </c>
      <c r="AK819" s="177">
        <f>IF($AJ$677&gt;0,IPMT('Assumptions (Wind)'!$V$10,Model!X1,'Assumptions (Wind)'!$V$13,'Assumptions (Wind)'!$V$8*Model!$AJ$677*AVERAGE('Assumptions (Wind)'!$AG$2:$AH$2)/10^9),0)</f>
        <v>-0.02322082336</v>
      </c>
      <c r="AL819" s="177">
        <f>IF($AJ$677&gt;0,IPMT('Assumptions (Wind)'!$V$10,Model!Y1,'Assumptions (Wind)'!$V$13,'Assumptions (Wind)'!$V$8*Model!$AJ$677*AVERAGE('Assumptions (Wind)'!$AG$2:$AH$2)/10^9),0)</f>
        <v>-0.02136130658</v>
      </c>
      <c r="AM819" s="177">
        <f>IF($AJ$677&gt;0,IPMT('Assumptions (Wind)'!$V$10,Model!Z1,'Assumptions (Wind)'!$V$13,'Assumptions (Wind)'!$V$8*Model!$AJ$677*AVERAGE('Assumptions (Wind)'!$AG$2:$AH$2)/10^9),0)</f>
        <v>-0.01935302846</v>
      </c>
      <c r="AN819" s="177">
        <f>IF($AJ$677&gt;0,IPMT('Assumptions (Wind)'!$V$10,Model!AA1,'Assumptions (Wind)'!$V$13,'Assumptions (Wind)'!$V$8*Model!$AJ$677*AVERAGE('Assumptions (Wind)'!$AG$2:$AH$2)/10^9),0)</f>
        <v>-0.01718408808</v>
      </c>
      <c r="AO819" s="177">
        <f>IF($AJ$677&gt;0,IPMT('Assumptions (Wind)'!$V$10,Model!AB1,'Assumptions (Wind)'!$V$13,'Assumptions (Wind)'!$V$8*Model!$AJ$677*AVERAGE('Assumptions (Wind)'!$AG$2:$AH$2)/10^9),0)</f>
        <v>-0.01484163248</v>
      </c>
      <c r="AP819" s="177">
        <f>IF($AJ$677&gt;0,IPMT('Assumptions (Wind)'!$V$10,Model!AC1,'Assumptions (Wind)'!$V$13,'Assumptions (Wind)'!$V$8*Model!$AJ$677*AVERAGE('Assumptions (Wind)'!$AG$2:$AH$2)/10^9),0)</f>
        <v>-0.01231178043</v>
      </c>
      <c r="AQ819" s="177">
        <f>IF($AJ$677&gt;0,IPMT('Assumptions (Wind)'!$V$10,Model!AD1,'Assumptions (Wind)'!$V$13,'Assumptions (Wind)'!$V$8*Model!$AJ$677*AVERAGE('Assumptions (Wind)'!$AG$2:$AH$2)/10^9),0)</f>
        <v>-0.009579540211</v>
      </c>
      <c r="AR819" s="177">
        <f>IF($AJ$677&gt;0,IPMT('Assumptions (Wind)'!$V$10,Model!AE1,'Assumptions (Wind)'!$V$13,'Assumptions (Wind)'!$V$8*Model!$AJ$677*AVERAGE('Assumptions (Wind)'!$AG$2:$AH$2)/10^9),0)</f>
        <v>-0.006628720777</v>
      </c>
      <c r="AS819" s="177">
        <f>IF($AJ$677&gt;0,IPMT('Assumptions (Wind)'!$V$10,Model!AF1,'Assumptions (Wind)'!$V$13,'Assumptions (Wind)'!$V$8*Model!$AJ$677*AVERAGE('Assumptions (Wind)'!$AG$2:$AH$2)/10^9),0)</f>
        <v>-0.003441835788</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-0.02530524402</v>
      </c>
      <c r="AL820" s="160">
        <f>IF($AK$677&gt;0,IPMT('Assumptions (Wind)'!$V$10,Model!X1,'Assumptions (Wind)'!$V$13,'Assumptions (Wind)'!$V$8*Model!$AK$677*AVERAGE('Assumptions (Wind)'!$AH$2:$AI$2)/10^9),0)</f>
        <v>-0.02355843596</v>
      </c>
      <c r="AM820" s="160">
        <f>IF($AK$677&gt;0,IPMT('Assumptions (Wind)'!$V$10,Model!Y1,'Assumptions (Wind)'!$V$13,'Assumptions (Wind)'!$V$8*Model!$AK$677*AVERAGE('Assumptions (Wind)'!$AH$2:$AI$2)/10^9),0)</f>
        <v>-0.02167188326</v>
      </c>
      <c r="AN820" s="160">
        <f>IF($AK$677&gt;0,IPMT('Assumptions (Wind)'!$V$10,Model!Z1,'Assumptions (Wind)'!$V$13,'Assumptions (Wind)'!$V$8*Model!$AK$677*AVERAGE('Assumptions (Wind)'!$AH$2:$AI$2)/10^9),0)</f>
        <v>-0.01963440635</v>
      </c>
      <c r="AO820" s="160">
        <f>IF($AK$677&gt;0,IPMT('Assumptions (Wind)'!$V$10,Model!AA1,'Assumptions (Wind)'!$V$13,'Assumptions (Wind)'!$V$8*Model!$AK$677*AVERAGE('Assumptions (Wind)'!$AH$2:$AI$2)/10^9),0)</f>
        <v>-0.01743393128</v>
      </c>
      <c r="AP820" s="160">
        <f>IF($AK$677&gt;0,IPMT('Assumptions (Wind)'!$V$10,Model!AB1,'Assumptions (Wind)'!$V$13,'Assumptions (Wind)'!$V$8*Model!$AK$677*AVERAGE('Assumptions (Wind)'!$AH$2:$AI$2)/10^9),0)</f>
        <v>-0.0150574182</v>
      </c>
      <c r="AQ820" s="160">
        <f>IF($AK$677&gt;0,IPMT('Assumptions (Wind)'!$V$10,Model!AC1,'Assumptions (Wind)'!$V$13,'Assumptions (Wind)'!$V$8*Model!$AK$677*AVERAGE('Assumptions (Wind)'!$AH$2:$AI$2)/10^9),0)</f>
        <v>-0.01249078408</v>
      </c>
      <c r="AR820" s="160">
        <f>IF($AK$677&gt;0,IPMT('Assumptions (Wind)'!$V$10,Model!AD1,'Assumptions (Wind)'!$V$13,'Assumptions (Wind)'!$V$8*Model!$AK$677*AVERAGE('Assumptions (Wind)'!$AH$2:$AI$2)/10^9),0)</f>
        <v>-0.009718819228</v>
      </c>
      <c r="AS820" s="160">
        <f>IF($AK$677&gt;0,IPMT('Assumptions (Wind)'!$V$10,Model!AE1,'Assumptions (Wind)'!$V$13,'Assumptions (Wind)'!$V$8*Model!$AK$677*AVERAGE('Assumptions (Wind)'!$AH$2:$AI$2)/10^9),0)</f>
        <v>-0.006725097189</v>
      </c>
      <c r="AT820" s="160">
        <f>IF($AK$677&gt;0,IPMT('Assumptions (Wind)'!$V$10,Model!AF1,'Assumptions (Wind)'!$V$13,'Assumptions (Wind)'!$V$8*Model!$AK$677*AVERAGE('Assumptions (Wind)'!$AH$2:$AI$2)/10^9),0)</f>
        <v>-0.003491877387</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-0.02890163505</v>
      </c>
      <c r="AM821" s="177">
        <f>IF($AL$677&gt;0,IPMT('Assumptions (Wind)'!$V$10,Model!X1,'Assumptions (Wind)'!$V$13,'Assumptions (Wind)'!$V$8*Model!$AL$677*AVERAGE('Assumptions (Wind)'!$AI$2:$AJ$2)/10^9),0)</f>
        <v>-0.02690656996</v>
      </c>
      <c r="AN821" s="177">
        <f>IF($AL$677&gt;0,IPMT('Assumptions (Wind)'!$V$10,Model!Y1,'Assumptions (Wind)'!$V$13,'Assumptions (Wind)'!$V$8*Model!$AL$677*AVERAGE('Assumptions (Wind)'!$AI$2:$AJ$2)/10^9),0)</f>
        <v>-0.02475189966</v>
      </c>
      <c r="AO821" s="177">
        <f>IF($AL$677&gt;0,IPMT('Assumptions (Wind)'!$V$10,Model!Z1,'Assumptions (Wind)'!$V$13,'Assumptions (Wind)'!$V$8*Model!$AL$677*AVERAGE('Assumptions (Wind)'!$AI$2:$AJ$2)/10^9),0)</f>
        <v>-0.02242485574</v>
      </c>
      <c r="AP821" s="177">
        <f>IF($AL$677&gt;0,IPMT('Assumptions (Wind)'!$V$10,Model!AA1,'Assumptions (Wind)'!$V$13,'Assumptions (Wind)'!$V$8*Model!$AL$677*AVERAGE('Assumptions (Wind)'!$AI$2:$AJ$2)/10^9),0)</f>
        <v>-0.01991164831</v>
      </c>
      <c r="AQ821" s="177">
        <f>IF($AL$677&gt;0,IPMT('Assumptions (Wind)'!$V$10,Model!AB1,'Assumptions (Wind)'!$V$13,'Assumptions (Wind)'!$V$8*Model!$AL$677*AVERAGE('Assumptions (Wind)'!$AI$2:$AJ$2)/10^9),0)</f>
        <v>-0.01719738428</v>
      </c>
      <c r="AR821" s="177">
        <f>IF($AL$677&gt;0,IPMT('Assumptions (Wind)'!$V$10,Model!AC1,'Assumptions (Wind)'!$V$13,'Assumptions (Wind)'!$V$8*Model!$AL$677*AVERAGE('Assumptions (Wind)'!$AI$2:$AJ$2)/10^9),0)</f>
        <v>-0.01426597913</v>
      </c>
      <c r="AS821" s="177">
        <f>IF($AL$677&gt;0,IPMT('Assumptions (Wind)'!$V$10,Model!AD1,'Assumptions (Wind)'!$V$13,'Assumptions (Wind)'!$V$8*Model!$AL$677*AVERAGE('Assumptions (Wind)'!$AI$2:$AJ$2)/10^9),0)</f>
        <v>-0.01110006156</v>
      </c>
      <c r="AT821" s="177">
        <f>IF($AL$677&gt;0,IPMT('Assumptions (Wind)'!$V$10,Model!AE1,'Assumptions (Wind)'!$V$13,'Assumptions (Wind)'!$V$8*Model!$AL$677*AVERAGE('Assumptions (Wind)'!$AI$2:$AJ$2)/10^9),0)</f>
        <v>-0.007680870593</v>
      </c>
      <c r="AU821" s="177">
        <f>IF($AL$677&gt;0,IPMT('Assumptions (Wind)'!$V$10,Model!AF1,'Assumptions (Wind)'!$V$13,'Assumptions (Wind)'!$V$8*Model!$AL$677*AVERAGE('Assumptions (Wind)'!$AI$2:$AJ$2)/10^9),0)</f>
        <v>-0.003988144346</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-0.02792205782</v>
      </c>
      <c r="AN822" s="160">
        <f>IF($AM$677&gt;0,IPMT('Assumptions (Wind)'!$V$10,Model!X1,'Assumptions (Wind)'!$V$13,'Assumptions (Wind)'!$V$8*Model!$AM$677*AVERAGE('Assumptions (Wind)'!$AJ$2:$AK$2)/10^9),0)</f>
        <v>-0.02599461245</v>
      </c>
      <c r="AO822" s="160">
        <f>IF($AM$677&gt;0,IPMT('Assumptions (Wind)'!$V$10,Model!Y1,'Assumptions (Wind)'!$V$13,'Assumptions (Wind)'!$V$8*Model!$AM$677*AVERAGE('Assumptions (Wind)'!$AJ$2:$AK$2)/10^9),0)</f>
        <v>-0.02391297144</v>
      </c>
      <c r="AP822" s="160">
        <f>IF($AM$677&gt;0,IPMT('Assumptions (Wind)'!$V$10,Model!Z1,'Assumptions (Wind)'!$V$13,'Assumptions (Wind)'!$V$8*Model!$AM$677*AVERAGE('Assumptions (Wind)'!$AJ$2:$AK$2)/10^9),0)</f>
        <v>-0.02166479916</v>
      </c>
      <c r="AQ822" s="160">
        <f>IF($AM$677&gt;0,IPMT('Assumptions (Wind)'!$V$10,Model!AA1,'Assumptions (Wind)'!$V$13,'Assumptions (Wind)'!$V$8*Model!$AM$677*AVERAGE('Assumptions (Wind)'!$AJ$2:$AK$2)/10^9),0)</f>
        <v>-0.01923677309</v>
      </c>
      <c r="AR822" s="160">
        <f>IF($AM$677&gt;0,IPMT('Assumptions (Wind)'!$V$10,Model!AB1,'Assumptions (Wind)'!$V$13,'Assumptions (Wind)'!$V$8*Model!$AM$677*AVERAGE('Assumptions (Wind)'!$AJ$2:$AK$2)/10^9),0)</f>
        <v>-0.01661450494</v>
      </c>
      <c r="AS822" s="160">
        <f>IF($AM$677&gt;0,IPMT('Assumptions (Wind)'!$V$10,Model!AC1,'Assumptions (Wind)'!$V$13,'Assumptions (Wind)'!$V$8*Model!$AM$677*AVERAGE('Assumptions (Wind)'!$AJ$2:$AK$2)/10^9),0)</f>
        <v>-0.01378245533</v>
      </c>
      <c r="AT822" s="160">
        <f>IF($AM$677&gt;0,IPMT('Assumptions (Wind)'!$V$10,Model!AD1,'Assumptions (Wind)'!$V$13,'Assumptions (Wind)'!$V$8*Model!$AM$677*AVERAGE('Assumptions (Wind)'!$AJ$2:$AK$2)/10^9),0)</f>
        <v>-0.01072384176</v>
      </c>
      <c r="AU822" s="160">
        <f>IF($AM$677&gt;0,IPMT('Assumptions (Wind)'!$V$10,Model!AE1,'Assumptions (Wind)'!$V$13,'Assumptions (Wind)'!$V$8*Model!$AM$677*AVERAGE('Assumptions (Wind)'!$AJ$2:$AK$2)/10^9),0)</f>
        <v>-0.007420539096</v>
      </c>
      <c r="AV822" s="160">
        <f>IF($AM$677&gt;0,IPMT('Assumptions (Wind)'!$V$10,Model!AF1,'Assumptions (Wind)'!$V$13,'Assumptions (Wind)'!$V$8*Model!$AM$677*AVERAGE('Assumptions (Wind)'!$AJ$2:$AK$2)/10^9),0)</f>
        <v>-0.003852972223</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-0.03653494357</v>
      </c>
      <c r="AO823" s="160">
        <f>IF($AN$677&gt;0,IPMT('Assumptions (Wind)'!$V$10,Model!X1,'Assumptions (Wind)'!$V$13,'Assumptions (Wind)'!$V$8*Model!$AN$677*AVERAGE('Assumptions (Wind)'!$AK$2:$AL$2)/10^9),0)</f>
        <v>-0.03401295509</v>
      </c>
      <c r="AP823" s="160">
        <f>IF($AN$677&gt;0,IPMT('Assumptions (Wind)'!$V$10,Model!Y1,'Assumptions (Wind)'!$V$13,'Assumptions (Wind)'!$V$8*Model!$AN$677*AVERAGE('Assumptions (Wind)'!$AK$2:$AL$2)/10^9),0)</f>
        <v>-0.03128920754</v>
      </c>
      <c r="AQ823" s="160">
        <f>IF($AN$677&gt;0,IPMT('Assumptions (Wind)'!$V$10,Model!Z1,'Assumptions (Wind)'!$V$13,'Assumptions (Wind)'!$V$8*Model!$AN$677*AVERAGE('Assumptions (Wind)'!$AK$2:$AL$2)/10^9),0)</f>
        <v>-0.02834756019</v>
      </c>
      <c r="AR823" s="160">
        <f>IF($AN$677&gt;0,IPMT('Assumptions (Wind)'!$V$10,Model!AA1,'Assumptions (Wind)'!$V$13,'Assumptions (Wind)'!$V$8*Model!$AN$677*AVERAGE('Assumptions (Wind)'!$AK$2:$AL$2)/10^9),0)</f>
        <v>-0.02517058104</v>
      </c>
      <c r="AS823" s="160">
        <f>IF($AN$677&gt;0,IPMT('Assumptions (Wind)'!$V$10,Model!AB1,'Assumptions (Wind)'!$V$13,'Assumptions (Wind)'!$V$8*Model!$AN$677*AVERAGE('Assumptions (Wind)'!$AK$2:$AL$2)/10^9),0)</f>
        <v>-0.02173944357</v>
      </c>
      <c r="AT823" s="160">
        <f>IF($AN$677&gt;0,IPMT('Assumptions (Wind)'!$V$10,Model!AC1,'Assumptions (Wind)'!$V$13,'Assumptions (Wind)'!$V$8*Model!$AN$677*AVERAGE('Assumptions (Wind)'!$AK$2:$AL$2)/10^9),0)</f>
        <v>-0.01803381509</v>
      </c>
      <c r="AU823" s="160">
        <f>IF($AN$677&gt;0,IPMT('Assumptions (Wind)'!$V$10,Model!AD1,'Assumptions (Wind)'!$V$13,'Assumptions (Wind)'!$V$8*Model!$AN$677*AVERAGE('Assumptions (Wind)'!$AK$2:$AL$2)/10^9),0)</f>
        <v>-0.01403173634</v>
      </c>
      <c r="AV823" s="160">
        <f>IF($AN$677&gt;0,IPMT('Assumptions (Wind)'!$V$10,Model!AE1,'Assumptions (Wind)'!$V$13,'Assumptions (Wind)'!$V$8*Model!$AN$677*AVERAGE('Assumptions (Wind)'!$AK$2:$AL$2)/10^9),0)</f>
        <v>-0.009709491286</v>
      </c>
      <c r="AW823" s="160">
        <f>IF($AN$677&gt;0,IPMT('Assumptions (Wind)'!$V$10,Model!AF1,'Assumptions (Wind)'!$V$13,'Assumptions (Wind)'!$V$8*Model!$AN$677*AVERAGE('Assumptions (Wind)'!$AK$2:$AL$2)/10^9),0)</f>
        <v>-0.005041466629</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-0.03401266565</v>
      </c>
      <c r="AP824" s="160">
        <f>IF($AO$677&gt;0,IPMT('Assumptions (Wind)'!$V$10,Model!X1,'Assumptions (Wind)'!$V$13,'Assumptions (Wind)'!$V$8*Model!$AO$677*AVERAGE('Assumptions (Wind)'!$AL$2:$AM$2)/10^9),0)</f>
        <v>-0.03166478873</v>
      </c>
      <c r="AQ824" s="160">
        <f>IF($AO$677&gt;0,IPMT('Assumptions (Wind)'!$V$10,Model!Y1,'Assumptions (Wind)'!$V$13,'Assumptions (Wind)'!$V$8*Model!$AO$677*AVERAGE('Assumptions (Wind)'!$AL$2:$AM$2)/10^9),0)</f>
        <v>-0.02912908166</v>
      </c>
      <c r="AR824" s="160">
        <f>IF($AO$677&gt;0,IPMT('Assumptions (Wind)'!$V$10,Model!Z1,'Assumptions (Wind)'!$V$13,'Assumptions (Wind)'!$V$8*Model!$AO$677*AVERAGE('Assumptions (Wind)'!$AL$2:$AM$2)/10^9),0)</f>
        <v>-0.02639051802</v>
      </c>
      <c r="AS824" s="160">
        <f>IF($AO$677&gt;0,IPMT('Assumptions (Wind)'!$V$10,Model!AA1,'Assumptions (Wind)'!$V$13,'Assumptions (Wind)'!$V$8*Model!$AO$677*AVERAGE('Assumptions (Wind)'!$AL$2:$AM$2)/10^9),0)</f>
        <v>-0.02343286929</v>
      </c>
      <c r="AT824" s="160">
        <f>IF($AO$677&gt;0,IPMT('Assumptions (Wind)'!$V$10,Model!AB1,'Assumptions (Wind)'!$V$13,'Assumptions (Wind)'!$V$8*Model!$AO$677*AVERAGE('Assumptions (Wind)'!$AL$2:$AM$2)/10^9),0)</f>
        <v>-0.02023860866</v>
      </c>
      <c r="AU824" s="160">
        <f>IF($AO$677&gt;0,IPMT('Assumptions (Wind)'!$V$10,Model!AC1,'Assumptions (Wind)'!$V$13,'Assumptions (Wind)'!$V$8*Model!$AO$677*AVERAGE('Assumptions (Wind)'!$AL$2:$AM$2)/10^9),0)</f>
        <v>-0.01678880719</v>
      </c>
      <c r="AV824" s="160">
        <f>IF($AO$677&gt;0,IPMT('Assumptions (Wind)'!$V$10,Model!AD1,'Assumptions (Wind)'!$V$13,'Assumptions (Wind)'!$V$8*Model!$AO$677*AVERAGE('Assumptions (Wind)'!$AL$2:$AM$2)/10^9),0)</f>
        <v>-0.01306302159</v>
      </c>
      <c r="AW824" s="160">
        <f>IF($AO$677&gt;0,IPMT('Assumptions (Wind)'!$V$10,Model!AE1,'Assumptions (Wind)'!$V$13,'Assumptions (Wind)'!$V$8*Model!$AO$677*AVERAGE('Assumptions (Wind)'!$AL$2:$AM$2)/10^9),0)</f>
        <v>-0.009039173145</v>
      </c>
      <c r="AX824" s="160">
        <f>IF($AO$677&gt;0,IPMT('Assumptions (Wind)'!$V$10,Model!AF1,'Assumptions (Wind)'!$V$13,'Assumptions (Wind)'!$V$8*Model!$AO$677*AVERAGE('Assumptions (Wind)'!$AL$2:$AM$2)/10^9),0)</f>
        <v>-0.004693416825</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-0.03833419855</v>
      </c>
      <c r="AQ825" s="160">
        <f>IF($AP$677&gt;0,IPMT('Assumptions (Wind)'!$V$10,Model!X1,'Assumptions (Wind)'!$V$13,'Assumptions (Wind)'!$V$8*Model!$AP$677*AVERAGE('Assumptions (Wind)'!$AM$2:$AN$2)/10^9),0)</f>
        <v>-0.03568800843</v>
      </c>
      <c r="AR825" s="160">
        <f>IF($AP$677&gt;0,IPMT('Assumptions (Wind)'!$V$10,Model!Y1,'Assumptions (Wind)'!$V$13,'Assumptions (Wind)'!$V$8*Model!$AP$677*AVERAGE('Assumptions (Wind)'!$AM$2:$AN$2)/10^9),0)</f>
        <v>-0.03283012309</v>
      </c>
      <c r="AS825" s="160">
        <f>IF($AP$677&gt;0,IPMT('Assumptions (Wind)'!$V$10,Model!Z1,'Assumptions (Wind)'!$V$13,'Assumptions (Wind)'!$V$8*Model!$AP$677*AVERAGE('Assumptions (Wind)'!$AM$2:$AN$2)/10^9),0)</f>
        <v>-0.02974360693</v>
      </c>
      <c r="AT825" s="160">
        <f>IF($AP$677&gt;0,IPMT('Assumptions (Wind)'!$V$10,Model!AA1,'Assumptions (Wind)'!$V$13,'Assumptions (Wind)'!$V$8*Model!$AP$677*AVERAGE('Assumptions (Wind)'!$AM$2:$AN$2)/10^9),0)</f>
        <v>-0.02641016947</v>
      </c>
      <c r="AU825" s="160">
        <f>IF($AP$677&gt;0,IPMT('Assumptions (Wind)'!$V$10,Model!AB1,'Assumptions (Wind)'!$V$13,'Assumptions (Wind)'!$V$8*Model!$AP$677*AVERAGE('Assumptions (Wind)'!$AM$2:$AN$2)/10^9),0)</f>
        <v>-0.02281005702</v>
      </c>
      <c r="AV825" s="160">
        <f>IF($AP$677&gt;0,IPMT('Assumptions (Wind)'!$V$10,Model!AC1,'Assumptions (Wind)'!$V$13,'Assumptions (Wind)'!$V$8*Model!$AP$677*AVERAGE('Assumptions (Wind)'!$AM$2:$AN$2)/10^9),0)</f>
        <v>-0.01892193557</v>
      </c>
      <c r="AW825" s="160">
        <f>IF($AP$677&gt;0,IPMT('Assumptions (Wind)'!$V$10,Model!AD1,'Assumptions (Wind)'!$V$13,'Assumptions (Wind)'!$V$8*Model!$AP$677*AVERAGE('Assumptions (Wind)'!$AM$2:$AN$2)/10^9),0)</f>
        <v>-0.01472276441</v>
      </c>
      <c r="AX825" s="160">
        <f>IF($AP$677&gt;0,IPMT('Assumptions (Wind)'!$V$10,Model!AE1,'Assumptions (Wind)'!$V$13,'Assumptions (Wind)'!$V$8*Model!$AP$677*AVERAGE('Assumptions (Wind)'!$AM$2:$AN$2)/10^9),0)</f>
        <v>-0.01018765955</v>
      </c>
      <c r="AY825" s="160">
        <f>IF($AP$677&gt;0,IPMT('Assumptions (Wind)'!$V$10,Model!AF1,'Assumptions (Wind)'!$V$13,'Assumptions (Wind)'!$V$8*Model!$AP$677*AVERAGE('Assumptions (Wind)'!$AM$2:$AN$2)/10^9),0)</f>
        <v>-0.005289746305</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-0.05663040645</v>
      </c>
      <c r="AR826" s="160">
        <f>IF($AQ$677&gt;0,IPMT('Assumptions (Wind)'!$V$10,Model!X1,'Assumptions (Wind)'!$V$13,'Assumptions (Wind)'!$V$8*Model!$AQ$677*AVERAGE('Assumptions (Wind)'!$AN$2:$AO$2)/10^9),0)</f>
        <v>-0.05272123845</v>
      </c>
      <c r="AS826" s="160">
        <f>IF($AQ$677&gt;0,IPMT('Assumptions (Wind)'!$V$10,Model!Y1,'Assumptions (Wind)'!$V$13,'Assumptions (Wind)'!$V$8*Model!$AQ$677*AVERAGE('Assumptions (Wind)'!$AN$2:$AO$2)/10^9),0)</f>
        <v>-0.04849933701</v>
      </c>
      <c r="AT826" s="160">
        <f>IF($AQ$677&gt;0,IPMT('Assumptions (Wind)'!$V$10,Model!Z1,'Assumptions (Wind)'!$V$13,'Assumptions (Wind)'!$V$8*Model!$AQ$677*AVERAGE('Assumptions (Wind)'!$AN$2:$AO$2)/10^9),0)</f>
        <v>-0.04393968345</v>
      </c>
      <c r="AU826" s="160">
        <f>IF($AQ$677&gt;0,IPMT('Assumptions (Wind)'!$V$10,Model!AA1,'Assumptions (Wind)'!$V$13,'Assumptions (Wind)'!$V$8*Model!$AQ$677*AVERAGE('Assumptions (Wind)'!$AN$2:$AO$2)/10^9),0)</f>
        <v>-0.03901525761</v>
      </c>
      <c r="AV826" s="160">
        <f>IF($AQ$677&gt;0,IPMT('Assumptions (Wind)'!$V$10,Model!AB1,'Assumptions (Wind)'!$V$13,'Assumptions (Wind)'!$V$8*Model!$AQ$677*AVERAGE('Assumptions (Wind)'!$AN$2:$AO$2)/10^9),0)</f>
        <v>-0.0336968777</v>
      </c>
      <c r="AW826" s="160">
        <f>IF($AQ$677&gt;0,IPMT('Assumptions (Wind)'!$V$10,Model!AC1,'Assumptions (Wind)'!$V$13,'Assumptions (Wind)'!$V$8*Model!$AQ$677*AVERAGE('Assumptions (Wind)'!$AN$2:$AO$2)/10^9),0)</f>
        <v>-0.0279530274</v>
      </c>
      <c r="AX826" s="160">
        <f>IF($AQ$677&gt;0,IPMT('Assumptions (Wind)'!$V$10,Model!AD1,'Assumptions (Wind)'!$V$13,'Assumptions (Wind)'!$V$8*Model!$AQ$677*AVERAGE('Assumptions (Wind)'!$AN$2:$AO$2)/10^9),0)</f>
        <v>-0.02174966907</v>
      </c>
      <c r="AY826" s="160">
        <f>IF($AQ$677&gt;0,IPMT('Assumptions (Wind)'!$V$10,Model!AE1,'Assumptions (Wind)'!$V$13,'Assumptions (Wind)'!$V$8*Model!$AQ$677*AVERAGE('Assumptions (Wind)'!$AN$2:$AO$2)/10^9),0)</f>
        <v>-0.01505004208</v>
      </c>
      <c r="AZ826" s="160">
        <f>IF($AQ$677&gt;0,IPMT('Assumptions (Wind)'!$V$10,Model!AF1,'Assumptions (Wind)'!$V$13,'Assumptions (Wind)'!$V$8*Model!$AQ$677*AVERAGE('Assumptions (Wind)'!$AN$2:$AO$2)/10^9),0)</f>
        <v>-0.007814444924</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-0.02694085618</v>
      </c>
      <c r="AS827" s="160">
        <f>IF($AR$677&gt;0,IPMT('Assumptions (Wind)'!$V$10,Model!X1,'Assumptions (Wind)'!$V$13,'Assumptions (Wind)'!$V$8*Model!$AR$677*AVERAGE('Assumptions (Wind)'!$AO$2:$AP$2)/10^9),0)</f>
        <v>-0.02508114266</v>
      </c>
      <c r="AT827" s="160">
        <f>IF($AR$677&gt;0,IPMT('Assumptions (Wind)'!$V$10,Model!Y1,'Assumptions (Wind)'!$V$13,'Assumptions (Wind)'!$V$8*Model!$AR$677*AVERAGE('Assumptions (Wind)'!$AO$2:$AP$2)/10^9),0)</f>
        <v>-0.02307265205</v>
      </c>
      <c r="AU827" s="160">
        <f>IF($AR$677&gt;0,IPMT('Assumptions (Wind)'!$V$10,Model!Z1,'Assumptions (Wind)'!$V$13,'Assumptions (Wind)'!$V$8*Model!$AR$677*AVERAGE('Assumptions (Wind)'!$AO$2:$AP$2)/10^9),0)</f>
        <v>-0.02090348219</v>
      </c>
      <c r="AV827" s="160">
        <f>IF($AR$677&gt;0,IPMT('Assumptions (Wind)'!$V$10,Model!AA1,'Assumptions (Wind)'!$V$13,'Assumptions (Wind)'!$V$8*Model!$AR$677*AVERAGE('Assumptions (Wind)'!$AO$2:$AP$2)/10^9),0)</f>
        <v>-0.01856077874</v>
      </c>
      <c r="AW827" s="160">
        <f>IF($AR$677&gt;0,IPMT('Assumptions (Wind)'!$V$10,Model!AB1,'Assumptions (Wind)'!$V$13,'Assumptions (Wind)'!$V$8*Model!$AR$677*AVERAGE('Assumptions (Wind)'!$AO$2:$AP$2)/10^9),0)</f>
        <v>-0.01603065902</v>
      </c>
      <c r="AX827" s="160">
        <f>IF($AR$677&gt;0,IPMT('Assumptions (Wind)'!$V$10,Model!AC1,'Assumptions (Wind)'!$V$13,'Assumptions (Wind)'!$V$8*Model!$AR$677*AVERAGE('Assumptions (Wind)'!$AO$2:$AP$2)/10^9),0)</f>
        <v>-0.01329812972</v>
      </c>
      <c r="AY827" s="160">
        <f>IF($AR$677&gt;0,IPMT('Assumptions (Wind)'!$V$10,Model!AD1,'Assumptions (Wind)'!$V$13,'Assumptions (Wind)'!$V$8*Model!$AR$677*AVERAGE('Assumptions (Wind)'!$AO$2:$AP$2)/10^9),0)</f>
        <v>-0.01034699807</v>
      </c>
      <c r="AZ827" s="160">
        <f>IF($AR$677&gt;0,IPMT('Assumptions (Wind)'!$V$10,Model!AE1,'Assumptions (Wind)'!$V$13,'Assumptions (Wind)'!$V$8*Model!$AR$677*AVERAGE('Assumptions (Wind)'!$AO$2:$AP$2)/10^9),0)</f>
        <v>-0.007159775897</v>
      </c>
      <c r="BA827" s="160">
        <f>IF($AR$677&gt;0,IPMT('Assumptions (Wind)'!$V$10,Model!AF1,'Assumptions (Wind)'!$V$13,'Assumptions (Wind)'!$V$8*Model!$AR$677*AVERAGE('Assumptions (Wind)'!$AO$2:$AP$2)/10^9),0)</f>
        <v>-0.003717575946</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-0.02787840718</v>
      </c>
      <c r="AT828" s="160">
        <f>IF($AS$677&gt;0,IPMT('Assumptions (Wind)'!$V$10,Model!X1,'Assumptions (Wind)'!$V$13,'Assumptions (Wind)'!$V$8*Model!$AS$677*AVERAGE('Assumptions (Wind)'!$AP$2:$AQ$2)/10^9),0)</f>
        <v>-0.02595397498</v>
      </c>
      <c r="AU828" s="160">
        <f>IF($AS$677&gt;0,IPMT('Assumptions (Wind)'!$V$10,Model!Y1,'Assumptions (Wind)'!$V$13,'Assumptions (Wind)'!$V$8*Model!$AS$677*AVERAGE('Assumptions (Wind)'!$AP$2:$AQ$2)/10^9),0)</f>
        <v>-0.02387558822</v>
      </c>
      <c r="AV828" s="160">
        <f>IF($AS$677&gt;0,IPMT('Assumptions (Wind)'!$V$10,Model!Z1,'Assumptions (Wind)'!$V$13,'Assumptions (Wind)'!$V$8*Model!$AS$677*AVERAGE('Assumptions (Wind)'!$AP$2:$AQ$2)/10^9),0)</f>
        <v>-0.02163093051</v>
      </c>
      <c r="AW828" s="160">
        <f>IF($AS$677&gt;0,IPMT('Assumptions (Wind)'!$V$10,Model!AA1,'Assumptions (Wind)'!$V$13,'Assumptions (Wind)'!$V$8*Model!$AS$677*AVERAGE('Assumptions (Wind)'!$AP$2:$AQ$2)/10^9),0)</f>
        <v>-0.01920670018</v>
      </c>
      <c r="AX828" s="160">
        <f>IF($AS$677&gt;0,IPMT('Assumptions (Wind)'!$V$10,Model!AB1,'Assumptions (Wind)'!$V$13,'Assumptions (Wind)'!$V$8*Model!$AS$677*AVERAGE('Assumptions (Wind)'!$AP$2:$AQ$2)/10^9),0)</f>
        <v>-0.01658853143</v>
      </c>
      <c r="AY828" s="160">
        <f>IF($AS$677&gt;0,IPMT('Assumptions (Wind)'!$V$10,Model!AC1,'Assumptions (Wind)'!$V$13,'Assumptions (Wind)'!$V$8*Model!$AS$677*AVERAGE('Assumptions (Wind)'!$AP$2:$AQ$2)/10^9),0)</f>
        <v>-0.01376090917</v>
      </c>
      <c r="AZ828" s="160">
        <f>IF($AS$677&gt;0,IPMT('Assumptions (Wind)'!$V$10,Model!AD1,'Assumptions (Wind)'!$V$13,'Assumptions (Wind)'!$V$8*Model!$AS$677*AVERAGE('Assumptions (Wind)'!$AP$2:$AQ$2)/10^9),0)</f>
        <v>-0.01070707714</v>
      </c>
      <c r="BA828" s="160">
        <f>IF($AS$677&gt;0,IPMT('Assumptions (Wind)'!$V$10,Model!AE1,'Assumptions (Wind)'!$V$13,'Assumptions (Wind)'!$V$8*Model!$AS$677*AVERAGE('Assumptions (Wind)'!$AP$2:$AQ$2)/10^9),0)</f>
        <v>-0.007408938543</v>
      </c>
      <c r="BB828" s="160">
        <f>IF($AS$677&gt;0,IPMT('Assumptions (Wind)'!$V$10,Model!AF1,'Assumptions (Wind)'!$V$13,'Assumptions (Wind)'!$V$8*Model!$AS$677*AVERAGE('Assumptions (Wind)'!$AP$2:$AQ$2)/10^9),0)</f>
        <v>-0.003846948859</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-0.04250049984</v>
      </c>
      <c r="AU829" s="181">
        <f>IF($AT$677&gt;0,IPMT('Assumptions (Wind)'!$V$10,Model!X1,'Assumptions (Wind)'!$V$13,'Assumptions (Wind)'!$V$8*Model!$AT$677*AVERAGE('Assumptions (Wind)'!$AQ$2:$AR$2)/10^9),0)</f>
        <v>-0.03956671206</v>
      </c>
      <c r="AV829" s="181">
        <f>IF($AT$677&gt;0,IPMT('Assumptions (Wind)'!$V$10,Model!Y1,'Assumptions (Wind)'!$V$13,'Assumptions (Wind)'!$V$8*Model!$AT$677*AVERAGE('Assumptions (Wind)'!$AQ$2:$AR$2)/10^9),0)</f>
        <v>-0.03639822127</v>
      </c>
      <c r="AW829" s="181">
        <f>IF($AT$677&gt;0,IPMT('Assumptions (Wind)'!$V$10,Model!Z1,'Assumptions (Wind)'!$V$13,'Assumptions (Wind)'!$V$8*Model!$AT$677*AVERAGE('Assumptions (Wind)'!$AQ$2:$AR$2)/10^9),0)</f>
        <v>-0.03297625121</v>
      </c>
      <c r="AX829" s="181">
        <f>IF($AT$677&gt;0,IPMT('Assumptions (Wind)'!$V$10,Model!AA1,'Assumptions (Wind)'!$V$13,'Assumptions (Wind)'!$V$8*Model!$AT$677*AVERAGE('Assumptions (Wind)'!$AQ$2:$AR$2)/10^9),0)</f>
        <v>-0.02928052355</v>
      </c>
      <c r="AY829" s="181">
        <f>IF($AT$677&gt;0,IPMT('Assumptions (Wind)'!$V$10,Model!AB1,'Assumptions (Wind)'!$V$13,'Assumptions (Wind)'!$V$8*Model!$AT$677*AVERAGE('Assumptions (Wind)'!$AQ$2:$AR$2)/10^9),0)</f>
        <v>-0.02528913767</v>
      </c>
      <c r="AZ829" s="181">
        <f>IF($AT$677&gt;0,IPMT('Assumptions (Wind)'!$V$10,Model!AC1,'Assumptions (Wind)'!$V$13,'Assumptions (Wind)'!$V$8*Model!$AT$677*AVERAGE('Assumptions (Wind)'!$AQ$2:$AR$2)/10^9),0)</f>
        <v>-0.02097844092</v>
      </c>
      <c r="BA829" s="181">
        <f>IF($AT$677&gt;0,IPMT('Assumptions (Wind)'!$V$10,Model!AD1,'Assumptions (Wind)'!$V$13,'Assumptions (Wind)'!$V$8*Model!$AT$677*AVERAGE('Assumptions (Wind)'!$AQ$2:$AR$2)/10^9),0)</f>
        <v>-0.01632288844</v>
      </c>
      <c r="BB829" s="181">
        <f>IF($AT$677&gt;0,IPMT('Assumptions (Wind)'!$V$10,Model!AE1,'Assumptions (Wind)'!$V$13,'Assumptions (Wind)'!$V$8*Model!$AT$677*AVERAGE('Assumptions (Wind)'!$AQ$2:$AR$2)/10^9),0)</f>
        <v>-0.01129489175</v>
      </c>
      <c r="BC829" s="181">
        <f>IF($AT$677&gt;0,IPMT('Assumptions (Wind)'!$V$10,Model!AF1,'Assumptions (Wind)'!$V$13,'Assumptions (Wind)'!$V$8*Model!$AT$677*AVERAGE('Assumptions (Wind)'!$AQ$2:$AR$2)/10^9),0)</f>
        <v>-0.005864655333</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-0.05798877246</v>
      </c>
      <c r="AV830" s="160">
        <f>IF($AU$677&gt;0,IPMT('Assumptions (Wind)'!$V$10,Model!X1,'Assumptions (Wind)'!$V$13,'Assumptions (Wind)'!$V$8*Model!$AU$677*AVERAGE('Assumptions (Wind)'!$AR$2:$AS$2)/10^9),0)</f>
        <v>-0.05398583715</v>
      </c>
      <c r="AW830" s="160">
        <f>IF($AU$677&gt;0,IPMT('Assumptions (Wind)'!$V$10,Model!Y1,'Assumptions (Wind)'!$V$13,'Assumptions (Wind)'!$V$8*Model!$AU$677*AVERAGE('Assumptions (Wind)'!$AR$2:$AS$2)/10^9),0)</f>
        <v>-0.04966266701</v>
      </c>
      <c r="AX830" s="160">
        <f>IF($AU$677&gt;0,IPMT('Assumptions (Wind)'!$V$10,Model!Z1,'Assumptions (Wind)'!$V$13,'Assumptions (Wind)'!$V$8*Model!$AU$677*AVERAGE('Assumptions (Wind)'!$AR$2:$AS$2)/10^9),0)</f>
        <v>-0.04499364326</v>
      </c>
      <c r="AY830" s="160">
        <f>IF($AU$677&gt;0,IPMT('Assumptions (Wind)'!$V$10,Model!AA1,'Assumptions (Wind)'!$V$13,'Assumptions (Wind)'!$V$8*Model!$AU$677*AVERAGE('Assumptions (Wind)'!$AR$2:$AS$2)/10^9),0)</f>
        <v>-0.03995109761</v>
      </c>
      <c r="AZ830" s="160">
        <f>IF($AU$677&gt;0,IPMT('Assumptions (Wind)'!$V$10,Model!AB1,'Assumptions (Wind)'!$V$13,'Assumptions (Wind)'!$V$8*Model!$AU$677*AVERAGE('Assumptions (Wind)'!$AR$2:$AS$2)/10^9),0)</f>
        <v>-0.03450514831</v>
      </c>
      <c r="BA830" s="160">
        <f>IF($AU$677&gt;0,IPMT('Assumptions (Wind)'!$V$10,Model!AC1,'Assumptions (Wind)'!$V$13,'Assumptions (Wind)'!$V$8*Model!$AU$677*AVERAGE('Assumptions (Wind)'!$AR$2:$AS$2)/10^9),0)</f>
        <v>-0.02862352307</v>
      </c>
      <c r="BB830" s="160">
        <f>IF($AU$677&gt;0,IPMT('Assumptions (Wind)'!$V$10,Model!AD1,'Assumptions (Wind)'!$V$13,'Assumptions (Wind)'!$V$8*Model!$AU$677*AVERAGE('Assumptions (Wind)'!$AR$2:$AS$2)/10^9),0)</f>
        <v>-0.0222713678</v>
      </c>
      <c r="BC830" s="160">
        <f>IF($AU$677&gt;0,IPMT('Assumptions (Wind)'!$V$10,Model!AE1,'Assumptions (Wind)'!$V$13,'Assumptions (Wind)'!$V$8*Model!$AU$677*AVERAGE('Assumptions (Wind)'!$AR$2:$AS$2)/10^9),0)</f>
        <v>-0.01541104011</v>
      </c>
      <c r="BD830" s="160">
        <f>IF($AU$677&gt;0,IPMT('Assumptions (Wind)'!$V$10,Model!AF1,'Assumptions (Wind)'!$V$13,'Assumptions (Wind)'!$V$8*Model!$AU$677*AVERAGE('Assumptions (Wind)'!$AR$2:$AS$2)/10^9),0)</f>
        <v>-0.008001886213</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-0.03221043812</v>
      </c>
      <c r="AW831" s="160">
        <f>IF($AV$677&gt;0,IPMT('Assumptions (Wind)'!$V$10,Model!X1,'Assumptions (Wind)'!$V$13,'Assumptions (Wind)'!$V$8*Model!$AV$677*AVERAGE('Assumptions (Wind)'!$AS$2:$AT$2)/10^9),0)</f>
        <v>-0.02998696805</v>
      </c>
      <c r="AX831" s="160">
        <f>IF($AV$677&gt;0,IPMT('Assumptions (Wind)'!$V$10,Model!Y1,'Assumptions (Wind)'!$V$13,'Assumptions (Wind)'!$V$8*Model!$AV$677*AVERAGE('Assumptions (Wind)'!$AS$2:$AT$2)/10^9),0)</f>
        <v>-0.02758562037</v>
      </c>
      <c r="AY831" s="160">
        <f>IF($AV$677&gt;0,IPMT('Assumptions (Wind)'!$V$10,Model!Z1,'Assumptions (Wind)'!$V$13,'Assumptions (Wind)'!$V$8*Model!$AV$677*AVERAGE('Assumptions (Wind)'!$AS$2:$AT$2)/10^9),0)</f>
        <v>-0.02499216487</v>
      </c>
      <c r="AZ831" s="160">
        <f>IF($AV$677&gt;0,IPMT('Assumptions (Wind)'!$V$10,Model!AA1,'Assumptions (Wind)'!$V$13,'Assumptions (Wind)'!$V$8*Model!$AV$677*AVERAGE('Assumptions (Wind)'!$AS$2:$AT$2)/10^9),0)</f>
        <v>-0.02219123294</v>
      </c>
      <c r="BA831" s="160">
        <f>IF($AV$677&gt;0,IPMT('Assumptions (Wind)'!$V$10,Model!AB1,'Assumptions (Wind)'!$V$13,'Assumptions (Wind)'!$V$8*Model!$AV$677*AVERAGE('Assumptions (Wind)'!$AS$2:$AT$2)/10^9),0)</f>
        <v>-0.01916622645</v>
      </c>
      <c r="BB831" s="160">
        <f>IF($AV$677&gt;0,IPMT('Assumptions (Wind)'!$V$10,Model!AC1,'Assumptions (Wind)'!$V$13,'Assumptions (Wind)'!$V$8*Model!$AV$677*AVERAGE('Assumptions (Wind)'!$AS$2:$AT$2)/10^9),0)</f>
        <v>-0.01589921944</v>
      </c>
      <c r="BC831" s="160">
        <f>IF($AV$677&gt;0,IPMT('Assumptions (Wind)'!$V$10,Model!AD1,'Assumptions (Wind)'!$V$13,'Assumptions (Wind)'!$V$8*Model!$AV$677*AVERAGE('Assumptions (Wind)'!$AS$2:$AT$2)/10^9),0)</f>
        <v>-0.01237085187</v>
      </c>
      <c r="BD831" s="160">
        <f>IF($AV$677&gt;0,IPMT('Assumptions (Wind)'!$V$10,Model!AE1,'Assumptions (Wind)'!$V$13,'Assumptions (Wind)'!$V$8*Model!$AV$677*AVERAGE('Assumptions (Wind)'!$AS$2:$AT$2)/10^9),0)</f>
        <v>-0.008560214899</v>
      </c>
      <c r="BE831" s="160">
        <f>IF($AV$677&gt;0,IPMT('Assumptions (Wind)'!$V$10,Model!AF1,'Assumptions (Wind)'!$V$13,'Assumptions (Wind)'!$V$8*Model!$AV$677*AVERAGE('Assumptions (Wind)'!$AS$2:$AT$2)/10^9),0)</f>
        <v>-0.004444726967</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-0.02778095058</v>
      </c>
      <c r="AX832" s="160">
        <f>IF($AW$677&gt;0,IPMT('Assumptions (Wind)'!$V$10,Model!X1,'Assumptions (Wind)'!$V$13,'Assumptions (Wind)'!$V$8*Model!$AW$677*AVERAGE('Assumptions (Wind)'!$AT$2:$AU$2)/10^9),0)</f>
        <v>-0.02586324577</v>
      </c>
      <c r="AY832" s="160">
        <f>IF($AW$677&gt;0,IPMT('Assumptions (Wind)'!$V$10,Model!Y1,'Assumptions (Wind)'!$V$13,'Assumptions (Wind)'!$V$8*Model!$AW$677*AVERAGE('Assumptions (Wind)'!$AT$2:$AU$2)/10^9),0)</f>
        <v>-0.02379212457</v>
      </c>
      <c r="AZ832" s="160">
        <f>IF($AW$677&gt;0,IPMT('Assumptions (Wind)'!$V$10,Model!Z1,'Assumptions (Wind)'!$V$13,'Assumptions (Wind)'!$V$8*Model!$AW$677*AVERAGE('Assumptions (Wind)'!$AT$2:$AU$2)/10^9),0)</f>
        <v>-0.02155531367</v>
      </c>
      <c r="BA832" s="160">
        <f>IF($AW$677&gt;0,IPMT('Assumptions (Wind)'!$V$10,Model!AA1,'Assumptions (Wind)'!$V$13,'Assumptions (Wind)'!$V$8*Model!$AW$677*AVERAGE('Assumptions (Wind)'!$AT$2:$AU$2)/10^9),0)</f>
        <v>-0.01913955791</v>
      </c>
      <c r="BB832" s="160">
        <f>IF($AW$677&gt;0,IPMT('Assumptions (Wind)'!$V$10,Model!AB1,'Assumptions (Wind)'!$V$13,'Assumptions (Wind)'!$V$8*Model!$AW$677*AVERAGE('Assumptions (Wind)'!$AT$2:$AU$2)/10^9),0)</f>
        <v>-0.01653054168</v>
      </c>
      <c r="BC832" s="160">
        <f>IF($AW$677&gt;0,IPMT('Assumptions (Wind)'!$V$10,Model!AC1,'Assumptions (Wind)'!$V$13,'Assumptions (Wind)'!$V$8*Model!$AW$677*AVERAGE('Assumptions (Wind)'!$AT$2:$AU$2)/10^9),0)</f>
        <v>-0.01371280415</v>
      </c>
      <c r="BD832" s="160">
        <f>IF($AW$677&gt;0,IPMT('Assumptions (Wind)'!$V$10,Model!AD1,'Assumptions (Wind)'!$V$13,'Assumptions (Wind)'!$V$8*Model!$AW$677*AVERAGE('Assumptions (Wind)'!$AT$2:$AU$2)/10^9),0)</f>
        <v>-0.01066964762</v>
      </c>
      <c r="BE832" s="160">
        <f>IF($AW$677&gt;0,IPMT('Assumptions (Wind)'!$V$10,Model!AE1,'Assumptions (Wind)'!$V$13,'Assumptions (Wind)'!$V$8*Model!$AW$677*AVERAGE('Assumptions (Wind)'!$AT$2:$AU$2)/10^9),0)</f>
        <v>-0.007383038571</v>
      </c>
      <c r="BF832" s="160">
        <f>IF($AW$677&gt;0,IPMT('Assumptions (Wind)'!$V$10,Model!AF1,'Assumptions (Wind)'!$V$13,'Assumptions (Wind)'!$V$8*Model!$AW$677*AVERAGE('Assumptions (Wind)'!$AT$2:$AU$2)/10^9),0)</f>
        <v>-0.003833500797</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-0.02784273803</v>
      </c>
      <c r="AY833" s="160">
        <f>IF($AX$677&gt;0,IPMT('Assumptions (Wind)'!$V$10,Model!X1,'Assumptions (Wind)'!$V$13,'Assumptions (Wind)'!$V$8*Model!$AX$677*AVERAGE('Assumptions (Wind)'!$AU$2:$AV$2)/10^9),0)</f>
        <v>-0.02592076806</v>
      </c>
      <c r="AZ833" s="160">
        <f>IF($AX$677&gt;0,IPMT('Assumptions (Wind)'!$V$10,Model!Y1,'Assumptions (Wind)'!$V$13,'Assumptions (Wind)'!$V$8*Model!$AX$677*AVERAGE('Assumptions (Wind)'!$AU$2:$AV$2)/10^9),0)</f>
        <v>-0.02384504049</v>
      </c>
      <c r="BA833" s="160">
        <f>IF($AX$677&gt;0,IPMT('Assumptions (Wind)'!$V$10,Model!Z1,'Assumptions (Wind)'!$V$13,'Assumptions (Wind)'!$V$8*Model!$AX$677*AVERAGE('Assumptions (Wind)'!$AU$2:$AV$2)/10^9),0)</f>
        <v>-0.02160325472</v>
      </c>
      <c r="BB833" s="160">
        <f>IF($AX$677&gt;0,IPMT('Assumptions (Wind)'!$V$10,Model!AA1,'Assumptions (Wind)'!$V$13,'Assumptions (Wind)'!$V$8*Model!$AX$677*AVERAGE('Assumptions (Wind)'!$AU$2:$AV$2)/10^9),0)</f>
        <v>-0.01918212609</v>
      </c>
      <c r="BC833" s="160">
        <f>IF($AX$677&gt;0,IPMT('Assumptions (Wind)'!$V$10,Model!AB1,'Assumptions (Wind)'!$V$13,'Assumptions (Wind)'!$V$8*Model!$AX$677*AVERAGE('Assumptions (Wind)'!$AU$2:$AV$2)/10^9),0)</f>
        <v>-0.01656730716</v>
      </c>
      <c r="BD833" s="160">
        <f>IF($AX$677&gt;0,IPMT('Assumptions (Wind)'!$V$10,Model!AC1,'Assumptions (Wind)'!$V$13,'Assumptions (Wind)'!$V$8*Model!$AX$677*AVERAGE('Assumptions (Wind)'!$AU$2:$AV$2)/10^9),0)</f>
        <v>-0.01374330272</v>
      </c>
      <c r="BE833" s="160">
        <f>IF($AX$677&gt;0,IPMT('Assumptions (Wind)'!$V$10,Model!AD1,'Assumptions (Wind)'!$V$13,'Assumptions (Wind)'!$V$8*Model!$AX$677*AVERAGE('Assumptions (Wind)'!$AU$2:$AV$2)/10^9),0)</f>
        <v>-0.01069337792</v>
      </c>
      <c r="BF833" s="160">
        <f>IF($AX$677&gt;0,IPMT('Assumptions (Wind)'!$V$10,Model!AE1,'Assumptions (Wind)'!$V$13,'Assumptions (Wind)'!$V$8*Model!$AX$677*AVERAGE('Assumptions (Wind)'!$AU$2:$AV$2)/10^9),0)</f>
        <v>-0.007399459145</v>
      </c>
      <c r="BG833" s="160">
        <f>IF($AX$677&gt;0,IPMT('Assumptions (Wind)'!$V$10,Model!AF1,'Assumptions (Wind)'!$V$13,'Assumptions (Wind)'!$V$8*Model!$AX$677*AVERAGE('Assumptions (Wind)'!$AU$2:$AV$2)/10^9),0)</f>
        <v>-0.003842026864</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-0.0280337218</v>
      </c>
      <c r="AZ834" s="160">
        <f>IF($AY$677&gt;0,IPMT('Assumptions (Wind)'!$V$10,Model!X1,'Assumptions (Wind)'!$V$13,'Assumptions (Wind)'!$V$8*Model!$AY$677*AVERAGE('Assumptions (Wind)'!$AV$2:$AW$2)/10^9),0)</f>
        <v>-0.02609856832</v>
      </c>
      <c r="BA834" s="160">
        <f>IF($AY$677&gt;0,IPMT('Assumptions (Wind)'!$V$10,Model!Y1,'Assumptions (Wind)'!$V$13,'Assumptions (Wind)'!$V$8*Model!$AY$677*AVERAGE('Assumptions (Wind)'!$AV$2:$AW$2)/10^9),0)</f>
        <v>-0.02400860256</v>
      </c>
      <c r="BB834" s="160">
        <f>IF($AY$677&gt;0,IPMT('Assumptions (Wind)'!$V$10,Model!Z1,'Assumptions (Wind)'!$V$13,'Assumptions (Wind)'!$V$8*Model!$AY$677*AVERAGE('Assumptions (Wind)'!$AV$2:$AW$2)/10^9),0)</f>
        <v>-0.02175143954</v>
      </c>
      <c r="BC834" s="160">
        <f>IF($AY$677&gt;0,IPMT('Assumptions (Wind)'!$V$10,Model!AA1,'Assumptions (Wind)'!$V$13,'Assumptions (Wind)'!$V$8*Model!$AY$677*AVERAGE('Assumptions (Wind)'!$AV$2:$AW$2)/10^9),0)</f>
        <v>-0.01931370347</v>
      </c>
      <c r="BD834" s="160">
        <f>IF($AY$677&gt;0,IPMT('Assumptions (Wind)'!$V$10,Model!AB1,'Assumptions (Wind)'!$V$13,'Assumptions (Wind)'!$V$8*Model!$AY$677*AVERAGE('Assumptions (Wind)'!$AV$2:$AW$2)/10^9),0)</f>
        <v>-0.01668094852</v>
      </c>
      <c r="BE834" s="160">
        <f>IF($AY$677&gt;0,IPMT('Assumptions (Wind)'!$V$10,Model!AC1,'Assumptions (Wind)'!$V$13,'Assumptions (Wind)'!$V$8*Model!$AY$677*AVERAGE('Assumptions (Wind)'!$AV$2:$AW$2)/10^9),0)</f>
        <v>-0.01383757318</v>
      </c>
      <c r="BF834" s="160">
        <f>IF($AY$677&gt;0,IPMT('Assumptions (Wind)'!$V$10,Model!AD1,'Assumptions (Wind)'!$V$13,'Assumptions (Wind)'!$V$8*Model!$AY$677*AVERAGE('Assumptions (Wind)'!$AV$2:$AW$2)/10^9),0)</f>
        <v>-0.01076672781</v>
      </c>
      <c r="BG834" s="160">
        <f>IF($AY$677&gt;0,IPMT('Assumptions (Wind)'!$V$10,Model!AE1,'Assumptions (Wind)'!$V$13,'Assumptions (Wind)'!$V$8*Model!$AY$677*AVERAGE('Assumptions (Wind)'!$AV$2:$AW$2)/10^9),0)</f>
        <v>-0.007450214807</v>
      </c>
      <c r="BH834" s="160">
        <f>IF($AY$677&gt;0,IPMT('Assumptions (Wind)'!$V$10,Model!AF1,'Assumptions (Wind)'!$V$13,'Assumptions (Wind)'!$V$8*Model!$AY$677*AVERAGE('Assumptions (Wind)'!$AV$2:$AW$2)/10^9),0)</f>
        <v>-0.003868380765</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-0.05641678937</v>
      </c>
      <c r="BA835" s="160">
        <f>IF($AZ$677&gt;0,IPMT('Assumptions (Wind)'!$V$10,Model!X1,'Assumptions (Wind)'!$V$13,'Assumptions (Wind)'!$V$8*Model!$AZ$677*AVERAGE('Assumptions (Wind)'!$AW$2:$AX$2)/10^9),0)</f>
        <v>-0.05252236725</v>
      </c>
      <c r="BB835" s="160">
        <f>IF($AZ$677&gt;0,IPMT('Assumptions (Wind)'!$V$10,Model!Y1,'Assumptions (Wind)'!$V$13,'Assumptions (Wind)'!$V$8*Model!$AZ$677*AVERAGE('Assumptions (Wind)'!$AW$2:$AX$2)/10^9),0)</f>
        <v>-0.04831639135</v>
      </c>
      <c r="BC835" s="160">
        <f>IF($AZ$677&gt;0,IPMT('Assumptions (Wind)'!$V$10,Model!Z1,'Assumptions (Wind)'!$V$13,'Assumptions (Wind)'!$V$8*Model!$AZ$677*AVERAGE('Assumptions (Wind)'!$AW$2:$AX$2)/10^9),0)</f>
        <v>-0.04377393739</v>
      </c>
      <c r="BD835" s="160">
        <f>IF($AZ$677&gt;0,IPMT('Assumptions (Wind)'!$V$10,Model!AA1,'Assumptions (Wind)'!$V$13,'Assumptions (Wind)'!$V$8*Model!$AZ$677*AVERAGE('Assumptions (Wind)'!$AW$2:$AX$2)/10^9),0)</f>
        <v>-0.03886808711</v>
      </c>
      <c r="BE835" s="160">
        <f>IF($AZ$677&gt;0,IPMT('Assumptions (Wind)'!$V$10,Model!AB1,'Assumptions (Wind)'!$V$13,'Assumptions (Wind)'!$V$8*Model!$AZ$677*AVERAGE('Assumptions (Wind)'!$AW$2:$AX$2)/10^9),0)</f>
        <v>-0.0335697688</v>
      </c>
      <c r="BF835" s="160">
        <f>IF($AZ$677&gt;0,IPMT('Assumptions (Wind)'!$V$10,Model!AC1,'Assumptions (Wind)'!$V$13,'Assumptions (Wind)'!$V$8*Model!$AZ$677*AVERAGE('Assumptions (Wind)'!$AW$2:$AX$2)/10^9),0)</f>
        <v>-0.02784758503</v>
      </c>
      <c r="BG835" s="160">
        <f>IF($AZ$677&gt;0,IPMT('Assumptions (Wind)'!$V$10,Model!AD1,'Assumptions (Wind)'!$V$13,'Assumptions (Wind)'!$V$8*Model!$AZ$677*AVERAGE('Assumptions (Wind)'!$AW$2:$AX$2)/10^9),0)</f>
        <v>-0.02166762656</v>
      </c>
      <c r="BH835" s="160">
        <f>IF($AZ$677&gt;0,IPMT('Assumptions (Wind)'!$V$10,Model!AE1,'Assumptions (Wind)'!$V$13,'Assumptions (Wind)'!$V$8*Model!$AZ$677*AVERAGE('Assumptions (Wind)'!$AW$2:$AX$2)/10^9),0)</f>
        <v>-0.01499327141</v>
      </c>
      <c r="BI835" s="160">
        <f>IF($AZ$677&gt;0,IPMT('Assumptions (Wind)'!$V$10,Model!AF1,'Assumptions (Wind)'!$V$13,'Assumptions (Wind)'!$V$8*Model!$AZ$677*AVERAGE('Assumptions (Wind)'!$AW$2:$AX$2)/10^9),0)</f>
        <v>-0.007784967846</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-0.05675842663</v>
      </c>
      <c r="BB836" s="160">
        <f>IF($BA$677&gt;0,IPMT('Assumptions (Wind)'!$V$10,Model!X1,'Assumptions (Wind)'!$V$13,'Assumptions (Wind)'!$V$8*Model!$BA$677*AVERAGE('Assumptions (Wind)'!$AX$2:$AY$2)/10^9),0)</f>
        <v>-0.05284042146</v>
      </c>
      <c r="BC836" s="160">
        <f>IF($BA$677&gt;0,IPMT('Assumptions (Wind)'!$V$10,Model!Y1,'Assumptions (Wind)'!$V$13,'Assumptions (Wind)'!$V$8*Model!$BA$677*AVERAGE('Assumptions (Wind)'!$AX$2:$AY$2)/10^9),0)</f>
        <v>-0.04860897588</v>
      </c>
      <c r="BD836" s="160">
        <f>IF($BA$677&gt;0,IPMT('Assumptions (Wind)'!$V$10,Model!Z1,'Assumptions (Wind)'!$V$13,'Assumptions (Wind)'!$V$8*Model!$BA$677*AVERAGE('Assumptions (Wind)'!$AX$2:$AY$2)/10^9),0)</f>
        <v>-0.04403901465</v>
      </c>
      <c r="BE836" s="160">
        <f>IF($BA$677&gt;0,IPMT('Assumptions (Wind)'!$V$10,Model!AA1,'Assumptions (Wind)'!$V$13,'Assumptions (Wind)'!$V$8*Model!$BA$677*AVERAGE('Assumptions (Wind)'!$AX$2:$AY$2)/10^9),0)</f>
        <v>-0.03910345652</v>
      </c>
      <c r="BF836" s="160">
        <f>IF($BA$677&gt;0,IPMT('Assumptions (Wind)'!$V$10,Model!AB1,'Assumptions (Wind)'!$V$13,'Assumptions (Wind)'!$V$8*Model!$BA$677*AVERAGE('Assumptions (Wind)'!$AX$2:$AY$2)/10^9),0)</f>
        <v>-0.03377305374</v>
      </c>
      <c r="BG836" s="160">
        <f>IF($BA$677&gt;0,IPMT('Assumptions (Wind)'!$V$10,Model!AC1,'Assumptions (Wind)'!$V$13,'Assumptions (Wind)'!$V$8*Model!$BA$677*AVERAGE('Assumptions (Wind)'!$AX$2:$AY$2)/10^9),0)</f>
        <v>-0.02801621874</v>
      </c>
      <c r="BH836" s="160">
        <f>IF($BA$677&gt;0,IPMT('Assumptions (Wind)'!$V$10,Model!AD1,'Assumptions (Wind)'!$V$13,'Assumptions (Wind)'!$V$8*Model!$BA$677*AVERAGE('Assumptions (Wind)'!$AX$2:$AY$2)/10^9),0)</f>
        <v>-0.02179883694</v>
      </c>
      <c r="BI836" s="160">
        <f>IF($BA$677&gt;0,IPMT('Assumptions (Wind)'!$V$10,Model!AE1,'Assumptions (Wind)'!$V$13,'Assumptions (Wind)'!$V$8*Model!$BA$677*AVERAGE('Assumptions (Wind)'!$AX$2:$AY$2)/10^9),0)</f>
        <v>-0.01508406459</v>
      </c>
      <c r="BJ836" s="160">
        <f>IF($BA$677&gt;0,IPMT('Assumptions (Wind)'!$V$10,Model!AF1,'Assumptions (Wind)'!$V$13,'Assumptions (Wind)'!$V$8*Model!$BA$677*AVERAGE('Assumptions (Wind)'!$AX$2:$AY$2)/10^9),0)</f>
        <v>-0.007832110463</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0.0004269265034</v>
      </c>
      <c r="J837" s="176">
        <f t="shared" si="36"/>
        <v>0.01283841135</v>
      </c>
      <c r="K837" s="176">
        <f t="shared" si="36"/>
        <v>0.02893429543</v>
      </c>
      <c r="L837" s="176">
        <f t="shared" si="36"/>
        <v>0.07350244069</v>
      </c>
      <c r="M837" s="176">
        <f t="shared" si="36"/>
        <v>0.1301915528</v>
      </c>
      <c r="N837" s="176">
        <f t="shared" si="36"/>
        <v>0.1814412047</v>
      </c>
      <c r="O837" s="176">
        <f t="shared" si="36"/>
        <v>0.323461008</v>
      </c>
      <c r="P837" s="176">
        <f t="shared" si="36"/>
        <v>0.3553211776</v>
      </c>
      <c r="Q837" s="176">
        <f t="shared" si="36"/>
        <v>0.2237463742</v>
      </c>
      <c r="R837" s="176">
        <f t="shared" si="36"/>
        <v>0.2065962431</v>
      </c>
      <c r="S837" s="176">
        <f t="shared" si="36"/>
        <v>0.3303552987</v>
      </c>
      <c r="T837" s="176">
        <f t="shared" si="36"/>
        <v>0.3144625935</v>
      </c>
      <c r="U837" s="176">
        <f t="shared" si="36"/>
        <v>0.1815328148</v>
      </c>
      <c r="V837" s="176">
        <f t="shared" si="36"/>
        <v>0.1236653411</v>
      </c>
      <c r="W837" s="176">
        <f t="shared" si="36"/>
        <v>0.09685290704</v>
      </c>
      <c r="X837" s="176">
        <f t="shared" si="36"/>
        <v>0.1536605255</v>
      </c>
      <c r="Y837" s="176">
        <f t="shared" si="36"/>
        <v>0.2894619149</v>
      </c>
      <c r="Z837" s="176">
        <f t="shared" si="36"/>
        <v>0.3885994402</v>
      </c>
      <c r="AA837" s="176">
        <f t="shared" si="36"/>
        <v>0.4503133929</v>
      </c>
      <c r="AB837" s="176">
        <f t="shared" si="36"/>
        <v>0.5137799534</v>
      </c>
      <c r="AC837" s="176">
        <f t="shared" si="36"/>
        <v>0.5444327843</v>
      </c>
      <c r="AD837" s="176">
        <f t="shared" si="36"/>
        <v>0.5405407089</v>
      </c>
      <c r="AE837" s="176">
        <f t="shared" si="36"/>
        <v>0.5367769979</v>
      </c>
      <c r="AF837" s="176">
        <f t="shared" si="36"/>
        <v>0.5334076561</v>
      </c>
      <c r="AG837" s="176">
        <f t="shared" si="36"/>
        <v>0.528978497</v>
      </c>
      <c r="AH837" s="176">
        <f t="shared" si="36"/>
        <v>0.5240502733</v>
      </c>
      <c r="AI837" s="176">
        <f t="shared" si="36"/>
        <v>0.5202734075</v>
      </c>
      <c r="AJ837" s="176">
        <f t="shared" si="36"/>
        <v>0.5187906946</v>
      </c>
      <c r="AK837" s="176">
        <f t="shared" si="36"/>
        <v>0.5202795606</v>
      </c>
      <c r="AL837" s="176">
        <f t="shared" si="36"/>
        <v>0.5376229352</v>
      </c>
      <c r="AM837" s="176">
        <f t="shared" si="36"/>
        <v>0.5591350141</v>
      </c>
      <c r="AN837" s="176">
        <f t="shared" si="36"/>
        <v>0.6042459623</v>
      </c>
      <c r="AO837" s="176">
        <f t="shared" si="36"/>
        <v>0.6570015895</v>
      </c>
      <c r="AP837" s="176">
        <f t="shared" si="36"/>
        <v>0.6993598616</v>
      </c>
      <c r="AQ837" s="176">
        <f t="shared" si="36"/>
        <v>0.8169507786</v>
      </c>
      <c r="AR837" s="176">
        <f t="shared" si="36"/>
        <v>0.8459471362</v>
      </c>
      <c r="AS837" s="176">
        <f t="shared" si="36"/>
        <v>0.73976177</v>
      </c>
      <c r="AT837" s="176">
        <f t="shared" si="36"/>
        <v>0.7394351394</v>
      </c>
      <c r="AU837" s="176">
        <f t="shared" si="36"/>
        <v>0.8830422481</v>
      </c>
      <c r="AV837" s="176">
        <f t="shared" si="36"/>
        <v>0.8903266944</v>
      </c>
      <c r="AW837" s="176">
        <f t="shared" si="36"/>
        <v>0.763683709</v>
      </c>
      <c r="AX837" s="176">
        <f t="shared" si="36"/>
        <v>0.7046878403</v>
      </c>
      <c r="AY837" s="176">
        <f t="shared" si="36"/>
        <v>0.6810279352</v>
      </c>
      <c r="AZ837" s="176">
        <f t="shared" si="36"/>
        <v>0.7468982464</v>
      </c>
      <c r="BA837" s="176">
        <f t="shared" si="36"/>
        <v>0.896889639</v>
      </c>
      <c r="BB837" s="176">
        <f t="shared" si="36"/>
        <v>0.7714973126</v>
      </c>
      <c r="BC837" s="176">
        <f t="shared" si="36"/>
        <v>0.463126219</v>
      </c>
      <c r="BD837" s="176">
        <f t="shared" si="36"/>
        <v>0.3052609846</v>
      </c>
      <c r="BE837" s="176">
        <f t="shared" si="36"/>
        <v>0.2039203712</v>
      </c>
      <c r="BF837" s="176">
        <f t="shared" si="36"/>
        <v>0.06811011195</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0.0004269265034</v>
      </c>
      <c r="J844" s="160">
        <f>IF($I$677&gt;0,'Assumptions (Wind)'!W$14*Model!$I$677*AVERAGE('Assumptions (Wind)'!$F$2:$G$2)/10^9,0)</f>
        <v>0.0006830824054</v>
      </c>
      <c r="K844" s="160">
        <f>IF($I$677&gt;0,'Assumptions (Wind)'!X$14*Model!$I$677*AVERAGE('Assumptions (Wind)'!$F$2:$G$2)/10^9,0)</f>
        <v>0.0004098494432</v>
      </c>
      <c r="L844" s="160">
        <f>IF($I$677&gt;0,'Assumptions (Wind)'!Y$14*Model!$I$677*AVERAGE('Assumptions (Wind)'!$F$2:$G$2)/10^9,0)</f>
        <v>0.0002459096659</v>
      </c>
      <c r="M844" s="160">
        <f>IF($I$677&gt;0,'Assumptions (Wind)'!Z$14*Model!$I$677*AVERAGE('Assumptions (Wind)'!$F$2:$G$2)/10^9,0)</f>
        <v>0.0002459096659</v>
      </c>
      <c r="N844" s="160">
        <f>IF($I$677&gt;0,'Assumptions (Wind)'!AA$14*Model!$I$677*AVERAGE('Assumptions (Wind)'!$F$2:$G$2)/10^9,0)</f>
        <v>0.000122954833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0.01215532895</v>
      </c>
      <c r="K845" s="160">
        <f>IF($J$677&gt;0,'Assumptions (Wind)'!W$14*Model!$J$677*AVERAGE('Assumptions (Wind)'!$G$2:$H$2)/10^9,0)</f>
        <v>0.01944852631</v>
      </c>
      <c r="L845" s="160">
        <f>IF($J$677&gt;0,'Assumptions (Wind)'!X$14*Model!$J$677*AVERAGE('Assumptions (Wind)'!$G$2:$H$2)/10^9,0)</f>
        <v>0.01166911579</v>
      </c>
      <c r="M845" s="160">
        <f>IF($J$677&gt;0,'Assumptions (Wind)'!Y$14*Model!$J$677*AVERAGE('Assumptions (Wind)'!$G$2:$H$2)/10^9,0)</f>
        <v>0.007001469473</v>
      </c>
      <c r="N845" s="160">
        <f>IF($J$677&gt;0,'Assumptions (Wind)'!Z$14*Model!$J$677*AVERAGE('Assumptions (Wind)'!$G$2:$H$2)/10^9,0)</f>
        <v>0.007001469473</v>
      </c>
      <c r="O845" s="160">
        <f>IF($J$677&gt;0,'Assumptions (Wind)'!AA$14*Model!$J$677*AVERAGE('Assumptions (Wind)'!$G$2:$H$2)/10^9,0)</f>
        <v>0.003500734736</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0.009075919673</v>
      </c>
      <c r="L846" s="160">
        <f>IF($K$677&gt;0,'Assumptions (Wind)'!W$14*Model!$K$677*AVERAGE('Assumptions (Wind)'!$H$2:$I$2)/10^9,0)</f>
        <v>0.01452147148</v>
      </c>
      <c r="M846" s="160">
        <f>IF($K$677&gt;0,'Assumptions (Wind)'!X$14*Model!$K$677*AVERAGE('Assumptions (Wind)'!$H$2:$I$2)/10^9,0)</f>
        <v>0.008712882886</v>
      </c>
      <c r="N846" s="160">
        <f>IF($K$677&gt;0,'Assumptions (Wind)'!Y$14*Model!$K$677*AVERAGE('Assumptions (Wind)'!$H$2:$I$2)/10^9,0)</f>
        <v>0.005227729732</v>
      </c>
      <c r="O846" s="160">
        <f>IF($K$677&gt;0,'Assumptions (Wind)'!Z$14*Model!$K$677*AVERAGE('Assumptions (Wind)'!$H$2:$I$2)/10^9,0)</f>
        <v>0.005227729732</v>
      </c>
      <c r="P846" s="160">
        <f>IF($K$677&gt;0,'Assumptions (Wind)'!AA$14*Model!$K$677*AVERAGE('Assumptions (Wind)'!$H$2:$I$2)/10^9,0)</f>
        <v>0.002613864866</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0.04706594376</v>
      </c>
      <c r="M847" s="160">
        <f>IF($L$677&gt;0,'Assumptions (Wind)'!W$14*Model!$L$677*AVERAGE('Assumptions (Wind)'!$I$2:$J$2)/10^9,0)</f>
        <v>0.07530551001</v>
      </c>
      <c r="N847" s="160">
        <f>IF($L$677&gt;0,'Assumptions (Wind)'!X$14*Model!$L$677*AVERAGE('Assumptions (Wind)'!$I$2:$J$2)/10^9,0)</f>
        <v>0.04518330601</v>
      </c>
      <c r="O847" s="160">
        <f>IF($L$677&gt;0,'Assumptions (Wind)'!Y$14*Model!$L$677*AVERAGE('Assumptions (Wind)'!$I$2:$J$2)/10^9,0)</f>
        <v>0.02710998361</v>
      </c>
      <c r="P847" s="160">
        <f>IF($L$677&gt;0,'Assumptions (Wind)'!Z$14*Model!$L$677*AVERAGE('Assumptions (Wind)'!$I$2:$J$2)/10^9,0)</f>
        <v>0.02710998361</v>
      </c>
      <c r="Q847" s="160">
        <f>IF($L$677&gt;0,'Assumptions (Wind)'!AA$14*Model!$L$677*AVERAGE('Assumptions (Wind)'!$I$2:$J$2)/10^9,0)</f>
        <v>0.0135549918</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0.03892578073</v>
      </c>
      <c r="N848" s="160">
        <f>IF($M$677&gt;0,'Assumptions (Wind)'!W$14*Model!$M$677*AVERAGE('Assumptions (Wind)'!$J$2:$K$2)/10^9,0)</f>
        <v>0.06228124916</v>
      </c>
      <c r="O848" s="160">
        <f>IF($M$677&gt;0,'Assumptions (Wind)'!X$14*Model!$M$677*AVERAGE('Assumptions (Wind)'!$J$2:$K$2)/10^9,0)</f>
        <v>0.0373687495</v>
      </c>
      <c r="P848" s="160">
        <f>IF($M$677&gt;0,'Assumptions (Wind)'!Y$14*Model!$M$677*AVERAGE('Assumptions (Wind)'!$J$2:$K$2)/10^9,0)</f>
        <v>0.0224212497</v>
      </c>
      <c r="Q848" s="160">
        <f>IF($M$677&gt;0,'Assumptions (Wind)'!Z$14*Model!$M$677*AVERAGE('Assumptions (Wind)'!$J$2:$K$2)/10^9,0)</f>
        <v>0.0224212497</v>
      </c>
      <c r="R848" s="160">
        <f>IF($M$677&gt;0,'Assumptions (Wind)'!AA$14*Model!$M$677*AVERAGE('Assumptions (Wind)'!$J$2:$K$2)/10^9,0)</f>
        <v>0.01121062485</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0.06162449552</v>
      </c>
      <c r="O849" s="177">
        <f>IF($N$677&gt;0,'Assumptions (Wind)'!W$14*Model!$N$677*AVERAGE('Assumptions (Wind)'!$K$2:$L$2)/10^9,0)</f>
        <v>0.09859919282</v>
      </c>
      <c r="P849" s="177">
        <f>IF($N$677&gt;0,'Assumptions (Wind)'!X$14*Model!$N$677*AVERAGE('Assumptions (Wind)'!$K$2:$L$2)/10^9,0)</f>
        <v>0.05915951569</v>
      </c>
      <c r="Q849" s="177">
        <f>IF($N$677&gt;0,'Assumptions (Wind)'!Y$14*Model!$N$677*AVERAGE('Assumptions (Wind)'!$K$2:$L$2)/10^9,0)</f>
        <v>0.03549570942</v>
      </c>
      <c r="R849" s="177">
        <f>IF($N$677&gt;0,'Assumptions (Wind)'!Z$14*Model!$N$677*AVERAGE('Assumptions (Wind)'!$K$2:$L$2)/10^9,0)</f>
        <v>0.03549570942</v>
      </c>
      <c r="S849" s="177">
        <f>IF($N$677&gt;0,'Assumptions (Wind)'!AA$14*Model!$N$677*AVERAGE('Assumptions (Wind)'!$K$2:$L$2)/10^9,0)</f>
        <v>0.01774785471</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0.1516546176</v>
      </c>
      <c r="P850" s="160">
        <f>IF($O$677&gt;0,'Assumptions (Wind)'!W$14*Model!$O$677*AVERAGE('Assumptions (Wind)'!$L$2:$M$2)/10^9,0)</f>
        <v>0.2426473882</v>
      </c>
      <c r="Q850" s="160">
        <f>IF($O$677&gt;0,'Assumptions (Wind)'!X$14*Model!$O$677*AVERAGE('Assumptions (Wind)'!$L$2:$M$2)/10^9,0)</f>
        <v>0.1455884329</v>
      </c>
      <c r="R850" s="160">
        <f>IF($O$677&gt;0,'Assumptions (Wind)'!Y$14*Model!$O$677*AVERAGE('Assumptions (Wind)'!$L$2:$M$2)/10^9,0)</f>
        <v>0.08735305976</v>
      </c>
      <c r="S850" s="160">
        <f>IF($O$677&gt;0,'Assumptions (Wind)'!Z$14*Model!$O$677*AVERAGE('Assumptions (Wind)'!$L$2:$M$2)/10^9,0)</f>
        <v>0.08735305976</v>
      </c>
      <c r="T850" s="160">
        <f>IF($O$677&gt;0,'Assumptions (Wind)'!AA$14*Model!$O$677*AVERAGE('Assumptions (Wind)'!$L$2:$M$2)/10^9,0)</f>
        <v>0.04367652988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0.001369175504</v>
      </c>
      <c r="Q851" s="177">
        <f>IF($P$677&gt;0,'Assumptions (Wind)'!W$14*Model!$P$677*AVERAGE('Assumptions (Wind)'!$M$2:$N$2)/10^9,0)</f>
        <v>0.002190680806</v>
      </c>
      <c r="R851" s="177">
        <f>IF($P$677&gt;0,'Assumptions (Wind)'!X$14*Model!$P$677*AVERAGE('Assumptions (Wind)'!$M$2:$N$2)/10^9,0)</f>
        <v>0.001314408484</v>
      </c>
      <c r="S851" s="177">
        <f>IF($P$677&gt;0,'Assumptions (Wind)'!Y$14*Model!$P$677*AVERAGE('Assumptions (Wind)'!$M$2:$N$2)/10^9,0)</f>
        <v>0.0007886450901</v>
      </c>
      <c r="T851" s="177">
        <f>IF($P$677&gt;0,'Assumptions (Wind)'!Z$14*Model!$P$677*AVERAGE('Assumptions (Wind)'!$M$2:$N$2)/10^9,0)</f>
        <v>0.0007886450901</v>
      </c>
      <c r="U851" s="177">
        <f>IF($P$677&gt;0,'Assumptions (Wind)'!AA$14*Model!$P$677*AVERAGE('Assumptions (Wind)'!$M$2:$N$2)/10^9,0)</f>
        <v>0.0003943225451</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0.00449530956</v>
      </c>
      <c r="R852" s="160">
        <f>IF($Q$677&gt;0,'Assumptions (Wind)'!W$14*Model!$Q$677*AVERAGE('Assumptions (Wind)'!$N$2:$O$2)/10^9,0)</f>
        <v>0.007192495297</v>
      </c>
      <c r="S852" s="160">
        <f>IF($Q$677&gt;0,'Assumptions (Wind)'!X$14*Model!$Q$677*AVERAGE('Assumptions (Wind)'!$N$2:$O$2)/10^9,0)</f>
        <v>0.004315497178</v>
      </c>
      <c r="T852" s="160">
        <f>IF($Q$677&gt;0,'Assumptions (Wind)'!Y$14*Model!$Q$677*AVERAGE('Assumptions (Wind)'!$N$2:$O$2)/10^9,0)</f>
        <v>0.002589298307</v>
      </c>
      <c r="U852" s="160">
        <f>IF($Q$677&gt;0,'Assumptions (Wind)'!Z$14*Model!$Q$677*AVERAGE('Assumptions (Wind)'!$N$2:$O$2)/10^9,0)</f>
        <v>0.002589298307</v>
      </c>
      <c r="V852" s="160">
        <f>IF($Q$677&gt;0,'Assumptions (Wind)'!AA$14*Model!$Q$677*AVERAGE('Assumptions (Wind)'!$N$2:$O$2)/10^9,0)</f>
        <v>0.001294649153</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0.06402994527</v>
      </c>
      <c r="S853" s="177">
        <f>IF($R$677&gt;0,'Assumptions (Wind)'!W$14*Model!$R$677*AVERAGE('Assumptions (Wind)'!$O$2:$P$2)/10^9,0)</f>
        <v>0.1024479124</v>
      </c>
      <c r="T853" s="177">
        <f>IF($R$677&gt;0,'Assumptions (Wind)'!X$14*Model!$R$677*AVERAGE('Assumptions (Wind)'!$O$2:$P$2)/10^9,0)</f>
        <v>0.06146874745</v>
      </c>
      <c r="U853" s="177">
        <f>IF($R$677&gt;0,'Assumptions (Wind)'!Y$14*Model!$R$677*AVERAGE('Assumptions (Wind)'!$O$2:$P$2)/10^9,0)</f>
        <v>0.03688124847</v>
      </c>
      <c r="V853" s="177">
        <f>IF($R$677&gt;0,'Assumptions (Wind)'!Z$14*Model!$R$677*AVERAGE('Assumptions (Wind)'!$O$2:$P$2)/10^9,0)</f>
        <v>0.03688124847</v>
      </c>
      <c r="W853" s="177">
        <f>IF($R$677&gt;0,'Assumptions (Wind)'!AA$14*Model!$R$677*AVERAGE('Assumptions (Wind)'!$O$2:$P$2)/10^9,0)</f>
        <v>0.01844062424</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0.1177023295</v>
      </c>
      <c r="T854" s="160">
        <f>IF($S$677&gt;0,'Assumptions (Wind)'!W$14*Model!$S$677*AVERAGE('Assumptions (Wind)'!$P$2:$Q$2)/10^9,0)</f>
        <v>0.1883237272</v>
      </c>
      <c r="U854" s="160">
        <f>IF($S$677&gt;0,'Assumptions (Wind)'!X$14*Model!$S$677*AVERAGE('Assumptions (Wind)'!$P$2:$Q$2)/10^9,0)</f>
        <v>0.1129942363</v>
      </c>
      <c r="V854" s="160">
        <f>IF($S$677&gt;0,'Assumptions (Wind)'!Y$14*Model!$S$677*AVERAGE('Assumptions (Wind)'!$P$2:$Q$2)/10^9,0)</f>
        <v>0.06779654179</v>
      </c>
      <c r="W854" s="160">
        <f>IF($S$677&gt;0,'Assumptions (Wind)'!Z$14*Model!$S$677*AVERAGE('Assumptions (Wind)'!$P$2:$Q$2)/10^9,0)</f>
        <v>0.06779654179</v>
      </c>
      <c r="X854" s="160">
        <f>IF($S$677&gt;0,'Assumptions (Wind)'!AA$14*Model!$S$677*AVERAGE('Assumptions (Wind)'!$P$2:$Q$2)/10^9,0)</f>
        <v>0.0338982709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0.01761564559</v>
      </c>
      <c r="U855" s="160">
        <f>IF($T$677&gt;0,'Assumptions (Wind)'!W$14*Model!$T$677*AVERAGE('Assumptions (Wind)'!$Q$2:$R$2)/10^9,0)</f>
        <v>0.02818503295</v>
      </c>
      <c r="V855" s="160">
        <f>IF($T$677&gt;0,'Assumptions (Wind)'!X$14*Model!$T$677*AVERAGE('Assumptions (Wind)'!$Q$2:$R$2)/10^9,0)</f>
        <v>0.01691101977</v>
      </c>
      <c r="W855" s="160">
        <f>IF($T$677&gt;0,'Assumptions (Wind)'!Y$14*Model!$T$677*AVERAGE('Assumptions (Wind)'!$Q$2:$R$2)/10^9,0)</f>
        <v>0.01014661186</v>
      </c>
      <c r="X855" s="160">
        <f>IF($T$677&gt;0,'Assumptions (Wind)'!Z$14*Model!$T$677*AVERAGE('Assumptions (Wind)'!$Q$2:$R$2)/10^9,0)</f>
        <v>0.01014661186</v>
      </c>
      <c r="Y855" s="160">
        <f>IF($T$677&gt;0,'Assumptions (Wind)'!AA$14*Model!$T$677*AVERAGE('Assumptions (Wind)'!$Q$2:$R$2)/10^9,0)</f>
        <v>0.005073305931</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0.0004886761965</v>
      </c>
      <c r="V856" s="160">
        <f>IF($U$677&gt;0,'Assumptions (Wind)'!W$14*Model!$U$677*AVERAGE('Assumptions (Wind)'!$R$2:$S$2)/10^9,0)</f>
        <v>0.0007818819144</v>
      </c>
      <c r="W856" s="160">
        <f>IF($U$677&gt;0,'Assumptions (Wind)'!X$14*Model!$U$677*AVERAGE('Assumptions (Wind)'!$R$2:$S$2)/10^9,0)</f>
        <v>0.0004691291486</v>
      </c>
      <c r="X856" s="160">
        <f>IF($U$677&gt;0,'Assumptions (Wind)'!Y$14*Model!$U$677*AVERAGE('Assumptions (Wind)'!$R$2:$S$2)/10^9,0)</f>
        <v>0.0002814774892</v>
      </c>
      <c r="Y856" s="160">
        <f>IF($U$677&gt;0,'Assumptions (Wind)'!Z$14*Model!$U$677*AVERAGE('Assumptions (Wind)'!$R$2:$S$2)/10^9,0)</f>
        <v>0.0002814774892</v>
      </c>
      <c r="Z856" s="160">
        <f>IF($U$677&gt;0,'Assumptions (Wind)'!AA$14*Model!$U$677*AVERAGE('Assumptions (Wind)'!$R$2:$S$2)/10^9,0)</f>
        <v>0.0001407387446</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0.1093341652</v>
      </c>
      <c r="Y859" s="160">
        <f>IF($X$677&gt;0,'Assumptions (Wind)'!W14*Model!$X$677*'Assumptions (Wind)'!$V$2/10^9,0)</f>
        <v>0.1749346644</v>
      </c>
      <c r="Z859" s="160">
        <f>IF($X$677&gt;0,'Assumptions (Wind)'!X14*Model!$X$677*'Assumptions (Wind)'!$V$2/10^9,0)</f>
        <v>0.1049607986</v>
      </c>
      <c r="AA859" s="160">
        <f>IF($X$677&gt;0,'Assumptions (Wind)'!Y14*Model!$X$677*'Assumptions (Wind)'!$V$2/10^9,0)</f>
        <v>0.06297647918</v>
      </c>
      <c r="AB859" s="160">
        <f>IF($X$677&gt;0,'Assumptions (Wind)'!Z14*Model!$X$677*'Assumptions (Wind)'!$V$2/10^9,0)</f>
        <v>0.06297647918</v>
      </c>
      <c r="AC859" s="160">
        <f>IF($X$677&gt;0,'Assumptions (Wind)'!AA14*Model!$X$677*'Assumptions (Wind)'!$V$2/10^9,0)</f>
        <v>0.03148823959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0.1091724671</v>
      </c>
      <c r="Z860" s="160">
        <f>IF($Y$677&gt;0,'Assumptions (Wind)'!W14*Model!$Y$677*AVERAGE('Assumptions (Wind)'!$V$2:$W$2)/10^9,0)</f>
        <v>0.1746759474</v>
      </c>
      <c r="AA860" s="160">
        <f>IF($Y$677&gt;0,'Assumptions (Wind)'!X14*Model!$Y$677*AVERAGE('Assumptions (Wind)'!$V$2:$W$2)/10^9,0)</f>
        <v>0.1048055684</v>
      </c>
      <c r="AB860" s="160">
        <f>IF($Y$677&gt;0,'Assumptions (Wind)'!Y14*Model!$Y$677*AVERAGE('Assumptions (Wind)'!$V$2:$W$2)/10^9,0)</f>
        <v>0.06288334106</v>
      </c>
      <c r="AC860" s="160">
        <f>IF($Y$677&gt;0,'Assumptions (Wind)'!Z14*Model!$Y$677*AVERAGE('Assumptions (Wind)'!$V$2:$W$2)/10^9,0)</f>
        <v>0.06288334106</v>
      </c>
      <c r="AD860" s="160">
        <f>IF($Y$677&gt;0,'Assumptions (Wind)'!AA14*Model!$Y$677*AVERAGE('Assumptions (Wind)'!$V$2:$W$2)/10^9,0)</f>
        <v>0.03144167053</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0.1088219555</v>
      </c>
      <c r="AA861" s="160">
        <f>IF($Z$677&gt;0,'Assumptions (Wind)'!W14*Model!$Z$677*AVERAGE('Assumptions (Wind)'!$W$2:$X$2)/10^9,0)</f>
        <v>0.1741151287</v>
      </c>
      <c r="AB861" s="160">
        <f>IF($Z$677&gt;0,'Assumptions (Wind)'!X14*Model!$Z$677*AVERAGE('Assumptions (Wind)'!$W$2:$X$2)/10^9,0)</f>
        <v>0.1044690772</v>
      </c>
      <c r="AC861" s="160">
        <f>IF($Z$677&gt;0,'Assumptions (Wind)'!Y14*Model!$Z$677*AVERAGE('Assumptions (Wind)'!$W$2:$X$2)/10^9,0)</f>
        <v>0.06268144635</v>
      </c>
      <c r="AD861" s="160">
        <f>IF($Z$677&gt;0,'Assumptions (Wind)'!Z14*Model!$Z$677*AVERAGE('Assumptions (Wind)'!$W$2:$X$2)/10^9,0)</f>
        <v>0.06268144635</v>
      </c>
      <c r="AE861" s="160">
        <f>IF($Z$677&gt;0,'Assumptions (Wind)'!AA14*Model!$Z$677*AVERAGE('Assumptions (Wind)'!$W$2:$X$2)/10^9,0)</f>
        <v>0.03134072317</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0.1084162165</v>
      </c>
      <c r="AB862" s="160">
        <f>IF($AA$677&gt;0,'Assumptions (Wind)'!W14*Model!$AA$677*AVERAGE('Assumptions (Wind)'!$X$2:$Y$2)/10^9,0)</f>
        <v>0.1734659464</v>
      </c>
      <c r="AC862" s="160">
        <f>IF($AA$677&gt;0,'Assumptions (Wind)'!X14*Model!$AA$677*AVERAGE('Assumptions (Wind)'!$X$2:$Y$2)/10^9,0)</f>
        <v>0.1040795678</v>
      </c>
      <c r="AD862" s="160">
        <f>IF($AA$677&gt;0,'Assumptions (Wind)'!Y14*Model!$AA$677*AVERAGE('Assumptions (Wind)'!$X$2:$Y$2)/10^9,0)</f>
        <v>0.06244774071</v>
      </c>
      <c r="AE862" s="160">
        <f>IF($AA$677&gt;0,'Assumptions (Wind)'!Z14*Model!$AA$677*AVERAGE('Assumptions (Wind)'!$X$2:$Y$2)/10^9,0)</f>
        <v>0.06244774071</v>
      </c>
      <c r="AF862" s="160">
        <f>IF($AA$677&gt;0,'Assumptions (Wind)'!AA14*Model!$AA$677*AVERAGE('Assumptions (Wind)'!$X$2:$Y$2)/10^9,0)</f>
        <v>0.03122387035</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0.1099851094</v>
      </c>
      <c r="AC863" s="160">
        <f>IF($AB$677&gt;0,'Assumptions (Wind)'!W14*Model!$AB$677*AVERAGE('Assumptions (Wind)'!$Y$2:$Z$2)/10^9,0)</f>
        <v>0.1759761751</v>
      </c>
      <c r="AD863" s="160">
        <f>IF($AB$677&gt;0,'Assumptions (Wind)'!X14*Model!$AB$677*AVERAGE('Assumptions (Wind)'!$Y$2:$Z$2)/10^9,0)</f>
        <v>0.1055857051</v>
      </c>
      <c r="AE863" s="160">
        <f>IF($AB$677&gt;0,'Assumptions (Wind)'!Y14*Model!$AB$677*AVERAGE('Assumptions (Wind)'!$Y$2:$Z$2)/10^9,0)</f>
        <v>0.06335142304</v>
      </c>
      <c r="AF863" s="160">
        <f>IF($AB$677&gt;0,'Assumptions (Wind)'!Z14*Model!$AB$677*AVERAGE('Assumptions (Wind)'!$Y$2:$Z$2)/10^9,0)</f>
        <v>0.06335142304</v>
      </c>
      <c r="AG863" s="160">
        <f>IF($AB$677&gt;0,'Assumptions (Wind)'!AA14*Model!$AB$677*AVERAGE('Assumptions (Wind)'!$Y$2:$Z$2)/10^9,0)</f>
        <v>0.03167571152</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0.1073240143</v>
      </c>
      <c r="AD864" s="160">
        <f>IF($AC$677&gt;0,'Assumptions (Wind)'!W14*Model!$AC$677*AVERAGE('Assumptions (Wind)'!$Z$2:$AA$2)/10^9,0)</f>
        <v>0.1717184229</v>
      </c>
      <c r="AE864" s="160">
        <f>IF($AC$677&gt;0,'Assumptions (Wind)'!X14*Model!$AC$677*AVERAGE('Assumptions (Wind)'!$Z$2:$AA$2)/10^9,0)</f>
        <v>0.1030310537</v>
      </c>
      <c r="AF864" s="160">
        <f>IF($AC$677&gt;0,'Assumptions (Wind)'!Y14*Model!$AC$677*AVERAGE('Assumptions (Wind)'!$Z$2:$AA$2)/10^9,0)</f>
        <v>0.06181863223</v>
      </c>
      <c r="AG864" s="160">
        <f>IF($AC$677&gt;0,'Assumptions (Wind)'!Z14*Model!$AC$677*AVERAGE('Assumptions (Wind)'!$Z$2:$AA$2)/10^9,0)</f>
        <v>0.06181863223</v>
      </c>
      <c r="AH864" s="160">
        <f>IF($AC$677&gt;0,'Assumptions (Wind)'!AA14*Model!$AC$677*AVERAGE('Assumptions (Wind)'!$Z$2:$AA$2)/10^9,0)</f>
        <v>0.03090931611</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0.1066657234</v>
      </c>
      <c r="AE865" s="160">
        <f>IF($AD$677&gt;0,'Assumptions (Wind)'!W14*Model!$AD$677*AVERAGE('Assumptions (Wind)'!$AA$2:$AB$2)/10^9,0)</f>
        <v>0.1706651574</v>
      </c>
      <c r="AF865" s="160">
        <f>IF($AD$677&gt;0,'Assumptions (Wind)'!X14*Model!$AD$677*AVERAGE('Assumptions (Wind)'!$AA$2:$AB$2)/10^9,0)</f>
        <v>0.1023990945</v>
      </c>
      <c r="AG865" s="160">
        <f>IF($AD$677&gt;0,'Assumptions (Wind)'!Y14*Model!$AD$677*AVERAGE('Assumptions (Wind)'!$AA$2:$AB$2)/10^9,0)</f>
        <v>0.06143945667</v>
      </c>
      <c r="AH865" s="160">
        <f>IF($AD$677&gt;0,'Assumptions (Wind)'!Z14*Model!$AD$677*AVERAGE('Assumptions (Wind)'!$AA$2:$AB$2)/10^9,0)</f>
        <v>0.06143945667</v>
      </c>
      <c r="AI865" s="160">
        <f>IF($AD$677&gt;0,'Assumptions (Wind)'!AA14*Model!$AD$677*AVERAGE('Assumptions (Wind)'!$AA$2:$AB$2)/10^9,0)</f>
        <v>0.03071972834</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0.1059408998</v>
      </c>
      <c r="AF866" s="160">
        <f>IF($AE$677&gt;0,'Assumptions (Wind)'!W14*Model!$AE$677*AVERAGE('Assumptions (Wind)'!$AB$2:$AC$2)/10^9,0)</f>
        <v>0.1695054397</v>
      </c>
      <c r="AG866" s="160">
        <f>IF($AE$677&gt;0,'Assumptions (Wind)'!X14*Model!$AE$677*AVERAGE('Assumptions (Wind)'!$AB$2:$AC$2)/10^9,0)</f>
        <v>0.1017032638</v>
      </c>
      <c r="AH866" s="160">
        <f>IF($AE$677&gt;0,'Assumptions (Wind)'!Y14*Model!$AE$677*AVERAGE('Assumptions (Wind)'!$AB$2:$AC$2)/10^9,0)</f>
        <v>0.06102195828</v>
      </c>
      <c r="AI866" s="160">
        <f>IF($AE$677&gt;0,'Assumptions (Wind)'!Z14*Model!$AE$677*AVERAGE('Assumptions (Wind)'!$AB$2:$AC$2)/10^9,0)</f>
        <v>0.06102195828</v>
      </c>
      <c r="AJ866" s="160">
        <f>IF($AE$677&gt;0,'Assumptions (Wind)'!AA14*Model!$AE$677*AVERAGE('Assumptions (Wind)'!$AB$2:$AC$2)/10^9,0)</f>
        <v>0.03051097914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0.1051091963</v>
      </c>
      <c r="AG867" s="160">
        <f>IF($AF$677&gt;0,'Assumptions (Wind)'!W14*Model!$AF$677*AVERAGE('Assumptions (Wind)'!$AC$2:$AD$2)/10^9,0)</f>
        <v>0.1681747141</v>
      </c>
      <c r="AH867" s="160">
        <f>IF($AF$677&gt;0,'Assumptions (Wind)'!X14*Model!$AF$677*AVERAGE('Assumptions (Wind)'!$AC$2:$AD$2)/10^9,0)</f>
        <v>0.1009048285</v>
      </c>
      <c r="AI867" s="160">
        <f>IF($AF$677&gt;0,'Assumptions (Wind)'!Y14*Model!$AF$677*AVERAGE('Assumptions (Wind)'!$AC$2:$AD$2)/10^9,0)</f>
        <v>0.06054289709</v>
      </c>
      <c r="AJ867" s="160">
        <f>IF($AF$677&gt;0,'Assumptions (Wind)'!Z14*Model!$AF$677*AVERAGE('Assumptions (Wind)'!$AC$2:$AD$2)/10^9,0)</f>
        <v>0.06054289709</v>
      </c>
      <c r="AK867" s="160">
        <f>IF($AF$677&gt;0,'Assumptions (Wind)'!AA14*Model!$AF$677*AVERAGE('Assumptions (Wind)'!$AC$2:$AD$2)/10^9,0)</f>
        <v>0.03027144855</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0.1041667186</v>
      </c>
      <c r="AH868" s="160">
        <f>IF($AG$677&gt;0,'Assumptions (Wind)'!W14*Model!$AG$677*AVERAGE('Assumptions (Wind)'!$AD$2:$AE$2)/10^9,0)</f>
        <v>0.1666667498</v>
      </c>
      <c r="AI868" s="160">
        <f>IF($AG$677&gt;0,'Assumptions (Wind)'!X14*Model!$AG$677*AVERAGE('Assumptions (Wind)'!$AD$2:$AE$2)/10^9,0)</f>
        <v>0.1000000499</v>
      </c>
      <c r="AJ868" s="160">
        <f>IF($AG$677&gt;0,'Assumptions (Wind)'!Y14*Model!$AG$677*AVERAGE('Assumptions (Wind)'!$AD$2:$AE$2)/10^9,0)</f>
        <v>0.06000002994</v>
      </c>
      <c r="AK868" s="160">
        <f>IF($AG$677&gt;0,'Assumptions (Wind)'!Z14*Model!$AG$677*AVERAGE('Assumptions (Wind)'!$AD$2:$AE$2)/10^9,0)</f>
        <v>0.06000002994</v>
      </c>
      <c r="AL868" s="160">
        <f>IF($AG$677&gt;0,'Assumptions (Wind)'!AA14*Model!$AG$677*AVERAGE('Assumptions (Wind)'!$AD$2:$AE$2)/10^9,0)</f>
        <v>0.03000001497</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0.1031079639</v>
      </c>
      <c r="AI869" s="160">
        <f>IF($AH$677&gt;0,'Assumptions (Wind)'!W14*Model!$AH$677*AVERAGE('Assumptions (Wind)'!$AE$2:$AF$2)/10^9,0)</f>
        <v>0.1649727422</v>
      </c>
      <c r="AJ869" s="160">
        <f>IF($AH$677&gt;0,'Assumptions (Wind)'!X14*Model!$AH$677*AVERAGE('Assumptions (Wind)'!$AE$2:$AF$2)/10^9,0)</f>
        <v>0.09898364532</v>
      </c>
      <c r="AK869" s="160">
        <f>IF($AH$677&gt;0,'Assumptions (Wind)'!Y14*Model!$AH$677*AVERAGE('Assumptions (Wind)'!$AE$2:$AF$2)/10^9,0)</f>
        <v>0.05939018719</v>
      </c>
      <c r="AL869" s="160">
        <f>IF($AH$677&gt;0,'Assumptions (Wind)'!Z14*Model!$AH$677*AVERAGE('Assumptions (Wind)'!$AE$2:$AF$2)/10^9,0)</f>
        <v>0.05939018719</v>
      </c>
      <c r="AM869" s="160">
        <f>IF($AH$677&gt;0,'Assumptions (Wind)'!AA14*Model!$AH$677*AVERAGE('Assumptions (Wind)'!$AE$2:$AF$2)/10^9,0)</f>
        <v>0.0296950936</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0.1030160317</v>
      </c>
      <c r="AJ870" s="177">
        <f>IF($AI$677&gt;0,'Assumptions (Wind)'!W14*Model!$AI$677*AVERAGE('Assumptions (Wind)'!$AF$2:$AG$2)/10^9,0)</f>
        <v>0.1648256507</v>
      </c>
      <c r="AK870" s="177">
        <f>IF($AI$677&gt;0,'Assumptions (Wind)'!X14*Model!$AI$677*AVERAGE('Assumptions (Wind)'!$AF$2:$AG$2)/10^9,0)</f>
        <v>0.09889539044</v>
      </c>
      <c r="AL870" s="177">
        <f>IF($AI$677&gt;0,'Assumptions (Wind)'!Y14*Model!$AI$677*AVERAGE('Assumptions (Wind)'!$AF$2:$AG$2)/10^9,0)</f>
        <v>0.05933723426</v>
      </c>
      <c r="AM870" s="177">
        <f>IF($AI$677&gt;0,'Assumptions (Wind)'!Z14*Model!$AI$677*AVERAGE('Assumptions (Wind)'!$AF$2:$AG$2)/10^9,0)</f>
        <v>0.05933723426</v>
      </c>
      <c r="AN870" s="177">
        <f>IF($AI$677&gt;0,'Assumptions (Wind)'!AA14*Model!$AI$677*AVERAGE('Assumptions (Wind)'!$AF$2:$AG$2)/10^9,0)</f>
        <v>0.02966861713</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0.1039274923</v>
      </c>
      <c r="AK871" s="177">
        <f>IF($AJ$677&gt;0,'Assumptions (Wind)'!W14*Model!$AJ$677*AVERAGE('Assumptions (Wind)'!$AG$2:$AH$2)/10^9,0)</f>
        <v>0.1662839878</v>
      </c>
      <c r="AL871" s="177">
        <f>IF($AJ$677&gt;0,'Assumptions (Wind)'!X14*Model!$AJ$677*AVERAGE('Assumptions (Wind)'!$AG$2:$AH$2)/10^9,0)</f>
        <v>0.09977039265</v>
      </c>
      <c r="AM871" s="177">
        <f>IF($AJ$677&gt;0,'Assumptions (Wind)'!Y14*Model!$AJ$677*AVERAGE('Assumptions (Wind)'!$AG$2:$AH$2)/10^9,0)</f>
        <v>0.05986223559</v>
      </c>
      <c r="AN871" s="177">
        <f>IF($AJ$677&gt;0,'Assumptions (Wind)'!Z14*Model!$AJ$677*AVERAGE('Assumptions (Wind)'!$AG$2:$AH$2)/10^9,0)</f>
        <v>0.05986223559</v>
      </c>
      <c r="AO871" s="177">
        <f>IF($AJ$677&gt;0,'Assumptions (Wind)'!AA14*Model!$AJ$677*AVERAGE('Assumptions (Wind)'!$AG$2:$AH$2)/10^9,0)</f>
        <v>0.0299311178</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0.1054385167</v>
      </c>
      <c r="AL872" s="160">
        <f>IF($AK$677&gt;0,'Assumptions (Wind)'!W14*Model!$AK$677*AVERAGE('Assumptions (Wind)'!$AH$2:$AI$2)/10^9,0)</f>
        <v>0.1687016268</v>
      </c>
      <c r="AM872" s="160">
        <f>IF($AK$677&gt;0,'Assumptions (Wind)'!X14*Model!$AK$677*AVERAGE('Assumptions (Wind)'!$AH$2:$AI$2)/10^9,0)</f>
        <v>0.1012209761</v>
      </c>
      <c r="AN872" s="160">
        <f>IF($AK$677&gt;0,'Assumptions (Wind)'!Y14*Model!$AK$677*AVERAGE('Assumptions (Wind)'!$AH$2:$AI$2)/10^9,0)</f>
        <v>0.06073258565</v>
      </c>
      <c r="AO872" s="160">
        <f>IF($AK$677&gt;0,'Assumptions (Wind)'!Z14*Model!$AK$677*AVERAGE('Assumptions (Wind)'!$AH$2:$AI$2)/10^9,0)</f>
        <v>0.06073258565</v>
      </c>
      <c r="AP872" s="160">
        <f>IF($AK$677&gt;0,'Assumptions (Wind)'!AA14*Model!$AK$677*AVERAGE('Assumptions (Wind)'!$AH$2:$AI$2)/10^9,0)</f>
        <v>0.03036629282</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0.1204234794</v>
      </c>
      <c r="AM873" s="177">
        <f>IF($AL$677&gt;0,'Assumptions (Wind)'!W14*Model!$AL$677*AVERAGE('Assumptions (Wind)'!$AI$2:$AJ$2)/10^9,0)</f>
        <v>0.192677567</v>
      </c>
      <c r="AN873" s="177">
        <f>IF($AL$677&gt;0,'Assumptions (Wind)'!X14*Model!$AL$677*AVERAGE('Assumptions (Wind)'!$AI$2:$AJ$2)/10^9,0)</f>
        <v>0.1156065402</v>
      </c>
      <c r="AO873" s="177">
        <f>IF($AL$677&gt;0,'Assumptions (Wind)'!Y14*Model!$AL$677*AVERAGE('Assumptions (Wind)'!$AI$2:$AJ$2)/10^9,0)</f>
        <v>0.06936392412</v>
      </c>
      <c r="AP873" s="177">
        <f>IF($AL$677&gt;0,'Assumptions (Wind)'!Z14*Model!$AL$677*AVERAGE('Assumptions (Wind)'!$AI$2:$AJ$2)/10^9,0)</f>
        <v>0.06936392412</v>
      </c>
      <c r="AQ873" s="177">
        <f>IF($AL$677&gt;0,'Assumptions (Wind)'!AA14*Model!$AL$677*AVERAGE('Assumptions (Wind)'!$AI$2:$AJ$2)/10^9,0)</f>
        <v>0.03468196206</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0.1163419076</v>
      </c>
      <c r="AN874" s="160">
        <f>IF($AM$677&gt;0,'Assumptions (Wind)'!W14*Model!$AM$677*AVERAGE('Assumptions (Wind)'!$AJ$2:$AK$2)/10^9,0)</f>
        <v>0.1861470521</v>
      </c>
      <c r="AO874" s="160">
        <f>IF($AM$677&gt;0,'Assumptions (Wind)'!X14*Model!$AM$677*AVERAGE('Assumptions (Wind)'!$AJ$2:$AK$2)/10^9,0)</f>
        <v>0.1116882313</v>
      </c>
      <c r="AP874" s="160">
        <f>IF($AM$677&gt;0,'Assumptions (Wind)'!Y14*Model!$AM$677*AVERAGE('Assumptions (Wind)'!$AJ$2:$AK$2)/10^9,0)</f>
        <v>0.06701293877</v>
      </c>
      <c r="AQ874" s="160">
        <f>IF($AM$677&gt;0,'Assumptions (Wind)'!Z14*Model!$AM$677*AVERAGE('Assumptions (Wind)'!$AJ$2:$AK$2)/10^9,0)</f>
        <v>0.06701293877</v>
      </c>
      <c r="AR874" s="160">
        <f>IF($AM$677&gt;0,'Assumptions (Wind)'!AA14*Model!$AM$677*AVERAGE('Assumptions (Wind)'!$AJ$2:$AK$2)/10^9,0)</f>
        <v>0.03350646939</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0.1522289315</v>
      </c>
      <c r="AO875" s="160">
        <f>IF($AN$677&gt;0,'Assumptions (Wind)'!W14*Model!$AN$677*AVERAGE('Assumptions (Wind)'!$AK$2:$AL$2)/10^9,0)</f>
        <v>0.2435662905</v>
      </c>
      <c r="AP875" s="160">
        <f>IF($AN$677&gt;0,'Assumptions (Wind)'!X14*Model!$AN$677*AVERAGE('Assumptions (Wind)'!$AK$2:$AL$2)/10^9,0)</f>
        <v>0.1461397743</v>
      </c>
      <c r="AQ875" s="160">
        <f>IF($AN$677&gt;0,'Assumptions (Wind)'!Y14*Model!$AN$677*AVERAGE('Assumptions (Wind)'!$AK$2:$AL$2)/10^9,0)</f>
        <v>0.08768386456</v>
      </c>
      <c r="AR875" s="160">
        <f>IF($AN$677&gt;0,'Assumptions (Wind)'!Z14*Model!$AN$677*AVERAGE('Assumptions (Wind)'!$AK$2:$AL$2)/10^9,0)</f>
        <v>0.08768386456</v>
      </c>
      <c r="AS875" s="160">
        <f>IF($AN$677&gt;0,'Assumptions (Wind)'!AA14*Model!$AN$677*AVERAGE('Assumptions (Wind)'!$AK$2:$AL$2)/10^9,0)</f>
        <v>0.04384193228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0.1417194402</v>
      </c>
      <c r="AP876" s="160">
        <f>IF($AO$677&gt;0,'Assumptions (Wind)'!W14*Model!$AO$677*AVERAGE('Assumptions (Wind)'!$AL$2:$AM$2)/10^9,0)</f>
        <v>0.2267511043</v>
      </c>
      <c r="AQ876" s="160">
        <f>IF($AO$677&gt;0,'Assumptions (Wind)'!X14*Model!$AO$677*AVERAGE('Assumptions (Wind)'!$AL$2:$AM$2)/10^9,0)</f>
        <v>0.1360506626</v>
      </c>
      <c r="AR876" s="160">
        <f>IF($AO$677&gt;0,'Assumptions (Wind)'!Y14*Model!$AO$677*AVERAGE('Assumptions (Wind)'!$AL$2:$AM$2)/10^9,0)</f>
        <v>0.08163039756</v>
      </c>
      <c r="AS876" s="160">
        <f>IF($AO$677&gt;0,'Assumptions (Wind)'!Z14*Model!$AO$677*AVERAGE('Assumptions (Wind)'!$AL$2:$AM$2)/10^9,0)</f>
        <v>0.08163039756</v>
      </c>
      <c r="AT876" s="160">
        <f>IF($AO$677&gt;0,'Assumptions (Wind)'!AA14*Model!$AO$677*AVERAGE('Assumptions (Wind)'!$AL$2:$AM$2)/10^9,0)</f>
        <v>0.04081519878</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0.1597258273</v>
      </c>
      <c r="AQ877" s="160">
        <f>IF($AP$677&gt;0,'Assumptions (Wind)'!W14*Model!$AP$677*AVERAGE('Assumptions (Wind)'!$AM$2:$AN$2)/10^9,0)</f>
        <v>0.2555613237</v>
      </c>
      <c r="AR877" s="160">
        <f>IF($AP$677&gt;0,'Assumptions (Wind)'!X14*Model!$AP$677*AVERAGE('Assumptions (Wind)'!$AM$2:$AN$2)/10^9,0)</f>
        <v>0.1533367942</v>
      </c>
      <c r="AS877" s="160">
        <f>IF($AP$677&gt;0,'Assumptions (Wind)'!Y14*Model!$AP$677*AVERAGE('Assumptions (Wind)'!$AM$2:$AN$2)/10^9,0)</f>
        <v>0.09200207652</v>
      </c>
      <c r="AT877" s="160">
        <f>IF($AP$677&gt;0,'Assumptions (Wind)'!Z14*Model!$AP$677*AVERAGE('Assumptions (Wind)'!$AM$2:$AN$2)/10^9,0)</f>
        <v>0.09200207652</v>
      </c>
      <c r="AU877" s="160">
        <f>IF($AP$677&gt;0,'Assumptions (Wind)'!AA14*Model!$AP$677*AVERAGE('Assumptions (Wind)'!$AM$2:$AN$2)/10^9,0)</f>
        <v>0.04600103826</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0.2359600269</v>
      </c>
      <c r="AR878" s="160">
        <f>IF($AQ$677&gt;0,'Assumptions (Wind)'!W14*Model!$AQ$677*AVERAGE('Assumptions (Wind)'!$AN$2:$AO$2)/10^9,0)</f>
        <v>0.377536043</v>
      </c>
      <c r="AS878" s="160">
        <f>IF($AQ$677&gt;0,'Assumptions (Wind)'!X14*Model!$AQ$677*AVERAGE('Assumptions (Wind)'!$AN$2:$AO$2)/10^9,0)</f>
        <v>0.2265216258</v>
      </c>
      <c r="AT878" s="160">
        <f>IF($AQ$677&gt;0,'Assumptions (Wind)'!Y14*Model!$AQ$677*AVERAGE('Assumptions (Wind)'!$AN$2:$AO$2)/10^9,0)</f>
        <v>0.1359129755</v>
      </c>
      <c r="AU878" s="160">
        <f>IF($AQ$677&gt;0,'Assumptions (Wind)'!Z14*Model!$AQ$677*AVERAGE('Assumptions (Wind)'!$AN$2:$AO$2)/10^9,0)</f>
        <v>0.1359129755</v>
      </c>
      <c r="AV878" s="160">
        <f>IF($AQ$677&gt;0,'Assumptions (Wind)'!AA14*Model!$AQ$677*AVERAGE('Assumptions (Wind)'!$AN$2:$AO$2)/10^9,0)</f>
        <v>0.06795648774</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0.1122535674</v>
      </c>
      <c r="AS879" s="160">
        <f>IF($AR$677&gt;0,'Assumptions (Wind)'!W14*Model!$AR$677*AVERAGE('Assumptions (Wind)'!$AO$2:$AP$2)/10^9,0)</f>
        <v>0.1796057079</v>
      </c>
      <c r="AT879" s="160">
        <f>IF($AR$677&gt;0,'Assumptions (Wind)'!X14*Model!$AR$677*AVERAGE('Assumptions (Wind)'!$AO$2:$AP$2)/10^9,0)</f>
        <v>0.1077634247</v>
      </c>
      <c r="AU879" s="160">
        <f>IF($AR$677&gt;0,'Assumptions (Wind)'!Y14*Model!$AR$677*AVERAGE('Assumptions (Wind)'!$AO$2:$AP$2)/10^9,0)</f>
        <v>0.06465805484</v>
      </c>
      <c r="AV879" s="160">
        <f>IF($AR$677&gt;0,'Assumptions (Wind)'!Z14*Model!$AR$677*AVERAGE('Assumptions (Wind)'!$AO$2:$AP$2)/10^9,0)</f>
        <v>0.06465805484</v>
      </c>
      <c r="AW879" s="160">
        <f>IF($AR$677&gt;0,'Assumptions (Wind)'!AA14*Model!$AR$677*AVERAGE('Assumptions (Wind)'!$AO$2:$AP$2)/10^9,0)</f>
        <v>0.03232902742</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0.1161600299</v>
      </c>
      <c r="AT880" s="160">
        <f>IF($AS$677&gt;0,'Assumptions (Wind)'!W14*Model!$AS$677*AVERAGE('Assumptions (Wind)'!$AP$2:$AQ$2)/10^9,0)</f>
        <v>0.1858560478</v>
      </c>
      <c r="AU880" s="160">
        <f>IF($AS$677&gt;0,'Assumptions (Wind)'!X14*Model!$AS$677*AVERAGE('Assumptions (Wind)'!$AP$2:$AQ$2)/10^9,0)</f>
        <v>0.1115136287</v>
      </c>
      <c r="AV880" s="160">
        <f>IF($AS$677&gt;0,'Assumptions (Wind)'!Y14*Model!$AS$677*AVERAGE('Assumptions (Wind)'!$AP$2:$AQ$2)/10^9,0)</f>
        <v>0.06690817723</v>
      </c>
      <c r="AW880" s="160">
        <f>IF($AS$677&gt;0,'Assumptions (Wind)'!Z14*Model!$AS$677*AVERAGE('Assumptions (Wind)'!$AP$2:$AQ$2)/10^9,0)</f>
        <v>0.06690817723</v>
      </c>
      <c r="AX880" s="160">
        <f>IF($AS$677&gt;0,'Assumptions (Wind)'!AA14*Model!$AS$677*AVERAGE('Assumptions (Wind)'!$AP$2:$AQ$2)/10^9,0)</f>
        <v>0.03345408861</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0.177085416</v>
      </c>
      <c r="AU881" s="181">
        <f>IF($AT$677&gt;0,'Assumptions (Wind)'!W14*Model!$AT$677*AVERAGE('Assumptions (Wind)'!$AQ$2:$AR$2)/10^9,0)</f>
        <v>0.2833366656</v>
      </c>
      <c r="AV881" s="181">
        <f>IF($AT$677&gt;0,'Assumptions (Wind)'!X14*Model!$AT$677*AVERAGE('Assumptions (Wind)'!$AQ$2:$AR$2)/10^9,0)</f>
        <v>0.1700019993</v>
      </c>
      <c r="AW881" s="181">
        <f>IF($AT$677&gt;0,'Assumptions (Wind)'!Y14*Model!$AT$677*AVERAGE('Assumptions (Wind)'!$AQ$2:$AR$2)/10^9,0)</f>
        <v>0.1020011996</v>
      </c>
      <c r="AX881" s="181">
        <f>IF($AT$677&gt;0,'Assumptions (Wind)'!Z14*Model!$AT$677*AVERAGE('Assumptions (Wind)'!$AQ$2:$AR$2)/10^9,0)</f>
        <v>0.1020011996</v>
      </c>
      <c r="AY881" s="181">
        <f>IF($AT$677&gt;0,'Assumptions (Wind)'!AA14*Model!$AT$677*AVERAGE('Assumptions (Wind)'!$AQ$2:$AR$2)/10^9,0)</f>
        <v>0.0510005998</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0.2416198853</v>
      </c>
      <c r="AV882" s="160">
        <f>IF($AU$677&gt;0,'Assumptions (Wind)'!W14*Model!$AU$677*AVERAGE('Assumptions (Wind)'!$AR$2:$AS$2)/10^9,0)</f>
        <v>0.3865918164</v>
      </c>
      <c r="AW882" s="160">
        <f>IF($AU$677&gt;0,'Assumptions (Wind)'!X14*Model!$AU$677*AVERAGE('Assumptions (Wind)'!$AR$2:$AS$2)/10^9,0)</f>
        <v>0.2319550899</v>
      </c>
      <c r="AX882" s="160">
        <f>IF($AU$677&gt;0,'Assumptions (Wind)'!Y14*Model!$AU$677*AVERAGE('Assumptions (Wind)'!$AR$2:$AS$2)/10^9,0)</f>
        <v>0.1391730539</v>
      </c>
      <c r="AY882" s="160">
        <f>IF($AU$677&gt;0,'Assumptions (Wind)'!Z14*Model!$AU$677*AVERAGE('Assumptions (Wind)'!$AR$2:$AS$2)/10^9,0)</f>
        <v>0.1391730539</v>
      </c>
      <c r="AZ882" s="160">
        <f>IF($AU$677&gt;0,'Assumptions (Wind)'!AA14*Model!$AU$677*AVERAGE('Assumptions (Wind)'!$AR$2:$AS$2)/10^9,0)</f>
        <v>0.06958652696</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0.1342101588</v>
      </c>
      <c r="AW883" s="160">
        <f>IF($AV$677&gt;0,'Assumptions (Wind)'!W14*Model!$AV$677*AVERAGE('Assumptions (Wind)'!$AS$2:$AT$2)/10^9,0)</f>
        <v>0.2147362541</v>
      </c>
      <c r="AX883" s="160">
        <f>IF($AV$677&gt;0,'Assumptions (Wind)'!X14*Model!$AV$677*AVERAGE('Assumptions (Wind)'!$AS$2:$AT$2)/10^9,0)</f>
        <v>0.1288417525</v>
      </c>
      <c r="AY883" s="160">
        <f>IF($AV$677&gt;0,'Assumptions (Wind)'!Y14*Model!$AV$677*AVERAGE('Assumptions (Wind)'!$AS$2:$AT$2)/10^9,0)</f>
        <v>0.07730505149</v>
      </c>
      <c r="AZ883" s="160">
        <f>IF($AV$677&gt;0,'Assumptions (Wind)'!Z14*Model!$AV$677*AVERAGE('Assumptions (Wind)'!$AS$2:$AT$2)/10^9,0)</f>
        <v>0.07730505149</v>
      </c>
      <c r="BA883" s="160">
        <f>IF($AV$677&gt;0,'Assumptions (Wind)'!AA14*Model!$AV$677*AVERAGE('Assumptions (Wind)'!$AS$2:$AT$2)/10^9,0)</f>
        <v>0.03865252575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0.1157539608</v>
      </c>
      <c r="AX884" s="160">
        <f>IF($AW$677&gt;0,'Assumptions (Wind)'!W14*Model!$AW$677*AVERAGE('Assumptions (Wind)'!$AT$2:$AU$2)/10^9,0)</f>
        <v>0.1852063372</v>
      </c>
      <c r="AY884" s="160">
        <f>IF($AW$677&gt;0,'Assumptions (Wind)'!X14*Model!$AW$677*AVERAGE('Assumptions (Wind)'!$AT$2:$AU$2)/10^9,0)</f>
        <v>0.1111238023</v>
      </c>
      <c r="AZ884" s="160">
        <f>IF($AW$677&gt;0,'Assumptions (Wind)'!Y14*Model!$AW$677*AVERAGE('Assumptions (Wind)'!$AT$2:$AU$2)/10^9,0)</f>
        <v>0.06667428139</v>
      </c>
      <c r="BA884" s="160">
        <f>IF($AW$677&gt;0,'Assumptions (Wind)'!Z14*Model!$AW$677*AVERAGE('Assumptions (Wind)'!$AT$2:$AU$2)/10^9,0)</f>
        <v>0.06667428139</v>
      </c>
      <c r="BB884" s="160">
        <f>IF($AW$677&gt;0,'Assumptions (Wind)'!AA14*Model!$AW$677*AVERAGE('Assumptions (Wind)'!$AT$2:$AU$2)/10^9,0)</f>
        <v>0.0333371407</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0.1160114085</v>
      </c>
      <c r="AY885" s="160">
        <f>IF($AX$677&gt;0,'Assumptions (Wind)'!W14*Model!$AX$677*AVERAGE('Assumptions (Wind)'!$AU$2:$AV$2)/10^9,0)</f>
        <v>0.1856182535</v>
      </c>
      <c r="AZ885" s="160">
        <f>IF($AX$677&gt;0,'Assumptions (Wind)'!X14*Model!$AX$677*AVERAGE('Assumptions (Wind)'!$AU$2:$AV$2)/10^9,0)</f>
        <v>0.1113709521</v>
      </c>
      <c r="BA885" s="160">
        <f>IF($AX$677&gt;0,'Assumptions (Wind)'!Y14*Model!$AX$677*AVERAGE('Assumptions (Wind)'!$AU$2:$AV$2)/10^9,0)</f>
        <v>0.06682257128</v>
      </c>
      <c r="BB885" s="160">
        <f>IF($AX$677&gt;0,'Assumptions (Wind)'!Z14*Model!$AX$677*AVERAGE('Assumptions (Wind)'!$AU$2:$AV$2)/10^9,0)</f>
        <v>0.06682257128</v>
      </c>
      <c r="BC885" s="160">
        <f>IF($AX$677&gt;0,'Assumptions (Wind)'!AA14*Model!$AX$677*AVERAGE('Assumptions (Wind)'!$AU$2:$AV$2)/10^9,0)</f>
        <v>0.03341128564</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0.1168071742</v>
      </c>
      <c r="AZ886" s="160">
        <f>IF($AY$677&gt;0,'Assumptions (Wind)'!W14*Model!$AY$677*AVERAGE('Assumptions (Wind)'!$AV$2:$AW$2)/10^9,0)</f>
        <v>0.1868914787</v>
      </c>
      <c r="BA886" s="160">
        <f>IF($AY$677&gt;0,'Assumptions (Wind)'!X14*Model!$AY$677*AVERAGE('Assumptions (Wind)'!$AV$2:$AW$2)/10^9,0)</f>
        <v>0.1121348872</v>
      </c>
      <c r="BB886" s="160">
        <f>IF($AY$677&gt;0,'Assumptions (Wind)'!Y14*Model!$AY$677*AVERAGE('Assumptions (Wind)'!$AV$2:$AW$2)/10^9,0)</f>
        <v>0.06728093232</v>
      </c>
      <c r="BC886" s="160">
        <f>IF($AY$677&gt;0,'Assumptions (Wind)'!Z14*Model!$AY$677*AVERAGE('Assumptions (Wind)'!$AV$2:$AW$2)/10^9,0)</f>
        <v>0.06728093232</v>
      </c>
      <c r="BD886" s="160">
        <f>IF($AY$677&gt;0,'Assumptions (Wind)'!AA14*Model!$AY$677*AVERAGE('Assumptions (Wind)'!$AV$2:$AW$2)/10^9,0)</f>
        <v>0.03364046616</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0.2350699557</v>
      </c>
      <c r="BA887" s="160">
        <f>IF($AZ$677&gt;0,'Assumptions (Wind)'!W14*Model!$AZ$677*AVERAGE('Assumptions (Wind)'!$AW$2:$AX$2)/10^9,0)</f>
        <v>0.3761119292</v>
      </c>
      <c r="BB887" s="160">
        <f>IF($AZ$677&gt;0,'Assumptions (Wind)'!X14*Model!$AZ$677*AVERAGE('Assumptions (Wind)'!$AW$2:$AX$2)/10^9,0)</f>
        <v>0.2256671575</v>
      </c>
      <c r="BC887" s="160">
        <f>IF($AZ$677&gt;0,'Assumptions (Wind)'!Y14*Model!$AZ$677*AVERAGE('Assumptions (Wind)'!$AW$2:$AX$2)/10^9,0)</f>
        <v>0.1354002945</v>
      </c>
      <c r="BD887" s="160">
        <f>IF($AZ$677&gt;0,'Assumptions (Wind)'!Z14*Model!$AZ$677*AVERAGE('Assumptions (Wind)'!$AW$2:$AX$2)/10^9,0)</f>
        <v>0.1354002945</v>
      </c>
      <c r="BE887" s="160">
        <f>IF($AZ$677&gt;0,'Assumptions (Wind)'!AA14*Model!$AZ$677*AVERAGE('Assumptions (Wind)'!$AW$2:$AX$2)/10^9,0)</f>
        <v>0.06770014725</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0.2364934443</v>
      </c>
      <c r="BB888" s="160">
        <f>IF($BA$677&gt;0,'Assumptions (Wind)'!W14*Model!$BA$677*AVERAGE('Assumptions (Wind)'!$AX$2:$AY$2)/10^9,0)</f>
        <v>0.3783895108</v>
      </c>
      <c r="BC888" s="160">
        <f>IF($BA$677&gt;0,'Assumptions (Wind)'!X14*Model!$BA$677*AVERAGE('Assumptions (Wind)'!$AX$2:$AY$2)/10^9,0)</f>
        <v>0.2270337065</v>
      </c>
      <c r="BD888" s="160">
        <f>IF($BA$677&gt;0,'Assumptions (Wind)'!Y14*Model!$BA$677*AVERAGE('Assumptions (Wind)'!$AX$2:$AY$2)/10^9,0)</f>
        <v>0.1362202239</v>
      </c>
      <c r="BE888" s="160">
        <f>IF($BA$677&gt;0,'Assumptions (Wind)'!Z14*Model!$BA$677*AVERAGE('Assumptions (Wind)'!$AX$2:$AY$2)/10^9,0)</f>
        <v>0.1362202239</v>
      </c>
      <c r="BF888" s="160">
        <f>IF($BA$677&gt;0,'Assumptions (Wind)'!AA14*Model!$BA$677*AVERAGE('Assumptions (Wind)'!$AX$2:$AY$2)/10^9,0)</f>
        <v>0.06811011195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0.0004084299982</v>
      </c>
      <c r="D889" s="160">
        <f>IF(Model!D675+Model!D676-Model!D674-D837+D785&gt;0,(1-'Assumptions (Wind)'!C28)*(Model!D675+Model!D676-Model!D674-D837+D785)+D837-D732+D733,Model!D675+Model!D676-Model!D674+D785-D732+D733)</f>
        <v>0.0004134761311</v>
      </c>
      <c r="E889" s="160">
        <f>IF(Model!E675+Model!E676-Model!E674-E837+E785&gt;0,(1-'Assumptions (Wind)'!D28)*(Model!E675+Model!E676-Model!E674-E837+E785)+E837-E732+E733,Model!E675+Model!E676-Model!E674+E785-E732+E733)</f>
        <v>0.0002886552091</v>
      </c>
      <c r="F889" s="160">
        <f>IF(Model!F675+Model!F676-Model!F674-F837+F785&gt;0,(1-'Assumptions (Wind)'!E28)*(Model!F675+Model!F676-Model!F674-F837+F785)+F837-F732+F733,Model!F675+Model!F676-Model!F674+F785-F732+F733)</f>
        <v>0.0004049926655</v>
      </c>
      <c r="G889" s="160">
        <f>IF(Model!G675+Model!G676-Model!G674-G837+G785&gt;0,(1-'Assumptions (Wind)'!F28)*(Model!G675+Model!G676-Model!G674-G837+G785)+G837-G732+G733,Model!G675+Model!G676-Model!G674+G785-G732+G733)</f>
        <v>0.0000698800726</v>
      </c>
      <c r="H889" s="160">
        <f>IF(Model!H675+Model!H676-Model!H674-H837+H785&gt;0,(1-'Assumptions (Wind)'!G28)*(Model!H675+Model!H676-Model!H674-H837+H785)+H837-H732+H733,Model!H675+Model!H676-Model!H674+H785-H732+H733)</f>
        <v>-0.01118790704</v>
      </c>
      <c r="I889" s="160">
        <f>IF(Model!I675+Model!I676-Model!I674-I837+I785&gt;0,(1-'Assumptions (Wind)'!H28)*(Model!I675+Model!I676-Model!I674-I837+I785)+I837-I732+I733,Model!I675+Model!I676-Model!I674+I785-I732+I733)</f>
        <v>-0.02111413176</v>
      </c>
      <c r="J889" s="160">
        <f>IF(Model!J675+Model!J676-Model!J674-J837+J785&gt;0,(1-'Assumptions (Wind)'!I28)*(Model!J675+Model!J676-Model!J674-J837+J785)+J837-J732+J733,Model!J675+Model!J676-Model!J674+J785-J732+J733)</f>
        <v>-0.0499813784</v>
      </c>
      <c r="K889" s="160">
        <f>IF(Model!K675+Model!K676-Model!K674-K837+K785&gt;0,(1-'Assumptions (Wind)'!J28)*(Model!K675+Model!K676-Model!K674-K837+K785)+K837-K732+K733,Model!K675+Model!K676-Model!K674+K785-K732+K733)</f>
        <v>-0.08160567913</v>
      </c>
      <c r="L889" s="160">
        <f>IF(Model!L675+Model!L676-Model!L674-L837+L785&gt;0,(1-'Assumptions (Wind)'!K28)*(Model!L675+Model!L676-Model!L674-L837+L785)+L837-L732+L733,Model!L675+Model!L676-Model!L674+L785-L732+L733)</f>
        <v>-0.1065123702</v>
      </c>
      <c r="M889" s="160">
        <f>IF(Model!M675+Model!M676-Model!M674-M837+M785&gt;0,(1-'Assumptions (Wind)'!L28)*(Model!M675+Model!M676-Model!M674-M837+M785)+M837-M732+M733,Model!M675+Model!M676-Model!M674+M785-M732+M733)</f>
        <v>-0.2225176897</v>
      </c>
      <c r="N889" s="160">
        <f>IF(Model!N675+Model!N676-Model!N674-N837+N785&gt;0,(1-'Assumptions (Wind)'!M28)*(Model!N675+Model!N676-Model!N674-N837+N785)+N837-N732+N733,Model!N675+Model!N676-Model!N674+N785-N732+N733)</f>
        <v>-0.1716712894</v>
      </c>
      <c r="O889" s="160">
        <f>IF(Model!O675+Model!O676-Model!O674-O837+O785&gt;0,(1-'Assumptions (Wind)'!N28)*(Model!O675+Model!O676-Model!O674-O837+O785)+O837-O732+O733,Model!O675+Model!O676-Model!O674+O785-O732+O733)</f>
        <v>-0.08252112767</v>
      </c>
      <c r="P889" s="160">
        <f>IF(Model!P675+Model!P676-Model!P674-P837+P785&gt;0,(1-'Assumptions (Wind)'!O28)*(Model!P675+Model!P676-Model!P674-P837+P785)+P837-P732+P733,Model!P675+Model!P676-Model!P674+P785-P732+P733)</f>
        <v>-0.1024838175</v>
      </c>
      <c r="Q889" s="160">
        <f>IF(Model!Q675+Model!Q676-Model!Q674-Q837+Q785&gt;0,(1-'Assumptions (Wind)'!P28)*(Model!Q675+Model!Q676-Model!Q674-Q837+Q785)+Q837-Q732+Q733,Model!Q675+Model!Q676-Model!Q674+Q785-Q732+Q733)</f>
        <v>-0.1956501777</v>
      </c>
      <c r="R889" s="160">
        <f>IF(Model!R675+Model!R676-Model!R674-R837+R785&gt;0,(1-'Assumptions (Wind)'!Q28)*(Model!R675+Model!R676-Model!R674-R837+R785)+R837-R732+R733,Model!R675+Model!R676-Model!R674+R785-R732+R733)</f>
        <v>-0.185031536</v>
      </c>
      <c r="S889" s="160">
        <f>IF(Model!S675+Model!S676-Model!S674-S837+S785&gt;0,(1-'Assumptions (Wind)'!R28)*(Model!S675+Model!S676-Model!S674-S837+S785)+S837-S732+S733,Model!S675+Model!S676-Model!S674+S785-S732+S733)</f>
        <v>-0.1042110932</v>
      </c>
      <c r="T889" s="160">
        <f>IF(Model!T675+Model!T676-Model!T674-T837+T785&gt;0,(1-'Assumptions (Wind)'!S28)*(Model!T675+Model!T676-Model!T674-T837+T785)+T837-T732+T733,Model!T675+Model!T676-Model!T674+T785-T732+T733)</f>
        <v>-0.04308230441</v>
      </c>
      <c r="U889" s="160">
        <f>IF(Model!U675+Model!U676-Model!U674-U837+U785&gt;0,(1-'Assumptions (Wind)'!T28)*(Model!U675+Model!U676-Model!U674-U837+U785)+U837-U732+U733,Model!U675+Model!U676-Model!U674+U785-U732+U733)</f>
        <v>-0.02805566224</v>
      </c>
      <c r="V889" s="160">
        <f>IF(Model!V675+Model!V676-Model!V674-V837+V785&gt;0,(1-'Assumptions (Wind)'!U28)*(Model!V675+Model!V676-Model!V674-V837+V785)+V837-V732+V733,Model!V675+Model!V676-Model!V674+V785-V732+V733)</f>
        <v>-0.1123337029</v>
      </c>
      <c r="W889" s="160">
        <f>IF(Model!W675+Model!W676-Model!W674-W837+W785&gt;0,(1-'Assumptions (Wind)'!V28)*(Model!W675+Model!W676-Model!W674-W837+W785)+W837-W732+W733,Model!W675+Model!W676-Model!W674+W785-W732+W733)</f>
        <v>-0.2035151438</v>
      </c>
      <c r="X889" s="160">
        <f>IF(Model!X675+Model!X676-Model!X674-X837+X785&gt;0,(1-'Assumptions (Wind)'!W28)*(Model!X675+Model!X676-Model!X674-X837+X785)+X837-X732+X733,Model!X675+Model!X676-Model!X674+X785-X732+X733)</f>
        <v>-0.1799817116</v>
      </c>
      <c r="Y889" s="160">
        <f>IF(Model!Y675+Model!Y676-Model!Y674-Y837+Y785&gt;0,(1-'Assumptions (Wind)'!X28)*(Model!Y675+Model!Y676-Model!Y674-Y837+Y785)+Y837-Y732+Y733,Model!Y675+Model!Y676-Model!Y674+Y785-Y732+Y733)</f>
        <v>-0.1134581189</v>
      </c>
      <c r="Z889" s="160">
        <f>IF(Model!Z675+Model!Z676-Model!Z674-Z837+Z785&gt;0,(1-'Assumptions (Wind)'!Y28)*(Model!Z675+Model!Z676-Model!Z674-Z837+Z785)+Z837-Z732+Z733,Model!Z675+Model!Z676-Model!Z674+Z785-Z732+Z733)</f>
        <v>-0.1188783336</v>
      </c>
      <c r="AA889" s="160">
        <f>IF(Model!AA675+Model!AA676-Model!AA674-AA837+AA785&gt;0,(1-'Assumptions (Wind)'!Z28)*(Model!AA675+Model!AA676-Model!AA674-AA837+AA785)+AA837-AA732+AA733,Model!AA675+Model!AA676-Model!AA674+AA785-AA732+AA733)</f>
        <v>-0.1200592953</v>
      </c>
      <c r="AB889" s="160">
        <f>IF(Model!AB675+Model!AB676-Model!AB674-AB837+AB785&gt;0,(1-'Assumptions (Wind)'!AA28)*(Model!AB675+Model!AB676-Model!AB674-AB837+AB785)+AB837-AB732+AB733,Model!AB675+Model!AB676-Model!AB674+AB785-AB732+AB733)</f>
        <v>-0.08648516124</v>
      </c>
      <c r="AC889" s="160">
        <f>IF(Model!AC675+Model!AC676-Model!AC674-AC837+AC785&gt;0,(1-'Assumptions (Wind)'!AB28)*(Model!AC675+Model!AC676-Model!AC674-AC837+AC785)+AC837-AC732+AC733,Model!AC675+Model!AC676-Model!AC674+AC785-AC732+AC733)</f>
        <v>-0.03055373812</v>
      </c>
      <c r="AD889" s="160">
        <f>IF(Model!AD675+Model!AD676-Model!AD674-AD837+AD785&gt;0,(1-'Assumptions (Wind)'!AC28)*(Model!AD675+Model!AD676-Model!AD674-AD837+AD785)+AD837-AD732+AD733,Model!AD675+Model!AD676-Model!AD674+AD785-AD732+AD733)</f>
        <v>-0.01864168281</v>
      </c>
      <c r="AE889" s="160">
        <f>IF(Model!AE675+Model!AE676-Model!AE674-AE837+AE785&gt;0,(1-'Assumptions (Wind)'!AD28)*(Model!AE675+Model!AE676-Model!AE674-AE837+AE785)+AE837-AE732+AE733,Model!AE675+Model!AE676-Model!AE674+AE785-AE732+AE733)</f>
        <v>-0.0135645066</v>
      </c>
      <c r="AF889" s="160">
        <f>IF(Model!AF675+Model!AF676-Model!AF674-AF837+AF785&gt;0,(1-'Assumptions (Wind)'!AE28)*(Model!AF675+Model!AF676-Model!AF674-AF837+AF785)+AF837-AF732+AF733,Model!AF675+Model!AF676-Model!AF674+AF785-AF732+AF733)</f>
        <v>-0.0006953288643</v>
      </c>
      <c r="AG889" s="160">
        <f>IF(Model!AG675+Model!AG676-Model!AG674-AG837+AG785&gt;0,(1-'Assumptions (Wind)'!AF28)*(Model!AG675+Model!AG676-Model!AG674-AG837+AG785)+AG837-AG732+AG733,Model!AG675+Model!AG676-Model!AG674+AG785-AG732+AG733)</f>
        <v>0.007913923751</v>
      </c>
      <c r="AH889" s="160">
        <f>IF(Model!AH675+Model!AH676-Model!AH674-AH837+AH785&gt;0,(1-'Assumptions (Wind)'!AG28)*(Model!AH675+Model!AH676-Model!AH674-AH837+AH785)+AH837-AH732+AH733,Model!AH675+Model!AH676-Model!AH674+AH785-AH732+AH733)</f>
        <v>0.05345826705</v>
      </c>
      <c r="AI889" s="160">
        <f>IF(Model!AI675+Model!AI676-Model!AI674-AI837+AI785&gt;0,(1-'Assumptions (Wind)'!AH28)*(Model!AI675+Model!AI676-Model!AI674-AI837+AI785)+AI837-AI732+AI733,Model!AI675+Model!AI676-Model!AI674+AI785-AI732+AI733)</f>
        <v>0.1022439896</v>
      </c>
      <c r="AJ889" s="160">
        <f>IF(Model!AJ675+Model!AJ676-Model!AJ674-AJ837+AJ785&gt;0,(1-'Assumptions (Wind)'!AI28)*(Model!AJ675+Model!AJ676-Model!AJ674-AJ837+AJ785)+AJ837-AJ732+AJ733,Model!AJ675+Model!AJ676-Model!AJ674+AJ785-AJ732+AJ733)</f>
        <v>0.1325699999</v>
      </c>
      <c r="AK889" s="160">
        <f>IF(Model!AK675+Model!AK676-Model!AK674-AK837+AK785&gt;0,(1-'Assumptions (Wind)'!AJ28)*(Model!AK675+Model!AK676-Model!AK674-AK837+AK785)+AK837-AK732+AK733,Model!AK675+Model!AK676-Model!AK674+AK785-AK732+AK733)</f>
        <v>0.1695860398</v>
      </c>
      <c r="AL889" s="160">
        <f>IF(Model!AL675+Model!AL676-Model!AL674-AL837+AL785&gt;0,(1-'Assumptions (Wind)'!AK28)*(Model!AL675+Model!AL676-Model!AL674-AL837+AL785)+AL837-AL732+AL733,Model!AL675+Model!AL676-Model!AL674+AL785-AL732+AL733)</f>
        <v>0.193250392</v>
      </c>
      <c r="AM889" s="160">
        <f>IF(Model!AM675+Model!AM676-Model!AM674-AM837+AM785&gt;0,(1-'Assumptions (Wind)'!AL28)*(Model!AM675+Model!AM676-Model!AM674-AM837+AM785)+AM837-AM732+AM733,Model!AM675+Model!AM676-Model!AM674+AM785-AM732+AM733)</f>
        <v>0.2239347685</v>
      </c>
      <c r="AN889" s="160">
        <f>IF(Model!AN675+Model!AN676-Model!AN674-AN837+AN785&gt;0,(1-'Assumptions (Wind)'!AM28)*(Model!AN675+Model!AN676-Model!AN674-AN837+AN785)+AN837-AN732+AN733,Model!AN675+Model!AN676-Model!AN674+AN785-AN732+AN733)</f>
        <v>0.2637316292</v>
      </c>
      <c r="AO889" s="160">
        <f>IF(Model!AO675+Model!AO676-Model!AO674-AO837+AO785&gt;0,(1-'Assumptions (Wind)'!AN28)*(Model!AO675+Model!AO676-Model!AO674-AO837+AO785)+AO837-AO732+AO733,Model!AO675+Model!AO676-Model!AO674+AO785-AO732+AO733)</f>
        <v>0.2277689559</v>
      </c>
      <c r="AP889" s="160">
        <f>IF(Model!AP675+Model!AP676-Model!AP674-AP837+AP785&gt;0,(1-'Assumptions (Wind)'!AO28)*(Model!AP675+Model!AP676-Model!AP674-AP837+AP785)+AP837-AP732+AP733,Model!AP675+Model!AP676-Model!AP674+AP785-AP732+AP733)</f>
        <v>0.3333169641</v>
      </c>
      <c r="AQ889" s="160">
        <f>IF(Model!AQ675+Model!AQ676-Model!AQ674-AQ837+AQ785&gt;0,(1-'Assumptions (Wind)'!AP28)*(Model!AQ675+Model!AQ676-Model!AQ674-AQ837+AQ785)+AQ837-AQ732+AQ733,Model!AQ675+Model!AQ676-Model!AQ674+AQ785-AQ732+AQ733)</f>
        <v>0.4892049815</v>
      </c>
      <c r="AR889" s="160">
        <f>IF(Model!AR675+Model!AR676-Model!AR674-AR837+AR785&gt;0,(1-'Assumptions (Wind)'!AQ28)*(Model!AR675+Model!AR676-Model!AR674-AR837+AR785)+AR837-AR732+AR733,Model!AR675+Model!AR676-Model!AR674+AR785-AR732+AR733)</f>
        <v>0.4903446041</v>
      </c>
      <c r="AS889" s="160">
        <f>IF(Model!AS675+Model!AS676-Model!AS674-AS837+AS785&gt;0,(1-'Assumptions (Wind)'!AR28)*(Model!AS675+Model!AS676-Model!AS674-AS837+AS785)+AS837-AS732+AS733,Model!AS675+Model!AS676-Model!AS674+AS785-AS732+AS733)</f>
        <v>0.412441437</v>
      </c>
      <c r="AT889" s="160">
        <f>IF(Model!AT675+Model!AT676-Model!AT674-AT837+AT785&gt;0,(1-'Assumptions (Wind)'!AS28)*(Model!AT675+Model!AT676-Model!AT674-AT837+AT785)+AT837-AT732+AT733,Model!AT675+Model!AT676-Model!AT674+AT785-AT732+AT733)</f>
        <v>0.4941302558</v>
      </c>
      <c r="AU889" s="160">
        <f>IF(Model!AU675+Model!AU676-Model!AU674-AU837+AU785&gt;0,(1-'Assumptions (Wind)'!AT28)*(Model!AU675+Model!AU676-Model!AU674-AU837+AU785)+AU837-AU732+AU733,Model!AU675+Model!AU676-Model!AU674+AU785-AU732+AU733)</f>
        <v>0.6683593608</v>
      </c>
      <c r="AV889" s="160">
        <f>IF(Model!AV675+Model!AV676-Model!AV674-AV837+AV785&gt;0,(1-'Assumptions (Wind)'!AU28)*(Model!AV675+Model!AV676-Model!AV674-AV837+AV785)+AV837-AV732+AV733,Model!AV675+Model!AV676-Model!AV674+AV785-AV732+AV733)</f>
        <v>0.7576905816</v>
      </c>
      <c r="AW889" s="160">
        <f>IF(Model!AW675+Model!AW676-Model!AW674-AW837+AW785&gt;0,(1-'Assumptions (Wind)'!AV28)*(Model!AW675+Model!AW676-Model!AW674-AW837+AW785)+AW837-AW732+AW733,Model!AW675+Model!AW676-Model!AW674+AW785-AW732+AW733)</f>
        <v>0.8160708288</v>
      </c>
      <c r="AX889" s="160">
        <f>IF(Model!AX675+Model!AX676-Model!AX674-AX837+AX785&gt;0,(1-'Assumptions (Wind)'!AW28)*(Model!AX675+Model!AX676-Model!AX674-AX837+AX785)+AX837-AX732+AX733,Model!AX675+Model!AX676-Model!AX674+AX785-AX732+AX733)</f>
        <v>0.7837128406</v>
      </c>
      <c r="AY889" s="160">
        <f>IF(Model!AY675+Model!AY676-Model!AY674-AY837+AY785&gt;0,(1-'Assumptions (Wind)'!AX28)*(Model!AY675+Model!AY676-Model!AY674-AY837+AY785)+AY837-AY732+AY733,Model!AY675+Model!AY676-Model!AY674+AY785-AY732+AY733)</f>
        <v>0.7859127975</v>
      </c>
      <c r="AZ889" s="160">
        <f>IF(Model!AZ675+Model!AZ676-Model!AZ674-AZ837+AZ785&gt;0,(1-'Assumptions (Wind)'!AY28)*(Model!AZ675+Model!AZ676-Model!AZ674-AZ837+AZ785)+AZ837-AZ732+AZ733,Model!AZ675+Model!AZ676-Model!AZ674+AZ785-AZ732+AZ733)</f>
        <v>1.122663421</v>
      </c>
      <c r="BA889" s="160">
        <f>IF(Model!BA675+Model!BA676-Model!BA674-BA837+BA785&gt;0,(1-'Assumptions (Wind)'!AZ28)*(Model!BA675+Model!BA676-Model!BA674-BA837+BA785)+BA837-BA732+BA733,Model!BA675+Model!BA676-Model!BA674+BA785-BA732+BA733)</f>
        <v>1.488067672</v>
      </c>
    </row>
    <row r="890" ht="15.75" customHeight="1">
      <c r="A890" s="241" t="s">
        <v>64</v>
      </c>
      <c r="B890" s="159" t="s">
        <v>351</v>
      </c>
      <c r="C890" s="160">
        <f>IF(Model!C675+Model!C676-Model!C674-C837+C785&gt;0,'Assumptions (Wind)'!B28*(Model!C675+Model!C676-Model!C674-C837+C785)-'Assumptions (Wind)'!B29*Model!C673/10^3,-'Assumptions (Wind)'!B29*Model!C673/10^3)</f>
        <v>0.00009167785244</v>
      </c>
      <c r="D890" s="160">
        <f>IF(Model!D675+Model!D676-Model!D674-D837+D785&gt;0,'Assumptions (Wind)'!C28*(Model!D675+Model!D676-Model!D674-D837+D785)-'Assumptions (Wind)'!C29*Model!D673/10^3,-'Assumptions (Wind)'!C29*Model!D673/10^3)</f>
        <v>0.00009560951107</v>
      </c>
      <c r="E890" s="160">
        <f>IF(Model!E675+Model!E676-Model!E674-E837+E785&gt;0,'Assumptions (Wind)'!D28*(Model!E675+Model!E676-Model!E674-E837+E785)-'Assumptions (Wind)'!D29*Model!E673/10^3,-'Assumptions (Wind)'!D29*Model!E673/10^3)</f>
        <v>0.00004683576629</v>
      </c>
      <c r="F890" s="160">
        <f>IF(Model!F675+Model!F676-Model!F674-F837+F785&gt;0,'Assumptions (Wind)'!E28*(Model!F675+Model!F676-Model!F674-F837+F785)-'Assumptions (Wind)'!E29*Model!F673/10^3,-'Assumptions (Wind)'!E29*Model!F673/10^3)</f>
        <v>0.0001046942607</v>
      </c>
      <c r="G890" s="160">
        <f>IF(Model!G675+Model!G676-Model!G674-G837+G785&gt;0,'Assumptions (Wind)'!F28*(Model!G675+Model!G676-Model!G674-G837+G785)-'Assumptions (Wind)'!F29*Model!G673/10^3,-'Assumptions (Wind)'!F29*Model!G673/10^3)</f>
        <v>0.0001265694183</v>
      </c>
      <c r="H890" s="160">
        <f>IF(Model!H675+Model!H676-Model!H674-H837+H785&gt;0,'Assumptions (Wind)'!G28*(Model!H675+Model!H676-Model!H674-H837+H785)-'Assumptions (Wind)'!G29*Model!H673/10^3,-'Assumptions (Wind)'!G29*Model!H673/10^3)</f>
        <v>0.0001915458162</v>
      </c>
      <c r="I890" s="160">
        <f>IF(Model!I675+Model!I676-Model!I674-I837+I785&gt;0,'Assumptions (Wind)'!H28*(Model!I675+Model!I676-Model!I674-I837+I785)-'Assumptions (Wind)'!H29*Model!I673/10^3,-'Assumptions (Wind)'!H29*Model!I673/10^3)</f>
        <v>-0.0000757292464</v>
      </c>
      <c r="J890" s="160">
        <f>IF(Model!J675+Model!J676-Model!J674-J837+J785&gt;0,'Assumptions (Wind)'!I28*(Model!J675+Model!J676-Model!J674-J837+J785)-'Assumptions (Wind)'!I29*Model!J673/10^3,-'Assumptions (Wind)'!I29*Model!J673/10^3)</f>
        <v>-0.001267135434</v>
      </c>
      <c r="K890" s="160">
        <f>IF(Model!K675+Model!K676-Model!K674-K837+K785&gt;0,'Assumptions (Wind)'!J28*(Model!K675+Model!K676-Model!K674-K837+K785)-'Assumptions (Wind)'!J29*Model!K673/10^3,-'Assumptions (Wind)'!J29*Model!K673/10^3)</f>
        <v>-0.001847539517</v>
      </c>
      <c r="L890" s="160">
        <f>IF(Model!L675+Model!L676-Model!L674-L837+L785&gt;0,'Assumptions (Wind)'!K28*(Model!L675+Model!L676-Model!L674-L837+L785)-'Assumptions (Wind)'!K29*Model!L673/10^3,-'Assumptions (Wind)'!K29*Model!L673/10^3)</f>
        <v>-0.004668151951</v>
      </c>
      <c r="M890" s="160">
        <f>IF(Model!M675+Model!M676-Model!M674-M837+M785&gt;0,'Assumptions (Wind)'!L28*(Model!M675+Model!M676-Model!M674-M837+M785)-'Assumptions (Wind)'!L29*Model!M673/10^3,-'Assumptions (Wind)'!L29*Model!M673/10^3)</f>
        <v>-0.007716174537</v>
      </c>
      <c r="N890" s="160">
        <f>IF(Model!N675+Model!N676-Model!N674-N837+N785&gt;0,'Assumptions (Wind)'!M28*(Model!N675+Model!N676-Model!N674-N837+N785)-'Assumptions (Wind)'!M29*Model!N673/10^3,-'Assumptions (Wind)'!M29*Model!N673/10^3)</f>
        <v>-0.01114744828</v>
      </c>
      <c r="O890" s="160">
        <f>IF(Model!O675+Model!O676-Model!O674-O837+O785&gt;0,'Assumptions (Wind)'!N28*(Model!O675+Model!O676-Model!O674-O837+O785)-'Assumptions (Wind)'!N29*Model!O673/10^3,-'Assumptions (Wind)'!N29*Model!O673/10^3)</f>
        <v>-0.01694198812</v>
      </c>
      <c r="P890" s="160">
        <f>IF(Model!P675+Model!P676-Model!P674-P837+P785&gt;0,'Assumptions (Wind)'!O28*(Model!P675+Model!P676-Model!P674-P837+P785)-'Assumptions (Wind)'!O29*Model!P673/10^3,-'Assumptions (Wind)'!O29*Model!P673/10^3)</f>
        <v>-0.0248601101</v>
      </c>
      <c r="Q890" s="160">
        <f>IF(Model!Q675+Model!Q676-Model!Q674-Q837+Q785&gt;0,'Assumptions (Wind)'!P28*(Model!Q675+Model!Q676-Model!Q674-Q837+Q785)-'Assumptions (Wind)'!P29*Model!Q673/10^3,-'Assumptions (Wind)'!P29*Model!Q673/10^3)</f>
        <v>-0.02751340645</v>
      </c>
      <c r="R890" s="160">
        <f>IF(Model!R675+Model!R676-Model!R674-R837+R785&gt;0,'Assumptions (Wind)'!Q28*(Model!R675+Model!R676-Model!R674-R837+R785)-'Assumptions (Wind)'!Q29*Model!R673/10^3,-'Assumptions (Wind)'!Q29*Model!R673/10^3)</f>
        <v>-0.03143886341</v>
      </c>
      <c r="S890" s="160">
        <f>IF(Model!S675+Model!S676-Model!S674-S837+S785&gt;0,'Assumptions (Wind)'!R28*(Model!S675+Model!S676-Model!S674-S837+S785)-'Assumptions (Wind)'!R29*Model!S673/10^3,-'Assumptions (Wind)'!R29*Model!S673/10^3)</f>
        <v>-0.03725187436</v>
      </c>
      <c r="T890" s="160">
        <f>IF(Model!T675+Model!T676-Model!T674-T837+T785&gt;0,'Assumptions (Wind)'!S28*(Model!T675+Model!T676-Model!T674-T837+T785)-'Assumptions (Wind)'!S29*Model!T673/10^3,-'Assumptions (Wind)'!S29*Model!T673/10^3)</f>
        <v>-0.0479726941</v>
      </c>
      <c r="U890" s="160">
        <f>IF(Model!U675+Model!U676-Model!U674-U837+U785&gt;0,'Assumptions (Wind)'!T28*(Model!U675+Model!U676-Model!U674-U837+U785)-'Assumptions (Wind)'!T29*Model!U673/10^3,-'Assumptions (Wind)'!T29*Model!U673/10^3)</f>
        <v>-0.05147765921</v>
      </c>
      <c r="V890" s="160">
        <f>IF(Model!V675+Model!V676-Model!V674-V837+V785&gt;0,'Assumptions (Wind)'!U28*(Model!V675+Model!V676-Model!V674-V837+V785)-'Assumptions (Wind)'!U29*Model!V673/10^3,-'Assumptions (Wind)'!U29*Model!V673/10^3)</f>
        <v>-0.04791531654</v>
      </c>
      <c r="W890" s="160">
        <f>IF(Model!W675+Model!W676-Model!W674-W837+W785&gt;0,'Assumptions (Wind)'!V28*(Model!W675+Model!W676-Model!W674-W837+W785)-'Assumptions (Wind)'!V29*Model!W673/10^3,-'Assumptions (Wind)'!V29*Model!W673/10^3)</f>
        <v>-0.03855586934</v>
      </c>
      <c r="X890" s="160">
        <f>IF(Model!X675+Model!X676-Model!X674-X837+X785&gt;0,'Assumptions (Wind)'!W28*(Model!X675+Model!X676-Model!X674-X837+X785)-'Assumptions (Wind)'!W29*Model!X673/10^3,-'Assumptions (Wind)'!W29*Model!X673/10^3)</f>
        <v>-0.05650138582</v>
      </c>
      <c r="Y890" s="160">
        <f>IF(Model!Y675+Model!Y676-Model!Y674-Y837+Y785&gt;0,'Assumptions (Wind)'!X28*(Model!Y675+Model!Y676-Model!Y674-Y837+Y785)-'Assumptions (Wind)'!X29*Model!Y673/10^3,-'Assumptions (Wind)'!X29*Model!Y673/10^3)</f>
        <v>-0.07657071224</v>
      </c>
      <c r="Z890" s="160">
        <f>IF(Model!Z675+Model!Z676-Model!Z674-Z837+Z785&gt;0,'Assumptions (Wind)'!Y28*(Model!Z675+Model!Z676-Model!Z674-Z837+Z785)-'Assumptions (Wind)'!Y29*Model!Z673/10^3,-'Assumptions (Wind)'!Y29*Model!Z673/10^3)</f>
        <v>-0.08805131289</v>
      </c>
      <c r="AA890" s="160">
        <f>IF(Model!AA675+Model!AA676-Model!AA674-AA837+AA785&gt;0,'Assumptions (Wind)'!Z28*(Model!AA675+Model!AA676-Model!AA674-AA837+AA785)-'Assumptions (Wind)'!Z29*Model!AA673/10^3,-'Assumptions (Wind)'!Z29*Model!AA673/10^3)</f>
        <v>-0.09995840393</v>
      </c>
      <c r="AB890" s="160">
        <f>IF(Model!AB675+Model!AB676-Model!AB674-AB837+AB785&gt;0,'Assumptions (Wind)'!AA28*(Model!AB675+Model!AB676-Model!AB674-AB837+AB785)-'Assumptions (Wind)'!AA29*Model!AB673/10^3,-'Assumptions (Wind)'!AA29*Model!AB673/10^3)</f>
        <v>-0.1123044109</v>
      </c>
      <c r="AC890" s="160">
        <f>IF(Model!AC675+Model!AC676-Model!AC674-AC837+AC785&gt;0,'Assumptions (Wind)'!AB28*(Model!AC675+Model!AC676-Model!AC674-AC837+AC785)-'Assumptions (Wind)'!AB29*Model!AC673/10^3,-'Assumptions (Wind)'!AB29*Model!AC673/10^3)</f>
        <v>-0.1251020851</v>
      </c>
      <c r="AD890" s="160">
        <f>IF(Model!AD675+Model!AD676-Model!AD674-AD837+AD785&gt;0,'Assumptions (Wind)'!AC28*(Model!AD675+Model!AD676-Model!AD674-AD837+AD785)-'Assumptions (Wind)'!AC29*Model!AD673/10^3,-'Assumptions (Wind)'!AC29*Model!AD673/10^3)</f>
        <v>-0.1383645114</v>
      </c>
      <c r="AE890" s="160">
        <f>IF(Model!AE675+Model!AE676-Model!AE674-AE837+AE785&gt;0,'Assumptions (Wind)'!AD28*(Model!AE675+Model!AE676-Model!AE674-AE837+AE785)-'Assumptions (Wind)'!AD29*Model!AE673/10^3,-'Assumptions (Wind)'!AD29*Model!AE673/10^3)</f>
        <v>-0.1521051163</v>
      </c>
      <c r="AF890" s="160">
        <f>IF(Model!AF675+Model!AF676-Model!AF674-AF837+AF785&gt;0,'Assumptions (Wind)'!AE28*(Model!AF675+Model!AF676-Model!AF674-AF837+AF785)-'Assumptions (Wind)'!AE29*Model!AF673/10^3,-'Assumptions (Wind)'!AE29*Model!AF673/10^3)</f>
        <v>-0.1663376769</v>
      </c>
      <c r="AG890" s="160">
        <f>IF(Model!AG675+Model!AG676-Model!AG674-AG837+AG785&gt;0,'Assumptions (Wind)'!AF28*(Model!AG675+Model!AG676-Model!AG674-AG837+AG785)-'Assumptions (Wind)'!AF29*Model!AG673/10^3,-'Assumptions (Wind)'!AF29*Model!AG673/10^3)</f>
        <v>-0.1790635083</v>
      </c>
      <c r="AH890" s="160">
        <f>IF(Model!AH675+Model!AH676-Model!AH674-AH837+AH785&gt;0,'Assumptions (Wind)'!AG28*(Model!AH675+Model!AH676-Model!AH674-AH837+AH785)-'Assumptions (Wind)'!AG29*Model!AH673/10^3,-'Assumptions (Wind)'!AG29*Model!AH673/10^3)</f>
        <v>-0.1808363728</v>
      </c>
      <c r="AI890" s="160">
        <f>IF(Model!AI675+Model!AI676-Model!AI674-AI837+AI785&gt;0,'Assumptions (Wind)'!AH28*(Model!AI675+Model!AI676-Model!AI674-AI837+AI785)-'Assumptions (Wind)'!AH29*Model!AI673/10^3,-'Assumptions (Wind)'!AH29*Model!AI673/10^3)</f>
        <v>-0.1824951765</v>
      </c>
      <c r="AJ890" s="160">
        <f>IF(Model!AJ675+Model!AJ676-Model!AJ674-AJ837+AJ785&gt;0,'Assumptions (Wind)'!AI28*(Model!AJ675+Model!AJ676-Model!AJ674-AJ837+AJ785)-'Assumptions (Wind)'!AI29*Model!AJ673/10^3,-'Assumptions (Wind)'!AI29*Model!AJ673/10^3)</f>
        <v>-0.1863953612</v>
      </c>
      <c r="AK890" s="160">
        <f>IF(Model!AK675+Model!AK676-Model!AK674-AK837+AK785&gt;0,'Assumptions (Wind)'!AJ28*(Model!AK675+Model!AK676-Model!AK674-AK837+AK785)-'Assumptions (Wind)'!AJ29*Model!AK673/10^3,-'Assumptions (Wind)'!AJ29*Model!AK673/10^3)</f>
        <v>-0.1912714232</v>
      </c>
      <c r="AL890" s="160">
        <f>IF(Model!AL675+Model!AL676-Model!AL674-AL837+AL785&gt;0,'Assumptions (Wind)'!AK28*(Model!AL675+Model!AL676-Model!AL674-AL837+AL785)-'Assumptions (Wind)'!AK29*Model!AL673/10^3,-'Assumptions (Wind)'!AK29*Model!AL673/10^3)</f>
        <v>-0.1983374512</v>
      </c>
      <c r="AM890" s="160">
        <f>IF(Model!AM675+Model!AM676-Model!AM674-AM837+AM785&gt;0,'Assumptions (Wind)'!AL28*(Model!AM675+Model!AM676-Model!AM674-AM837+AM785)-'Assumptions (Wind)'!AL29*Model!AM673/10^3,-'Assumptions (Wind)'!AL29*Model!AM673/10^3)</f>
        <v>-0.2067987589</v>
      </c>
      <c r="AN890" s="160">
        <f>IF(Model!AN675+Model!AN676-Model!AN674-AN837+AN785&gt;0,'Assumptions (Wind)'!AM28*(Model!AN675+Model!AN676-Model!AN674-AN837+AN785)-'Assumptions (Wind)'!AM29*Model!AN673/10^3,-'Assumptions (Wind)'!AM29*Model!AN673/10^3)</f>
        <v>-0.2224110118</v>
      </c>
      <c r="AO890" s="160">
        <f>IF(Model!AO675+Model!AO676-Model!AO674-AO837+AO785&gt;0,'Assumptions (Wind)'!AN28*(Model!AO675+Model!AO676-Model!AO674-AO837+AO785)-'Assumptions (Wind)'!AN29*Model!AO673/10^3,-'Assumptions (Wind)'!AN29*Model!AO673/10^3)</f>
        <v>-0.238161233</v>
      </c>
      <c r="AP890" s="160">
        <f>IF(Model!AP675+Model!AP676-Model!AP674-AP837+AP785&gt;0,'Assumptions (Wind)'!AO28*(Model!AP675+Model!AP676-Model!AP674-AP837+AP785)-'Assumptions (Wind)'!AO29*Model!AP673/10^3,-'Assumptions (Wind)'!AO29*Model!AP673/10^3)</f>
        <v>-0.2502337428</v>
      </c>
      <c r="AQ890" s="160">
        <f>IF(Model!AQ675+Model!AQ676-Model!AQ674-AQ837+AQ785&gt;0,'Assumptions (Wind)'!AP28*(Model!AQ675+Model!AQ676-Model!AQ674-AQ837+AQ785)-'Assumptions (Wind)'!AP29*Model!AQ673/10^3,-'Assumptions (Wind)'!AP29*Model!AQ673/10^3)</f>
        <v>-0.2846489645</v>
      </c>
      <c r="AR890" s="160">
        <f>IF(Model!AR675+Model!AR676-Model!AR674-AR837+AR785&gt;0,'Assumptions (Wind)'!AQ28*(Model!AR675+Model!AR676-Model!AR674-AR837+AR785)-'Assumptions (Wind)'!AQ29*Model!AR673/10^3,-'Assumptions (Wind)'!AQ29*Model!AR673/10^3)</f>
        <v>-0.2941556753</v>
      </c>
      <c r="AS890" s="160">
        <f>IF(Model!AS675+Model!AS676-Model!AS674-AS837+AS785&gt;0,'Assumptions (Wind)'!AR28*(Model!AS675+Model!AS676-Model!AS674-AS837+AS785)-'Assumptions (Wind)'!AR29*Model!AS673/10^3,-'Assumptions (Wind)'!AR29*Model!AS673/10^3)</f>
        <v>-0.2729282857</v>
      </c>
      <c r="AT890" s="160">
        <f>IF(Model!AT675+Model!AT676-Model!AT674-AT837+AT785&gt;0,'Assumptions (Wind)'!AS28*(Model!AT675+Model!AT676-Model!AT674-AT837+AT785)-'Assumptions (Wind)'!AS29*Model!AT673/10^3,-'Assumptions (Wind)'!AS29*Model!AT673/10^3)</f>
        <v>-0.2792961484</v>
      </c>
      <c r="AU890" s="160">
        <f>IF(Model!AU675+Model!AU676-Model!AU674-AU837+AU785&gt;0,'Assumptions (Wind)'!AT28*(Model!AU675+Model!AU676-Model!AU674-AU837+AU785)-'Assumptions (Wind)'!AT29*Model!AU673/10^3,-'Assumptions (Wind)'!AT29*Model!AU673/10^3)</f>
        <v>-0.3184825343</v>
      </c>
      <c r="AV890" s="160">
        <f>IF(Model!AV675+Model!AV676-Model!AV674-AV837+AV785&gt;0,'Assumptions (Wind)'!AU28*(Model!AV675+Model!AV676-Model!AV674-AV837+AV785)-'Assumptions (Wind)'!AU29*Model!AV673/10^3,-'Assumptions (Wind)'!AU29*Model!AV673/10^3)</f>
        <v>-0.3230593872</v>
      </c>
      <c r="AW890" s="160">
        <f>IF(Model!AW675+Model!AW676-Model!AW674-AW837+AW785&gt;0,'Assumptions (Wind)'!AV28*(Model!AW675+Model!AW676-Model!AW674-AW837+AW785)-'Assumptions (Wind)'!AV29*Model!AW673/10^3,-'Assumptions (Wind)'!AV29*Model!AW673/10^3)</f>
        <v>-0.2961663682</v>
      </c>
      <c r="AX890" s="160">
        <f>IF(Model!AX675+Model!AX676-Model!AX674-AX837+AX785&gt;0,'Assumptions (Wind)'!AW28*(Model!AX675+Model!AX676-Model!AX674-AX837+AX785)-'Assumptions (Wind)'!AW29*Model!AX673/10^3,-'Assumptions (Wind)'!AW29*Model!AX673/10^3)</f>
        <v>-0.2850072525</v>
      </c>
      <c r="AY890" s="160">
        <f>IF(Model!AY675+Model!AY676-Model!AY674-AY837+AY785&gt;0,'Assumptions (Wind)'!AX28*(Model!AY675+Model!AY676-Model!AY674-AY837+AY785)-'Assumptions (Wind)'!AX29*Model!AY673/10^3,-'Assumptions (Wind)'!AX29*Model!AY673/10^3)</f>
        <v>-0.2733456552</v>
      </c>
      <c r="AZ890" s="160">
        <f>IF(Model!AZ675+Model!AZ676-Model!AZ674-AZ837+AZ785&gt;0,'Assumptions (Wind)'!AY28*(Model!AZ675+Model!AZ676-Model!AZ674-AZ837+AZ785)-'Assumptions (Wind)'!AY29*Model!AZ673/10^3,-'Assumptions (Wind)'!AY29*Model!AZ673/10^3)</f>
        <v>-0.2872869524</v>
      </c>
      <c r="BA890" s="160">
        <f>IF(Model!BA675+Model!BA676-Model!BA674-BA837+BA785&gt;0,'Assumptions (Wind)'!AZ28*(Model!BA675+Model!BA676-Model!BA674-BA837+BA785)-'Assumptions (Wind)'!AZ29*Model!BA673/10^3,-'Assumptions (Wind)'!AZ29*Model!BA673/10^3)</f>
        <v>-0.3262664204</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0.0011142</v>
      </c>
      <c r="J891" s="247">
        <f>'Assumptions (Wind)'!$V$27*J677/10^9</f>
        <v>0.0269265</v>
      </c>
      <c r="K891" s="247">
        <f>'Assumptions (Wind)'!$V$27*K677/1000000000</f>
        <v>0.0176415</v>
      </c>
      <c r="L891" s="247">
        <f>'Assumptions (Wind)'!$V$27*L677/1000000000</f>
        <v>0.0805938</v>
      </c>
      <c r="M891" s="247">
        <f>'Assumptions (Wind)'!$V$27*M677/1000000000</f>
        <v>0.0595478</v>
      </c>
      <c r="N891" s="247">
        <f>'Assumptions (Wind)'!$V$27*N677/1000000000</f>
        <v>0.0894455</v>
      </c>
      <c r="O891" s="247">
        <f>'Assumptions (Wind)'!$V$27*O677/1000000000</f>
        <v>0.2213544</v>
      </c>
      <c r="P891" s="247">
        <f>'Assumptions (Wind)'!$V$27*P677/1000000000</f>
        <v>0.0021046</v>
      </c>
      <c r="Q891" s="247">
        <f>'Assumptions (Wind)'!$V$27*Q677/1000000000</f>
        <v>0.0073661</v>
      </c>
      <c r="R891" s="247">
        <f>'Assumptions (Wind)'!$V$27*R677/1000000000</f>
        <v>0.1106153</v>
      </c>
      <c r="S891" s="247">
        <f>'Assumptions (Wind)'!$V$27*S677/1000000000</f>
        <v>0.2186927</v>
      </c>
      <c r="T891" s="247">
        <f>'Assumptions (Wind)'!$V$27*T677/1000000000</f>
        <v>0.0336117</v>
      </c>
      <c r="U891" s="247">
        <f>'Assumptions (Wind)'!$V$27*U677/1000000000</f>
        <v>0.0009285</v>
      </c>
      <c r="V891" s="247">
        <f>'Assumptions (Wind)'!$V$27*V677/1000000000</f>
        <v>0</v>
      </c>
      <c r="W891" s="247">
        <f>'Assumptions (Wind)'!$V$27*W677/1000000000</f>
        <v>0</v>
      </c>
      <c r="X891" s="247">
        <f>'Assumptions (Wind)'!$V$27*X677/1000000000</f>
        <v>0.1939026499</v>
      </c>
      <c r="Y891" s="247">
        <f>'Assumptions (Wind)'!$V$27*Y677/1000000000</f>
        <v>0.1939026499</v>
      </c>
      <c r="Z891" s="247">
        <f>'Assumptions (Wind)'!$V$27*Z677/1000000000</f>
        <v>0.1939026499</v>
      </c>
      <c r="AA891" s="247">
        <f>'Assumptions (Wind)'!$V$27*AA677/1000000000</f>
        <v>0.1939026499</v>
      </c>
      <c r="AB891" s="247">
        <f>'Assumptions (Wind)'!$V$27*AB677/1000000000</f>
        <v>0.1976166499</v>
      </c>
      <c r="AC891" s="247">
        <f>'Assumptions (Wind)'!$V$27*AC677/1000000000</f>
        <v>0.1939026499</v>
      </c>
      <c r="AD891" s="247">
        <f>'Assumptions (Wind)'!$V$27*AD677/1000000000</f>
        <v>0.1939026499</v>
      </c>
      <c r="AE891" s="247">
        <f>'Assumptions (Wind)'!$V$27*AE677/1000000000</f>
        <v>0.1939026499</v>
      </c>
      <c r="AF891" s="247">
        <f>'Assumptions (Wind)'!$V$27*AF677/1000000000</f>
        <v>0.1939026499</v>
      </c>
      <c r="AG891" s="247">
        <f>'Assumptions (Wind)'!$V$27*AG677/1000000000</f>
        <v>0.1939026499</v>
      </c>
      <c r="AH891" s="247">
        <f>'Assumptions (Wind)'!$V$27*AH677/1000000000</f>
        <v>0.1939026499</v>
      </c>
      <c r="AI891" s="247">
        <f>'Assumptions (Wind)'!$V$27*AI677/1000000000</f>
        <v>0.1939026499</v>
      </c>
      <c r="AJ891" s="247">
        <f>'Assumptions (Wind)'!$V$27*AJ677/1000000000</f>
        <v>0.1939026499</v>
      </c>
      <c r="AK891" s="247">
        <f>'Assumptions (Wind)'!$V$27*AK677/1000000000</f>
        <v>0.1950168499</v>
      </c>
      <c r="AL891" s="247">
        <f>'Assumptions (Wind)'!$V$27*AL677/1000000000</f>
        <v>0.2208291499</v>
      </c>
      <c r="AM891" s="247">
        <f>'Assumptions (Wind)'!$V$27*AM677/1000000000</f>
        <v>0.2115441499</v>
      </c>
      <c r="AN891" s="247">
        <f>'Assumptions (Wind)'!$V$27*AN677/1000000000</f>
        <v>0.2744964499</v>
      </c>
      <c r="AO891" s="247">
        <f>'Assumptions (Wind)'!$V$27*AO677/1000000000</f>
        <v>0.2534504499</v>
      </c>
      <c r="AP891" s="247">
        <f>'Assumptions (Wind)'!$V$27*AP677/1000000000</f>
        <v>0.2833481499</v>
      </c>
      <c r="AQ891" s="247">
        <f>'Assumptions (Wind)'!$V$27*AQ677/1000000000</f>
        <v>0.4152570499</v>
      </c>
      <c r="AR891" s="247">
        <f>'Assumptions (Wind)'!$V$27*AR677/1000000000</f>
        <v>0.1960072499</v>
      </c>
      <c r="AS891" s="247">
        <f>'Assumptions (Wind)'!$V$27*AS677/1000000000</f>
        <v>0.2012687499</v>
      </c>
      <c r="AT891" s="247">
        <f>'Assumptions (Wind)'!$V$27*AT677/1000000000</f>
        <v>0.3045179499</v>
      </c>
      <c r="AU891" s="247">
        <f>'Assumptions (Wind)'!$V$27*AU677/1000000000</f>
        <v>0.4125953499</v>
      </c>
      <c r="AV891" s="247">
        <f>'Assumptions (Wind)'!$V$27*AV677/1000000000</f>
        <v>0.2275143499</v>
      </c>
      <c r="AW891" s="247">
        <f>'Assumptions (Wind)'!$V$27*AW677/1000000000</f>
        <v>0.1948311499</v>
      </c>
      <c r="AX891" s="247">
        <f>'Assumptions (Wind)'!$V$27*AX677/1000000000</f>
        <v>0.1939026499</v>
      </c>
      <c r="AY891" s="247">
        <f>'Assumptions (Wind)'!$V$27*AY677/1000000000</f>
        <v>0.1939026499</v>
      </c>
      <c r="AZ891" s="247">
        <f>'Assumptions (Wind)'!$V$27*AZ677/1000000000</f>
        <v>0.3878052998</v>
      </c>
      <c r="BA891" s="247">
        <f>'Assumptions (Wind)'!$V$27*BA677/1000000000</f>
        <v>0.3878052998</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0.1</v>
      </c>
      <c r="AL895" s="252">
        <f>'Assumptions (Solar)'!AK51</f>
        <v>0</v>
      </c>
      <c r="AM895" s="252">
        <f>'Assumptions (Solar)'!AL51</f>
        <v>3.9</v>
      </c>
      <c r="AN895" s="252">
        <f>'Assumptions (Solar)'!AM51</f>
        <v>12.9</v>
      </c>
      <c r="AO895" s="252">
        <f>'Assumptions (Solar)'!AN51</f>
        <v>51.4</v>
      </c>
      <c r="AP895" s="252">
        <f>'Assumptions (Solar)'!AO51</f>
        <v>131.5</v>
      </c>
      <c r="AQ895" s="252">
        <f>'Assumptions (Solar)'!AP51</f>
        <v>178.2</v>
      </c>
      <c r="AR895" s="252">
        <f>'Assumptions (Solar)'!AQ51</f>
        <v>65.2</v>
      </c>
      <c r="AS895" s="252">
        <f>'Assumptions (Solar)'!AR51</f>
        <v>165.2</v>
      </c>
      <c r="AT895" s="252">
        <f>'Assumptions (Solar)'!AS51</f>
        <v>200.9</v>
      </c>
      <c r="AU895" s="252">
        <f>'Assumptions (Solar)'!AT51</f>
        <v>159.5</v>
      </c>
      <c r="AV895" s="252">
        <f>'Assumptions (Solar)'!AU51</f>
        <v>0</v>
      </c>
      <c r="AW895" s="252">
        <f>'Assumptions (Solar)'!AV51</f>
        <v>0</v>
      </c>
      <c r="AX895" s="253">
        <f>'Assumptions (Solar)'!AW51</f>
        <v>195.9929963</v>
      </c>
      <c r="AY895" s="253">
        <f>'Assumptions (Solar)'!AX51</f>
        <v>195.9929963</v>
      </c>
      <c r="AZ895" s="253">
        <f>'Assumptions (Solar)'!AY51</f>
        <v>195.9929963</v>
      </c>
      <c r="BA895" s="253">
        <f>'Assumptions (Solar)'!AZ51</f>
        <v>195.9929963</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1128.3</v>
      </c>
      <c r="Y896" s="167">
        <f>X896-'Assumptions (Solar)'!X51+X902</f>
        <v>1324.292996</v>
      </c>
      <c r="Z896" s="167">
        <f>Y896-'Assumptions (Solar)'!Y51+Y902</f>
        <v>1520.285993</v>
      </c>
      <c r="AA896" s="167">
        <f>Z896-'Assumptions (Solar)'!Z51+Z902</f>
        <v>1716.278989</v>
      </c>
      <c r="AB896" s="167">
        <f>AA896-'Assumptions (Solar)'!AA51+AA902</f>
        <v>1912.271985</v>
      </c>
      <c r="AC896" s="167">
        <f>AB896-'Assumptions (Solar)'!AB51+AB902</f>
        <v>2108.264982</v>
      </c>
      <c r="AD896" s="167">
        <f>AC896-'Assumptions (Solar)'!AC51+AC902</f>
        <v>2304.257978</v>
      </c>
      <c r="AE896" s="167">
        <f>AD896-'Assumptions (Solar)'!AD51+AD902</f>
        <v>2500.250974</v>
      </c>
      <c r="AF896" s="167">
        <f>AE896-'Assumptions (Solar)'!AE51+AE902</f>
        <v>2696.243971</v>
      </c>
      <c r="AG896" s="167">
        <f>AF896-'Assumptions (Solar)'!AF51+AF902</f>
        <v>2892.236967</v>
      </c>
      <c r="AH896" s="167">
        <f>AG896-'Assumptions (Solar)'!AG51+AG902</f>
        <v>3088.229963</v>
      </c>
      <c r="AI896" s="167">
        <f>AH896-'Assumptions (Solar)'!AH51+AH902</f>
        <v>3284.22296</v>
      </c>
      <c r="AJ896" s="167">
        <f>AI896-'Assumptions (Solar)'!AI51+AI902</f>
        <v>3480.215956</v>
      </c>
      <c r="AK896" s="167">
        <f>AJ896-'Assumptions (Solar)'!AJ51+AJ902</f>
        <v>3676.108952</v>
      </c>
      <c r="AL896" s="167">
        <f>AK896-'Assumptions (Solar)'!AK51+AK902</f>
        <v>3872.201949</v>
      </c>
      <c r="AM896" s="167">
        <f>AL896-'Assumptions (Solar)'!AL51+AL902</f>
        <v>4064.294945</v>
      </c>
      <c r="AN896" s="167">
        <f>AM896-'Assumptions (Solar)'!AM51+AM902</f>
        <v>4251.287941</v>
      </c>
      <c r="AO896" s="167">
        <f>AN896-'Assumptions (Solar)'!AN51+AN902</f>
        <v>4408.780938</v>
      </c>
      <c r="AP896" s="167">
        <f>AO896-'Assumptions (Solar)'!AO51+AO902</f>
        <v>4524.673934</v>
      </c>
      <c r="AQ896" s="167">
        <f>AP896-'Assumptions (Solar)'!AP51+AP902</f>
        <v>4673.96693</v>
      </c>
      <c r="AR896" s="167">
        <f>AQ896-'Assumptions (Solar)'!AQ51+AQ902</f>
        <v>4982.959927</v>
      </c>
      <c r="AS896" s="167">
        <f>AR896-'Assumptions (Solar)'!AR51+AR902</f>
        <v>5078.952923</v>
      </c>
      <c r="AT896" s="167">
        <f>AS896-'Assumptions (Solar)'!AS51+AS902</f>
        <v>5239.245919</v>
      </c>
      <c r="AU896" s="167">
        <f>AT896-'Assumptions (Solar)'!AT51+AT902</f>
        <v>5476.638916</v>
      </c>
      <c r="AV896" s="167">
        <f>AU896-'Assumptions (Solar)'!AU51+AU902</f>
        <v>5832.131912</v>
      </c>
      <c r="AW896" s="167">
        <f>AV896-'Assumptions (Solar)'!AV51+AV902</f>
        <v>6028.124908</v>
      </c>
      <c r="AX896" s="167">
        <f>AW896-'Assumptions (Solar)'!AW51+AW902</f>
        <v>6028.124908</v>
      </c>
      <c r="AY896" s="167">
        <f>AX896-'Assumptions (Solar)'!AX51+AX902</f>
        <v>6224.117905</v>
      </c>
      <c r="AZ896" s="167">
        <f>AY896-'Assumptions (Solar)'!AY51+AY902</f>
        <v>6420.110901</v>
      </c>
      <c r="BA896" s="167">
        <f>AZ896-'Assumptions (Solar)'!AZ51+AZ902</f>
        <v>6616.103897</v>
      </c>
    </row>
    <row r="897" ht="15.75" customHeight="1">
      <c r="A897" s="254" t="s">
        <v>350</v>
      </c>
      <c r="B897" s="150" t="s">
        <v>149</v>
      </c>
      <c r="C897" s="151">
        <v>0.0</v>
      </c>
      <c r="D897" s="151">
        <v>0.0</v>
      </c>
      <c r="E897" s="151">
        <v>0.0</v>
      </c>
      <c r="F897" s="151">
        <v>0.0</v>
      </c>
      <c r="G897" s="151">
        <v>0.0</v>
      </c>
      <c r="H897" s="151">
        <v>0.0</v>
      </c>
      <c r="I897" s="151">
        <v>0.0</v>
      </c>
      <c r="J897" s="151">
        <v>0.0</v>
      </c>
      <c r="K897" s="151">
        <v>0.1</v>
      </c>
      <c r="L897" s="151">
        <v>0.1</v>
      </c>
      <c r="M897" s="151">
        <v>4.0</v>
      </c>
      <c r="N897" s="151">
        <v>16.9</v>
      </c>
      <c r="O897" s="151">
        <v>68.3</v>
      </c>
      <c r="P897" s="151">
        <v>199.8</v>
      </c>
      <c r="Q897" s="151">
        <v>378.0</v>
      </c>
      <c r="R897" s="151">
        <v>443.2</v>
      </c>
      <c r="S897" s="151">
        <v>608.4</v>
      </c>
      <c r="T897" s="151">
        <v>809.3</v>
      </c>
      <c r="U897" s="151">
        <v>968.8</v>
      </c>
      <c r="V897" s="172">
        <f t="shared" ref="V897:W897" si="37">U897+U902</f>
        <v>1128.3</v>
      </c>
      <c r="W897" s="172">
        <f t="shared" si="37"/>
        <v>1128.3</v>
      </c>
      <c r="X897" s="154">
        <f t="shared" ref="X897:AZ897" si="38">W897+($BA$897-$W$897)/($BA$2-$W$2)</f>
        <v>1324.292996</v>
      </c>
      <c r="Y897" s="154">
        <f t="shared" si="38"/>
        <v>1520.285993</v>
      </c>
      <c r="Z897" s="154">
        <f t="shared" si="38"/>
        <v>1716.278989</v>
      </c>
      <c r="AA897" s="154">
        <f t="shared" si="38"/>
        <v>1912.271985</v>
      </c>
      <c r="AB897" s="154">
        <f t="shared" si="38"/>
        <v>2108.264982</v>
      </c>
      <c r="AC897" s="154">
        <f t="shared" si="38"/>
        <v>2304.257978</v>
      </c>
      <c r="AD897" s="154">
        <f t="shared" si="38"/>
        <v>2500.250974</v>
      </c>
      <c r="AE897" s="154">
        <f t="shared" si="38"/>
        <v>2696.243971</v>
      </c>
      <c r="AF897" s="154">
        <f t="shared" si="38"/>
        <v>2892.236967</v>
      </c>
      <c r="AG897" s="154">
        <f t="shared" si="38"/>
        <v>3088.229963</v>
      </c>
      <c r="AH897" s="154">
        <f t="shared" si="38"/>
        <v>3284.22296</v>
      </c>
      <c r="AI897" s="154">
        <f t="shared" si="38"/>
        <v>3480.215956</v>
      </c>
      <c r="AJ897" s="154">
        <f t="shared" si="38"/>
        <v>3676.208952</v>
      </c>
      <c r="AK897" s="154">
        <f t="shared" si="38"/>
        <v>3872.201949</v>
      </c>
      <c r="AL897" s="154">
        <f t="shared" si="38"/>
        <v>4068.194945</v>
      </c>
      <c r="AM897" s="154">
        <f t="shared" si="38"/>
        <v>4264.187941</v>
      </c>
      <c r="AN897" s="154">
        <f t="shared" si="38"/>
        <v>4460.180938</v>
      </c>
      <c r="AO897" s="154">
        <f t="shared" si="38"/>
        <v>4656.173934</v>
      </c>
      <c r="AP897" s="154">
        <f t="shared" si="38"/>
        <v>4852.16693</v>
      </c>
      <c r="AQ897" s="154">
        <f t="shared" si="38"/>
        <v>5048.159927</v>
      </c>
      <c r="AR897" s="154">
        <f t="shared" si="38"/>
        <v>5244.152923</v>
      </c>
      <c r="AS897" s="154">
        <f t="shared" si="38"/>
        <v>5440.145919</v>
      </c>
      <c r="AT897" s="154">
        <f t="shared" si="38"/>
        <v>5636.138916</v>
      </c>
      <c r="AU897" s="154">
        <f t="shared" si="38"/>
        <v>5832.131912</v>
      </c>
      <c r="AV897" s="154">
        <f t="shared" si="38"/>
        <v>6028.124908</v>
      </c>
      <c r="AW897" s="154">
        <f t="shared" si="38"/>
        <v>6224.117905</v>
      </c>
      <c r="AX897" s="154">
        <f t="shared" si="38"/>
        <v>6420.110901</v>
      </c>
      <c r="AY897" s="154">
        <f t="shared" si="38"/>
        <v>6616.103897</v>
      </c>
      <c r="AZ897" s="154">
        <f t="shared" si="38"/>
        <v>6812.096894</v>
      </c>
      <c r="BA897" s="155">
        <f>Inputs!$H$8</f>
        <v>7008.08989</v>
      </c>
    </row>
    <row r="898" ht="15.75" customHeight="1">
      <c r="A898" s="255" t="s">
        <v>28</v>
      </c>
      <c r="B898" s="159" t="s">
        <v>150</v>
      </c>
      <c r="C898" s="156">
        <v>0.0</v>
      </c>
      <c r="D898" s="156">
        <v>0.0</v>
      </c>
      <c r="E898" s="156">
        <v>0.0</v>
      </c>
      <c r="F898" s="156">
        <v>0.0</v>
      </c>
      <c r="G898" s="156">
        <v>0.0</v>
      </c>
      <c r="H898" s="156">
        <v>0.0</v>
      </c>
      <c r="I898" s="156">
        <v>0.0</v>
      </c>
      <c r="J898" s="156">
        <v>0.0</v>
      </c>
      <c r="K898" s="156">
        <v>8.0E-5</v>
      </c>
      <c r="L898" s="156">
        <v>4.3E-5</v>
      </c>
      <c r="M898" s="156">
        <v>9.28E-4</v>
      </c>
      <c r="N898" s="156">
        <v>0.006579</v>
      </c>
      <c r="O898" s="156">
        <v>0.034678</v>
      </c>
      <c r="P898" s="156">
        <v>0.125757</v>
      </c>
      <c r="Q898" s="156">
        <v>0.351366</v>
      </c>
      <c r="R898" s="156">
        <v>0.531178</v>
      </c>
      <c r="S898" s="156">
        <v>0.707493</v>
      </c>
      <c r="T898" s="156">
        <v>0.94666</v>
      </c>
      <c r="U898" s="156">
        <v>1.231504</v>
      </c>
      <c r="V898" s="157">
        <f t="shared" ref="V898:W898" si="39">if($U$898&gt;0,(V897/$U$897)*$U$898,U$898)</f>
        <v>1.43425471</v>
      </c>
      <c r="W898" s="157">
        <f t="shared" si="39"/>
        <v>1.43425471</v>
      </c>
      <c r="X898" s="154">
        <f t="shared" ref="X898:AZ898" si="40">W898+($BA$898-$W$898)/($BA$2-$W$2)</f>
        <v>1.786496867</v>
      </c>
      <c r="Y898" s="154">
        <f t="shared" si="40"/>
        <v>2.138739023</v>
      </c>
      <c r="Z898" s="154">
        <f t="shared" si="40"/>
        <v>2.490981179</v>
      </c>
      <c r="AA898" s="154">
        <f t="shared" si="40"/>
        <v>2.843223336</v>
      </c>
      <c r="AB898" s="154">
        <f t="shared" si="40"/>
        <v>3.195465492</v>
      </c>
      <c r="AC898" s="154">
        <f t="shared" si="40"/>
        <v>3.547707649</v>
      </c>
      <c r="AD898" s="154">
        <f t="shared" si="40"/>
        <v>3.899949805</v>
      </c>
      <c r="AE898" s="154">
        <f t="shared" si="40"/>
        <v>4.252191961</v>
      </c>
      <c r="AF898" s="154">
        <f t="shared" si="40"/>
        <v>4.604434118</v>
      </c>
      <c r="AG898" s="154">
        <f t="shared" si="40"/>
        <v>4.956676274</v>
      </c>
      <c r="AH898" s="154">
        <f t="shared" si="40"/>
        <v>5.30891843</v>
      </c>
      <c r="AI898" s="154">
        <f t="shared" si="40"/>
        <v>5.661160587</v>
      </c>
      <c r="AJ898" s="154">
        <f t="shared" si="40"/>
        <v>6.013402743</v>
      </c>
      <c r="AK898" s="154">
        <f t="shared" si="40"/>
        <v>6.3656449</v>
      </c>
      <c r="AL898" s="154">
        <f t="shared" si="40"/>
        <v>6.717887056</v>
      </c>
      <c r="AM898" s="154">
        <f t="shared" si="40"/>
        <v>7.070129212</v>
      </c>
      <c r="AN898" s="154">
        <f t="shared" si="40"/>
        <v>7.422371369</v>
      </c>
      <c r="AO898" s="154">
        <f t="shared" si="40"/>
        <v>7.774613525</v>
      </c>
      <c r="AP898" s="154">
        <f t="shared" si="40"/>
        <v>8.126855682</v>
      </c>
      <c r="AQ898" s="154">
        <f t="shared" si="40"/>
        <v>8.479097838</v>
      </c>
      <c r="AR898" s="154">
        <f t="shared" si="40"/>
        <v>8.831339994</v>
      </c>
      <c r="AS898" s="154">
        <f t="shared" si="40"/>
        <v>9.183582151</v>
      </c>
      <c r="AT898" s="154">
        <f t="shared" si="40"/>
        <v>9.535824307</v>
      </c>
      <c r="AU898" s="154">
        <f t="shared" si="40"/>
        <v>9.888066464</v>
      </c>
      <c r="AV898" s="154">
        <f t="shared" si="40"/>
        <v>10.24030862</v>
      </c>
      <c r="AW898" s="154">
        <f t="shared" si="40"/>
        <v>10.59255078</v>
      </c>
      <c r="AX898" s="154">
        <f t="shared" si="40"/>
        <v>10.94479293</v>
      </c>
      <c r="AY898" s="154">
        <f t="shared" si="40"/>
        <v>11.29703509</v>
      </c>
      <c r="AZ898" s="154">
        <f t="shared" si="40"/>
        <v>11.64927725</v>
      </c>
      <c r="BA898" s="243">
        <f>Inputs!$I$8</f>
        <v>12.0015194</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0.000002385372036</v>
      </c>
      <c r="L899" s="212">
        <f>L897*('Assumptions (Solar)'!K20*'Assumptions (Solar)'!K27+'Assumptions (Solar)'!K21*'Assumptions (Solar)'!K28)/10^9</f>
        <v>0.000002325939491</v>
      </c>
      <c r="M899" s="212">
        <f>M897*('Assumptions (Solar)'!L20*'Assumptions (Solar)'!L27+'Assumptions (Solar)'!L21*'Assumptions (Solar)'!L28)/10^9</f>
        <v>0.00009108226747</v>
      </c>
      <c r="N899" s="212">
        <f>N897*('Assumptions (Solar)'!M20*'Assumptions (Solar)'!M27+'Assumptions (Solar)'!M21*'Assumptions (Solar)'!M28)/10^9</f>
        <v>0.0003801746829</v>
      </c>
      <c r="O899" s="212">
        <f>O897*('Assumptions (Solar)'!N20*'Assumptions (Solar)'!N27+'Assumptions (Solar)'!N21*'Assumptions (Solar)'!N28)/10^9</f>
        <v>0.001515344807</v>
      </c>
      <c r="P899" s="212">
        <f>P897*('Assumptions (Solar)'!O20*'Assumptions (Solar)'!O27+'Assumptions (Solar)'!O21*'Assumptions (Solar)'!O28)/10^9</f>
        <v>0.00436501519</v>
      </c>
      <c r="Q899" s="212">
        <f>Q897*('Assumptions (Solar)'!P20*'Assumptions (Solar)'!P27+'Assumptions (Solar)'!P21*'Assumptions (Solar)'!P28)/10^9</f>
        <v>0.008139331047</v>
      </c>
      <c r="R899" s="212">
        <f>R897*('Assumptions (Solar)'!Q20*'Assumptions (Solar)'!Q27+'Assumptions (Solar)'!Q21*'Assumptions (Solar)'!Q28)/10^9</f>
        <v>0.009331250048</v>
      </c>
      <c r="S899" s="212">
        <f>S897*('Assumptions (Solar)'!R20*'Assumptions (Solar)'!R27+'Assumptions (Solar)'!R21*'Assumptions (Solar)'!R28)/10^9</f>
        <v>0.01252409579</v>
      </c>
      <c r="T899" s="212">
        <f>T897*('Assumptions (Solar)'!S20*'Assumptions (Solar)'!S27+'Assumptions (Solar)'!S21*'Assumptions (Solar)'!S28)/10^9</f>
        <v>0.01645006773</v>
      </c>
      <c r="U899" s="212">
        <f>U897*('Assumptions (Solar)'!T20*'Assumptions (Solar)'!T27+'Assumptions (Solar)'!T21*'Assumptions (Solar)'!T28)/10^9</f>
        <v>0.01958254277</v>
      </c>
      <c r="V899" s="212">
        <f>V897*('Assumptions (Solar)'!U20*'Assumptions (Solar)'!U27+'Assumptions (Solar)'!U21*'Assumptions (Solar)'!U28)/10^9</f>
        <v>0.02084185615</v>
      </c>
      <c r="W899" s="212">
        <f>W897*('Assumptions (Solar)'!V20*'Assumptions (Solar)'!V27+'Assumptions (Solar)'!V21*'Assumptions (Solar)'!V28)/10^9</f>
        <v>0.02056640738</v>
      </c>
      <c r="X899" s="212">
        <f>X897*('Assumptions (Solar)'!W20*'Assumptions (Solar)'!W27+'Assumptions (Solar)'!W21*'Assumptions (Solar)'!W28)/10^9</f>
        <v>0.02139504269</v>
      </c>
      <c r="Y899" s="212">
        <f>Y897*('Assumptions (Solar)'!X20*'Assumptions (Solar)'!X27+'Assumptions (Solar)'!X21*'Assumptions (Solar)'!X28)/10^9</f>
        <v>0.02404696369</v>
      </c>
      <c r="Z899" s="212">
        <f>Z897*('Assumptions (Solar)'!Y20*'Assumptions (Solar)'!Y27+'Assumptions (Solar)'!Y21*'Assumptions (Solar)'!Y28)/10^9</f>
        <v>0.02653111908</v>
      </c>
      <c r="AA899" s="212">
        <f>AA897*('Assumptions (Solar)'!Z20*'Assumptions (Solar)'!Z27+'Assumptions (Solar)'!Z21*'Assumptions (Solar)'!Z28)/10^9</f>
        <v>0.02883630802</v>
      </c>
      <c r="AB899" s="212">
        <f>AB897*('Assumptions (Solar)'!AA20*'Assumptions (Solar)'!AA27+'Assumptions (Solar)'!AA21*'Assumptions (Solar)'!AA28)/10^9</f>
        <v>0.03095181187</v>
      </c>
      <c r="AC899" s="212">
        <f>AC897*('Assumptions (Solar)'!AB20*'Assumptions (Solar)'!AB27+'Assumptions (Solar)'!AB21*'Assumptions (Solar)'!AB28)/10^9</f>
        <v>0.03285940131</v>
      </c>
      <c r="AD899" s="212">
        <f>AD897*('Assumptions (Solar)'!AC20*'Assumptions (Solar)'!AC27+'Assumptions (Solar)'!AC21*'Assumptions (Solar)'!AC28)/10^9</f>
        <v>0.03454698181</v>
      </c>
      <c r="AE899" s="212">
        <f>AE897*('Assumptions (Solar)'!AD20*'Assumptions (Solar)'!AD27+'Assumptions (Solar)'!AD21*'Assumptions (Solar)'!AD28)/10^9</f>
        <v>0.0360029996</v>
      </c>
      <c r="AF899" s="212">
        <f>AF897*('Assumptions (Solar)'!AE20*'Assumptions (Solar)'!AE27+'Assumptions (Solar)'!AE21*'Assumptions (Solar)'!AE28)/10^9</f>
        <v>0.03720579206</v>
      </c>
      <c r="AG899" s="212">
        <f>AG897*('Assumptions (Solar)'!AF20*'Assumptions (Solar)'!AF27+'Assumptions (Solar)'!AF21*'Assumptions (Solar)'!AF28)/10^9</f>
        <v>0.03814228539</v>
      </c>
      <c r="AH899" s="212">
        <f>AH897*('Assumptions (Solar)'!AG20*'Assumptions (Solar)'!AG27+'Assumptions (Solar)'!AG21*'Assumptions (Solar)'!AG28)/10^9</f>
        <v>0.04098699629</v>
      </c>
      <c r="AI899" s="212">
        <f>AI897*('Assumptions (Solar)'!AH20*'Assumptions (Solar)'!AH27+'Assumptions (Solar)'!AH21*'Assumptions (Solar)'!AH28)/10^9</f>
        <v>0.04388348943</v>
      </c>
      <c r="AJ899" s="212">
        <f>AJ897*('Assumptions (Solar)'!AI20*'Assumptions (Solar)'!AI27+'Assumptions (Solar)'!AI21*'Assumptions (Solar)'!AI28)/10^9</f>
        <v>0.04683183061</v>
      </c>
      <c r="AK899" s="212">
        <f>AK897*('Assumptions (Solar)'!AJ20*'Assumptions (Solar)'!AJ27+'Assumptions (Solar)'!AJ21*'Assumptions (Solar)'!AJ28)/10^9</f>
        <v>0.04983205143</v>
      </c>
      <c r="AL899" s="212">
        <f>AL897*('Assumptions (Solar)'!AK20*'Assumptions (Solar)'!AK27+'Assumptions (Solar)'!AK21*'Assumptions (Solar)'!AK28)/10^9</f>
        <v>0.05288414768</v>
      </c>
      <c r="AM899" s="212">
        <f>AM897*('Assumptions (Solar)'!AL20*'Assumptions (Solar)'!AL27+'Assumptions (Solar)'!AL21*'Assumptions (Solar)'!AL28)/10^9</f>
        <v>0.05598807755</v>
      </c>
      <c r="AN899" s="212">
        <f>AN897*('Assumptions (Solar)'!AM20*'Assumptions (Solar)'!AM27+'Assumptions (Solar)'!AM21*'Assumptions (Solar)'!AM28)/10^9</f>
        <v>0.05914375982</v>
      </c>
      <c r="AO899" s="212">
        <f>AO897*('Assumptions (Solar)'!AN20*'Assumptions (Solar)'!AN27+'Assumptions (Solar)'!AN21*'Assumptions (Solar)'!AN28)/10^9</f>
        <v>0.062351072</v>
      </c>
      <c r="AP899" s="212">
        <f>AP897*('Assumptions (Solar)'!AO20*'Assumptions (Solar)'!AO27+'Assumptions (Solar)'!AO21*'Assumptions (Solar)'!AO28)/10^9</f>
        <v>0.0656098484</v>
      </c>
      <c r="AQ899" s="212">
        <f>AQ897*('Assumptions (Solar)'!AP20*'Assumptions (Solar)'!AP27+'Assumptions (Solar)'!AP21*'Assumptions (Solar)'!AP28)/10^9</f>
        <v>0.0689198781</v>
      </c>
      <c r="AR899" s="212">
        <f>AR897*('Assumptions (Solar)'!AQ20*'Assumptions (Solar)'!AQ27+'Assumptions (Solar)'!AQ21*'Assumptions (Solar)'!AQ28)/10^9</f>
        <v>0.07228090288</v>
      </c>
      <c r="AS899" s="212">
        <f>AS897*('Assumptions (Solar)'!AR20*'Assumptions (Solar)'!AR27+'Assumptions (Solar)'!AR21*'Assumptions (Solar)'!AR28)/10^9</f>
        <v>0.07569261511</v>
      </c>
      <c r="AT899" s="212">
        <f>AT897*('Assumptions (Solar)'!AS20*'Assumptions (Solar)'!AS27+'Assumptions (Solar)'!AS21*'Assumptions (Solar)'!AS28)/10^9</f>
        <v>0.07915465547</v>
      </c>
      <c r="AU899" s="212">
        <f>AU897*('Assumptions (Solar)'!AT20*'Assumptions (Solar)'!AT27+'Assumptions (Solar)'!AT21*'Assumptions (Solar)'!AT28)/10^9</f>
        <v>0.08266661072</v>
      </c>
      <c r="AV899" s="212">
        <f>AV897*('Assumptions (Solar)'!AU20*'Assumptions (Solar)'!AU27+'Assumptions (Solar)'!AU21*'Assumptions (Solar)'!AU28)/10^9</f>
        <v>0.08622801129</v>
      </c>
      <c r="AW899" s="212">
        <f>AW897*('Assumptions (Solar)'!AV20*'Assumptions (Solar)'!AV27+'Assumptions (Solar)'!AV21*'Assumptions (Solar)'!AV28)/10^9</f>
        <v>0.08983832886</v>
      </c>
      <c r="AX899" s="212">
        <f>AX897*('Assumptions (Solar)'!AW20*'Assumptions (Solar)'!AW27+'Assumptions (Solar)'!AW21*'Assumptions (Solar)'!AW28)/10^9</f>
        <v>0.09349697377</v>
      </c>
      <c r="AY899" s="212">
        <f>AY897*('Assumptions (Solar)'!AX20*'Assumptions (Solar)'!AX27+'Assumptions (Solar)'!AX21*'Assumptions (Solar)'!AX28)/10^9</f>
        <v>0.09720329247</v>
      </c>
      <c r="AZ899" s="212">
        <f>AZ897*('Assumptions (Solar)'!AY20*'Assumptions (Solar)'!AY27+'Assumptions (Solar)'!AY21*'Assumptions (Solar)'!AY28)/10^9</f>
        <v>0.1009565648</v>
      </c>
      <c r="BA899" s="212">
        <f>BA897*('Assumptions (Solar)'!AZ20*'Assumptions (Solar)'!AZ27+'Assumptions (Solar)'!AZ21*'Assumptions (Solar)'!AZ28)/10^9</f>
        <v>0.1047560011</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0.000008115056</v>
      </c>
      <c r="L900" s="212">
        <f>L898*'Assumptions (Solar)'!K45/10^3</f>
        <v>0.0000030454793</v>
      </c>
      <c r="M900" s="212">
        <f>M898*'Assumptions (Solar)'!L45/10^3</f>
        <v>0.0000679564192</v>
      </c>
      <c r="N900" s="212">
        <f>N898*'Assumptions (Solar)'!M45/10^3</f>
        <v>0.0004640977917</v>
      </c>
      <c r="O900" s="212">
        <f>O898*'Assumptions (Solar)'!N45/10^3</f>
        <v>0.002115281708</v>
      </c>
      <c r="P900" s="212">
        <f>P898*'Assumptions (Solar)'!O45/10^3</f>
        <v>0.008515547225</v>
      </c>
      <c r="Q900" s="212">
        <f>Q898*'Assumptions (Solar)'!P45/10^3</f>
        <v>0.02553141307</v>
      </c>
      <c r="R900" s="212">
        <f>R898*'Assumptions (Solar)'!Q45/10^3</f>
        <v>0.03179982085</v>
      </c>
      <c r="S900" s="212">
        <f>S898*'Assumptions (Solar)'!R45/10^3</f>
        <v>0.04532907651</v>
      </c>
      <c r="T900" s="212">
        <f>T898*'Assumptions (Solar)'!S45/10^3</f>
        <v>0.0592041164</v>
      </c>
      <c r="U900" s="212">
        <f>U898*'Assumptions (Solar)'!T45/10^3</f>
        <v>0.0790625568</v>
      </c>
      <c r="V900" s="212">
        <f>V898*'Assumptions (Solar)'!U45/10^3</f>
        <v>0.09335563908</v>
      </c>
      <c r="W900" s="212">
        <f>W898*'Assumptions (Solar)'!V45/10^3</f>
        <v>0.09737625663</v>
      </c>
      <c r="X900" s="212">
        <f>X898*'Assumptions (Solar)'!W45/10^3</f>
        <v>0.1222110885</v>
      </c>
      <c r="Y900" s="212">
        <f>Y898*'Assumptions (Solar)'!X45/10^3</f>
        <v>0.1476581999</v>
      </c>
      <c r="Z900" s="212">
        <f>Z898*'Assumptions (Solar)'!Y45/10^3</f>
        <v>0.1747820111</v>
      </c>
      <c r="AA900" s="212">
        <f>AA898*'Assumptions (Solar)'!Z45/10^3</f>
        <v>0.2032891606</v>
      </c>
      <c r="AB900" s="212">
        <f>AB898*'Assumptions (Solar)'!AA45/10^3</f>
        <v>0.2349197264</v>
      </c>
      <c r="AC900" s="212">
        <f>AC898*'Assumptions (Solar)'!AB45/10^3</f>
        <v>0.265026604</v>
      </c>
      <c r="AD900" s="212">
        <f>AD898*'Assumptions (Solar)'!AC45/10^3</f>
        <v>0.2970654556</v>
      </c>
      <c r="AE900" s="212">
        <f>AE898*'Assumptions (Solar)'!AD45/10^3</f>
        <v>0.3295851878</v>
      </c>
      <c r="AF900" s="212">
        <f>AF898*'Assumptions (Solar)'!AE45/10^3</f>
        <v>0.3634603541</v>
      </c>
      <c r="AG900" s="212">
        <f>AG898*'Assumptions (Solar)'!AF45/10^3</f>
        <v>0.3984907995</v>
      </c>
      <c r="AH900" s="212">
        <f>AH898*'Assumptions (Solar)'!AG45/10^3</f>
        <v>0.4353271703</v>
      </c>
      <c r="AI900" s="212">
        <f>AI898*'Assumptions (Solar)'!AH45/10^3</f>
        <v>0.4715075921</v>
      </c>
      <c r="AJ900" s="212">
        <f>AJ898*'Assumptions (Solar)'!AI45/10^3</f>
        <v>0.5084463112</v>
      </c>
      <c r="AK900" s="212">
        <f>AK898*'Assumptions (Solar)'!AJ45/10^3</f>
        <v>0.5464432542</v>
      </c>
      <c r="AL900" s="212">
        <f>AL898*'Assumptions (Solar)'!AK45/10^3</f>
        <v>0.586353977</v>
      </c>
      <c r="AM900" s="212">
        <f>AM898*'Assumptions (Solar)'!AL45/10^3</f>
        <v>0.6298888409</v>
      </c>
      <c r="AN900" s="212">
        <f>AN898*'Assumptions (Solar)'!AM45/10^3</f>
        <v>0.6742861435</v>
      </c>
      <c r="AO900" s="212">
        <f>AO898*'Assumptions (Solar)'!AN45/10^3</f>
        <v>0.7221439666</v>
      </c>
      <c r="AP900" s="212">
        <f>AP898*'Assumptions (Solar)'!AO45/10^3</f>
        <v>0.7717293037</v>
      </c>
      <c r="AQ900" s="212">
        <f>AQ898*'Assumptions (Solar)'!AP45/10^3</f>
        <v>0.8216080463</v>
      </c>
      <c r="AR900" s="212">
        <f>AR898*'Assumptions (Solar)'!AQ45/10^3</f>
        <v>0.8724738656</v>
      </c>
      <c r="AS900" s="212">
        <f>AS898*'Assumptions (Solar)'!AR45/10^3</f>
        <v>0.9245563983</v>
      </c>
      <c r="AT900" s="212">
        <f>AT898*'Assumptions (Solar)'!AS45/10^3</f>
        <v>0.9790412698</v>
      </c>
      <c r="AU900" s="212">
        <f>AU898*'Assumptions (Solar)'!AT45/10^3</f>
        <v>1.036250974</v>
      </c>
      <c r="AV900" s="212">
        <f>AV898*'Assumptions (Solar)'!AU45/10^3</f>
        <v>1.095519788</v>
      </c>
      <c r="AW900" s="212">
        <f>AW898*'Assumptions (Solar)'!AV45/10^3</f>
        <v>1.154369616</v>
      </c>
      <c r="AX900" s="212">
        <f>AX898*'Assumptions (Solar)'!AW45/10^3</f>
        <v>1.218972154</v>
      </c>
      <c r="AY900" s="212">
        <f>AY898*'Assumptions (Solar)'!AX45/10^3</f>
        <v>1.303557084</v>
      </c>
      <c r="AZ900" s="212">
        <f>AZ898*'Assumptions (Solar)'!AY45/10^3</f>
        <v>1.38000833</v>
      </c>
      <c r="BA900" s="212">
        <f>BA898*'Assumptions (Solar)'!AZ45/10^3</f>
        <v>1.450736584</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0.000004325353517</v>
      </c>
      <c r="L901" s="176">
        <f>L897*'Assumptions (Solar)'!K47*'Assumptions (Solar)'!K48*365/10^9</f>
        <v>0.000005005676731</v>
      </c>
      <c r="M901" s="176">
        <f>M897*'Assumptions (Solar)'!L47*'Assumptions (Solar)'!L48*365/10^9</f>
        <v>0.0001398004125</v>
      </c>
      <c r="N901" s="176">
        <f>N897*'Assumptions (Solar)'!M47*'Assumptions (Solar)'!M48*365/10^9</f>
        <v>0.0006107036001</v>
      </c>
      <c r="O901" s="176">
        <f>O897*'Assumptions (Solar)'!N47*'Assumptions (Solar)'!N48*365/10^9</f>
        <v>0.00237756054</v>
      </c>
      <c r="P901" s="176">
        <f>P897*'Assumptions (Solar)'!O47*'Assumptions (Solar)'!O48*365/10^9</f>
        <v>0.006014103815</v>
      </c>
      <c r="Q901" s="176">
        <f>Q897*'Assumptions (Solar)'!P47*'Assumptions (Solar)'!P48*365/10^9</f>
        <v>0.01263087561</v>
      </c>
      <c r="R901" s="176">
        <f>R897*'Assumptions (Solar)'!Q47*'Assumptions (Solar)'!Q48*365/10^9</f>
        <v>0.01589191137</v>
      </c>
      <c r="S901" s="176">
        <f>S897*'Assumptions (Solar)'!R47*'Assumptions (Solar)'!R48*365/10^9</f>
        <v>0.01797359967</v>
      </c>
      <c r="T901" s="176">
        <f>T897*'Assumptions (Solar)'!S47*'Assumptions (Solar)'!S48*365/10^9</f>
        <v>0.02558736295</v>
      </c>
      <c r="U901" s="176">
        <f>U897*'Assumptions (Solar)'!T47*'Assumptions (Solar)'!T48*365/10^9</f>
        <v>0.02989876654</v>
      </c>
      <c r="V901" s="176">
        <f>V897*'Assumptions (Solar)'!U47*'Assumptions (Solar)'!U48*365/10^9</f>
        <v>0.03574545926</v>
      </c>
      <c r="W901" s="176">
        <f>W897*'Assumptions (Solar)'!V47*'Assumptions (Solar)'!V48*365/10^9</f>
        <v>0.036240996</v>
      </c>
      <c r="X901" s="176">
        <f>X897*'Assumptions (Solar)'!W47*'Assumptions (Solar)'!W48*365/10^9</f>
        <v>0.04285891595</v>
      </c>
      <c r="Y901" s="176">
        <f>Y897*'Assumptions (Solar)'!X47*'Assumptions (Solar)'!X48*365/10^9</f>
        <v>0.04965623829</v>
      </c>
      <c r="Z901" s="176">
        <f>Z897*'Assumptions (Solar)'!Y47*'Assumptions (Solar)'!Y48*365/10^9</f>
        <v>0.05697219051</v>
      </c>
      <c r="AA901" s="176">
        <f>AA897*'Assumptions (Solar)'!Z47*'Assumptions (Solar)'!Z48*365/10^9</f>
        <v>0.06468471315</v>
      </c>
      <c r="AB901" s="176">
        <f>AB897*'Assumptions (Solar)'!AA47*'Assumptions (Solar)'!AA48*365/10^9</f>
        <v>0.07332621972</v>
      </c>
      <c r="AC901" s="176">
        <f>AC897*'Assumptions (Solar)'!AB47*'Assumptions (Solar)'!AB48*365/10^9</f>
        <v>0.08143694877</v>
      </c>
      <c r="AD901" s="176">
        <f>AD897*'Assumptions (Solar)'!AC47*'Assumptions (Solar)'!AC48*365/10^9</f>
        <v>0.0901001443</v>
      </c>
      <c r="AE901" s="176">
        <f>AE897*'Assumptions (Solar)'!AD47*'Assumptions (Solar)'!AD48*365/10^9</f>
        <v>0.09886959528</v>
      </c>
      <c r="AF901" s="176">
        <f>AF897*'Assumptions (Solar)'!AE47*'Assumptions (Solar)'!AE48*365/10^9</f>
        <v>0.1080098595</v>
      </c>
      <c r="AG901" s="176">
        <f>AG897*'Assumptions (Solar)'!AF47*'Assumptions (Solar)'!AF48*365/10^9</f>
        <v>0.117458952</v>
      </c>
      <c r="AH901" s="176">
        <f>AH897*'Assumptions (Solar)'!AG47*'Assumptions (Solar)'!AG48*365/10^9</f>
        <v>0.1274063577</v>
      </c>
      <c r="AI901" s="176">
        <f>AI897*'Assumptions (Solar)'!AH47*'Assumptions (Solar)'!AH48*365/10^9</f>
        <v>0.1371317934</v>
      </c>
      <c r="AJ901" s="176">
        <f>AJ897*'Assumptions (Solar)'!AI47*'Assumptions (Solar)'!AI48*365/10^9</f>
        <v>0.1470529509</v>
      </c>
      <c r="AK901" s="176">
        <f>AK897*'Assumptions (Solar)'!AJ47*'Assumptions (Solar)'!AJ48*365/10^9</f>
        <v>0.1572567899</v>
      </c>
      <c r="AL901" s="176">
        <f>AL897*'Assumptions (Solar)'!AK47*'Assumptions (Solar)'!AK48*365/10^9</f>
        <v>0.1679877755</v>
      </c>
      <c r="AM901" s="176">
        <f>AM897*'Assumptions (Solar)'!AL47*'Assumptions (Solar)'!AL48*365/10^9</f>
        <v>0.1797304441</v>
      </c>
      <c r="AN901" s="176">
        <f>AN897*'Assumptions (Solar)'!AM47*'Assumptions (Solar)'!AM48*365/10^9</f>
        <v>0.1916914659</v>
      </c>
      <c r="AO901" s="176">
        <f>AO897*'Assumptions (Solar)'!AN47*'Assumptions (Solar)'!AN48*365/10^9</f>
        <v>0.2046081455</v>
      </c>
      <c r="AP901" s="176">
        <f>AP897*'Assumptions (Solar)'!AO47*'Assumptions (Solar)'!AO48*365/10^9</f>
        <v>0.2179851575</v>
      </c>
      <c r="AQ901" s="176">
        <f>AQ897*'Assumptions (Solar)'!AP47*'Assumptions (Solar)'!AP48*365/10^9</f>
        <v>0.2314178681</v>
      </c>
      <c r="AR901" s="176">
        <f>AR897*'Assumptions (Solar)'!AQ47*'Assumptions (Solar)'!AQ48*365/10^9</f>
        <v>0.2451037273</v>
      </c>
      <c r="AS901" s="176">
        <f>AS897*'Assumptions (Solar)'!AR47*'Assumptions (Solar)'!AR48*365/10^9</f>
        <v>0.2591078604</v>
      </c>
      <c r="AT901" s="176">
        <f>AT897*'Assumptions (Solar)'!AS47*'Assumptions (Solar)'!AS48*365/10^9</f>
        <v>0.2737620178</v>
      </c>
      <c r="AU901" s="176">
        <f>AU897*'Assumptions (Solar)'!AT47*'Assumptions (Solar)'!AT48*365/10^9</f>
        <v>0.2891543028</v>
      </c>
      <c r="AV901" s="176">
        <f>AV897*'Assumptions (Solar)'!AU47*'Assumptions (Solar)'!AU48*365/10^9</f>
        <v>0.3050971633</v>
      </c>
      <c r="AW901" s="176">
        <f>AW897*'Assumptions (Solar)'!AV47*'Assumptions (Solar)'!AV48*365/10^9</f>
        <v>0.3209008666</v>
      </c>
      <c r="AX901" s="176">
        <f>AX897*'Assumptions (Solar)'!AW47*'Assumptions (Solar)'!AW48*365/10^9</f>
        <v>0.3382809267</v>
      </c>
      <c r="AY901" s="176">
        <f>AY897*'Assumptions (Solar)'!AX47*'Assumptions (Solar)'!AX48*365/10^9</f>
        <v>0.3611741332</v>
      </c>
      <c r="AZ901" s="176">
        <f>AZ897*'Assumptions (Solar)'!AY47*'Assumptions (Solar)'!AY48*365/10^9</f>
        <v>0.3817792228</v>
      </c>
      <c r="BA901" s="176">
        <f>BA897*'Assumptions (Solar)'!AZ47*'Assumptions (Solar)'!AZ48*365/10^9</f>
        <v>0.4007751095</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0.1</v>
      </c>
      <c r="L902" s="172">
        <v>0.0</v>
      </c>
      <c r="M902" s="172">
        <v>3.9</v>
      </c>
      <c r="N902" s="172">
        <v>12.9</v>
      </c>
      <c r="O902" s="172">
        <v>51.4</v>
      </c>
      <c r="P902" s="172">
        <v>131.5</v>
      </c>
      <c r="Q902" s="172">
        <v>178.2</v>
      </c>
      <c r="R902" s="172">
        <v>65.2</v>
      </c>
      <c r="S902" s="172">
        <v>165.2</v>
      </c>
      <c r="T902" s="172">
        <v>200.9</v>
      </c>
      <c r="U902" s="172">
        <v>159.5</v>
      </c>
      <c r="V902" s="172">
        <v>0.0</v>
      </c>
      <c r="W902" s="152">
        <v>0.0</v>
      </c>
      <c r="X902" s="148">
        <f t="shared" ref="X902:BA902" si="41">if(X897&gt;X896,X897-X896,0)</f>
        <v>195.9929963</v>
      </c>
      <c r="Y902" s="148">
        <f t="shared" si="41"/>
        <v>195.9929963</v>
      </c>
      <c r="Z902" s="148">
        <f t="shared" si="41"/>
        <v>195.9929963</v>
      </c>
      <c r="AA902" s="148">
        <f t="shared" si="41"/>
        <v>195.9929963</v>
      </c>
      <c r="AB902" s="148">
        <f t="shared" si="41"/>
        <v>195.9929963</v>
      </c>
      <c r="AC902" s="148">
        <f t="shared" si="41"/>
        <v>195.9929963</v>
      </c>
      <c r="AD902" s="148">
        <f t="shared" si="41"/>
        <v>195.9929963</v>
      </c>
      <c r="AE902" s="148">
        <f t="shared" si="41"/>
        <v>195.9929963</v>
      </c>
      <c r="AF902" s="148">
        <f t="shared" si="41"/>
        <v>195.9929963</v>
      </c>
      <c r="AG902" s="148">
        <f t="shared" si="41"/>
        <v>195.9929963</v>
      </c>
      <c r="AH902" s="148">
        <f t="shared" si="41"/>
        <v>195.9929963</v>
      </c>
      <c r="AI902" s="148">
        <f t="shared" si="41"/>
        <v>195.9929963</v>
      </c>
      <c r="AJ902" s="148">
        <f t="shared" si="41"/>
        <v>195.9929963</v>
      </c>
      <c r="AK902" s="148">
        <f t="shared" si="41"/>
        <v>196.0929963</v>
      </c>
      <c r="AL902" s="148">
        <f t="shared" si="41"/>
        <v>195.9929963</v>
      </c>
      <c r="AM902" s="148">
        <f t="shared" si="41"/>
        <v>199.8929963</v>
      </c>
      <c r="AN902" s="148">
        <f t="shared" si="41"/>
        <v>208.8929963</v>
      </c>
      <c r="AO902" s="148">
        <f t="shared" si="41"/>
        <v>247.3929963</v>
      </c>
      <c r="AP902" s="148">
        <f t="shared" si="41"/>
        <v>327.4929963</v>
      </c>
      <c r="AQ902" s="148">
        <f t="shared" si="41"/>
        <v>374.1929963</v>
      </c>
      <c r="AR902" s="148">
        <f t="shared" si="41"/>
        <v>261.1929963</v>
      </c>
      <c r="AS902" s="148">
        <f t="shared" si="41"/>
        <v>361.1929963</v>
      </c>
      <c r="AT902" s="148">
        <f t="shared" si="41"/>
        <v>396.8929963</v>
      </c>
      <c r="AU902" s="148">
        <f t="shared" si="41"/>
        <v>355.4929963</v>
      </c>
      <c r="AV902" s="148">
        <f t="shared" si="41"/>
        <v>195.9929963</v>
      </c>
      <c r="AW902" s="148">
        <f t="shared" si="41"/>
        <v>195.9929963</v>
      </c>
      <c r="AX902" s="148">
        <f t="shared" si="41"/>
        <v>391.9859927</v>
      </c>
      <c r="AY902" s="148">
        <f t="shared" si="41"/>
        <v>391.9859927</v>
      </c>
      <c r="AZ902" s="148">
        <f t="shared" si="41"/>
        <v>391.9859927</v>
      </c>
      <c r="BA902" s="148">
        <f t="shared" si="41"/>
        <v>391.9859927</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0.0007254869178</v>
      </c>
      <c r="K904" s="176">
        <f t="shared" si="42"/>
        <v>0</v>
      </c>
      <c r="L904" s="176">
        <f t="shared" si="42"/>
        <v>0.02706948336</v>
      </c>
      <c r="M904" s="176">
        <f t="shared" si="42"/>
        <v>0.07292109977</v>
      </c>
      <c r="N904" s="176">
        <f t="shared" si="42"/>
        <v>0.2681885562</v>
      </c>
      <c r="O904" s="176">
        <f t="shared" si="42"/>
        <v>0.5722792936</v>
      </c>
      <c r="P904" s="176">
        <f t="shared" si="42"/>
        <v>0.7550229322</v>
      </c>
      <c r="Q904" s="176">
        <f t="shared" si="42"/>
        <v>0.2615776521</v>
      </c>
      <c r="R904" s="176">
        <f t="shared" si="42"/>
        <v>0.5960150381</v>
      </c>
      <c r="S904" s="176">
        <f t="shared" si="42"/>
        <v>0.6293127165</v>
      </c>
      <c r="T904" s="176">
        <f t="shared" si="42"/>
        <v>0.4716906087</v>
      </c>
      <c r="U904" s="176">
        <f t="shared" si="42"/>
        <v>0</v>
      </c>
      <c r="V904" s="176">
        <f t="shared" si="42"/>
        <v>0</v>
      </c>
      <c r="W904" s="176">
        <f t="shared" si="42"/>
        <v>0.3870778654</v>
      </c>
      <c r="X904" s="176">
        <f t="shared" si="42"/>
        <v>0.270411213</v>
      </c>
      <c r="Y904" s="176">
        <f t="shared" si="42"/>
        <v>0.2646761315</v>
      </c>
      <c r="Z904" s="176">
        <f t="shared" si="42"/>
        <v>0.2586143603</v>
      </c>
      <c r="AA904" s="176">
        <f t="shared" si="42"/>
        <v>0.2524354186</v>
      </c>
      <c r="AB904" s="176">
        <f t="shared" si="42"/>
        <v>0.2456925819</v>
      </c>
      <c r="AC904" s="176">
        <f t="shared" si="42"/>
        <v>0.2385905765</v>
      </c>
      <c r="AD904" s="176">
        <f t="shared" si="42"/>
        <v>0.2313511718</v>
      </c>
      <c r="AE904" s="176">
        <f t="shared" si="42"/>
        <v>0.223500726</v>
      </c>
      <c r="AF904" s="176">
        <f t="shared" si="42"/>
        <v>0.2152559197</v>
      </c>
      <c r="AG904" s="176">
        <f t="shared" si="42"/>
        <v>0.2066043535</v>
      </c>
      <c r="AH904" s="176">
        <f t="shared" si="42"/>
        <v>0.2088713025</v>
      </c>
      <c r="AI904" s="176">
        <f t="shared" si="42"/>
        <v>0.2111480695</v>
      </c>
      <c r="AJ904" s="176">
        <f t="shared" si="42"/>
        <v>0.2132810577</v>
      </c>
      <c r="AK904" s="176">
        <f t="shared" si="42"/>
        <v>0.215462125</v>
      </c>
      <c r="AL904" s="176">
        <f t="shared" si="42"/>
        <v>0.2218156898</v>
      </c>
      <c r="AM904" s="176">
        <f t="shared" si="42"/>
        <v>0.2342545413</v>
      </c>
      <c r="AN904" s="176">
        <f t="shared" si="42"/>
        <v>0.2799841681</v>
      </c>
      <c r="AO904" s="176">
        <f t="shared" si="42"/>
        <v>0.3744933412</v>
      </c>
      <c r="AP904" s="176">
        <f t="shared" si="42"/>
        <v>0.4323132012</v>
      </c>
      <c r="AQ904" s="176">
        <f t="shared" si="42"/>
        <v>0.3044525877</v>
      </c>
      <c r="AR904" s="176">
        <f t="shared" si="42"/>
        <v>0.4252854221</v>
      </c>
      <c r="AS904" s="176">
        <f t="shared" si="42"/>
        <v>0.4713888595</v>
      </c>
      <c r="AT904" s="176">
        <f t="shared" si="42"/>
        <v>0.4264215056</v>
      </c>
      <c r="AU904" s="176">
        <f t="shared" si="42"/>
        <v>0.2370931558</v>
      </c>
      <c r="AV904" s="176">
        <f t="shared" si="42"/>
        <v>0.2394070835</v>
      </c>
      <c r="AW904" s="176">
        <f t="shared" si="42"/>
        <v>0.4834421165</v>
      </c>
      <c r="AX904" s="176">
        <f t="shared" si="42"/>
        <v>0.4873819489</v>
      </c>
      <c r="AY904" s="176">
        <f t="shared" si="42"/>
        <v>0.4919913529</v>
      </c>
      <c r="AZ904" s="176">
        <f t="shared" si="42"/>
        <v>0.49588161</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0.0007254869178</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0.02706948336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0.07292109977</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0.2681885562</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0.5722792936</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0.7550229322</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0.2615776521</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0.5960150381</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0.6293127165</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0.4716906087</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0.3870778654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0.270411213</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0.2646761315</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0.2586143603</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0.2524354186</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0.2456925819</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0.2385905765</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0.2313511718</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0.223500726</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0.2152559197</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0.2066043535</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0.2088713025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0.2111480695</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0.2132810577</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0.215462125</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0.2218156898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0.2342545413</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0.2799841681</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0.3744933412</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0.4323132012</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0.3044525877</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0.4252854221</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0.4713888595</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0.4264215056</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0.2370931558</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0.2394070835</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0.4834421165</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0.4873819489</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0.4919913529</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0.49588161</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0.0004352921507</v>
      </c>
      <c r="K956" s="244">
        <f>K904*'Assumptions (Solar)'!$V$8</f>
        <v>0</v>
      </c>
      <c r="L956" s="244">
        <f>L904*'Assumptions (Solar)'!$V$8</f>
        <v>0.01624169001</v>
      </c>
      <c r="M956" s="244">
        <f>M904*'Assumptions (Solar)'!$V$8</f>
        <v>0.04375265986</v>
      </c>
      <c r="N956" s="244">
        <f>N904*'Assumptions (Solar)'!$V$8</f>
        <v>0.1609131337</v>
      </c>
      <c r="O956" s="244">
        <f>O904*'Assumptions (Solar)'!$V$8</f>
        <v>0.3433675762</v>
      </c>
      <c r="P956" s="244">
        <f>P904*'Assumptions (Solar)'!$V$8</f>
        <v>0.4530137593</v>
      </c>
      <c r="Q956" s="244">
        <f>Q904*'Assumptions (Solar)'!$V$8</f>
        <v>0.1569465913</v>
      </c>
      <c r="R956" s="244">
        <f>R904*'Assumptions (Solar)'!$V$8</f>
        <v>0.3576090228</v>
      </c>
      <c r="S956" s="244">
        <f>S904*'Assumptions (Solar)'!$V$8</f>
        <v>0.3775876299</v>
      </c>
      <c r="T956" s="244">
        <f>T904*'Assumptions (Solar)'!$V$8</f>
        <v>0.2830143652</v>
      </c>
      <c r="U956" s="244">
        <f>U904*'Assumptions (Solar)'!$V$8</f>
        <v>0</v>
      </c>
      <c r="V956" s="244">
        <f>V904*'Assumptions (Solar)'!$V$8</f>
        <v>0</v>
      </c>
      <c r="W956" s="244">
        <f>W904*'Assumptions (Solar)'!$V$8</f>
        <v>0.2322467192</v>
      </c>
      <c r="X956" s="244">
        <f>X904*'Assumptions (Solar)'!$V$8</f>
        <v>0.1622467278</v>
      </c>
      <c r="Y956" s="244">
        <f>Y904*'Assumptions (Solar)'!$V$8</f>
        <v>0.1588056789</v>
      </c>
      <c r="Z956" s="244">
        <f>Z904*'Assumptions (Solar)'!$V$8</f>
        <v>0.1551686162</v>
      </c>
      <c r="AA956" s="244">
        <f>AA904*'Assumptions (Solar)'!$V$8</f>
        <v>0.1514612512</v>
      </c>
      <c r="AB956" s="244">
        <f>AB904*'Assumptions (Solar)'!$V$8</f>
        <v>0.1474155491</v>
      </c>
      <c r="AC956" s="244">
        <f>AC904*'Assumptions (Solar)'!$V$8</f>
        <v>0.1431543459</v>
      </c>
      <c r="AD956" s="244">
        <f>AD904*'Assumptions (Solar)'!$V$8</f>
        <v>0.1388107031</v>
      </c>
      <c r="AE956" s="244">
        <f>AE904*'Assumptions (Solar)'!$V$8</f>
        <v>0.1341004356</v>
      </c>
      <c r="AF956" s="244">
        <f>AF904*'Assumptions (Solar)'!$V$8</f>
        <v>0.1291535518</v>
      </c>
      <c r="AG956" s="244">
        <f>AG904*'Assumptions (Solar)'!$V$8</f>
        <v>0.1239626121</v>
      </c>
      <c r="AH956" s="244">
        <f>AH904*'Assumptions (Solar)'!$V$8</f>
        <v>0.1253227815</v>
      </c>
      <c r="AI956" s="244">
        <f>AI904*'Assumptions (Solar)'!$V$8</f>
        <v>0.1266888417</v>
      </c>
      <c r="AJ956" s="244">
        <f>AJ904*'Assumptions (Solar)'!$V$8</f>
        <v>0.1279686346</v>
      </c>
      <c r="AK956" s="244">
        <f>AK904*'Assumptions (Solar)'!$V$8</f>
        <v>0.129277275</v>
      </c>
      <c r="AL956" s="244">
        <f>AL904*'Assumptions (Solar)'!$V$8</f>
        <v>0.1330894139</v>
      </c>
      <c r="AM956" s="244">
        <f>AM904*'Assumptions (Solar)'!$V$8</f>
        <v>0.1405527248</v>
      </c>
      <c r="AN956" s="244">
        <f>AN904*'Assumptions (Solar)'!$V$8</f>
        <v>0.1679905009</v>
      </c>
      <c r="AO956" s="244">
        <f>AO904*'Assumptions (Solar)'!$V$8</f>
        <v>0.2246960047</v>
      </c>
      <c r="AP956" s="244">
        <f>AP904*'Assumptions (Solar)'!$V$8</f>
        <v>0.2593879207</v>
      </c>
      <c r="AQ956" s="244">
        <f>AQ904*'Assumptions (Solar)'!$V$8</f>
        <v>0.1826715526</v>
      </c>
      <c r="AR956" s="244">
        <f>AR904*'Assumptions (Solar)'!$V$8</f>
        <v>0.2551712533</v>
      </c>
      <c r="AS956" s="244">
        <f>AS904*'Assumptions (Solar)'!$V$8</f>
        <v>0.2828333157</v>
      </c>
      <c r="AT956" s="244">
        <f>AT904*'Assumptions (Solar)'!$V$8</f>
        <v>0.2558529034</v>
      </c>
      <c r="AU956" s="244">
        <f>AU904*'Assumptions (Solar)'!$V$8</f>
        <v>0.1422558935</v>
      </c>
      <c r="AV956" s="244">
        <f>AV904*'Assumptions (Solar)'!$V$8</f>
        <v>0.1436442501</v>
      </c>
      <c r="AW956" s="244">
        <f>AW904*'Assumptions (Solar)'!$V$8</f>
        <v>0.2900652699</v>
      </c>
      <c r="AX956" s="244">
        <f>AX904*'Assumptions (Solar)'!$V$8</f>
        <v>0.2924291693</v>
      </c>
      <c r="AY956" s="244">
        <f>AY904*'Assumptions (Solar)'!$V$8</f>
        <v>0.2951948117</v>
      </c>
      <c r="AZ956" s="244">
        <f>AZ904*'Assumptions (Solar)'!$V$8</f>
        <v>0.297528966</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0.0002901947671</v>
      </c>
      <c r="K957" s="244">
        <f>K904*'Assumptions (Solar)'!$V$9</f>
        <v>0</v>
      </c>
      <c r="L957" s="244">
        <f>L904*'Assumptions (Solar)'!$V$9</f>
        <v>0.01082779334</v>
      </c>
      <c r="M957" s="244">
        <f>M904*'Assumptions (Solar)'!$V$9</f>
        <v>0.02916843991</v>
      </c>
      <c r="N957" s="244">
        <f>N904*'Assumptions (Solar)'!$V$9</f>
        <v>0.1072754225</v>
      </c>
      <c r="O957" s="244">
        <f>O904*'Assumptions (Solar)'!$V$9</f>
        <v>0.2289117174</v>
      </c>
      <c r="P957" s="244">
        <f>P904*'Assumptions (Solar)'!$V$9</f>
        <v>0.3020091729</v>
      </c>
      <c r="Q957" s="244">
        <f>Q904*'Assumptions (Solar)'!$V$9</f>
        <v>0.1046310609</v>
      </c>
      <c r="R957" s="244">
        <f>R904*'Assumptions (Solar)'!$V$9</f>
        <v>0.2384060152</v>
      </c>
      <c r="S957" s="244">
        <f>S904*'Assumptions (Solar)'!$V$9</f>
        <v>0.2517250866</v>
      </c>
      <c r="T957" s="244">
        <f>T904*'Assumptions (Solar)'!$V$9</f>
        <v>0.1886762435</v>
      </c>
      <c r="U957" s="244">
        <f>U904*'Assumptions (Solar)'!$V$9</f>
        <v>0</v>
      </c>
      <c r="V957" s="244">
        <f>V904*'Assumptions (Solar)'!$V$9</f>
        <v>0</v>
      </c>
      <c r="W957" s="244">
        <f>W904*'Assumptions (Solar)'!$V$9</f>
        <v>0.1548311461</v>
      </c>
      <c r="X957" s="244">
        <f>X904*'Assumptions (Solar)'!$V$9</f>
        <v>0.1081644852</v>
      </c>
      <c r="Y957" s="244">
        <f>Y904*'Assumptions (Solar)'!$V$9</f>
        <v>0.1058704526</v>
      </c>
      <c r="Z957" s="244">
        <f>Z904*'Assumptions (Solar)'!$V$9</f>
        <v>0.1034457441</v>
      </c>
      <c r="AA957" s="244">
        <f>AA904*'Assumptions (Solar)'!$V$9</f>
        <v>0.1009741674</v>
      </c>
      <c r="AB957" s="244">
        <f>AB904*'Assumptions (Solar)'!$V$9</f>
        <v>0.09827703275</v>
      </c>
      <c r="AC957" s="244">
        <f>AC904*'Assumptions (Solar)'!$V$9</f>
        <v>0.09543623062</v>
      </c>
      <c r="AD957" s="244">
        <f>AD904*'Assumptions (Solar)'!$V$9</f>
        <v>0.09254046873</v>
      </c>
      <c r="AE957" s="244">
        <f>AE904*'Assumptions (Solar)'!$V$9</f>
        <v>0.08940029041</v>
      </c>
      <c r="AF957" s="244">
        <f>AF904*'Assumptions (Solar)'!$V$9</f>
        <v>0.08610236787</v>
      </c>
      <c r="AG957" s="244">
        <f>AG904*'Assumptions (Solar)'!$V$9</f>
        <v>0.08264174139</v>
      </c>
      <c r="AH957" s="244">
        <f>AH904*'Assumptions (Solar)'!$V$9</f>
        <v>0.08354852098</v>
      </c>
      <c r="AI957" s="244">
        <f>AI904*'Assumptions (Solar)'!$V$9</f>
        <v>0.0844592278</v>
      </c>
      <c r="AJ957" s="244">
        <f>AJ904*'Assumptions (Solar)'!$V$9</f>
        <v>0.08531242309</v>
      </c>
      <c r="AK957" s="244">
        <f>AK904*'Assumptions (Solar)'!$V$9</f>
        <v>0.08618484999</v>
      </c>
      <c r="AL957" s="244">
        <f>AL904*'Assumptions (Solar)'!$V$9</f>
        <v>0.08872627592</v>
      </c>
      <c r="AM957" s="244">
        <f>AM904*'Assumptions (Solar)'!$V$9</f>
        <v>0.09370181652</v>
      </c>
      <c r="AN957" s="244">
        <f>AN904*'Assumptions (Solar)'!$V$9</f>
        <v>0.1119936672</v>
      </c>
      <c r="AO957" s="244">
        <f>AO904*'Assumptions (Solar)'!$V$9</f>
        <v>0.1497973365</v>
      </c>
      <c r="AP957" s="244">
        <f>AP904*'Assumptions (Solar)'!$V$9</f>
        <v>0.1729252805</v>
      </c>
      <c r="AQ957" s="244">
        <f>AQ904*'Assumptions (Solar)'!$V$9</f>
        <v>0.1217810351</v>
      </c>
      <c r="AR957" s="244">
        <f>AR904*'Assumptions (Solar)'!$V$9</f>
        <v>0.1701141689</v>
      </c>
      <c r="AS957" s="244">
        <f>AS904*'Assumptions (Solar)'!$V$9</f>
        <v>0.1885555438</v>
      </c>
      <c r="AT957" s="244">
        <f>AT904*'Assumptions (Solar)'!$V$9</f>
        <v>0.1705686022</v>
      </c>
      <c r="AU957" s="244">
        <f>AU904*'Assumptions (Solar)'!$V$9</f>
        <v>0.0948372623</v>
      </c>
      <c r="AV957" s="244">
        <f>AV904*'Assumptions (Solar)'!$V$9</f>
        <v>0.09576283339</v>
      </c>
      <c r="AW957" s="244">
        <f>AW904*'Assumptions (Solar)'!$V$9</f>
        <v>0.1933768466</v>
      </c>
      <c r="AX957" s="244">
        <f>AX904*'Assumptions (Solar)'!$V$9</f>
        <v>0.1949527796</v>
      </c>
      <c r="AY957" s="244">
        <f>AY904*'Assumptions (Solar)'!$V$9</f>
        <v>0.1967965411</v>
      </c>
      <c r="AZ957" s="244">
        <f>AZ904*'Assumptions (Solar)'!$V$9</f>
        <v>0.198352644</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-0.00003004799459</v>
      </c>
      <c r="L958" s="177">
        <f t="array" ref="L958">SUM(IF(ISERROR(L959:L1009),"",L959:L1009))</f>
        <v>-0.00003245183416</v>
      </c>
      <c r="M958" s="177">
        <f t="array" ref="M958">SUM(IF(ISERROR(M959:M1009),"",M959:M1009))</f>
        <v>-0.001156203538</v>
      </c>
      <c r="N958" s="177">
        <f t="array" ref="N958">SUM(IF(ISERROR(N959:N1009),"",N959:N1009))</f>
        <v>-0.004268923561</v>
      </c>
      <c r="O958" s="177">
        <f t="array" ref="O958">SUM(IF(ISERROR(O959:O1009),"",O959:O1009))</f>
        <v>-0.01571818879</v>
      </c>
      <c r="P958" s="177">
        <f t="array" ref="P958">SUM(IF(ISERROR(P959:P1009),"",P959:P1009))</f>
        <v>-0.04067813211</v>
      </c>
      <c r="Q958" s="177">
        <f t="array" ref="Q958">SUM(IF(ISERROR(Q959:Q1009),"",Q959:Q1009))</f>
        <v>-0.07520369086</v>
      </c>
      <c r="R958" s="177">
        <f t="array" ref="R958">SUM(IF(ISERROR(R959:R1009),"",R959:R1009))</f>
        <v>-0.09205392908</v>
      </c>
      <c r="S958" s="177">
        <f t="array" ref="S958">SUM(IF(ISERROR(S959:S1009),"",S959:S1009))</f>
        <v>-0.1241038114</v>
      </c>
      <c r="T958" s="177">
        <f t="array" ref="T958">SUM(IF(ISERROR(T959:T1009),"",T959:T1009))</f>
        <v>-0.1600967973</v>
      </c>
      <c r="U958" s="177">
        <f t="array" ref="U958">SUM(IF(ISERROR(U959:U1009),"",U959:U1009))</f>
        <v>-0.1923760067</v>
      </c>
      <c r="V958" s="177">
        <f t="array" ref="V958">SUM(IF(ISERROR(V959:V1009),"",V959:V1009))</f>
        <v>-0.2077660872</v>
      </c>
      <c r="W958" s="177">
        <f t="array" ref="W958">SUM(IF(ISERROR(W959:W1009),"",W959:W1009))</f>
        <v>-0.2219668834</v>
      </c>
      <c r="X958" s="177">
        <f t="array" ref="X958">SUM(IF(ISERROR(X959:X1009),"",X959:X1009))</f>
        <v>-0.2492356699</v>
      </c>
      <c r="Y958" s="177">
        <f t="array" ref="Y958">SUM(IF(ISERROR(Y959:Y1009),"",Y959:Y1009))</f>
        <v>-0.2563935301</v>
      </c>
      <c r="Z958" s="177">
        <f t="array" ref="Z958">SUM(IF(ISERROR(Z959:Z1009),"",Z959:Z1009))</f>
        <v>-0.236695393</v>
      </c>
      <c r="AA958" s="177">
        <f t="array" ref="AA958">SUM(IF(ISERROR(AA959:AA1009),"",AA959:AA1009))</f>
        <v>-0.1988298257</v>
      </c>
      <c r="AB958" s="177">
        <f t="array" ref="AB958">SUM(IF(ISERROR(AB959:AB1009),"",AB959:AB1009))</f>
        <v>-0.2018018343</v>
      </c>
      <c r="AC958" s="177">
        <f t="array" ref="AC958">SUM(IF(ISERROR(AC959:AC1009),"",AC959:AC1009))</f>
        <v>-0.1748277112</v>
      </c>
      <c r="AD958" s="177">
        <f t="array" ref="AD958">SUM(IF(ISERROR(AD959:AD1009),"",AD959:AD1009))</f>
        <v>-0.142424108</v>
      </c>
      <c r="AE958" s="177">
        <f t="array" ref="AE958">SUM(IF(ISERROR(AE959:AE1009),"",AE959:AE1009))</f>
        <v>-0.1212225823</v>
      </c>
      <c r="AF958" s="177">
        <f t="array" ref="AF958">SUM(IF(ISERROR(AF959:AF1009),"",AF959:AF1009))</f>
        <v>-0.1401772734</v>
      </c>
      <c r="AG958" s="177">
        <f t="array" ref="AG958">SUM(IF(ISERROR(AG959:AG1009),"",AG959:AG1009))</f>
        <v>-0.1603068589</v>
      </c>
      <c r="AH958" s="177">
        <f t="array" ref="AH958">SUM(IF(ISERROR(AH959:AH1009),"",AH959:AH1009))</f>
        <v>-0.1470768735</v>
      </c>
      <c r="AI958" s="177">
        <f t="array" ref="AI958">SUM(IF(ISERROR(AI959:AI1009),"",AI959:AI1009))</f>
        <v>-0.1433144441</v>
      </c>
      <c r="AJ958" s="177">
        <f t="array" ref="AJ958">SUM(IF(ISERROR(AJ959:AJ1009),"",AJ959:AJ1009))</f>
        <v>-0.1398581364</v>
      </c>
      <c r="AK958" s="177">
        <f t="array" ref="AK958">SUM(IF(ISERROR(AK959:AK1009),"",AK959:AK1009))</f>
        <v>-0.1367556972</v>
      </c>
      <c r="AL958" s="177">
        <f t="array" ref="AL958">SUM(IF(ISERROR(AL959:AL1009),"",AL959:AL1009))</f>
        <v>-0.1340479044</v>
      </c>
      <c r="AM958" s="177">
        <f t="array" ref="AM958">SUM(IF(ISERROR(AM959:AM1009),"",AM959:AM1009))</f>
        <v>-0.131989567</v>
      </c>
      <c r="AN958" s="177">
        <f t="array" ref="AN958">SUM(IF(ISERROR(AN959:AN1009),"",AN959:AN1009))</f>
        <v>-0.1309167961</v>
      </c>
      <c r="AO958" s="177">
        <f t="array" ref="AO958">SUM(IF(ISERROR(AO959:AO1009),"",AO959:AO1009))</f>
        <v>-0.1322995501</v>
      </c>
      <c r="AP958" s="177">
        <f t="array" ref="AP958">SUM(IF(ISERROR(AP959:AP1009),"",AP959:AP1009))</f>
        <v>-0.138409245</v>
      </c>
      <c r="AQ958" s="177">
        <f t="array" ref="AQ958">SUM(IF(ISERROR(AQ959:AQ1009),"",AQ959:AQ1009))</f>
        <v>-0.1481397124</v>
      </c>
      <c r="AR958" s="177">
        <f t="array" ref="AR958">SUM(IF(ISERROR(AR959:AR1009),"",AR959:AR1009))</f>
        <v>-0.1541265286</v>
      </c>
      <c r="AS958" s="177">
        <f t="array" ref="AS958">SUM(IF(ISERROR(AS959:AS1009),"",AS959:AS1009))</f>
        <v>-0.165394202</v>
      </c>
      <c r="AT958" s="177">
        <f t="array" ref="AT958">SUM(IF(ISERROR(AT959:AT1009),"",AT959:AT1009))</f>
        <v>-0.179269204</v>
      </c>
      <c r="AU958" s="177">
        <f t="array" ref="AU958">SUM(IF(ISERROR(AU959:AU1009),"",AU959:AU1009))</f>
        <v>-0.1922010352</v>
      </c>
      <c r="AV958" s="177">
        <f t="array" ref="AV958">SUM(IF(ISERROR(AV959:AV1009),"",AV959:AV1009))</f>
        <v>-0.1981308434</v>
      </c>
      <c r="AW958" s="177">
        <f t="array" ref="AW958">SUM(IF(ISERROR(AW959:AW1009),"",AW959:AW1009))</f>
        <v>-0.2040627528</v>
      </c>
      <c r="AX958" s="177">
        <f t="array" ref="AX958">SUM(IF(ISERROR(AX959:AX1009),"",AX959:AX1009))</f>
        <v>-0.2194643295</v>
      </c>
      <c r="AY958" s="177">
        <f t="array" ref="AY958">SUM(IF(ISERROR(AY959:AY1009),"",AY959:AY1009))</f>
        <v>-0.2321721735</v>
      </c>
      <c r="AZ958" s="177">
        <f t="array" ref="AZ958">SUM(IF(ISERROR(AZ959:AZ1009),"",AZ959:AZ1009))</f>
        <v>-0.2376367636</v>
      </c>
      <c r="BA958" s="177">
        <f t="array" ref="BA958">SUM(IF(ISERROR(BA959:BA1009),"",BA959:BA1009))</f>
        <v>-0.2385295279</v>
      </c>
      <c r="BB958" s="177">
        <f t="array" ref="BB958">SUM(IF(ISERROR(BB959:BB1009),"",BB959:BB1009))</f>
        <v>-0.230388442</v>
      </c>
      <c r="BC958" s="177">
        <f t="array" ref="BC958">SUM(IF(ISERROR(BC959:BC1009),"",BC959:BC1009))</f>
        <v>-0.210791476</v>
      </c>
      <c r="BD958" s="177">
        <f t="array" ref="BD958">SUM(IF(ISERROR(BD959:BD1009),"",BD959:BD1009))</f>
        <v>-0.1855042896</v>
      </c>
      <c r="BE958" s="177">
        <f t="array" ref="BE958">SUM(IF(ISERROR(BE959:BE1009),"",BE959:BE1009))</f>
        <v>-0.1622150054</v>
      </c>
      <c r="BF958" s="177">
        <f t="array" ref="BF958">SUM(IF(ISERROR(BF959:BF1009),"",BF959:BF1009))</f>
        <v>-0.1539918828</v>
      </c>
      <c r="BG958" s="177">
        <f t="array" ref="BG958">SUM(IF(ISERROR(BG959:BG1009),"",BG959:BG1009))</f>
        <v>-0.1449040043</v>
      </c>
      <c r="BH958" s="177">
        <f t="array" ref="BH958">SUM(IF(ISERROR(BH959:BH1009),"",BH959:BH1009))</f>
        <v>-0.1132680457</v>
      </c>
      <c r="BI958" s="177">
        <f t="array" ref="BI958">SUM(IF(ISERROR(BI959:BI1009),"",BI959:BI1009))</f>
        <v>-0.07874891982</v>
      </c>
      <c r="BJ958" s="177">
        <f t="array" ref="BJ958">SUM(IF(ISERROR(BJ959:BJ1009),"",BJ959:BJ1009))</f>
        <v>-0.04105610155</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-0.00003004799459</v>
      </c>
      <c r="L967" s="160">
        <f>IF(and($K$902&gt;0,Model!X$1&lt;='Assumptions (Solar)'!$V$13),PPMT('Assumptions (Solar)'!$V$10,Model!X$1,'Assumptions (Solar)'!$V$13,'Assumptions (Solar)'!$V$8*Model!$K$902*('Assumptions (Solar)'!$I$20*'Assumptions (Solar)'!$I$2+'Assumptions (Solar)'!$I$21*'Assumptions (Solar)'!$I$3)/10^9),0)</f>
        <v>-0.00003245183416</v>
      </c>
      <c r="M967" s="160">
        <f>IF(and($K$902&gt;0,Model!Y$1&lt;='Assumptions (Solar)'!$V$13),PPMT('Assumptions (Solar)'!$V$10,Model!Y$1,'Assumptions (Solar)'!$V$13,'Assumptions (Solar)'!$V$8*Model!$K$902*('Assumptions (Solar)'!$I$20*'Assumptions (Solar)'!$I$2+'Assumptions (Solar)'!$I$21*'Assumptions (Solar)'!$I$3)/10^9),0)</f>
        <v>-0.00003504798089</v>
      </c>
      <c r="N967" s="160">
        <f>IF(and($K$902&gt;0,Model!Z$1&lt;='Assumptions (Solar)'!$V$13),PPMT('Assumptions (Solar)'!$V$10,Model!Z$1,'Assumptions (Solar)'!$V$13,'Assumptions (Solar)'!$V$8*Model!$K$902*('Assumptions (Solar)'!$I$20*'Assumptions (Solar)'!$I$2+'Assumptions (Solar)'!$I$21*'Assumptions (Solar)'!$I$3)/10^9),0)</f>
        <v>-0.00003785181937</v>
      </c>
      <c r="O967" s="160">
        <f>IF(and($K$902&gt;0,Model!AA$1&lt;='Assumptions (Solar)'!$V$13),PPMT('Assumptions (Solar)'!$V$10,Model!AA$1,'Assumptions (Solar)'!$V$13,'Assumptions (Solar)'!$V$8*Model!$K$902*('Assumptions (Solar)'!$I$20*'Assumptions (Solar)'!$I$2+'Assumptions (Solar)'!$I$21*'Assumptions (Solar)'!$I$3)/10^9),0)</f>
        <v>-0.00004087996491</v>
      </c>
      <c r="P967" s="160">
        <f>IF(and($K$902&gt;0,Model!AB$1&lt;='Assumptions (Solar)'!$V$13),PPMT('Assumptions (Solar)'!$V$10,Model!AB$1,'Assumptions (Solar)'!$V$13,'Assumptions (Solar)'!$V$8*Model!$K$902*('Assumptions (Solar)'!$I$20*'Assumptions (Solar)'!$I$2+'Assumptions (Solar)'!$I$21*'Assumptions (Solar)'!$I$3)/10^9),0)</f>
        <v>-0.00004415036211</v>
      </c>
      <c r="Q967" s="160">
        <f>IF(and($K$902&gt;0,Model!AC$1&lt;='Assumptions (Solar)'!$V$13),PPMT('Assumptions (Solar)'!$V$10,Model!AC$1,'Assumptions (Solar)'!$V$13,'Assumptions (Solar)'!$V$8*Model!$K$902*('Assumptions (Solar)'!$I$20*'Assumptions (Solar)'!$I$2+'Assumptions (Solar)'!$I$21*'Assumptions (Solar)'!$I$3)/10^9),0)</f>
        <v>-0.00004768239108</v>
      </c>
      <c r="R967" s="160">
        <f>IF(and($K$902&gt;0,Model!AD$1&lt;='Assumptions (Solar)'!$V$13),PPMT('Assumptions (Solar)'!$V$10,Model!AD$1,'Assumptions (Solar)'!$V$13,'Assumptions (Solar)'!$V$8*Model!$K$902*('Assumptions (Solar)'!$I$20*'Assumptions (Solar)'!$I$2+'Assumptions (Solar)'!$I$21*'Assumptions (Solar)'!$I$3)/10^9),0)</f>
        <v>-0.00005149698236</v>
      </c>
      <c r="S967" s="160">
        <f>IF(and($K$902&gt;0,Model!AE$1&lt;='Assumptions (Solar)'!$V$13),PPMT('Assumptions (Solar)'!$V$10,Model!AE$1,'Assumptions (Solar)'!$V$13,'Assumptions (Solar)'!$V$8*Model!$K$902*('Assumptions (Solar)'!$I$20*'Assumptions (Solar)'!$I$2+'Assumptions (Solar)'!$I$21*'Assumptions (Solar)'!$I$3)/10^9),0)</f>
        <v>-0.00005561674095</v>
      </c>
      <c r="T967" s="160">
        <f>IF(and($K$902&gt;0,Model!AF$1&lt;='Assumptions (Solar)'!$V$13),PPMT('Assumptions (Solar)'!$V$10,Model!AF$1,'Assumptions (Solar)'!$V$13,'Assumptions (Solar)'!$V$8*Model!$K$902*('Assumptions (Solar)'!$I$20*'Assumptions (Solar)'!$I$2+'Assumptions (Solar)'!$I$21*'Assumptions (Solar)'!$I$3)/10^9),0)</f>
        <v>-0.00006006608023</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-0.001121155557</v>
      </c>
      <c r="N969" s="160">
        <f>IF(and($M$902&gt;0,Model!X$1&lt;='Assumptions (Solar)'!$V$13),PPMT('Assumptions (Solar)'!$V$10,Model!X$1,'Assumptions (Solar)'!$V$13,'Assumptions (Solar)'!$V$8*Model!$M$902*('Assumptions (Solar)'!$K$20*'Assumptions (Solar)'!$K$2+'Assumptions (Solar)'!$K$21*'Assumptions (Solar)'!$K$3)/10^9),0)</f>
        <v>-0.001210848002</v>
      </c>
      <c r="O969" s="160">
        <f>IF(and($M$902&gt;0,Model!Y$1&lt;='Assumptions (Solar)'!$V$13),PPMT('Assumptions (Solar)'!$V$10,Model!Y$1,'Assumptions (Solar)'!$V$13,'Assumptions (Solar)'!$V$8*Model!$M$902*('Assumptions (Solar)'!$K$20*'Assumptions (Solar)'!$K$2+'Assumptions (Solar)'!$K$21*'Assumptions (Solar)'!$K$3)/10^9),0)</f>
        <v>-0.001307715842</v>
      </c>
      <c r="P969" s="160">
        <f>IF(and($M$902&gt;0,Model!Z$1&lt;='Assumptions (Solar)'!$V$13),PPMT('Assumptions (Solar)'!$V$10,Model!Z$1,'Assumptions (Solar)'!$V$13,'Assumptions (Solar)'!$V$8*Model!$M$902*('Assumptions (Solar)'!$K$20*'Assumptions (Solar)'!$K$2+'Assumptions (Solar)'!$K$21*'Assumptions (Solar)'!$K$3)/10^9),0)</f>
        <v>-0.001412333109</v>
      </c>
      <c r="Q969" s="160">
        <f>IF(and($M$902&gt;0,Model!AA$1&lt;='Assumptions (Solar)'!$V$13),PPMT('Assumptions (Solar)'!$V$10,Model!AA$1,'Assumptions (Solar)'!$V$13,'Assumptions (Solar)'!$V$8*Model!$M$902*('Assumptions (Solar)'!$K$20*'Assumptions (Solar)'!$K$2+'Assumptions (Solar)'!$K$21*'Assumptions (Solar)'!$K$3)/10^9),0)</f>
        <v>-0.001525319758</v>
      </c>
      <c r="R969" s="160">
        <f>IF(and($M$902&gt;0,Model!AB$1&lt;='Assumptions (Solar)'!$V$13),PPMT('Assumptions (Solar)'!$V$10,Model!AB$1,'Assumptions (Solar)'!$V$13,'Assumptions (Solar)'!$V$8*Model!$M$902*('Assumptions (Solar)'!$K$20*'Assumptions (Solar)'!$K$2+'Assumptions (Solar)'!$K$21*'Assumptions (Solar)'!$K$3)/10^9),0)</f>
        <v>-0.001647345339</v>
      </c>
      <c r="S969" s="160">
        <f>IF(and($M$902&gt;0,Model!AC$1&lt;='Assumptions (Solar)'!$V$13),PPMT('Assumptions (Solar)'!$V$10,Model!AC$1,'Assumptions (Solar)'!$V$13,'Assumptions (Solar)'!$V$8*Model!$M$902*('Assumptions (Solar)'!$K$20*'Assumptions (Solar)'!$K$2+'Assumptions (Solar)'!$K$21*'Assumptions (Solar)'!$K$3)/10^9),0)</f>
        <v>-0.001779132966</v>
      </c>
      <c r="T969" s="160">
        <f>IF(and($M$902&gt;0,Model!AD$1&lt;='Assumptions (Solar)'!$V$13),PPMT('Assumptions (Solar)'!$V$10,Model!AD$1,'Assumptions (Solar)'!$V$13,'Assumptions (Solar)'!$V$8*Model!$M$902*('Assumptions (Solar)'!$K$20*'Assumptions (Solar)'!$K$2+'Assumptions (Solar)'!$K$21*'Assumptions (Solar)'!$K$3)/10^9),0)</f>
        <v>-0.001921463603</v>
      </c>
      <c r="U969" s="160">
        <f>IF(and($M$902&gt;0,Model!AE$1&lt;='Assumptions (Solar)'!$V$13),PPMT('Assumptions (Solar)'!$V$10,Model!AE$1,'Assumptions (Solar)'!$V$13,'Assumptions (Solar)'!$V$8*Model!$M$902*('Assumptions (Solar)'!$K$20*'Assumptions (Solar)'!$K$2+'Assumptions (Solar)'!$K$21*'Assumptions (Solar)'!$K$3)/10^9),0)</f>
        <v>-0.002075180691</v>
      </c>
      <c r="V969" s="160">
        <f>IF(and($M$902&gt;0,Model!AF$1&lt;='Assumptions (Solar)'!$V$13),PPMT('Assumptions (Solar)'!$V$10,Model!AF$1,'Assumptions (Solar)'!$V$13,'Assumptions (Solar)'!$V$8*Model!$M$902*('Assumptions (Solar)'!$K$20*'Assumptions (Solar)'!$K$2+'Assumptions (Solar)'!$K$21*'Assumptions (Solar)'!$K$3)/10^9),0)</f>
        <v>-0.002241195147</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-0.003020223739</v>
      </c>
      <c r="O970" s="177">
        <f>IF(and($N$902&gt;0,Model!X$1&lt;='Assumptions (Solar)'!$V$13),PPMT('Assumptions (Solar)'!$V$10,Model!X$1,'Assumptions (Solar)'!$V$13,'Assumptions (Solar)'!$V$8*Model!$N$902*('Assumptions (Solar)'!$L$20*'Assumptions (Solar)'!$L$2+'Assumptions (Solar)'!$L$21*'Assumptions (Solar)'!$L$3)/10^9),0)</f>
        <v>-0.003261841639</v>
      </c>
      <c r="P970" s="177">
        <f>IF(and($N$902&gt;0,Model!Y$1&lt;='Assumptions (Solar)'!$V$13),PPMT('Assumptions (Solar)'!$V$10,Model!Y$1,'Assumptions (Solar)'!$V$13,'Assumptions (Solar)'!$V$8*Model!$N$902*('Assumptions (Solar)'!$L$20*'Assumptions (Solar)'!$L$2+'Assumptions (Solar)'!$L$21*'Assumptions (Solar)'!$L$3)/10^9),0)</f>
        <v>-0.00352278897</v>
      </c>
      <c r="Q970" s="177">
        <f>IF(and($N$902&gt;0,Model!Z$1&lt;='Assumptions (Solar)'!$V$13),PPMT('Assumptions (Solar)'!$V$10,Model!Z$1,'Assumptions (Solar)'!$V$13,'Assumptions (Solar)'!$V$8*Model!$N$902*('Assumptions (Solar)'!$L$20*'Assumptions (Solar)'!$L$2+'Assumptions (Solar)'!$L$21*'Assumptions (Solar)'!$L$3)/10^9),0)</f>
        <v>-0.003804612087</v>
      </c>
      <c r="R970" s="177">
        <f>IF(and($N$902&gt;0,Model!AA$1&lt;='Assumptions (Solar)'!$V$13),PPMT('Assumptions (Solar)'!$V$10,Model!AA$1,'Assumptions (Solar)'!$V$13,'Assumptions (Solar)'!$V$8*Model!$N$902*('Assumptions (Solar)'!$L$20*'Assumptions (Solar)'!$L$2+'Assumptions (Solar)'!$L$21*'Assumptions (Solar)'!$L$3)/10^9),0)</f>
        <v>-0.004108981054</v>
      </c>
      <c r="S970" s="177">
        <f>IF(and($N$902&gt;0,Model!AB$1&lt;='Assumptions (Solar)'!$V$13),PPMT('Assumptions (Solar)'!$V$10,Model!AB$1,'Assumptions (Solar)'!$V$13,'Assumptions (Solar)'!$V$8*Model!$N$902*('Assumptions (Solar)'!$L$20*'Assumptions (Solar)'!$L$2+'Assumptions (Solar)'!$L$21*'Assumptions (Solar)'!$L$3)/10^9),0)</f>
        <v>-0.004437699539</v>
      </c>
      <c r="T970" s="177">
        <f>IF(and($N$902&gt;0,Model!AC$1&lt;='Assumptions (Solar)'!$V$13),PPMT('Assumptions (Solar)'!$V$10,Model!AC$1,'Assumptions (Solar)'!$V$13,'Assumptions (Solar)'!$V$8*Model!$N$902*('Assumptions (Solar)'!$L$20*'Assumptions (Solar)'!$L$2+'Assumptions (Solar)'!$L$21*'Assumptions (Solar)'!$L$3)/10^9),0)</f>
        <v>-0.004792715502</v>
      </c>
      <c r="U970" s="177">
        <f>IF(and($N$902&gt;0,Model!AD$1&lt;='Assumptions (Solar)'!$V$13),PPMT('Assumptions (Solar)'!$V$10,Model!AD$1,'Assumptions (Solar)'!$V$13,'Assumptions (Solar)'!$V$8*Model!$N$902*('Assumptions (Solar)'!$L$20*'Assumptions (Solar)'!$L$2+'Assumptions (Solar)'!$L$21*'Assumptions (Solar)'!$L$3)/10^9),0)</f>
        <v>-0.005176132742</v>
      </c>
      <c r="V970" s="177">
        <f>IF(and($N$902&gt;0,Model!AE$1&lt;='Assumptions (Solar)'!$V$13),PPMT('Assumptions (Solar)'!$V$10,Model!AE$1,'Assumptions (Solar)'!$V$13,'Assumptions (Solar)'!$V$8*Model!$N$902*('Assumptions (Solar)'!$L$20*'Assumptions (Solar)'!$L$2+'Assumptions (Solar)'!$L$21*'Assumptions (Solar)'!$L$3)/10^9),0)</f>
        <v>-0.005590223361</v>
      </c>
      <c r="W970" s="177">
        <f>IF(and($N$902&gt;0,Model!AF$1&lt;='Assumptions (Solar)'!$V$13),PPMT('Assumptions (Solar)'!$V$10,Model!AF$1,'Assumptions (Solar)'!$V$13,'Assumptions (Solar)'!$V$8*Model!$N$902*('Assumptions (Solar)'!$L$20*'Assumptions (Solar)'!$L$2+'Assumptions (Solar)'!$L$21*'Assumptions (Solar)'!$L$3)/10^9),0)</f>
        <v>-0.00603744123</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-0.01110775134</v>
      </c>
      <c r="P971" s="160">
        <f>IF(and($O$902&gt;0,Model!X$1&lt;='Assumptions (Solar)'!$V$13),PPMT('Assumptions (Solar)'!$V$10,Model!X$1,'Assumptions (Solar)'!$V$13,'Assumptions (Solar)'!$V$8*Model!$O$902*('Assumptions (Solar)'!$M$20*'Assumptions (Solar)'!$M$2+'Assumptions (Solar)'!$M$21*'Assumptions (Solar)'!$M$3)/10^9),0)</f>
        <v>-0.01199637145</v>
      </c>
      <c r="Q971" s="160">
        <f>IF(and($O$902&gt;0,Model!Y$1&lt;='Assumptions (Solar)'!$V$13),PPMT('Assumptions (Solar)'!$V$10,Model!Y$1,'Assumptions (Solar)'!$V$13,'Assumptions (Solar)'!$V$8*Model!$O$902*('Assumptions (Solar)'!$M$20*'Assumptions (Solar)'!$M$2+'Assumptions (Solar)'!$M$21*'Assumptions (Solar)'!$M$3)/10^9),0)</f>
        <v>-0.01295608117</v>
      </c>
      <c r="R971" s="160">
        <f>IF(and($O$902&gt;0,Model!Z$1&lt;='Assumptions (Solar)'!$V$13),PPMT('Assumptions (Solar)'!$V$10,Model!Z$1,'Assumptions (Solar)'!$V$13,'Assumptions (Solar)'!$V$8*Model!$O$902*('Assumptions (Solar)'!$M$20*'Assumptions (Solar)'!$M$2+'Assumptions (Solar)'!$M$21*'Assumptions (Solar)'!$M$3)/10^9),0)</f>
        <v>-0.01399256766</v>
      </c>
      <c r="S971" s="160">
        <f>IF(and($O$902&gt;0,Model!AA$1&lt;='Assumptions (Solar)'!$V$13),PPMT('Assumptions (Solar)'!$V$10,Model!AA$1,'Assumptions (Solar)'!$V$13,'Assumptions (Solar)'!$V$8*Model!$O$902*('Assumptions (Solar)'!$M$20*'Assumptions (Solar)'!$M$2+'Assumptions (Solar)'!$M$21*'Assumptions (Solar)'!$M$3)/10^9),0)</f>
        <v>-0.01511197308</v>
      </c>
      <c r="T971" s="160">
        <f>IF(and($O$902&gt;0,Model!AB$1&lt;='Assumptions (Solar)'!$V$13),PPMT('Assumptions (Solar)'!$V$10,Model!AB$1,'Assumptions (Solar)'!$V$13,'Assumptions (Solar)'!$V$8*Model!$O$902*('Assumptions (Solar)'!$M$20*'Assumptions (Solar)'!$M$2+'Assumptions (Solar)'!$M$21*'Assumptions (Solar)'!$M$3)/10^9),0)</f>
        <v>-0.01632093092</v>
      </c>
      <c r="U971" s="160">
        <f>IF(and($O$902&gt;0,Model!AC$1&lt;='Assumptions (Solar)'!$V$13),PPMT('Assumptions (Solar)'!$V$10,Model!AC$1,'Assumptions (Solar)'!$V$13,'Assumptions (Solar)'!$V$8*Model!$O$902*('Assumptions (Solar)'!$M$20*'Assumptions (Solar)'!$M$2+'Assumptions (Solar)'!$M$21*'Assumptions (Solar)'!$M$3)/10^9),0)</f>
        <v>-0.01762660539</v>
      </c>
      <c r="V971" s="160">
        <f>IF(and($O$902&gt;0,Model!AD$1&lt;='Assumptions (Solar)'!$V$13),PPMT('Assumptions (Solar)'!$V$10,Model!AD$1,'Assumptions (Solar)'!$V$13,'Assumptions (Solar)'!$V$8*Model!$O$902*('Assumptions (Solar)'!$M$20*'Assumptions (Solar)'!$M$2+'Assumptions (Solar)'!$M$21*'Assumptions (Solar)'!$M$3)/10^9),0)</f>
        <v>-0.01903673383</v>
      </c>
      <c r="W971" s="160">
        <f>IF(and($O$902&gt;0,Model!AE$1&lt;='Assumptions (Solar)'!$V$13),PPMT('Assumptions (Solar)'!$V$10,Model!AE$1,'Assumptions (Solar)'!$V$13,'Assumptions (Solar)'!$V$8*Model!$O$902*('Assumptions (Solar)'!$M$20*'Assumptions (Solar)'!$M$2+'Assumptions (Solar)'!$M$21*'Assumptions (Solar)'!$M$3)/10^9),0)</f>
        <v>-0.02055967253</v>
      </c>
      <c r="X971" s="160">
        <f>IF(and($O$902&gt;0,Model!AF$1&lt;='Assumptions (Solar)'!$V$13),PPMT('Assumptions (Solar)'!$V$10,Model!AF$1,'Assumptions (Solar)'!$V$13,'Assumptions (Solar)'!$V$8*Model!$O$902*('Assumptions (Solar)'!$M$20*'Assumptions (Solar)'!$M$2+'Assumptions (Solar)'!$M$21*'Assumptions (Solar)'!$M$3)/10^9),0)</f>
        <v>-0.02220444634</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-0.02370248822</v>
      </c>
      <c r="Q972" s="177">
        <f>IF(and($P$902&gt;0,Model!X$1&lt;='Assumptions (Solar)'!$V$13),PPMT('Assumptions (Solar)'!$V$10,Model!X$1,'Assumptions (Solar)'!$V$13,'Assumptions (Solar)'!$V$8*Model!$P$902*('Assumptions (Solar)'!$N$20*'Assumptions (Solar)'!$N$2+'Assumptions (Solar)'!$N$21*'Assumptions (Solar)'!$N$3)/10^9),0)</f>
        <v>-0.02559868728</v>
      </c>
      <c r="R972" s="177">
        <f>IF(and($P$902&gt;0,Model!Y$1&lt;='Assumptions (Solar)'!$V$13),PPMT('Assumptions (Solar)'!$V$10,Model!Y$1,'Assumptions (Solar)'!$V$13,'Assumptions (Solar)'!$V$8*Model!$P$902*('Assumptions (Solar)'!$N$20*'Assumptions (Solar)'!$N$2+'Assumptions (Solar)'!$N$21*'Assumptions (Solar)'!$N$3)/10^9),0)</f>
        <v>-0.02764658226</v>
      </c>
      <c r="S972" s="177">
        <f>IF(and($P$902&gt;0,Model!Z$1&lt;='Assumptions (Solar)'!$V$13),PPMT('Assumptions (Solar)'!$V$10,Model!Z$1,'Assumptions (Solar)'!$V$13,'Assumptions (Solar)'!$V$8*Model!$P$902*('Assumptions (Solar)'!$N$20*'Assumptions (Solar)'!$N$2+'Assumptions (Solar)'!$N$21*'Assumptions (Solar)'!$N$3)/10^9),0)</f>
        <v>-0.02985830884</v>
      </c>
      <c r="T972" s="177">
        <f>IF(and($P$902&gt;0,Model!AA$1&lt;='Assumptions (Solar)'!$V$13),PPMT('Assumptions (Solar)'!$V$10,Model!AA$1,'Assumptions (Solar)'!$V$13,'Assumptions (Solar)'!$V$8*Model!$P$902*('Assumptions (Solar)'!$N$20*'Assumptions (Solar)'!$N$2+'Assumptions (Solar)'!$N$21*'Assumptions (Solar)'!$N$3)/10^9),0)</f>
        <v>-0.03224697354</v>
      </c>
      <c r="U972" s="177">
        <f>IF(and($P$902&gt;0,Model!AB$1&lt;='Assumptions (Solar)'!$V$13),PPMT('Assumptions (Solar)'!$V$10,Model!AB$1,'Assumptions (Solar)'!$V$13,'Assumptions (Solar)'!$V$8*Model!$P$902*('Assumptions (Solar)'!$N$20*'Assumptions (Solar)'!$N$2+'Assumptions (Solar)'!$N$21*'Assumptions (Solar)'!$N$3)/10^9),0)</f>
        <v>-0.03482673143</v>
      </c>
      <c r="V972" s="177">
        <f>IF(and($P$902&gt;0,Model!AC$1&lt;='Assumptions (Solar)'!$V$13),PPMT('Assumptions (Solar)'!$V$10,Model!AC$1,'Assumptions (Solar)'!$V$13,'Assumptions (Solar)'!$V$8*Model!$P$902*('Assumptions (Solar)'!$N$20*'Assumptions (Solar)'!$N$2+'Assumptions (Solar)'!$N$21*'Assumptions (Solar)'!$N$3)/10^9),0)</f>
        <v>-0.03761286994</v>
      </c>
      <c r="W972" s="177">
        <f>IF(and($P$902&gt;0,Model!AD$1&lt;='Assumptions (Solar)'!$V$13),PPMT('Assumptions (Solar)'!$V$10,Model!AD$1,'Assumptions (Solar)'!$V$13,'Assumptions (Solar)'!$V$8*Model!$P$902*('Assumptions (Solar)'!$N$20*'Assumptions (Solar)'!$N$2+'Assumptions (Solar)'!$N$21*'Assumptions (Solar)'!$N$3)/10^9),0)</f>
        <v>-0.04062189954</v>
      </c>
      <c r="X972" s="177">
        <f>IF(and($P$902&gt;0,Model!AE$1&lt;='Assumptions (Solar)'!$V$13),PPMT('Assumptions (Solar)'!$V$10,Model!AE$1,'Assumptions (Solar)'!$V$13,'Assumptions (Solar)'!$V$8*Model!$P$902*('Assumptions (Solar)'!$N$20*'Assumptions (Solar)'!$N$2+'Assumptions (Solar)'!$N$21*'Assumptions (Solar)'!$N$3)/10^9),0)</f>
        <v>-0.0438716515</v>
      </c>
      <c r="Y972" s="177">
        <f>IF(and($P$902&gt;0,Model!AF$1&lt;='Assumptions (Solar)'!$V$13),PPMT('Assumptions (Solar)'!$V$10,Model!AF$1,'Assumptions (Solar)'!$V$13,'Assumptions (Solar)'!$V$8*Model!$P$902*('Assumptions (Solar)'!$N$20*'Assumptions (Solar)'!$N$2+'Assumptions (Solar)'!$N$21*'Assumptions (Solar)'!$N$3)/10^9),0)</f>
        <v>-0.04738138362</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-0.03127130818</v>
      </c>
      <c r="R973" s="160">
        <f>IF(and($Q$902&gt;0,Model!X$1&lt;='Assumptions (Solar)'!$V$13),PPMT('Assumptions (Solar)'!$V$10,Model!X$1,'Assumptions (Solar)'!$V$13,'Assumptions (Solar)'!$V$8*Model!$Q$902*('Assumptions (Solar)'!$O$20*'Assumptions (Solar)'!$O$2+'Assumptions (Solar)'!$O$21*'Assumptions (Solar)'!$O$3)/10^9),0)</f>
        <v>-0.03377301283</v>
      </c>
      <c r="S973" s="160">
        <f>IF(and($Q$902&gt;0,Model!Y$1&lt;='Assumptions (Solar)'!$V$13),PPMT('Assumptions (Solar)'!$V$10,Model!Y$1,'Assumptions (Solar)'!$V$13,'Assumptions (Solar)'!$V$8*Model!$Q$902*('Assumptions (Solar)'!$O$20*'Assumptions (Solar)'!$O$2+'Assumptions (Solar)'!$O$21*'Assumptions (Solar)'!$O$3)/10^9),0)</f>
        <v>-0.03647485386</v>
      </c>
      <c r="T973" s="160">
        <f>IF(and($Q$902&gt;0,Model!Z$1&lt;='Assumptions (Solar)'!$V$13),PPMT('Assumptions (Solar)'!$V$10,Model!Z$1,'Assumptions (Solar)'!$V$13,'Assumptions (Solar)'!$V$8*Model!$Q$902*('Assumptions (Solar)'!$O$20*'Assumptions (Solar)'!$O$2+'Assumptions (Solar)'!$O$21*'Assumptions (Solar)'!$O$3)/10^9),0)</f>
        <v>-0.03939284217</v>
      </c>
      <c r="U973" s="160">
        <f>IF(and($Q$902&gt;0,Model!AA$1&lt;='Assumptions (Solar)'!$V$13),PPMT('Assumptions (Solar)'!$V$10,Model!AA$1,'Assumptions (Solar)'!$V$13,'Assumptions (Solar)'!$V$8*Model!$Q$902*('Assumptions (Solar)'!$O$20*'Assumptions (Solar)'!$O$2+'Assumptions (Solar)'!$O$21*'Assumptions (Solar)'!$O$3)/10^9),0)</f>
        <v>-0.04254426954</v>
      </c>
      <c r="V973" s="160">
        <f>IF(and($Q$902&gt;0,Model!AB$1&lt;='Assumptions (Solar)'!$V$13),PPMT('Assumptions (Solar)'!$V$10,Model!AB$1,'Assumptions (Solar)'!$V$13,'Assumptions (Solar)'!$V$8*Model!$Q$902*('Assumptions (Solar)'!$O$20*'Assumptions (Solar)'!$O$2+'Assumptions (Solar)'!$O$21*'Assumptions (Solar)'!$O$3)/10^9),0)</f>
        <v>-0.04594781111</v>
      </c>
      <c r="W973" s="160">
        <f>IF(and($Q$902&gt;0,Model!AC$1&lt;='Assumptions (Solar)'!$V$13),PPMT('Assumptions (Solar)'!$V$10,Model!AC$1,'Assumptions (Solar)'!$V$13,'Assumptions (Solar)'!$V$8*Model!$Q$902*('Assumptions (Solar)'!$O$20*'Assumptions (Solar)'!$O$2+'Assumptions (Solar)'!$O$21*'Assumptions (Solar)'!$O$3)/10^9),0)</f>
        <v>-0.04962363599</v>
      </c>
      <c r="X973" s="160">
        <f>IF(and($Q$902&gt;0,Model!AD$1&lt;='Assumptions (Solar)'!$V$13),PPMT('Assumptions (Solar)'!$V$10,Model!AD$1,'Assumptions (Solar)'!$V$13,'Assumptions (Solar)'!$V$8*Model!$Q$902*('Assumptions (Solar)'!$O$20*'Assumptions (Solar)'!$O$2+'Assumptions (Solar)'!$O$21*'Assumptions (Solar)'!$O$3)/10^9),0)</f>
        <v>-0.05359352687</v>
      </c>
      <c r="Y973" s="160">
        <f>IF(and($Q$902&gt;0,Model!AE$1&lt;='Assumptions (Solar)'!$V$13),PPMT('Assumptions (Solar)'!$V$10,Model!AE$1,'Assumptions (Solar)'!$V$13,'Assumptions (Solar)'!$V$8*Model!$Q$902*('Assumptions (Solar)'!$O$20*'Assumptions (Solar)'!$O$2+'Assumptions (Solar)'!$O$21*'Assumptions (Solar)'!$O$3)/10^9),0)</f>
        <v>-0.05788100902</v>
      </c>
      <c r="Z973" s="160">
        <f>IF(and($Q$902&gt;0,Model!AF$1&lt;='Assumptions (Solar)'!$V$13),PPMT('Assumptions (Solar)'!$V$10,Model!AF$1,'Assumptions (Solar)'!$V$13,'Assumptions (Solar)'!$V$8*Model!$Q$902*('Assumptions (Solar)'!$O$20*'Assumptions (Solar)'!$O$2+'Assumptions (Solar)'!$O$21*'Assumptions (Solar)'!$O$3)/10^9),0)</f>
        <v>-0.06251148974</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-0.01083394295</v>
      </c>
      <c r="S974" s="177">
        <f>IF(and($R$902&gt;0,Model!X$1&lt;='Assumptions (Solar)'!$V$13),PPMT('Assumptions (Solar)'!$V$10,Model!X$1,'Assumptions (Solar)'!$V$13,'Assumptions (Solar)'!$V$8*Model!$R$902*('Assumptions (Solar)'!$P$20*'Assumptions (Solar)'!$P$2+'Assumptions (Solar)'!$P$21*'Assumptions (Solar)'!$P$3)/10^9),0)</f>
        <v>-0.01170065839</v>
      </c>
      <c r="T974" s="177">
        <f>IF(and($R$902&gt;0,Model!Y$1&lt;='Assumptions (Solar)'!$V$13),PPMT('Assumptions (Solar)'!$V$10,Model!Y$1,'Assumptions (Solar)'!$V$13,'Assumptions (Solar)'!$V$8*Model!$R$902*('Assumptions (Solar)'!$P$20*'Assumptions (Solar)'!$P$2+'Assumptions (Solar)'!$P$21*'Assumptions (Solar)'!$P$3)/10^9),0)</f>
        <v>-0.01263671106</v>
      </c>
      <c r="U974" s="177">
        <f>IF(and($R$902&gt;0,Model!Z$1&lt;='Assumptions (Solar)'!$V$13),PPMT('Assumptions (Solar)'!$V$10,Model!Z$1,'Assumptions (Solar)'!$V$13,'Assumptions (Solar)'!$V$8*Model!$R$902*('Assumptions (Solar)'!$P$20*'Assumptions (Solar)'!$P$2+'Assumptions (Solar)'!$P$21*'Assumptions (Solar)'!$P$3)/10^9),0)</f>
        <v>-0.01364764794</v>
      </c>
      <c r="V974" s="177">
        <f>IF(and($R$902&gt;0,Model!AA$1&lt;='Assumptions (Solar)'!$V$13),PPMT('Assumptions (Solar)'!$V$10,Model!AA$1,'Assumptions (Solar)'!$V$13,'Assumptions (Solar)'!$V$8*Model!$R$902*('Assumptions (Solar)'!$P$20*'Assumptions (Solar)'!$P$2+'Assumptions (Solar)'!$P$21*'Assumptions (Solar)'!$P$3)/10^9),0)</f>
        <v>-0.01473945978</v>
      </c>
      <c r="W974" s="177">
        <f>IF(and($R$902&gt;0,Model!AB$1&lt;='Assumptions (Solar)'!$V$13),PPMT('Assumptions (Solar)'!$V$10,Model!AB$1,'Assumptions (Solar)'!$V$13,'Assumptions (Solar)'!$V$8*Model!$R$902*('Assumptions (Solar)'!$P$20*'Assumptions (Solar)'!$P$2+'Assumptions (Solar)'!$P$21*'Assumptions (Solar)'!$P$3)/10^9),0)</f>
        <v>-0.01591861656</v>
      </c>
      <c r="X974" s="177">
        <f>IF(and($R$902&gt;0,Model!AC$1&lt;='Assumptions (Solar)'!$V$13),PPMT('Assumptions (Solar)'!$V$10,Model!AC$1,'Assumptions (Solar)'!$V$13,'Assumptions (Solar)'!$V$8*Model!$R$902*('Assumptions (Solar)'!$P$20*'Assumptions (Solar)'!$P$2+'Assumptions (Solar)'!$P$21*'Assumptions (Solar)'!$P$3)/10^9),0)</f>
        <v>-0.01719210588</v>
      </c>
      <c r="Y974" s="177">
        <f>IF(and($R$902&gt;0,Model!AD$1&lt;='Assumptions (Solar)'!$V$13),PPMT('Assumptions (Solar)'!$V$10,Model!AD$1,'Assumptions (Solar)'!$V$13,'Assumptions (Solar)'!$V$8*Model!$R$902*('Assumptions (Solar)'!$P$20*'Assumptions (Solar)'!$P$2+'Assumptions (Solar)'!$P$21*'Assumptions (Solar)'!$P$3)/10^9),0)</f>
        <v>-0.01856747435</v>
      </c>
      <c r="Z974" s="177">
        <f>IF(and($R$902&gt;0,Model!AE$1&lt;='Assumptions (Solar)'!$V$13),PPMT('Assumptions (Solar)'!$V$10,Model!AE$1,'Assumptions (Solar)'!$V$13,'Assumptions (Solar)'!$V$8*Model!$R$902*('Assumptions (Solar)'!$P$20*'Assumptions (Solar)'!$P$2+'Assumptions (Solar)'!$P$21*'Assumptions (Solar)'!$P$3)/10^9),0)</f>
        <v>-0.0200528723</v>
      </c>
      <c r="AA974" s="177">
        <f>IF(and($R$902&gt;0,Model!AF$1&lt;='Assumptions (Solar)'!$V$13),PPMT('Assumptions (Solar)'!$V$10,Model!AF$1,'Assumptions (Solar)'!$V$13,'Assumptions (Solar)'!$V$8*Model!$R$902*('Assumptions (Solar)'!$P$20*'Assumptions (Solar)'!$P$2+'Assumptions (Solar)'!$P$21*'Assumptions (Solar)'!$P$3)/10^9),0)</f>
        <v>-0.02165710209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-0.024685568</v>
      </c>
      <c r="T975" s="160">
        <f>IF(and($S$902&gt;0,Model!X$1&lt;='Assumptions (Solar)'!$V$13),PPMT('Assumptions (Solar)'!$V$10,Model!X$1,'Assumptions (Solar)'!$V$13,'Assumptions (Solar)'!$V$8*Model!$S$902*('Assumptions (Solar)'!$Q$20*'Assumptions (Solar)'!$Q$2+'Assumptions (Solar)'!$Q$21*'Assumptions (Solar)'!$Q$3)/10^9),0)</f>
        <v>-0.02666041344</v>
      </c>
      <c r="U975" s="160">
        <f>IF(and($S$902&gt;0,Model!Y$1&lt;='Assumptions (Solar)'!$V$13),PPMT('Assumptions (Solar)'!$V$10,Model!Y$1,'Assumptions (Solar)'!$V$13,'Assumptions (Solar)'!$V$8*Model!$S$902*('Assumptions (Solar)'!$Q$20*'Assumptions (Solar)'!$Q$2+'Assumptions (Solar)'!$Q$21*'Assumptions (Solar)'!$Q$3)/10^9),0)</f>
        <v>-0.02879324652</v>
      </c>
      <c r="V975" s="160">
        <f>IF(and($S$902&gt;0,Model!Z$1&lt;='Assumptions (Solar)'!$V$13),PPMT('Assumptions (Solar)'!$V$10,Model!Z$1,'Assumptions (Solar)'!$V$13,'Assumptions (Solar)'!$V$8*Model!$S$902*('Assumptions (Solar)'!$Q$20*'Assumptions (Solar)'!$Q$2+'Assumptions (Solar)'!$Q$21*'Assumptions (Solar)'!$Q$3)/10^9),0)</f>
        <v>-0.03109670624</v>
      </c>
      <c r="W975" s="160">
        <f>IF(and($S$902&gt;0,Model!AA$1&lt;='Assumptions (Solar)'!$V$13),PPMT('Assumptions (Solar)'!$V$10,Model!AA$1,'Assumptions (Solar)'!$V$13,'Assumptions (Solar)'!$V$8*Model!$S$902*('Assumptions (Solar)'!$Q$20*'Assumptions (Solar)'!$Q$2+'Assumptions (Solar)'!$Q$21*'Assumptions (Solar)'!$Q$3)/10^9),0)</f>
        <v>-0.03358444274</v>
      </c>
      <c r="X975" s="160">
        <f>IF(and($S$902&gt;0,Model!AB$1&lt;='Assumptions (Solar)'!$V$13),PPMT('Assumptions (Solar)'!$V$10,Model!AB$1,'Assumptions (Solar)'!$V$13,'Assumptions (Solar)'!$V$8*Model!$S$902*('Assumptions (Solar)'!$Q$20*'Assumptions (Solar)'!$Q$2+'Assumptions (Solar)'!$Q$21*'Assumptions (Solar)'!$Q$3)/10^9),0)</f>
        <v>-0.03627119815</v>
      </c>
      <c r="Y975" s="160">
        <f>IF(and($S$902&gt;0,Model!AC$1&lt;='Assumptions (Solar)'!$V$13),PPMT('Assumptions (Solar)'!$V$10,Model!AC$1,'Assumptions (Solar)'!$V$13,'Assumptions (Solar)'!$V$8*Model!$S$902*('Assumptions (Solar)'!$Q$20*'Assumptions (Solar)'!$Q$2+'Assumptions (Solar)'!$Q$21*'Assumptions (Solar)'!$Q$3)/10^9),0)</f>
        <v>-0.03917289401</v>
      </c>
      <c r="Z975" s="160">
        <f>IF(and($S$902&gt;0,Model!AD$1&lt;='Assumptions (Solar)'!$V$13),PPMT('Assumptions (Solar)'!$V$10,Model!AD$1,'Assumptions (Solar)'!$V$13,'Assumptions (Solar)'!$V$8*Model!$S$902*('Assumptions (Solar)'!$Q$20*'Assumptions (Solar)'!$Q$2+'Assumptions (Solar)'!$Q$21*'Assumptions (Solar)'!$Q$3)/10^9),0)</f>
        <v>-0.04230672553</v>
      </c>
      <c r="AA975" s="160">
        <f>IF(and($S$902&gt;0,Model!AE$1&lt;='Assumptions (Solar)'!$V$13),PPMT('Assumptions (Solar)'!$V$10,Model!AE$1,'Assumptions (Solar)'!$V$13,'Assumptions (Solar)'!$V$8*Model!$S$902*('Assumptions (Solar)'!$Q$20*'Assumptions (Solar)'!$Q$2+'Assumptions (Solar)'!$Q$21*'Assumptions (Solar)'!$Q$3)/10^9),0)</f>
        <v>-0.04569126357</v>
      </c>
      <c r="AB975" s="160">
        <f>IF(and($S$902&gt;0,Model!AF$1&lt;='Assumptions (Solar)'!$V$13),PPMT('Assumptions (Solar)'!$V$10,Model!AF$1,'Assumptions (Solar)'!$V$13,'Assumptions (Solar)'!$V$8*Model!$S$902*('Assumptions (Solar)'!$Q$20*'Assumptions (Solar)'!$Q$2+'Assumptions (Solar)'!$Q$21*'Assumptions (Solar)'!$Q$3)/10^9),0)</f>
        <v>-0.04934656465</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-0.02606468103</v>
      </c>
      <c r="U976" s="160">
        <f>IF(and($T$902&gt;0,Model!X$1&lt;='Assumptions (Solar)'!$V$13),PPMT('Assumptions (Solar)'!$V$10,Model!X$1,'Assumptions (Solar)'!$V$13,'Assumptions (Solar)'!$V$8*Model!$T$902*('Assumptions (Solar)'!$R$20*'Assumptions (Solar)'!$R$2+'Assumptions (Solar)'!$R$21*'Assumptions (Solar)'!$R$3)/10^9),0)</f>
        <v>-0.02814985551</v>
      </c>
      <c r="V976" s="160">
        <f>IF(and($T$902&gt;0,Model!Y$1&lt;='Assumptions (Solar)'!$V$13),PPMT('Assumptions (Solar)'!$V$10,Model!Y$1,'Assumptions (Solar)'!$V$13,'Assumptions (Solar)'!$V$8*Model!$T$902*('Assumptions (Solar)'!$R$20*'Assumptions (Solar)'!$R$2+'Assumptions (Solar)'!$R$21*'Assumptions (Solar)'!$R$3)/10^9),0)</f>
        <v>-0.03040184396</v>
      </c>
      <c r="W976" s="160">
        <f>IF(and($T$902&gt;0,Model!Z$1&lt;='Assumptions (Solar)'!$V$13),PPMT('Assumptions (Solar)'!$V$10,Model!Z$1,'Assumptions (Solar)'!$V$13,'Assumptions (Solar)'!$V$8*Model!$T$902*('Assumptions (Solar)'!$R$20*'Assumptions (Solar)'!$R$2+'Assumptions (Solar)'!$R$21*'Assumptions (Solar)'!$R$3)/10^9),0)</f>
        <v>-0.03283399147</v>
      </c>
      <c r="X976" s="160">
        <f>IF(and($T$902&gt;0,Model!AA$1&lt;='Assumptions (Solar)'!$V$13),PPMT('Assumptions (Solar)'!$V$10,Model!AA$1,'Assumptions (Solar)'!$V$13,'Assumptions (Solar)'!$V$8*Model!$T$902*('Assumptions (Solar)'!$R$20*'Assumptions (Solar)'!$R$2+'Assumptions (Solar)'!$R$21*'Assumptions (Solar)'!$R$3)/10^9),0)</f>
        <v>-0.03546071079</v>
      </c>
      <c r="Y976" s="160">
        <f>IF(and($T$902&gt;0,Model!AB$1&lt;='Assumptions (Solar)'!$V$13),PPMT('Assumptions (Solar)'!$V$10,Model!AB$1,'Assumptions (Solar)'!$V$13,'Assumptions (Solar)'!$V$8*Model!$T$902*('Assumptions (Solar)'!$R$20*'Assumptions (Solar)'!$R$2+'Assumptions (Solar)'!$R$21*'Assumptions (Solar)'!$R$3)/10^9),0)</f>
        <v>-0.03829756765</v>
      </c>
      <c r="Z976" s="160">
        <f>IF(and($T$902&gt;0,Model!AC$1&lt;='Assumptions (Solar)'!$V$13),PPMT('Assumptions (Solar)'!$V$10,Model!AC$1,'Assumptions (Solar)'!$V$13,'Assumptions (Solar)'!$V$8*Model!$T$902*('Assumptions (Solar)'!$R$20*'Assumptions (Solar)'!$R$2+'Assumptions (Solar)'!$R$21*'Assumptions (Solar)'!$R$3)/10^9),0)</f>
        <v>-0.04136137306</v>
      </c>
      <c r="AA976" s="160">
        <f>IF(and($T$902&gt;0,Model!AD$1&lt;='Assumptions (Solar)'!$V$13),PPMT('Assumptions (Solar)'!$V$10,Model!AD$1,'Assumptions (Solar)'!$V$13,'Assumptions (Solar)'!$V$8*Model!$T$902*('Assumptions (Solar)'!$R$20*'Assumptions (Solar)'!$R$2+'Assumptions (Solar)'!$R$21*'Assumptions (Solar)'!$R$3)/10^9),0)</f>
        <v>-0.04467028291</v>
      </c>
      <c r="AB976" s="160">
        <f>IF(and($T$902&gt;0,Model!AE$1&lt;='Assumptions (Solar)'!$V$13),PPMT('Assumptions (Solar)'!$V$10,Model!AE$1,'Assumptions (Solar)'!$V$13,'Assumptions (Solar)'!$V$8*Model!$T$902*('Assumptions (Solar)'!$R$20*'Assumptions (Solar)'!$R$2+'Assumptions (Solar)'!$R$21*'Assumptions (Solar)'!$R$3)/10^9),0)</f>
        <v>-0.04824390554</v>
      </c>
      <c r="AC976" s="160">
        <f>IF(and($T$902&gt;0,Model!AF$1&lt;='Assumptions (Solar)'!$V$13),PPMT('Assumptions (Solar)'!$V$10,Model!AF$1,'Assumptions (Solar)'!$V$13,'Assumptions (Solar)'!$V$8*Model!$T$902*('Assumptions (Solar)'!$R$20*'Assumptions (Solar)'!$R$2+'Assumptions (Solar)'!$R$21*'Assumptions (Solar)'!$R$3)/10^9),0)</f>
        <v>-0.05210341799</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-0.01953633692</v>
      </c>
      <c r="V977" s="160">
        <f>IF(and($U$902&gt;0,Model!X$1&lt;='Assumptions (Solar)'!$V$13),PPMT('Assumptions (Solar)'!$V$10,Model!X$1,'Assumptions (Solar)'!$V$13,'Assumptions (Solar)'!$V$8*Model!$U$902*('Assumptions (Solar)'!$S$20*'Assumptions (Solar)'!$S$2+'Assumptions (Solar)'!$S$21*'Assumptions (Solar)'!$S$3)/10^9),0)</f>
        <v>-0.02109924388</v>
      </c>
      <c r="W977" s="160">
        <f>IF(and($U$902&gt;0,Model!Y$1&lt;='Assumptions (Solar)'!$V$13),PPMT('Assumptions (Solar)'!$V$10,Model!Y$1,'Assumptions (Solar)'!$V$13,'Assumptions (Solar)'!$V$8*Model!$U$902*('Assumptions (Solar)'!$S$20*'Assumptions (Solar)'!$S$2+'Assumptions (Solar)'!$S$21*'Assumptions (Solar)'!$S$3)/10^9),0)</f>
        <v>-0.02278718339</v>
      </c>
      <c r="X977" s="160">
        <f>IF(and($U$902&gt;0,Model!Z$1&lt;='Assumptions (Solar)'!$V$13),PPMT('Assumptions (Solar)'!$V$10,Model!Z$1,'Assumptions (Solar)'!$V$13,'Assumptions (Solar)'!$V$8*Model!$U$902*('Assumptions (Solar)'!$S$20*'Assumptions (Solar)'!$S$2+'Assumptions (Solar)'!$S$21*'Assumptions (Solar)'!$S$3)/10^9),0)</f>
        <v>-0.02461015806</v>
      </c>
      <c r="Y977" s="160">
        <f>IF(and($U$902&gt;0,Model!AA$1&lt;='Assumptions (Solar)'!$V$13),PPMT('Assumptions (Solar)'!$V$10,Model!AA$1,'Assumptions (Solar)'!$V$13,'Assumptions (Solar)'!$V$8*Model!$U$902*('Assumptions (Solar)'!$S$20*'Assumptions (Solar)'!$S$2+'Assumptions (Solar)'!$S$21*'Assumptions (Solar)'!$S$3)/10^9),0)</f>
        <v>-0.0265789707</v>
      </c>
      <c r="Z977" s="160">
        <f>IF(and($U$902&gt;0,Model!AB$1&lt;='Assumptions (Solar)'!$V$13),PPMT('Assumptions (Solar)'!$V$10,Model!AB$1,'Assumptions (Solar)'!$V$13,'Assumptions (Solar)'!$V$8*Model!$U$902*('Assumptions (Solar)'!$S$20*'Assumptions (Solar)'!$S$2+'Assumptions (Solar)'!$S$21*'Assumptions (Solar)'!$S$3)/10^9),0)</f>
        <v>-0.02870528836</v>
      </c>
      <c r="AA977" s="160">
        <f>IF(and($U$902&gt;0,Model!AC$1&lt;='Assumptions (Solar)'!$V$13),PPMT('Assumptions (Solar)'!$V$10,Model!AC$1,'Assumptions (Solar)'!$V$13,'Assumptions (Solar)'!$V$8*Model!$U$902*('Assumptions (Solar)'!$S$20*'Assumptions (Solar)'!$S$2+'Assumptions (Solar)'!$S$21*'Assumptions (Solar)'!$S$3)/10^9),0)</f>
        <v>-0.03100171143</v>
      </c>
      <c r="AB977" s="160">
        <f>IF(and($U$902&gt;0,Model!AD$1&lt;='Assumptions (Solar)'!$V$13),PPMT('Assumptions (Solar)'!$V$10,Model!AD$1,'Assumptions (Solar)'!$V$13,'Assumptions (Solar)'!$V$8*Model!$U$902*('Assumptions (Solar)'!$S$20*'Assumptions (Solar)'!$S$2+'Assumptions (Solar)'!$S$21*'Assumptions (Solar)'!$S$3)/10^9),0)</f>
        <v>-0.03348184834</v>
      </c>
      <c r="AC977" s="160">
        <f>IF(and($U$902&gt;0,Model!AE$1&lt;='Assumptions (Solar)'!$V$13),PPMT('Assumptions (Solar)'!$V$10,Model!AE$1,'Assumptions (Solar)'!$V$13,'Assumptions (Solar)'!$V$8*Model!$U$902*('Assumptions (Solar)'!$S$20*'Assumptions (Solar)'!$S$2+'Assumptions (Solar)'!$S$21*'Assumptions (Solar)'!$S$3)/10^9),0)</f>
        <v>-0.03616039621</v>
      </c>
      <c r="AD977" s="160">
        <f>IF(and($U$902&gt;0,Model!AF$1&lt;='Assumptions (Solar)'!$V$13),PPMT('Assumptions (Solar)'!$V$10,Model!AF$1,'Assumptions (Solar)'!$V$13,'Assumptions (Solar)'!$V$8*Model!$U$902*('Assumptions (Solar)'!$S$20*'Assumptions (Solar)'!$S$2+'Assumptions (Solar)'!$S$21*'Assumptions (Solar)'!$S$3)/10^9),0)</f>
        <v>-0.03905322791</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-0.01603187228</v>
      </c>
      <c r="Y980" s="160">
        <f>IF(and($X$902&gt;0,Model!X$1&lt;='Assumptions (Solar)'!$V$13),PPMT('Assumptions (Solar)'!$V$10,Model!X$1,'Assumptions (Solar)'!$V$13,'Assumptions (Solar)'!$V$8*Model!$X$902*('Assumptions (Solar)'!$V$20*'Assumptions (Solar)'!$V$2+'Assumptions (Solar)'!$V$21*'Assumptions (Solar)'!$V$3)/10^9),0)</f>
        <v>-0.01731442206</v>
      </c>
      <c r="Z980" s="160">
        <f>IF(and($X$902&gt;0,Model!Y$1&lt;='Assumptions (Solar)'!$V$13),PPMT('Assumptions (Solar)'!$V$10,Model!Y$1,'Assumptions (Solar)'!$V$13,'Assumptions (Solar)'!$V$8*Model!$X$902*('Assumptions (Solar)'!$V$20*'Assumptions (Solar)'!$V$2+'Assumptions (Solar)'!$V$21*'Assumptions (Solar)'!$V$3)/10^9),0)</f>
        <v>-0.01869957583</v>
      </c>
      <c r="AA980" s="160">
        <f>IF(and($X$902&gt;0,Model!Z$1&lt;='Assumptions (Solar)'!$V$13),PPMT('Assumptions (Solar)'!$V$10,Model!Z$1,'Assumptions (Solar)'!$V$13,'Assumptions (Solar)'!$V$8*Model!$X$902*('Assumptions (Solar)'!$V$20*'Assumptions (Solar)'!$V$2+'Assumptions (Solar)'!$V$21*'Assumptions (Solar)'!$V$3)/10^9),0)</f>
        <v>-0.02019554189</v>
      </c>
      <c r="AB980" s="160">
        <f>IF(and($X$902&gt;0,Model!AA$1&lt;='Assumptions (Solar)'!$V$13),PPMT('Assumptions (Solar)'!$V$10,Model!AA$1,'Assumptions (Solar)'!$V$13,'Assumptions (Solar)'!$V$8*Model!$X$902*('Assumptions (Solar)'!$V$20*'Assumptions (Solar)'!$V$2+'Assumptions (Solar)'!$V$21*'Assumptions (Solar)'!$V$3)/10^9),0)</f>
        <v>-0.02181118524</v>
      </c>
      <c r="AC980" s="160">
        <f>IF(and($X$902&gt;0,Model!AB$1&lt;='Assumptions (Solar)'!$V$13),PPMT('Assumptions (Solar)'!$V$10,Model!AB$1,'Assumptions (Solar)'!$V$13,'Assumptions (Solar)'!$V$8*Model!$X$902*('Assumptions (Solar)'!$V$20*'Assumptions (Solar)'!$V$2+'Assumptions (Solar)'!$V$21*'Assumptions (Solar)'!$V$3)/10^9),0)</f>
        <v>-0.02355608006</v>
      </c>
      <c r="AD980" s="160">
        <f>IF(and($X$902&gt;0,Model!AC$1&lt;='Assumptions (Solar)'!$V$13),PPMT('Assumptions (Solar)'!$V$10,Model!AC$1,'Assumptions (Solar)'!$V$13,'Assumptions (Solar)'!$V$8*Model!$X$902*('Assumptions (Solar)'!$V$20*'Assumptions (Solar)'!$V$2+'Assumptions (Solar)'!$V$21*'Assumptions (Solar)'!$V$3)/10^9),0)</f>
        <v>-0.02544056647</v>
      </c>
      <c r="AE980" s="160">
        <f>IF(and($X$902&gt;0,Model!AD$1&lt;='Assumptions (Solar)'!$V$13),PPMT('Assumptions (Solar)'!$V$10,Model!AD$1,'Assumptions (Solar)'!$V$13,'Assumptions (Solar)'!$V$8*Model!$X$902*('Assumptions (Solar)'!$V$20*'Assumptions (Solar)'!$V$2+'Assumptions (Solar)'!$V$21*'Assumptions (Solar)'!$V$3)/10^9),0)</f>
        <v>-0.02747581179</v>
      </c>
      <c r="AF980" s="160">
        <f>IF(and($X$902&gt;0,Model!AE$1&lt;='Assumptions (Solar)'!$V$13),PPMT('Assumptions (Solar)'!$V$10,Model!AE$1,'Assumptions (Solar)'!$V$13,'Assumptions (Solar)'!$V$8*Model!$X$902*('Assumptions (Solar)'!$V$20*'Assumptions (Solar)'!$V$2+'Assumptions (Solar)'!$V$21*'Assumptions (Solar)'!$V$3)/10^9),0)</f>
        <v>-0.02967387673</v>
      </c>
      <c r="AG980" s="160">
        <f>IF(and($X$902&gt;0,Model!AF$1&lt;='Assumptions (Solar)'!$V$13),PPMT('Assumptions (Solar)'!$V$10,Model!AF$1,'Assumptions (Solar)'!$V$13,'Assumptions (Solar)'!$V$8*Model!$X$902*('Assumptions (Solar)'!$V$20*'Assumptions (Solar)'!$V$2+'Assumptions (Solar)'!$V$21*'Assumptions (Solar)'!$V$3)/10^9),0)</f>
        <v>-0.03204778687</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-0.01119980866</v>
      </c>
      <c r="Z981" s="160">
        <f>IF(and($Y$902&gt;0,Model!X$1&lt;='Assumptions (Solar)'!$V$13),PPMT('Assumptions (Solar)'!$V$10,Model!X$1,'Assumptions (Solar)'!$V$13,'Assumptions (Solar)'!$V$8*Model!$Y$902*('Assumptions (Solar)'!$W$20*'Assumptions (Solar)'!$W$2+'Assumptions (Solar)'!$W$21*'Assumptions (Solar)'!$W$3)/10^9),0)</f>
        <v>-0.01209579336</v>
      </c>
      <c r="AA981" s="160">
        <f>IF(and($Y$902&gt;0,Model!Y$1&lt;='Assumptions (Solar)'!$V$13),PPMT('Assumptions (Solar)'!$V$10,Model!Y$1,'Assumptions (Solar)'!$V$13,'Assumptions (Solar)'!$V$8*Model!$Y$902*('Assumptions (Solar)'!$W$20*'Assumptions (Solar)'!$W$2+'Assumptions (Solar)'!$W$21*'Assumptions (Solar)'!$W$3)/10^9),0)</f>
        <v>-0.01306345683</v>
      </c>
      <c r="AB981" s="160">
        <f>IF(and($Y$902&gt;0,Model!Z$1&lt;='Assumptions (Solar)'!$V$13),PPMT('Assumptions (Solar)'!$V$10,Model!Z$1,'Assumptions (Solar)'!$V$13,'Assumptions (Solar)'!$V$8*Model!$Y$902*('Assumptions (Solar)'!$W$20*'Assumptions (Solar)'!$W$2+'Assumptions (Solar)'!$W$21*'Assumptions (Solar)'!$W$3)/10^9),0)</f>
        <v>-0.01410853337</v>
      </c>
      <c r="AC981" s="160">
        <f>IF(and($Y$902&gt;0,Model!AA$1&lt;='Assumptions (Solar)'!$V$13),PPMT('Assumptions (Solar)'!$V$10,Model!AA$1,'Assumptions (Solar)'!$V$13,'Assumptions (Solar)'!$V$8*Model!$Y$902*('Assumptions (Solar)'!$W$20*'Assumptions (Solar)'!$W$2+'Assumptions (Solar)'!$W$21*'Assumptions (Solar)'!$W$3)/10^9),0)</f>
        <v>-0.01523721604</v>
      </c>
      <c r="AD981" s="160">
        <f>IF(and($Y$902&gt;0,Model!AB$1&lt;='Assumptions (Solar)'!$V$13),PPMT('Assumptions (Solar)'!$V$10,Model!AB$1,'Assumptions (Solar)'!$V$13,'Assumptions (Solar)'!$V$8*Model!$Y$902*('Assumptions (Solar)'!$W$20*'Assumptions (Solar)'!$W$2+'Assumptions (Solar)'!$W$21*'Assumptions (Solar)'!$W$3)/10^9),0)</f>
        <v>-0.01645619332</v>
      </c>
      <c r="AE981" s="160">
        <f>IF(and($Y$902&gt;0,Model!AC$1&lt;='Assumptions (Solar)'!$V$13),PPMT('Assumptions (Solar)'!$V$10,Model!AC$1,'Assumptions (Solar)'!$V$13,'Assumptions (Solar)'!$V$8*Model!$Y$902*('Assumptions (Solar)'!$W$20*'Assumptions (Solar)'!$W$2+'Assumptions (Solar)'!$W$21*'Assumptions (Solar)'!$W$3)/10^9),0)</f>
        <v>-0.01777268879</v>
      </c>
      <c r="AF981" s="160">
        <f>IF(and($Y$902&gt;0,Model!AD$1&lt;='Assumptions (Solar)'!$V$13),PPMT('Assumptions (Solar)'!$V$10,Model!AD$1,'Assumptions (Solar)'!$V$13,'Assumptions (Solar)'!$V$8*Model!$Y$902*('Assumptions (Solar)'!$W$20*'Assumptions (Solar)'!$W$2+'Assumptions (Solar)'!$W$21*'Assumptions (Solar)'!$W$3)/10^9),0)</f>
        <v>-0.01919450389</v>
      </c>
      <c r="AG981" s="160">
        <f>IF(and($Y$902&gt;0,Model!AE$1&lt;='Assumptions (Solar)'!$V$13),PPMT('Assumptions (Solar)'!$V$10,Model!AE$1,'Assumptions (Solar)'!$V$13,'Assumptions (Solar)'!$V$8*Model!$Y$902*('Assumptions (Solar)'!$W$20*'Assumptions (Solar)'!$W$2+'Assumptions (Solar)'!$W$21*'Assumptions (Solar)'!$W$3)/10^9),0)</f>
        <v>-0.0207300642</v>
      </c>
      <c r="AH981" s="160">
        <f>IF(and($Y$902&gt;0,Model!AF$1&lt;='Assumptions (Solar)'!$V$13),PPMT('Assumptions (Solar)'!$V$10,Model!AF$1,'Assumptions (Solar)'!$V$13,'Assumptions (Solar)'!$V$8*Model!$Y$902*('Assumptions (Solar)'!$W$20*'Assumptions (Solar)'!$W$2+'Assumptions (Solar)'!$W$21*'Assumptions (Solar)'!$W$3)/10^9),0)</f>
        <v>-0.02238846934</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-0.01096227482</v>
      </c>
      <c r="AA982" s="160">
        <f>IF(and($Z$902&gt;0,Model!X$1&lt;='Assumptions (Solar)'!$V$13),PPMT('Assumptions (Solar)'!$V$10,Model!X$1,'Assumptions (Solar)'!$V$13,'Assumptions (Solar)'!$V$8*Model!$Z$902*('Assumptions (Solar)'!$X$20*'Assumptions (Solar)'!$X$2+'Assumptions (Solar)'!$X$21*'Assumptions (Solar)'!$X$3)/10^9),0)</f>
        <v>-0.0118392568</v>
      </c>
      <c r="AB982" s="160">
        <f>IF(and($Z$902&gt;0,Model!Y$1&lt;='Assumptions (Solar)'!$V$13),PPMT('Assumptions (Solar)'!$V$10,Model!Y$1,'Assumptions (Solar)'!$V$13,'Assumptions (Solar)'!$V$8*Model!$Z$902*('Assumptions (Solar)'!$X$20*'Assumptions (Solar)'!$X$2+'Assumptions (Solar)'!$X$21*'Assumptions (Solar)'!$X$3)/10^9),0)</f>
        <v>-0.01278639734</v>
      </c>
      <c r="AC982" s="160">
        <f>IF(and($Z$902&gt;0,Model!Z$1&lt;='Assumptions (Solar)'!$V$13),PPMT('Assumptions (Solar)'!$V$10,Model!Z$1,'Assumptions (Solar)'!$V$13,'Assumptions (Solar)'!$V$8*Model!$Z$902*('Assumptions (Solar)'!$X$20*'Assumptions (Solar)'!$X$2+'Assumptions (Solar)'!$X$21*'Assumptions (Solar)'!$X$3)/10^9),0)</f>
        <v>-0.01380930913</v>
      </c>
      <c r="AD982" s="160">
        <f>IF(and($Z$902&gt;0,Model!AA$1&lt;='Assumptions (Solar)'!$V$13),PPMT('Assumptions (Solar)'!$V$10,Model!AA$1,'Assumptions (Solar)'!$V$13,'Assumptions (Solar)'!$V$8*Model!$Z$902*('Assumptions (Solar)'!$X$20*'Assumptions (Solar)'!$X$2+'Assumptions (Solar)'!$X$21*'Assumptions (Solar)'!$X$3)/10^9),0)</f>
        <v>-0.01491405386</v>
      </c>
      <c r="AE982" s="160">
        <f>IF(and($Z$902&gt;0,Model!AB$1&lt;='Assumptions (Solar)'!$V$13),PPMT('Assumptions (Solar)'!$V$10,Model!AB$1,'Assumptions (Solar)'!$V$13,'Assumptions (Solar)'!$V$8*Model!$Z$902*('Assumptions (Solar)'!$X$20*'Assumptions (Solar)'!$X$2+'Assumptions (Solar)'!$X$21*'Assumptions (Solar)'!$X$3)/10^9),0)</f>
        <v>-0.01610717817</v>
      </c>
      <c r="AF982" s="160">
        <f>IF(and($Z$902&gt;0,Model!AC$1&lt;='Assumptions (Solar)'!$V$13),PPMT('Assumptions (Solar)'!$V$10,Model!AC$1,'Assumptions (Solar)'!$V$13,'Assumptions (Solar)'!$V$8*Model!$Z$902*('Assumptions (Solar)'!$X$20*'Assumptions (Solar)'!$X$2+'Assumptions (Solar)'!$X$21*'Assumptions (Solar)'!$X$3)/10^9),0)</f>
        <v>-0.01739575243</v>
      </c>
      <c r="AG982" s="160">
        <f>IF(and($Z$902&gt;0,Model!AD$1&lt;='Assumptions (Solar)'!$V$13),PPMT('Assumptions (Solar)'!$V$10,Model!AD$1,'Assumptions (Solar)'!$V$13,'Assumptions (Solar)'!$V$8*Model!$Z$902*('Assumptions (Solar)'!$X$20*'Assumptions (Solar)'!$X$2+'Assumptions (Solar)'!$X$21*'Assumptions (Solar)'!$X$3)/10^9),0)</f>
        <v>-0.01878741262</v>
      </c>
      <c r="AH982" s="160">
        <f>IF(and($Z$902&gt;0,Model!AE$1&lt;='Assumptions (Solar)'!$V$13),PPMT('Assumptions (Solar)'!$V$10,Model!AE$1,'Assumptions (Solar)'!$V$13,'Assumptions (Solar)'!$V$8*Model!$Z$902*('Assumptions (Solar)'!$X$20*'Assumptions (Solar)'!$X$2+'Assumptions (Solar)'!$X$21*'Assumptions (Solar)'!$X$3)/10^9),0)</f>
        <v>-0.02029040563</v>
      </c>
      <c r="AI982" s="160">
        <f>IF(and($Z$902&gt;0,Model!AF$1&lt;='Assumptions (Solar)'!$V$13),PPMT('Assumptions (Solar)'!$V$10,Model!AF$1,'Assumptions (Solar)'!$V$13,'Assumptions (Solar)'!$V$8*Model!$Z$902*('Assumptions (Solar)'!$X$20*'Assumptions (Solar)'!$X$2+'Assumptions (Solar)'!$X$21*'Assumptions (Solar)'!$X$3)/10^9),0)</f>
        <v>-0.02191363808</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-0.01071121024</v>
      </c>
      <c r="AB983" s="160">
        <f>IF(and($AA$902&gt;0,Model!X$1&lt;='Assumptions (Solar)'!$V$13),PPMT('Assumptions (Solar)'!$V$10,Model!X$1,'Assumptions (Solar)'!$V$13,'Assumptions (Solar)'!$V$8*Model!$AA$902*('Assumptions (Solar)'!$Y$20*'Assumptions (Solar)'!$Y$2+'Assumptions (Solar)'!$Y$21*'Assumptions (Solar)'!$Y$3)/10^9),0)</f>
        <v>-0.01156810705</v>
      </c>
      <c r="AC983" s="160">
        <f>IF(and($AA$902&gt;0,Model!Y$1&lt;='Assumptions (Solar)'!$V$13),PPMT('Assumptions (Solar)'!$V$10,Model!Y$1,'Assumptions (Solar)'!$V$13,'Assumptions (Solar)'!$V$8*Model!$AA$902*('Assumptions (Solar)'!$Y$20*'Assumptions (Solar)'!$Y$2+'Assumptions (Solar)'!$Y$21*'Assumptions (Solar)'!$Y$3)/10^9),0)</f>
        <v>-0.01249355562</v>
      </c>
      <c r="AD983" s="160">
        <f>IF(and($AA$902&gt;0,Model!Z$1&lt;='Assumptions (Solar)'!$V$13),PPMT('Assumptions (Solar)'!$V$10,Model!Z$1,'Assumptions (Solar)'!$V$13,'Assumptions (Solar)'!$V$8*Model!$AA$902*('Assumptions (Solar)'!$Y$20*'Assumptions (Solar)'!$Y$2+'Assumptions (Solar)'!$Y$21*'Assumptions (Solar)'!$Y$3)/10^9),0)</f>
        <v>-0.01349304007</v>
      </c>
      <c r="AE983" s="160">
        <f>IF(and($AA$902&gt;0,Model!AA$1&lt;='Assumptions (Solar)'!$V$13),PPMT('Assumptions (Solar)'!$V$10,Model!AA$1,'Assumptions (Solar)'!$V$13,'Assumptions (Solar)'!$V$8*Model!$AA$902*('Assumptions (Solar)'!$Y$20*'Assumptions (Solar)'!$Y$2+'Assumptions (Solar)'!$Y$21*'Assumptions (Solar)'!$Y$3)/10^9),0)</f>
        <v>-0.01457248327</v>
      </c>
      <c r="AF983" s="160">
        <f>IF(and($AA$902&gt;0,Model!AB$1&lt;='Assumptions (Solar)'!$V$13),PPMT('Assumptions (Solar)'!$V$10,Model!AB$1,'Assumptions (Solar)'!$V$13,'Assumptions (Solar)'!$V$8*Model!$AA$902*('Assumptions (Solar)'!$Y$20*'Assumptions (Solar)'!$Y$2+'Assumptions (Solar)'!$Y$21*'Assumptions (Solar)'!$Y$3)/10^9),0)</f>
        <v>-0.01573828194</v>
      </c>
      <c r="AG983" s="160">
        <f>IF(and($AA$902&gt;0,Model!AC$1&lt;='Assumptions (Solar)'!$V$13),PPMT('Assumptions (Solar)'!$V$10,Model!AC$1,'Assumptions (Solar)'!$V$13,'Assumptions (Solar)'!$V$8*Model!$AA$902*('Assumptions (Solar)'!$Y$20*'Assumptions (Solar)'!$Y$2+'Assumptions (Solar)'!$Y$21*'Assumptions (Solar)'!$Y$3)/10^9),0)</f>
        <v>-0.01699734449</v>
      </c>
      <c r="AH983" s="160">
        <f>IF(and($AA$902&gt;0,Model!AD$1&lt;='Assumptions (Solar)'!$V$13),PPMT('Assumptions (Solar)'!$V$10,Model!AD$1,'Assumptions (Solar)'!$V$13,'Assumptions (Solar)'!$V$8*Model!$AA$902*('Assumptions (Solar)'!$Y$20*'Assumptions (Solar)'!$Y$2+'Assumptions (Solar)'!$Y$21*'Assumptions (Solar)'!$Y$3)/10^9),0)</f>
        <v>-0.01835713205</v>
      </c>
      <c r="AI983" s="160">
        <f>IF(and($AA$902&gt;0,Model!AE$1&lt;='Assumptions (Solar)'!$V$13),PPMT('Assumptions (Solar)'!$V$10,Model!AE$1,'Assumptions (Solar)'!$V$13,'Assumptions (Solar)'!$V$8*Model!$AA$902*('Assumptions (Solar)'!$Y$20*'Assumptions (Solar)'!$Y$2+'Assumptions (Solar)'!$Y$21*'Assumptions (Solar)'!$Y$3)/10^9),0)</f>
        <v>-0.01982570261</v>
      </c>
      <c r="AJ983" s="160">
        <f>IF(and($AA$902&gt;0,Model!AF$1&lt;='Assumptions (Solar)'!$V$13),PPMT('Assumptions (Solar)'!$V$10,Model!AF$1,'Assumptions (Solar)'!$V$13,'Assumptions (Solar)'!$V$8*Model!$AA$902*('Assumptions (Solar)'!$Y$20*'Assumptions (Solar)'!$Y$2+'Assumptions (Solar)'!$Y$21*'Assumptions (Solar)'!$Y$3)/10^9),0)</f>
        <v>-0.02141175882</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-0.01045529273</v>
      </c>
      <c r="AC984" s="160">
        <f>IF(and($AB$902&gt;0,Model!X$1&lt;='Assumptions (Solar)'!$V$13),PPMT('Assumptions (Solar)'!$V$10,Model!X$1,'Assumptions (Solar)'!$V$13,'Assumptions (Solar)'!$V$8*Model!$AB$902*('Assumptions (Solar)'!$Z$20*'Assumptions (Solar)'!$Z$2+'Assumptions (Solar)'!$Z$21*'Assumptions (Solar)'!$Z$3)/10^9),0)</f>
        <v>-0.01129171614</v>
      </c>
      <c r="AD984" s="160">
        <f>IF(and($AB$902&gt;0,Model!Y$1&lt;='Assumptions (Solar)'!$V$13),PPMT('Assumptions (Solar)'!$V$10,Model!Y$1,'Assumptions (Solar)'!$V$13,'Assumptions (Solar)'!$V$8*Model!$AB$902*('Assumptions (Solar)'!$Z$20*'Assumptions (Solar)'!$Z$2+'Assumptions (Solar)'!$Z$21*'Assumptions (Solar)'!$Z$3)/10^9),0)</f>
        <v>-0.01219505343</v>
      </c>
      <c r="AE984" s="160">
        <f>IF(and($AB$902&gt;0,Model!Z$1&lt;='Assumptions (Solar)'!$V$13),PPMT('Assumptions (Solar)'!$V$10,Model!Z$1,'Assumptions (Solar)'!$V$13,'Assumptions (Solar)'!$V$8*Model!$AB$902*('Assumptions (Solar)'!$Z$20*'Assumptions (Solar)'!$Z$2+'Assumptions (Solar)'!$Z$21*'Assumptions (Solar)'!$Z$3)/10^9),0)</f>
        <v>-0.01317065771</v>
      </c>
      <c r="AF984" s="160">
        <f>IF(and($AB$902&gt;0,Model!AA$1&lt;='Assumptions (Solar)'!$V$13),PPMT('Assumptions (Solar)'!$V$10,Model!AA$1,'Assumptions (Solar)'!$V$13,'Assumptions (Solar)'!$V$8*Model!$AB$902*('Assumptions (Solar)'!$Z$20*'Assumptions (Solar)'!$Z$2+'Assumptions (Solar)'!$Z$21*'Assumptions (Solar)'!$Z$3)/10^9),0)</f>
        <v>-0.01422431033</v>
      </c>
      <c r="AG984" s="160">
        <f>IF(and($AB$902&gt;0,Model!AB$1&lt;='Assumptions (Solar)'!$V$13),PPMT('Assumptions (Solar)'!$V$10,Model!AB$1,'Assumptions (Solar)'!$V$13,'Assumptions (Solar)'!$V$8*Model!$AB$902*('Assumptions (Solar)'!$Z$20*'Assumptions (Solar)'!$Z$2+'Assumptions (Solar)'!$Z$21*'Assumptions (Solar)'!$Z$3)/10^9),0)</f>
        <v>-0.01536225515</v>
      </c>
      <c r="AH984" s="160">
        <f>IF(and($AB$902&gt;0,Model!AC$1&lt;='Assumptions (Solar)'!$V$13),PPMT('Assumptions (Solar)'!$V$10,Model!AC$1,'Assumptions (Solar)'!$V$13,'Assumptions (Solar)'!$V$8*Model!$AB$902*('Assumptions (Solar)'!$Z$20*'Assumptions (Solar)'!$Z$2+'Assumptions (Solar)'!$Z$21*'Assumptions (Solar)'!$Z$3)/10^9),0)</f>
        <v>-0.01659123556</v>
      </c>
      <c r="AI984" s="160">
        <f>IF(and($AB$902&gt;0,Model!AD$1&lt;='Assumptions (Solar)'!$V$13),PPMT('Assumptions (Solar)'!$V$10,Model!AD$1,'Assumptions (Solar)'!$V$13,'Assumptions (Solar)'!$V$8*Model!$AB$902*('Assumptions (Solar)'!$Z$20*'Assumptions (Solar)'!$Z$2+'Assumptions (Solar)'!$Z$21*'Assumptions (Solar)'!$Z$3)/10^9),0)</f>
        <v>-0.01791853441</v>
      </c>
      <c r="AJ984" s="160">
        <f>IF(and($AB$902&gt;0,Model!AE$1&lt;='Assumptions (Solar)'!$V$13),PPMT('Assumptions (Solar)'!$V$10,Model!AE$1,'Assumptions (Solar)'!$V$13,'Assumptions (Solar)'!$V$8*Model!$AB$902*('Assumptions (Solar)'!$Z$20*'Assumptions (Solar)'!$Z$2+'Assumptions (Solar)'!$Z$21*'Assumptions (Solar)'!$Z$3)/10^9),0)</f>
        <v>-0.01935201716</v>
      </c>
      <c r="AK984" s="160">
        <f>IF(and($AB$902&gt;0,Model!AF$1&lt;='Assumptions (Solar)'!$V$13),PPMT('Assumptions (Solar)'!$V$10,Model!AF$1,'Assumptions (Solar)'!$V$13,'Assumptions (Solar)'!$V$8*Model!$AB$902*('Assumptions (Solar)'!$Z$20*'Assumptions (Solar)'!$Z$2+'Assumptions (Solar)'!$Z$21*'Assumptions (Solar)'!$Z$3)/10^9),0)</f>
        <v>-0.02090017854</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-0.01017601998</v>
      </c>
      <c r="AD985" s="160">
        <f>IF(and($AC$902&gt;0,Model!X$1&lt;='Assumptions (Solar)'!$V$13),PPMT('Assumptions (Solar)'!$V$10,Model!X$1,'Assumptions (Solar)'!$V$13,'Assumptions (Solar)'!$V$8*Model!$AC$902*('Assumptions (Solar)'!$AA$20*'Assumptions (Solar)'!$AA$2+'Assumptions (Solar)'!$AA$21*'Assumptions (Solar)'!$AA$3)/10^9),0)</f>
        <v>-0.01099010158</v>
      </c>
      <c r="AE985" s="160">
        <f>IF(and($AC$902&gt;0,Model!Y$1&lt;='Assumptions (Solar)'!$V$13),PPMT('Assumptions (Solar)'!$V$10,Model!Y$1,'Assumptions (Solar)'!$V$13,'Assumptions (Solar)'!$V$8*Model!$AC$902*('Assumptions (Solar)'!$AA$20*'Assumptions (Solar)'!$AA$2+'Assumptions (Solar)'!$AA$21*'Assumptions (Solar)'!$AA$3)/10^9),0)</f>
        <v>-0.01186930971</v>
      </c>
      <c r="AF985" s="160">
        <f>IF(and($AC$902&gt;0,Model!Z$1&lt;='Assumptions (Solar)'!$V$13),PPMT('Assumptions (Solar)'!$V$10,Model!Z$1,'Assumptions (Solar)'!$V$13,'Assumptions (Solar)'!$V$8*Model!$AC$902*('Assumptions (Solar)'!$AA$20*'Assumptions (Solar)'!$AA$2+'Assumptions (Solar)'!$AA$21*'Assumptions (Solar)'!$AA$3)/10^9),0)</f>
        <v>-0.01281885448</v>
      </c>
      <c r="AG985" s="160">
        <f>IF(and($AC$902&gt;0,Model!AA$1&lt;='Assumptions (Solar)'!$V$13),PPMT('Assumptions (Solar)'!$V$10,Model!AA$1,'Assumptions (Solar)'!$V$13,'Assumptions (Solar)'!$V$8*Model!$AC$902*('Assumptions (Solar)'!$AA$20*'Assumptions (Solar)'!$AA$2+'Assumptions (Solar)'!$AA$21*'Assumptions (Solar)'!$AA$3)/10^9),0)</f>
        <v>-0.01384436284</v>
      </c>
      <c r="AH985" s="160">
        <f>IF(and($AC$902&gt;0,Model!AB$1&lt;='Assumptions (Solar)'!$V$13),PPMT('Assumptions (Solar)'!$V$10,Model!AB$1,'Assumptions (Solar)'!$V$13,'Assumptions (Solar)'!$V$8*Model!$AC$902*('Assumptions (Solar)'!$AA$20*'Assumptions (Solar)'!$AA$2+'Assumptions (Solar)'!$AA$21*'Assumptions (Solar)'!$AA$3)/10^9),0)</f>
        <v>-0.01495191187</v>
      </c>
      <c r="AI985" s="160">
        <f>IF(and($AC$902&gt;0,Model!AC$1&lt;='Assumptions (Solar)'!$V$13),PPMT('Assumptions (Solar)'!$V$10,Model!AC$1,'Assumptions (Solar)'!$V$13,'Assumptions (Solar)'!$V$8*Model!$AC$902*('Assumptions (Solar)'!$AA$20*'Assumptions (Solar)'!$AA$2+'Assumptions (Solar)'!$AA$21*'Assumptions (Solar)'!$AA$3)/10^9),0)</f>
        <v>-0.01614806482</v>
      </c>
      <c r="AJ985" s="160">
        <f>IF(and($AC$902&gt;0,Model!AD$1&lt;='Assumptions (Solar)'!$V$13),PPMT('Assumptions (Solar)'!$V$10,Model!AD$1,'Assumptions (Solar)'!$V$13,'Assumptions (Solar)'!$V$8*Model!$AC$902*('Assumptions (Solar)'!$AA$20*'Assumptions (Solar)'!$AA$2+'Assumptions (Solar)'!$AA$21*'Assumptions (Solar)'!$AA$3)/10^9),0)</f>
        <v>-0.01743991001</v>
      </c>
      <c r="AK985" s="160">
        <f>IF(and($AC$902&gt;0,Model!AE$1&lt;='Assumptions (Solar)'!$V$13),PPMT('Assumptions (Solar)'!$V$10,Model!AE$1,'Assumptions (Solar)'!$V$13,'Assumptions (Solar)'!$V$8*Model!$AC$902*('Assumptions (Solar)'!$AA$20*'Assumptions (Solar)'!$AA$2+'Assumptions (Solar)'!$AA$21*'Assumptions (Solar)'!$AA$3)/10^9),0)</f>
        <v>-0.01883510281</v>
      </c>
      <c r="AL985" s="160">
        <f>IF(and($AC$902&gt;0,Model!AF$1&lt;='Assumptions (Solar)'!$V$13),PPMT('Assumptions (Solar)'!$V$10,Model!AF$1,'Assumptions (Solar)'!$V$13,'Assumptions (Solar)'!$V$8*Model!$AC$902*('Assumptions (Solar)'!$AA$20*'Assumptions (Solar)'!$AA$2+'Assumptions (Solar)'!$AA$21*'Assumptions (Solar)'!$AA$3)/10^9),0)</f>
        <v>-0.02034191103</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-0.009881871304</v>
      </c>
      <c r="AE986" s="160">
        <f>IF(and($AD$902&gt;0,Model!X$1&lt;='Assumptions (Solar)'!$V$13),PPMT('Assumptions (Solar)'!$V$10,Model!X$1,'Assumptions (Solar)'!$V$13,'Assumptions (Solar)'!$V$8*Model!$AD$902*('Assumptions (Solar)'!$AB$20*'Assumptions (Solar)'!$AB$2+'Assumptions (Solar)'!$AB$21*'Assumptions (Solar)'!$AB$3)/10^9),0)</f>
        <v>-0.01067242101</v>
      </c>
      <c r="AF986" s="160">
        <f>IF(and($AD$902&gt;0,Model!Y$1&lt;='Assumptions (Solar)'!$V$13),PPMT('Assumptions (Solar)'!$V$10,Model!Y$1,'Assumptions (Solar)'!$V$13,'Assumptions (Solar)'!$V$8*Model!$AD$902*('Assumptions (Solar)'!$AB$20*'Assumptions (Solar)'!$AB$2+'Assumptions (Solar)'!$AB$21*'Assumptions (Solar)'!$AB$3)/10^9),0)</f>
        <v>-0.01152621469</v>
      </c>
      <c r="AG986" s="160">
        <f>IF(and($AD$902&gt;0,Model!Z$1&lt;='Assumptions (Solar)'!$V$13),PPMT('Assumptions (Solar)'!$V$10,Model!Z$1,'Assumptions (Solar)'!$V$13,'Assumptions (Solar)'!$V$8*Model!$AD$902*('Assumptions (Solar)'!$AB$20*'Assumptions (Solar)'!$AB$2+'Assumptions (Solar)'!$AB$21*'Assumptions (Solar)'!$AB$3)/10^9),0)</f>
        <v>-0.01244831186</v>
      </c>
      <c r="AH986" s="160">
        <f>IF(and($AD$902&gt;0,Model!AA$1&lt;='Assumptions (Solar)'!$V$13),PPMT('Assumptions (Solar)'!$V$10,Model!AA$1,'Assumptions (Solar)'!$V$13,'Assumptions (Solar)'!$V$8*Model!$AD$902*('Assumptions (Solar)'!$AB$20*'Assumptions (Solar)'!$AB$2+'Assumptions (Solar)'!$AB$21*'Assumptions (Solar)'!$AB$3)/10^9),0)</f>
        <v>-0.01344417681</v>
      </c>
      <c r="AI986" s="160">
        <f>IF(and($AD$902&gt;0,Model!AB$1&lt;='Assumptions (Solar)'!$V$13),PPMT('Assumptions (Solar)'!$V$10,Model!AB$1,'Assumptions (Solar)'!$V$13,'Assumptions (Solar)'!$V$8*Model!$AD$902*('Assumptions (Solar)'!$AB$20*'Assumptions (Solar)'!$AB$2+'Assumptions (Solar)'!$AB$21*'Assumptions (Solar)'!$AB$3)/10^9),0)</f>
        <v>-0.01451971096</v>
      </c>
      <c r="AJ986" s="160">
        <f>IF(and($AD$902&gt;0,Model!AC$1&lt;='Assumptions (Solar)'!$V$13),PPMT('Assumptions (Solar)'!$V$10,Model!AC$1,'Assumptions (Solar)'!$V$13,'Assumptions (Solar)'!$V$8*Model!$AD$902*('Assumptions (Solar)'!$AB$20*'Assumptions (Solar)'!$AB$2+'Assumptions (Solar)'!$AB$21*'Assumptions (Solar)'!$AB$3)/10^9),0)</f>
        <v>-0.01568128784</v>
      </c>
      <c r="AK986" s="160">
        <f>IF(and($AD$902&gt;0,Model!AD$1&lt;='Assumptions (Solar)'!$V$13),PPMT('Assumptions (Solar)'!$V$10,Model!AD$1,'Assumptions (Solar)'!$V$13,'Assumptions (Solar)'!$V$8*Model!$AD$902*('Assumptions (Solar)'!$AB$20*'Assumptions (Solar)'!$AB$2+'Assumptions (Solar)'!$AB$21*'Assumptions (Solar)'!$AB$3)/10^9),0)</f>
        <v>-0.01693579086</v>
      </c>
      <c r="AL986" s="160">
        <f>IF(and($AD$902&gt;0,Model!AE$1&lt;='Assumptions (Solar)'!$V$13),PPMT('Assumptions (Solar)'!$V$10,Model!AE$1,'Assumptions (Solar)'!$V$13,'Assumptions (Solar)'!$V$8*Model!$AD$902*('Assumptions (Solar)'!$AB$20*'Assumptions (Solar)'!$AB$2+'Assumptions (Solar)'!$AB$21*'Assumptions (Solar)'!$AB$3)/10^9),0)</f>
        <v>-0.01829065413</v>
      </c>
      <c r="AM986" s="160">
        <f>IF(and($AD$902&gt;0,Model!AF$1&lt;='Assumptions (Solar)'!$V$13),PPMT('Assumptions (Solar)'!$V$10,Model!AF$1,'Assumptions (Solar)'!$V$13,'Assumptions (Solar)'!$V$8*Model!$AD$902*('Assumptions (Solar)'!$AB$20*'Assumptions (Solar)'!$AB$2+'Assumptions (Solar)'!$AB$21*'Assumptions (Solar)'!$AB$3)/10^9),0)</f>
        <v>-0.01975390646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-0.00958203186</v>
      </c>
      <c r="AF987" s="160">
        <f>IF(and($AE$902&gt;0,Model!X$1&lt;='Assumptions (Solar)'!$V$13),PPMT('Assumptions (Solar)'!$V$10,Model!X$1,'Assumptions (Solar)'!$V$13,'Assumptions (Solar)'!$V$8*Model!$AE$902*('Assumptions (Solar)'!$AC$20*'Assumptions (Solar)'!$AC$2+'Assumptions (Solar)'!$AC$21*'Assumptions (Solar)'!$AC$3)/10^9),0)</f>
        <v>-0.01034859441</v>
      </c>
      <c r="AG987" s="160">
        <f>IF(and($AE$902&gt;0,Model!Y$1&lt;='Assumptions (Solar)'!$V$13),PPMT('Assumptions (Solar)'!$V$10,Model!Y$1,'Assumptions (Solar)'!$V$13,'Assumptions (Solar)'!$V$8*Model!$AE$902*('Assumptions (Solar)'!$AC$20*'Assumptions (Solar)'!$AC$2+'Assumptions (Solar)'!$AC$21*'Assumptions (Solar)'!$AC$3)/10^9),0)</f>
        <v>-0.01117648196</v>
      </c>
      <c r="AH987" s="160">
        <f>IF(and($AE$902&gt;0,Model!Z$1&lt;='Assumptions (Solar)'!$V$13),PPMT('Assumptions (Solar)'!$V$10,Model!Z$1,'Assumptions (Solar)'!$V$13,'Assumptions (Solar)'!$V$8*Model!$AE$902*('Assumptions (Solar)'!$AC$20*'Assumptions (Solar)'!$AC$2+'Assumptions (Solar)'!$AC$21*'Assumptions (Solar)'!$AC$3)/10^9),0)</f>
        <v>-0.01207060052</v>
      </c>
      <c r="AI987" s="160">
        <f>IF(and($AE$902&gt;0,Model!AA$1&lt;='Assumptions (Solar)'!$V$13),PPMT('Assumptions (Solar)'!$V$10,Model!AA$1,'Assumptions (Solar)'!$V$13,'Assumptions (Solar)'!$V$8*Model!$AE$902*('Assumptions (Solar)'!$AC$20*'Assumptions (Solar)'!$AC$2+'Assumptions (Solar)'!$AC$21*'Assumptions (Solar)'!$AC$3)/10^9),0)</f>
        <v>-0.01303624856</v>
      </c>
      <c r="AJ987" s="160">
        <f>IF(and($AE$902&gt;0,Model!AB$1&lt;='Assumptions (Solar)'!$V$13),PPMT('Assumptions (Solar)'!$V$10,Model!AB$1,'Assumptions (Solar)'!$V$13,'Assumptions (Solar)'!$V$8*Model!$AE$902*('Assumptions (Solar)'!$AC$20*'Assumptions (Solar)'!$AC$2+'Assumptions (Solar)'!$AC$21*'Assumptions (Solar)'!$AC$3)/10^9),0)</f>
        <v>-0.01407914844</v>
      </c>
      <c r="AK987" s="160">
        <f>IF(and($AE$902&gt;0,Model!AC$1&lt;='Assumptions (Solar)'!$V$13),PPMT('Assumptions (Solar)'!$V$10,Model!AC$1,'Assumptions (Solar)'!$V$13,'Assumptions (Solar)'!$V$8*Model!$AE$902*('Assumptions (Solar)'!$AC$20*'Assumptions (Solar)'!$AC$2+'Assumptions (Solar)'!$AC$21*'Assumptions (Solar)'!$AC$3)/10^9),0)</f>
        <v>-0.01520548032</v>
      </c>
      <c r="AL987" s="160">
        <f>IF(and($AE$902&gt;0,Model!AD$1&lt;='Assumptions (Solar)'!$V$13),PPMT('Assumptions (Solar)'!$V$10,Model!AD$1,'Assumptions (Solar)'!$V$13,'Assumptions (Solar)'!$V$8*Model!$AE$902*('Assumptions (Solar)'!$AC$20*'Assumptions (Solar)'!$AC$2+'Assumptions (Solar)'!$AC$21*'Assumptions (Solar)'!$AC$3)/10^9),0)</f>
        <v>-0.01642191875</v>
      </c>
      <c r="AM987" s="160">
        <f>IF(and($AE$902&gt;0,Model!AE$1&lt;='Assumptions (Solar)'!$V$13),PPMT('Assumptions (Solar)'!$V$10,Model!AE$1,'Assumptions (Solar)'!$V$13,'Assumptions (Solar)'!$V$8*Model!$AE$902*('Assumptions (Solar)'!$AC$20*'Assumptions (Solar)'!$AC$2+'Assumptions (Solar)'!$AC$21*'Assumptions (Solar)'!$AC$3)/10^9),0)</f>
        <v>-0.01773567225</v>
      </c>
      <c r="AN987" s="160">
        <f>IF(and($AE$902&gt;0,Model!AF$1&lt;='Assumptions (Solar)'!$V$13),PPMT('Assumptions (Solar)'!$V$10,Model!AF$1,'Assumptions (Solar)'!$V$13,'Assumptions (Solar)'!$V$8*Model!$AE$902*('Assumptions (Solar)'!$AC$20*'Assumptions (Solar)'!$AC$2+'Assumptions (Solar)'!$AC$21*'Assumptions (Solar)'!$AC$3)/10^9),0)</f>
        <v>-0.01915452603</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-0.009256884505</v>
      </c>
      <c r="AG988" s="160">
        <f>IF(and($AF$902&gt;0,Model!X$1&lt;='Assumptions (Solar)'!$V$13),PPMT('Assumptions (Solar)'!$V$10,Model!X$1,'Assumptions (Solar)'!$V$13,'Assumptions (Solar)'!$V$8*Model!$AF$902*('Assumptions (Solar)'!$AD$20*'Assumptions (Solar)'!$AD$2+'Assumptions (Solar)'!$AD$21*'Assumptions (Solar)'!$AD$3)/10^9),0)</f>
        <v>-0.009997435265</v>
      </c>
      <c r="AH988" s="160">
        <f>IF(and($AF$902&gt;0,Model!Y$1&lt;='Assumptions (Solar)'!$V$13),PPMT('Assumptions (Solar)'!$V$10,Model!Y$1,'Assumptions (Solar)'!$V$13,'Assumptions (Solar)'!$V$8*Model!$AF$902*('Assumptions (Solar)'!$AD$20*'Assumptions (Solar)'!$AD$2+'Assumptions (Solar)'!$AD$21*'Assumptions (Solar)'!$AD$3)/10^9),0)</f>
        <v>-0.01079723009</v>
      </c>
      <c r="AI988" s="160">
        <f>IF(and($AF$902&gt;0,Model!Z$1&lt;='Assumptions (Solar)'!$V$13),PPMT('Assumptions (Solar)'!$V$10,Model!Z$1,'Assumptions (Solar)'!$V$13,'Assumptions (Solar)'!$V$8*Model!$AF$902*('Assumptions (Solar)'!$AD$20*'Assumptions (Solar)'!$AD$2+'Assumptions (Solar)'!$AD$21*'Assumptions (Solar)'!$AD$3)/10^9),0)</f>
        <v>-0.01166100849</v>
      </c>
      <c r="AJ988" s="160">
        <f>IF(and($AF$902&gt;0,Model!AA$1&lt;='Assumptions (Solar)'!$V$13),PPMT('Assumptions (Solar)'!$V$10,Model!AA$1,'Assumptions (Solar)'!$V$13,'Assumptions (Solar)'!$V$8*Model!$AF$902*('Assumptions (Solar)'!$AD$20*'Assumptions (Solar)'!$AD$2+'Assumptions (Solar)'!$AD$21*'Assumptions (Solar)'!$AD$3)/10^9),0)</f>
        <v>-0.01259388917</v>
      </c>
      <c r="AK988" s="160">
        <f>IF(and($AF$902&gt;0,Model!AB$1&lt;='Assumptions (Solar)'!$V$13),PPMT('Assumptions (Solar)'!$V$10,Model!AB$1,'Assumptions (Solar)'!$V$13,'Assumptions (Solar)'!$V$8*Model!$AF$902*('Assumptions (Solar)'!$AD$20*'Assumptions (Solar)'!$AD$2+'Assumptions (Solar)'!$AD$21*'Assumptions (Solar)'!$AD$3)/10^9),0)</f>
        <v>-0.01360140031</v>
      </c>
      <c r="AL988" s="160">
        <f>IF(and($AF$902&gt;0,Model!AC$1&lt;='Assumptions (Solar)'!$V$13),PPMT('Assumptions (Solar)'!$V$10,Model!AC$1,'Assumptions (Solar)'!$V$13,'Assumptions (Solar)'!$V$8*Model!$AF$902*('Assumptions (Solar)'!$AD$20*'Assumptions (Solar)'!$AD$2+'Assumptions (Solar)'!$AD$21*'Assumptions (Solar)'!$AD$3)/10^9),0)</f>
        <v>-0.01468951233</v>
      </c>
      <c r="AM988" s="160">
        <f>IF(and($AF$902&gt;0,Model!AD$1&lt;='Assumptions (Solar)'!$V$13),PPMT('Assumptions (Solar)'!$V$10,Model!AD$1,'Assumptions (Solar)'!$V$13,'Assumptions (Solar)'!$V$8*Model!$AF$902*('Assumptions (Solar)'!$AD$20*'Assumptions (Solar)'!$AD$2+'Assumptions (Solar)'!$AD$21*'Assumptions (Solar)'!$AD$3)/10^9),0)</f>
        <v>-0.01586467332</v>
      </c>
      <c r="AN988" s="160">
        <f>IF(and($AF$902&gt;0,Model!AE$1&lt;='Assumptions (Solar)'!$V$13),PPMT('Assumptions (Solar)'!$V$10,Model!AE$1,'Assumptions (Solar)'!$V$13,'Assumptions (Solar)'!$V$8*Model!$AF$902*('Assumptions (Solar)'!$AD$20*'Assumptions (Solar)'!$AD$2+'Assumptions (Solar)'!$AD$21*'Assumptions (Solar)'!$AD$3)/10^9),0)</f>
        <v>-0.01713384718</v>
      </c>
      <c r="AO988" s="160">
        <f>IF(and($AF$902&gt;0,Model!AF$1&lt;='Assumptions (Solar)'!$V$13),PPMT('Assumptions (Solar)'!$V$10,Model!AF$1,'Assumptions (Solar)'!$V$13,'Assumptions (Solar)'!$V$8*Model!$AF$902*('Assumptions (Solar)'!$AD$20*'Assumptions (Solar)'!$AD$2+'Assumptions (Solar)'!$AD$21*'Assumptions (Solar)'!$AD$3)/10^9),0)</f>
        <v>-0.01850455496</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-0.008915403644</v>
      </c>
      <c r="AH989" s="160">
        <f>IF(and($AG$902&gt;0,Model!X$1&lt;='Assumptions (Solar)'!$V$13),PPMT('Assumptions (Solar)'!$V$10,Model!X$1,'Assumptions (Solar)'!$V$13,'Assumptions (Solar)'!$V$8*Model!$AG$902*('Assumptions (Solar)'!$AE$20*'Assumptions (Solar)'!$AE$2+'Assumptions (Solar)'!$AE$21*'Assumptions (Solar)'!$AE$3)/10^9),0)</f>
        <v>-0.009628635936</v>
      </c>
      <c r="AI989" s="160">
        <f>IF(and($AG$902&gt;0,Model!Y$1&lt;='Assumptions (Solar)'!$V$13),PPMT('Assumptions (Solar)'!$V$10,Model!Y$1,'Assumptions (Solar)'!$V$13,'Assumptions (Solar)'!$V$8*Model!$AG$902*('Assumptions (Solar)'!$AE$20*'Assumptions (Solar)'!$AE$2+'Assumptions (Solar)'!$AE$21*'Assumptions (Solar)'!$AE$3)/10^9),0)</f>
        <v>-0.01039892681</v>
      </c>
      <c r="AJ989" s="160">
        <f>IF(and($AG$902&gt;0,Model!Z$1&lt;='Assumptions (Solar)'!$V$13),PPMT('Assumptions (Solar)'!$V$10,Model!Z$1,'Assumptions (Solar)'!$V$13,'Assumptions (Solar)'!$V$8*Model!$AG$902*('Assumptions (Solar)'!$AE$20*'Assumptions (Solar)'!$AE$2+'Assumptions (Solar)'!$AE$21*'Assumptions (Solar)'!$AE$3)/10^9),0)</f>
        <v>-0.01123084096</v>
      </c>
      <c r="AK989" s="160">
        <f>IF(and($AG$902&gt;0,Model!AA$1&lt;='Assumptions (Solar)'!$V$13),PPMT('Assumptions (Solar)'!$V$10,Model!AA$1,'Assumptions (Solar)'!$V$13,'Assumptions (Solar)'!$V$8*Model!$AG$902*('Assumptions (Solar)'!$AE$20*'Assumptions (Solar)'!$AE$2+'Assumptions (Solar)'!$AE$21*'Assumptions (Solar)'!$AE$3)/10^9),0)</f>
        <v>-0.01212930823</v>
      </c>
      <c r="AL989" s="160">
        <f>IF(and($AG$902&gt;0,Model!AB$1&lt;='Assumptions (Solar)'!$V$13),PPMT('Assumptions (Solar)'!$V$10,Model!AB$1,'Assumptions (Solar)'!$V$13,'Assumptions (Solar)'!$V$8*Model!$AG$902*('Assumptions (Solar)'!$AE$20*'Assumptions (Solar)'!$AE$2+'Assumptions (Solar)'!$AE$21*'Assumptions (Solar)'!$AE$3)/10^9),0)</f>
        <v>-0.01309965289</v>
      </c>
      <c r="AM989" s="160">
        <f>IF(and($AG$902&gt;0,Model!AC$1&lt;='Assumptions (Solar)'!$V$13),PPMT('Assumptions (Solar)'!$V$10,Model!AC$1,'Assumptions (Solar)'!$V$13,'Assumptions (Solar)'!$V$8*Model!$AG$902*('Assumptions (Solar)'!$AE$20*'Assumptions (Solar)'!$AE$2+'Assumptions (Solar)'!$AE$21*'Assumptions (Solar)'!$AE$3)/10^9),0)</f>
        <v>-0.01414762512</v>
      </c>
      <c r="AN989" s="160">
        <f>IF(and($AG$902&gt;0,Model!AD$1&lt;='Assumptions (Solar)'!$V$13),PPMT('Assumptions (Solar)'!$V$10,Model!AD$1,'Assumptions (Solar)'!$V$13,'Assumptions (Solar)'!$V$8*Model!$AG$902*('Assumptions (Solar)'!$AE$20*'Assumptions (Solar)'!$AE$2+'Assumptions (Solar)'!$AE$21*'Assumptions (Solar)'!$AE$3)/10^9),0)</f>
        <v>-0.01527943513</v>
      </c>
      <c r="AO989" s="160">
        <f>IF(and($AG$902&gt;0,Model!AE$1&lt;='Assumptions (Solar)'!$V$13),PPMT('Assumptions (Solar)'!$V$10,Model!AE$1,'Assumptions (Solar)'!$V$13,'Assumptions (Solar)'!$V$8*Model!$AG$902*('Assumptions (Solar)'!$AE$20*'Assumptions (Solar)'!$AE$2+'Assumptions (Solar)'!$AE$21*'Assumptions (Solar)'!$AE$3)/10^9),0)</f>
        <v>-0.01650178994</v>
      </c>
      <c r="AP989" s="160">
        <f>IF(and($AG$902&gt;0,Model!AF$1&lt;='Assumptions (Solar)'!$V$13),PPMT('Assumptions (Solar)'!$V$10,Model!AF$1,'Assumptions (Solar)'!$V$13,'Assumptions (Solar)'!$V$8*Model!$AG$902*('Assumptions (Solar)'!$AE$20*'Assumptions (Solar)'!$AE$2+'Assumptions (Solar)'!$AE$21*'Assumptions (Solar)'!$AE$3)/10^9),0)</f>
        <v>-0.01782193314</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-0.00855707573</v>
      </c>
      <c r="AI990" s="160">
        <f>IF(and($AH$902&gt;0,Model!X$1&lt;='Assumptions (Solar)'!$V$13),PPMT('Assumptions (Solar)'!$V$10,Model!X$1,'Assumptions (Solar)'!$V$13,'Assumptions (Solar)'!$V$8*Model!$AH$902*('Assumptions (Solar)'!$AF$20*'Assumptions (Solar)'!$AF$2+'Assumptions (Solar)'!$AF$21*'Assumptions (Solar)'!$AF$3)/10^9),0)</f>
        <v>-0.009241641788</v>
      </c>
      <c r="AJ990" s="160">
        <f>IF(and($AH$902&gt;0,Model!Y$1&lt;='Assumptions (Solar)'!$V$13),PPMT('Assumptions (Solar)'!$V$10,Model!Y$1,'Assumptions (Solar)'!$V$13,'Assumptions (Solar)'!$V$8*Model!$AH$902*('Assumptions (Solar)'!$AF$20*'Assumptions (Solar)'!$AF$2+'Assumptions (Solar)'!$AF$21*'Assumptions (Solar)'!$AF$3)/10^9),0)</f>
        <v>-0.009980973131</v>
      </c>
      <c r="AK990" s="160">
        <f>IF(and($AH$902&gt;0,Model!Z$1&lt;='Assumptions (Solar)'!$V$13),PPMT('Assumptions (Solar)'!$V$10,Model!Z$1,'Assumptions (Solar)'!$V$13,'Assumptions (Solar)'!$V$8*Model!$AH$902*('Assumptions (Solar)'!$AF$20*'Assumptions (Solar)'!$AF$2+'Assumptions (Solar)'!$AF$21*'Assumptions (Solar)'!$AF$3)/10^9),0)</f>
        <v>-0.01077945098</v>
      </c>
      <c r="AL990" s="160">
        <f>IF(and($AH$902&gt;0,Model!AA$1&lt;='Assumptions (Solar)'!$V$13),PPMT('Assumptions (Solar)'!$V$10,Model!AA$1,'Assumptions (Solar)'!$V$13,'Assumptions (Solar)'!$V$8*Model!$AH$902*('Assumptions (Solar)'!$AF$20*'Assumptions (Solar)'!$AF$2+'Assumptions (Solar)'!$AF$21*'Assumptions (Solar)'!$AF$3)/10^9),0)</f>
        <v>-0.01164180706</v>
      </c>
      <c r="AM990" s="160">
        <f>IF(and($AH$902&gt;0,Model!AB$1&lt;='Assumptions (Solar)'!$V$13),PPMT('Assumptions (Solar)'!$V$10,Model!AB$1,'Assumptions (Solar)'!$V$13,'Assumptions (Solar)'!$V$8*Model!$AH$902*('Assumptions (Solar)'!$AF$20*'Assumptions (Solar)'!$AF$2+'Assumptions (Solar)'!$AF$21*'Assumptions (Solar)'!$AF$3)/10^9),0)</f>
        <v>-0.01257315162</v>
      </c>
      <c r="AN990" s="160">
        <f>IF(and($AH$902&gt;0,Model!AC$1&lt;='Assumptions (Solar)'!$V$13),PPMT('Assumptions (Solar)'!$V$10,Model!AC$1,'Assumptions (Solar)'!$V$13,'Assumptions (Solar)'!$V$8*Model!$AH$902*('Assumptions (Solar)'!$AF$20*'Assumptions (Solar)'!$AF$2+'Assumptions (Solar)'!$AF$21*'Assumptions (Solar)'!$AF$3)/10^9),0)</f>
        <v>-0.01357900375</v>
      </c>
      <c r="AO990" s="160">
        <f>IF(and($AH$902&gt;0,Model!AD$1&lt;='Assumptions (Solar)'!$V$13),PPMT('Assumptions (Solar)'!$V$10,Model!AD$1,'Assumptions (Solar)'!$V$13,'Assumptions (Solar)'!$V$8*Model!$AH$902*('Assumptions (Solar)'!$AF$20*'Assumptions (Solar)'!$AF$2+'Assumptions (Solar)'!$AF$21*'Assumptions (Solar)'!$AF$3)/10^9),0)</f>
        <v>-0.01466532406</v>
      </c>
      <c r="AP990" s="160">
        <f>IF(and($AH$902&gt;0,Model!AE$1&lt;='Assumptions (Solar)'!$V$13),PPMT('Assumptions (Solar)'!$V$10,Model!AE$1,'Assumptions (Solar)'!$V$13,'Assumptions (Solar)'!$V$8*Model!$AH$902*('Assumptions (Solar)'!$AF$20*'Assumptions (Solar)'!$AF$2+'Assumptions (Solar)'!$AF$21*'Assumptions (Solar)'!$AF$3)/10^9),0)</f>
        <v>-0.01583854998</v>
      </c>
      <c r="AQ990" s="160">
        <f>IF(and($AH$902&gt;0,Model!AF$1&lt;='Assumptions (Solar)'!$V$13),PPMT('Assumptions (Solar)'!$V$10,Model!AF$1,'Assumptions (Solar)'!$V$13,'Assumptions (Solar)'!$V$8*Model!$AH$902*('Assumptions (Solar)'!$AF$20*'Assumptions (Solar)'!$AF$2+'Assumptions (Solar)'!$AF$21*'Assumptions (Solar)'!$AF$3)/10^9),0)</f>
        <v>-0.01710563398</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-0.008650967527</v>
      </c>
      <c r="AJ991" s="160">
        <f>IF(and($AI$902&gt;0,Model!X$1&lt;='Assumptions (Solar)'!$V$13),PPMT('Assumptions (Solar)'!$V$10,Model!X$1,'Assumptions (Solar)'!$V$13,'Assumptions (Solar)'!$V$8*Model!$AI$902*('Assumptions (Solar)'!$AG$20*'Assumptions (Solar)'!$AG$2+'Assumptions (Solar)'!$AG$21*'Assumptions (Solar)'!$AG$3)/10^9),0)</f>
        <v>-0.009343044929</v>
      </c>
      <c r="AK991" s="160">
        <f>IF(and($AI$902&gt;0,Model!Y$1&lt;='Assumptions (Solar)'!$V$13),PPMT('Assumptions (Solar)'!$V$10,Model!Y$1,'Assumptions (Solar)'!$V$13,'Assumptions (Solar)'!$V$8*Model!$AI$902*('Assumptions (Solar)'!$AG$20*'Assumptions (Solar)'!$AG$2+'Assumptions (Solar)'!$AG$21*'Assumptions (Solar)'!$AG$3)/10^9),0)</f>
        <v>-0.01009048852</v>
      </c>
      <c r="AL991" s="160">
        <f>IF(and($AI$902&gt;0,Model!Z$1&lt;='Assumptions (Solar)'!$V$13),PPMT('Assumptions (Solar)'!$V$10,Model!Z$1,'Assumptions (Solar)'!$V$13,'Assumptions (Solar)'!$V$8*Model!$AI$902*('Assumptions (Solar)'!$AG$20*'Assumptions (Solar)'!$AG$2+'Assumptions (Solar)'!$AG$21*'Assumptions (Solar)'!$AG$3)/10^9),0)</f>
        <v>-0.01089772761</v>
      </c>
      <c r="AM991" s="160">
        <f>IF(and($AI$902&gt;0,Model!AA$1&lt;='Assumptions (Solar)'!$V$13),PPMT('Assumptions (Solar)'!$V$10,Model!AA$1,'Assumptions (Solar)'!$V$13,'Assumptions (Solar)'!$V$8*Model!$AI$902*('Assumptions (Solar)'!$AG$20*'Assumptions (Solar)'!$AG$2+'Assumptions (Solar)'!$AG$21*'Assumptions (Solar)'!$AG$3)/10^9),0)</f>
        <v>-0.01176954581</v>
      </c>
      <c r="AN991" s="160">
        <f>IF(and($AI$902&gt;0,Model!AB$1&lt;='Assumptions (Solar)'!$V$13),PPMT('Assumptions (Solar)'!$V$10,Model!AB$1,'Assumptions (Solar)'!$V$13,'Assumptions (Solar)'!$V$8*Model!$AI$902*('Assumptions (Solar)'!$AG$20*'Assumptions (Solar)'!$AG$2+'Assumptions (Solar)'!$AG$21*'Assumptions (Solar)'!$AG$3)/10^9),0)</f>
        <v>-0.01271110948</v>
      </c>
      <c r="AO991" s="160">
        <f>IF(and($AI$902&gt;0,Model!AC$1&lt;='Assumptions (Solar)'!$V$13),PPMT('Assumptions (Solar)'!$V$10,Model!AC$1,'Assumptions (Solar)'!$V$13,'Assumptions (Solar)'!$V$8*Model!$AI$902*('Assumptions (Solar)'!$AG$20*'Assumptions (Solar)'!$AG$2+'Assumptions (Solar)'!$AG$21*'Assumptions (Solar)'!$AG$3)/10^9),0)</f>
        <v>-0.01372799824</v>
      </c>
      <c r="AP991" s="160">
        <f>IF(and($AI$902&gt;0,Model!AD$1&lt;='Assumptions (Solar)'!$V$13),PPMT('Assumptions (Solar)'!$V$10,Model!AD$1,'Assumptions (Solar)'!$V$13,'Assumptions (Solar)'!$V$8*Model!$AI$902*('Assumptions (Solar)'!$AG$20*'Assumptions (Solar)'!$AG$2+'Assumptions (Solar)'!$AG$21*'Assumptions (Solar)'!$AG$3)/10^9),0)</f>
        <v>-0.0148262381</v>
      </c>
      <c r="AQ991" s="160">
        <f>IF(and($AI$902&gt;0,Model!AE$1&lt;='Assumptions (Solar)'!$V$13),PPMT('Assumptions (Solar)'!$V$10,Model!AE$1,'Assumptions (Solar)'!$V$13,'Assumptions (Solar)'!$V$8*Model!$AI$902*('Assumptions (Solar)'!$AG$20*'Assumptions (Solar)'!$AG$2+'Assumptions (Solar)'!$AG$21*'Assumptions (Solar)'!$AG$3)/10^9),0)</f>
        <v>-0.01601233714</v>
      </c>
      <c r="AR991" s="160">
        <f>IF(and($AI$902&gt;0,Model!AF$1&lt;='Assumptions (Solar)'!$V$13),PPMT('Assumptions (Solar)'!$V$10,Model!AF$1,'Assumptions (Solar)'!$V$13,'Assumptions (Solar)'!$V$8*Model!$AI$902*('Assumptions (Solar)'!$AG$20*'Assumptions (Solar)'!$AG$2+'Assumptions (Solar)'!$AG$21*'Assumptions (Solar)'!$AG$3)/10^9),0)</f>
        <v>-0.01729332412</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-0.008745265966</v>
      </c>
      <c r="AK992" s="177">
        <f>IF(and($AJ$902&gt;0,Model!X$1&lt;='Assumptions (Solar)'!$V$13),PPMT('Assumptions (Solar)'!$V$10,Model!X$1,'Assumptions (Solar)'!$V$13,'Assumptions (Solar)'!$V$8*Model!$AJ$902*('Assumptions (Solar)'!$AH$20*'Assumptions (Solar)'!$AH$2+'Assumptions (Solar)'!$AH$21*'Assumptions (Solar)'!$AH$3)/10^9),0)</f>
        <v>-0.009444887243</v>
      </c>
      <c r="AL992" s="177">
        <f>IF(and($AJ$902&gt;0,Model!Y$1&lt;='Assumptions (Solar)'!$V$13),PPMT('Assumptions (Solar)'!$V$10,Model!Y$1,'Assumptions (Solar)'!$V$13,'Assumptions (Solar)'!$V$8*Model!$AJ$902*('Assumptions (Solar)'!$AH$20*'Assumptions (Solar)'!$AH$2+'Assumptions (Solar)'!$AH$21*'Assumptions (Solar)'!$AH$3)/10^9),0)</f>
        <v>-0.01020047822</v>
      </c>
      <c r="AM992" s="177">
        <f>IF(and($AJ$902&gt;0,Model!Z$1&lt;='Assumptions (Solar)'!$V$13),PPMT('Assumptions (Solar)'!$V$10,Model!Z$1,'Assumptions (Solar)'!$V$13,'Assumptions (Solar)'!$V$8*Model!$AJ$902*('Assumptions (Solar)'!$AH$20*'Assumptions (Solar)'!$AH$2+'Assumptions (Solar)'!$AH$21*'Assumptions (Solar)'!$AH$3)/10^9),0)</f>
        <v>-0.01101651648</v>
      </c>
      <c r="AN992" s="177">
        <f>IF(and($AJ$902&gt;0,Model!AA$1&lt;='Assumptions (Solar)'!$V$13),PPMT('Assumptions (Solar)'!$V$10,Model!AA$1,'Assumptions (Solar)'!$V$13,'Assumptions (Solar)'!$V$8*Model!$AJ$902*('Assumptions (Solar)'!$AH$20*'Assumptions (Solar)'!$AH$2+'Assumptions (Solar)'!$AH$21*'Assumptions (Solar)'!$AH$3)/10^9),0)</f>
        <v>-0.0118978378</v>
      </c>
      <c r="AO992" s="177">
        <f>IF(and($AJ$902&gt;0,Model!AB$1&lt;='Assumptions (Solar)'!$V$13),PPMT('Assumptions (Solar)'!$V$10,Model!AB$1,'Assumptions (Solar)'!$V$13,'Assumptions (Solar)'!$V$8*Model!$AJ$902*('Assumptions (Solar)'!$AH$20*'Assumptions (Solar)'!$AH$2+'Assumptions (Solar)'!$AH$21*'Assumptions (Solar)'!$AH$3)/10^9),0)</f>
        <v>-0.01284966482</v>
      </c>
      <c r="AP992" s="177">
        <f>IF(and($AJ$902&gt;0,Model!AC$1&lt;='Assumptions (Solar)'!$V$13),PPMT('Assumptions (Solar)'!$V$10,Model!AC$1,'Assumptions (Solar)'!$V$13,'Assumptions (Solar)'!$V$8*Model!$AJ$902*('Assumptions (Solar)'!$AH$20*'Assumptions (Solar)'!$AH$2+'Assumptions (Solar)'!$AH$21*'Assumptions (Solar)'!$AH$3)/10^9),0)</f>
        <v>-0.01387763801</v>
      </c>
      <c r="AQ992" s="177">
        <f>IF(and($AJ$902&gt;0,Model!AD$1&lt;='Assumptions (Solar)'!$V$13),PPMT('Assumptions (Solar)'!$V$10,Model!AD$1,'Assumptions (Solar)'!$V$13,'Assumptions (Solar)'!$V$8*Model!$AJ$902*('Assumptions (Solar)'!$AH$20*'Assumptions (Solar)'!$AH$2+'Assumptions (Solar)'!$AH$21*'Assumptions (Solar)'!$AH$3)/10^9),0)</f>
        <v>-0.01498784905</v>
      </c>
      <c r="AR992" s="177">
        <f>IF(and($AJ$902&gt;0,Model!AE$1&lt;='Assumptions (Solar)'!$V$13),PPMT('Assumptions (Solar)'!$V$10,Model!AE$1,'Assumptions (Solar)'!$V$13,'Assumptions (Solar)'!$V$8*Model!$AJ$902*('Assumptions (Solar)'!$AH$20*'Assumptions (Solar)'!$AH$2+'Assumptions (Solar)'!$AH$21*'Assumptions (Solar)'!$AH$3)/10^9),0)</f>
        <v>-0.01618687697</v>
      </c>
      <c r="AS992" s="177">
        <f>IF(and($AJ$902&gt;0,Model!AF$1&lt;='Assumptions (Solar)'!$V$13),PPMT('Assumptions (Solar)'!$V$10,Model!AF$1,'Assumptions (Solar)'!$V$13,'Assumptions (Solar)'!$V$8*Model!$AJ$902*('Assumptions (Solar)'!$AH$20*'Assumptions (Solar)'!$AH$2+'Assumptions (Solar)'!$AH$21*'Assumptions (Solar)'!$AH$3)/10^9),0)</f>
        <v>-0.01748182713</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-0.008833609418</v>
      </c>
      <c r="AL993" s="160">
        <f>IF(and($AK$902&gt;0,Model!X$1&lt;='Assumptions (Solar)'!$V$13),PPMT('Assumptions (Solar)'!$V$10,Model!X$1,'Assumptions (Solar)'!$V$13,'Assumptions (Solar)'!$V$8*Model!$AK$902*('Assumptions (Solar)'!$AI$20*'Assumptions (Solar)'!$AI$2+'Assumptions (Solar)'!$AI$21*'Assumptions (Solar)'!$AI$3)/10^9),0)</f>
        <v>-0.009540298172</v>
      </c>
      <c r="AM993" s="160">
        <f>IF(and($AK$902&gt;0,Model!Y$1&lt;='Assumptions (Solar)'!$V$13),PPMT('Assumptions (Solar)'!$V$10,Model!Y$1,'Assumptions (Solar)'!$V$13,'Assumptions (Solar)'!$V$8*Model!$AK$902*('Assumptions (Solar)'!$AI$20*'Assumptions (Solar)'!$AI$2+'Assumptions (Solar)'!$AI$21*'Assumptions (Solar)'!$AI$3)/10^9),0)</f>
        <v>-0.01030352203</v>
      </c>
      <c r="AN993" s="160">
        <f>IF(and($AK$902&gt;0,Model!Z$1&lt;='Assumptions (Solar)'!$V$13),PPMT('Assumptions (Solar)'!$V$10,Model!Z$1,'Assumptions (Solar)'!$V$13,'Assumptions (Solar)'!$V$8*Model!$AK$902*('Assumptions (Solar)'!$AI$20*'Assumptions (Solar)'!$AI$2+'Assumptions (Solar)'!$AI$21*'Assumptions (Solar)'!$AI$3)/10^9),0)</f>
        <v>-0.01112780379</v>
      </c>
      <c r="AO993" s="160">
        <f>IF(and($AK$902&gt;0,Model!AA$1&lt;='Assumptions (Solar)'!$V$13),PPMT('Assumptions (Solar)'!$V$10,Model!AA$1,'Assumptions (Solar)'!$V$13,'Assumptions (Solar)'!$V$8*Model!$AK$902*('Assumptions (Solar)'!$AI$20*'Assumptions (Solar)'!$AI$2+'Assumptions (Solar)'!$AI$21*'Assumptions (Solar)'!$AI$3)/10^9),0)</f>
        <v>-0.01201802809</v>
      </c>
      <c r="AP993" s="160">
        <f>IF(and($AK$902&gt;0,Model!AB$1&lt;='Assumptions (Solar)'!$V$13),PPMT('Assumptions (Solar)'!$V$10,Model!AB$1,'Assumptions (Solar)'!$V$13,'Assumptions (Solar)'!$V$8*Model!$AK$902*('Assumptions (Solar)'!$AI$20*'Assumptions (Solar)'!$AI$2+'Assumptions (Solar)'!$AI$21*'Assumptions (Solar)'!$AI$3)/10^9),0)</f>
        <v>-0.01297947034</v>
      </c>
      <c r="AQ993" s="160">
        <f>IF(and($AK$902&gt;0,Model!AC$1&lt;='Assumptions (Solar)'!$V$13),PPMT('Assumptions (Solar)'!$V$10,Model!AC$1,'Assumptions (Solar)'!$V$13,'Assumptions (Solar)'!$V$8*Model!$AK$902*('Assumptions (Solar)'!$AI$20*'Assumptions (Solar)'!$AI$2+'Assumptions (Solar)'!$AI$21*'Assumptions (Solar)'!$AI$3)/10^9),0)</f>
        <v>-0.01401782796</v>
      </c>
      <c r="AR993" s="160">
        <f>IF(and($AK$902&gt;0,Model!AD$1&lt;='Assumptions (Solar)'!$V$13),PPMT('Assumptions (Solar)'!$V$10,Model!AD$1,'Assumptions (Solar)'!$V$13,'Assumptions (Solar)'!$V$8*Model!$AK$902*('Assumptions (Solar)'!$AI$20*'Assumptions (Solar)'!$AI$2+'Assumptions (Solar)'!$AI$21*'Assumptions (Solar)'!$AI$3)/10^9),0)</f>
        <v>-0.0151392542</v>
      </c>
      <c r="AS993" s="160">
        <f>IF(and($AK$902&gt;0,Model!AE$1&lt;='Assumptions (Solar)'!$V$13),PPMT('Assumptions (Solar)'!$V$10,Model!AE$1,'Assumptions (Solar)'!$V$13,'Assumptions (Solar)'!$V$8*Model!$AK$902*('Assumptions (Solar)'!$AI$20*'Assumptions (Solar)'!$AI$2+'Assumptions (Solar)'!$AI$21*'Assumptions (Solar)'!$AI$3)/10^9),0)</f>
        <v>-0.01635039454</v>
      </c>
      <c r="AT993" s="160">
        <f>IF(and($AK$902&gt;0,Model!AF$1&lt;='Assumptions (Solar)'!$V$13),PPMT('Assumptions (Solar)'!$V$10,Model!AF$1,'Assumptions (Solar)'!$V$13,'Assumptions (Solar)'!$V$8*Model!$AK$902*('Assumptions (Solar)'!$AI$20*'Assumptions (Solar)'!$AI$2+'Assumptions (Solar)'!$AI$21*'Assumptions (Solar)'!$AI$3)/10^9),0)</f>
        <v>-0.0176584261</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-0.008923944192</v>
      </c>
      <c r="AM994" s="177">
        <f>IF(and($AL$902&gt;0,Model!X$1&lt;='Assumptions (Solar)'!$V$13),PPMT('Assumptions (Solar)'!$V$10,Model!X$1,'Assumptions (Solar)'!$V$13,'Assumptions (Solar)'!$V$8*Model!$AL$902*('Assumptions (Solar)'!$AJ$20*'Assumptions (Solar)'!$AJ$2+'Assumptions (Solar)'!$AJ$21*'Assumptions (Solar)'!$AJ$3)/10^9),0)</f>
        <v>-0.009637859727</v>
      </c>
      <c r="AN994" s="177">
        <f>IF(and($AL$902&gt;0,Model!Y$1&lt;='Assumptions (Solar)'!$V$13),PPMT('Assumptions (Solar)'!$V$10,Model!Y$1,'Assumptions (Solar)'!$V$13,'Assumptions (Solar)'!$V$8*Model!$AL$902*('Assumptions (Solar)'!$AJ$20*'Assumptions (Solar)'!$AJ$2+'Assumptions (Solar)'!$AJ$21*'Assumptions (Solar)'!$AJ$3)/10^9),0)</f>
        <v>-0.01040888851</v>
      </c>
      <c r="AO994" s="177">
        <f>IF(and($AL$902&gt;0,Model!Z$1&lt;='Assumptions (Solar)'!$V$13),PPMT('Assumptions (Solar)'!$V$10,Model!Z$1,'Assumptions (Solar)'!$V$13,'Assumptions (Solar)'!$V$8*Model!$AL$902*('Assumptions (Solar)'!$AJ$20*'Assumptions (Solar)'!$AJ$2+'Assumptions (Solar)'!$AJ$21*'Assumptions (Solar)'!$AJ$3)/10^9),0)</f>
        <v>-0.01124159959</v>
      </c>
      <c r="AP994" s="177">
        <f>IF(and($AL$902&gt;0,Model!AA$1&lt;='Assumptions (Solar)'!$V$13),PPMT('Assumptions (Solar)'!$V$10,Model!AA$1,'Assumptions (Solar)'!$V$13,'Assumptions (Solar)'!$V$8*Model!$AL$902*('Assumptions (Solar)'!$AJ$20*'Assumptions (Solar)'!$AJ$2+'Assumptions (Solar)'!$AJ$21*'Assumptions (Solar)'!$AJ$3)/10^9),0)</f>
        <v>-0.01214092755</v>
      </c>
      <c r="AQ994" s="177">
        <f>IF(and($AL$902&gt;0,Model!AB$1&lt;='Assumptions (Solar)'!$V$13),PPMT('Assumptions (Solar)'!$V$10,Model!AB$1,'Assumptions (Solar)'!$V$13,'Assumptions (Solar)'!$V$8*Model!$AL$902*('Assumptions (Solar)'!$AJ$20*'Assumptions (Solar)'!$AJ$2+'Assumptions (Solar)'!$AJ$21*'Assumptions (Solar)'!$AJ$3)/10^9),0)</f>
        <v>-0.01311220176</v>
      </c>
      <c r="AR994" s="177">
        <f>IF(and($AL$902&gt;0,Model!AC$1&lt;='Assumptions (Solar)'!$V$13),PPMT('Assumptions (Solar)'!$V$10,Model!AC$1,'Assumptions (Solar)'!$V$13,'Assumptions (Solar)'!$V$8*Model!$AL$902*('Assumptions (Solar)'!$AJ$20*'Assumptions (Solar)'!$AJ$2+'Assumptions (Solar)'!$AJ$21*'Assumptions (Solar)'!$AJ$3)/10^9),0)</f>
        <v>-0.0141611779</v>
      </c>
      <c r="AS994" s="177">
        <f>IF(and($AL$902&gt;0,Model!AD$1&lt;='Assumptions (Solar)'!$V$13),PPMT('Assumptions (Solar)'!$V$10,Model!AD$1,'Assumptions (Solar)'!$V$13,'Assumptions (Solar)'!$V$8*Model!$AL$902*('Assumptions (Solar)'!$AJ$20*'Assumptions (Solar)'!$AJ$2+'Assumptions (Solar)'!$AJ$21*'Assumptions (Solar)'!$AJ$3)/10^9),0)</f>
        <v>-0.01529407213</v>
      </c>
      <c r="AT994" s="177">
        <f>IF(and($AL$902&gt;0,Model!AE$1&lt;='Assumptions (Solar)'!$V$13),PPMT('Assumptions (Solar)'!$V$10,Model!AE$1,'Assumptions (Solar)'!$V$13,'Assumptions (Solar)'!$V$8*Model!$AL$902*('Assumptions (Solar)'!$AJ$20*'Assumptions (Solar)'!$AJ$2+'Assumptions (Solar)'!$AJ$21*'Assumptions (Solar)'!$AJ$3)/10^9),0)</f>
        <v>-0.0165175979</v>
      </c>
      <c r="AU994" s="177">
        <f>IF(and($AL$902&gt;0,Model!AF$1&lt;='Assumptions (Solar)'!$V$13),PPMT('Assumptions (Solar)'!$V$10,Model!AF$1,'Assumptions (Solar)'!$V$13,'Assumptions (Solar)'!$V$8*Model!$AL$902*('Assumptions (Solar)'!$AJ$20*'Assumptions (Solar)'!$AJ$2+'Assumptions (Solar)'!$AJ$21*'Assumptions (Solar)'!$AJ$3)/10^9),0)</f>
        <v>-0.01783900573</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-0.009187094191</v>
      </c>
      <c r="AN995" s="160">
        <f>IF(and($AM$902&gt;0,Model!X$1&lt;='Assumptions (Solar)'!$V$13),PPMT('Assumptions (Solar)'!$V$10,Model!X$1,'Assumptions (Solar)'!$V$13,'Assumptions (Solar)'!$V$8*Model!$AM$902*('Assumptions (Solar)'!$AK$20*'Assumptions (Solar)'!$AK$2+'Assumptions (Solar)'!$AK$21*'Assumptions (Solar)'!$AK$3)/10^9),0)</f>
        <v>-0.009922061726</v>
      </c>
      <c r="AO995" s="160">
        <f>IF(and($AM$902&gt;0,Model!Y$1&lt;='Assumptions (Solar)'!$V$13),PPMT('Assumptions (Solar)'!$V$10,Model!Y$1,'Assumptions (Solar)'!$V$13,'Assumptions (Solar)'!$V$8*Model!$AM$902*('Assumptions (Solar)'!$AK$20*'Assumptions (Solar)'!$AK$2+'Assumptions (Solar)'!$AK$21*'Assumptions (Solar)'!$AK$3)/10^9),0)</f>
        <v>-0.01071582666</v>
      </c>
      <c r="AP995" s="160">
        <f>IF(and($AM$902&gt;0,Model!Z$1&lt;='Assumptions (Solar)'!$V$13),PPMT('Assumptions (Solar)'!$V$10,Model!Z$1,'Assumptions (Solar)'!$V$13,'Assumptions (Solar)'!$V$8*Model!$AM$902*('Assumptions (Solar)'!$AK$20*'Assumptions (Solar)'!$AK$2+'Assumptions (Solar)'!$AK$21*'Assumptions (Solar)'!$AK$3)/10^9),0)</f>
        <v>-0.0115730928</v>
      </c>
      <c r="AQ995" s="160">
        <f>IF(and($AM$902&gt;0,Model!AA$1&lt;='Assumptions (Solar)'!$V$13),PPMT('Assumptions (Solar)'!$V$10,Model!AA$1,'Assumptions (Solar)'!$V$13,'Assumptions (Solar)'!$V$8*Model!$AM$902*('Assumptions (Solar)'!$AK$20*'Assumptions (Solar)'!$AK$2+'Assumptions (Solar)'!$AK$21*'Assumptions (Solar)'!$AK$3)/10^9),0)</f>
        <v>-0.01249894022</v>
      </c>
      <c r="AR995" s="160">
        <f>IF(and($AM$902&gt;0,Model!AB$1&lt;='Assumptions (Solar)'!$V$13),PPMT('Assumptions (Solar)'!$V$10,Model!AB$1,'Assumptions (Solar)'!$V$13,'Assumptions (Solar)'!$V$8*Model!$AM$902*('Assumptions (Solar)'!$AK$20*'Assumptions (Solar)'!$AK$2+'Assumptions (Solar)'!$AK$21*'Assumptions (Solar)'!$AK$3)/10^9),0)</f>
        <v>-0.01349885544</v>
      </c>
      <c r="AS995" s="160">
        <f>IF(and($AM$902&gt;0,Model!AC$1&lt;='Assumptions (Solar)'!$V$13),PPMT('Assumptions (Solar)'!$V$10,Model!AC$1,'Assumptions (Solar)'!$V$13,'Assumptions (Solar)'!$V$8*Model!$AM$902*('Assumptions (Solar)'!$AK$20*'Assumptions (Solar)'!$AK$2+'Assumptions (Solar)'!$AK$21*'Assumptions (Solar)'!$AK$3)/10^9),0)</f>
        <v>-0.01457876387</v>
      </c>
      <c r="AT995" s="160">
        <f>IF(and($AM$902&gt;0,Model!AD$1&lt;='Assumptions (Solar)'!$V$13),PPMT('Assumptions (Solar)'!$V$10,Model!AD$1,'Assumptions (Solar)'!$V$13,'Assumptions (Solar)'!$V$8*Model!$AM$902*('Assumptions (Solar)'!$AK$20*'Assumptions (Solar)'!$AK$2+'Assumptions (Solar)'!$AK$21*'Assumptions (Solar)'!$AK$3)/10^9),0)</f>
        <v>-0.01574506498</v>
      </c>
      <c r="AU995" s="160">
        <f>IF(and($AM$902&gt;0,Model!AE$1&lt;='Assumptions (Solar)'!$V$13),PPMT('Assumptions (Solar)'!$V$10,Model!AE$1,'Assumptions (Solar)'!$V$13,'Assumptions (Solar)'!$V$8*Model!$AM$902*('Assumptions (Solar)'!$AK$20*'Assumptions (Solar)'!$AK$2+'Assumptions (Solar)'!$AK$21*'Assumptions (Solar)'!$AK$3)/10^9),0)</f>
        <v>-0.01700467018</v>
      </c>
      <c r="AV995" s="160">
        <f>IF(and($AM$902&gt;0,Model!AF$1&lt;='Assumptions (Solar)'!$V$13),PPMT('Assumptions (Solar)'!$V$10,Model!AF$1,'Assumptions (Solar)'!$V$13,'Assumptions (Solar)'!$V$8*Model!$AM$902*('Assumptions (Solar)'!$AK$20*'Assumptions (Solar)'!$AK$2+'Assumptions (Solar)'!$AK$21*'Assumptions (Solar)'!$AK$3)/10^9),0)</f>
        <v>-0.0183650438</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-0.009702282727</v>
      </c>
      <c r="AO996" s="160">
        <f>IF(and($AN$902&gt;0,Model!X$1&lt;='Assumptions (Solar)'!$V$13),PPMT('Assumptions (Solar)'!$V$10,Model!X$1,'Assumptions (Solar)'!$V$13,'Assumptions (Solar)'!$V$8*Model!$AN$902*('Assumptions (Solar)'!$AL$20*'Assumptions (Solar)'!$AL$2+'Assumptions (Solar)'!$AL$21*'Assumptions (Solar)'!$AL$3)/10^9),0)</f>
        <v>-0.01047846535</v>
      </c>
      <c r="AP996" s="160">
        <f>IF(and($AN$902&gt;0,Model!Y$1&lt;='Assumptions (Solar)'!$V$13),PPMT('Assumptions (Solar)'!$V$10,Model!Y$1,'Assumptions (Solar)'!$V$13,'Assumptions (Solar)'!$V$8*Model!$AN$902*('Assumptions (Solar)'!$AL$20*'Assumptions (Solar)'!$AL$2+'Assumptions (Solar)'!$AL$21*'Assumptions (Solar)'!$AL$3)/10^9),0)</f>
        <v>-0.01131674257</v>
      </c>
      <c r="AQ996" s="160">
        <f>IF(and($AN$902&gt;0,Model!Z$1&lt;='Assumptions (Solar)'!$V$13),PPMT('Assumptions (Solar)'!$V$10,Model!Z$1,'Assumptions (Solar)'!$V$13,'Assumptions (Solar)'!$V$8*Model!$AN$902*('Assumptions (Solar)'!$AL$20*'Assumptions (Solar)'!$AL$2+'Assumptions (Solar)'!$AL$21*'Assumptions (Solar)'!$AL$3)/10^9),0)</f>
        <v>-0.01222208198</v>
      </c>
      <c r="AR996" s="160">
        <f>IF(and($AN$902&gt;0,Model!AA$1&lt;='Assumptions (Solar)'!$V$13),PPMT('Assumptions (Solar)'!$V$10,Model!AA$1,'Assumptions (Solar)'!$V$13,'Assumptions (Solar)'!$V$8*Model!$AN$902*('Assumptions (Solar)'!$AL$20*'Assumptions (Solar)'!$AL$2+'Assumptions (Solar)'!$AL$21*'Assumptions (Solar)'!$AL$3)/10^9),0)</f>
        <v>-0.01319984854</v>
      </c>
      <c r="AS996" s="160">
        <f>IF(and($AN$902&gt;0,Model!AB$1&lt;='Assumptions (Solar)'!$V$13),PPMT('Assumptions (Solar)'!$V$10,Model!AB$1,'Assumptions (Solar)'!$V$13,'Assumptions (Solar)'!$V$8*Model!$AN$902*('Assumptions (Solar)'!$AL$20*'Assumptions (Solar)'!$AL$2+'Assumptions (Solar)'!$AL$21*'Assumptions (Solar)'!$AL$3)/10^9),0)</f>
        <v>-0.01425583642</v>
      </c>
      <c r="AT996" s="160">
        <f>IF(and($AN$902&gt;0,Model!AC$1&lt;='Assumptions (Solar)'!$V$13),PPMT('Assumptions (Solar)'!$V$10,Model!AC$1,'Assumptions (Solar)'!$V$13,'Assumptions (Solar)'!$V$8*Model!$AN$902*('Assumptions (Solar)'!$AL$20*'Assumptions (Solar)'!$AL$2+'Assumptions (Solar)'!$AL$21*'Assumptions (Solar)'!$AL$3)/10^9),0)</f>
        <v>-0.01539630333</v>
      </c>
      <c r="AU996" s="160">
        <f>IF(and($AN$902&gt;0,Model!AD$1&lt;='Assumptions (Solar)'!$V$13),PPMT('Assumptions (Solar)'!$V$10,Model!AD$1,'Assumptions (Solar)'!$V$13,'Assumptions (Solar)'!$V$8*Model!$AN$902*('Assumptions (Solar)'!$AL$20*'Assumptions (Solar)'!$AL$2+'Assumptions (Solar)'!$AL$21*'Assumptions (Solar)'!$AL$3)/10^9),0)</f>
        <v>-0.0166280076</v>
      </c>
      <c r="AV996" s="160">
        <f>IF(and($AN$902&gt;0,Model!AE$1&lt;='Assumptions (Solar)'!$V$13),PPMT('Assumptions (Solar)'!$V$10,Model!AE$1,'Assumptions (Solar)'!$V$13,'Assumptions (Solar)'!$V$8*Model!$AN$902*('Assumptions (Solar)'!$AL$20*'Assumptions (Solar)'!$AL$2+'Assumptions (Solar)'!$AL$21*'Assumptions (Solar)'!$AL$3)/10^9),0)</f>
        <v>-0.01795824821</v>
      </c>
      <c r="AW996" s="160">
        <f>IF(and($AN$902&gt;0,Model!AF$1&lt;='Assumptions (Solar)'!$V$13),PPMT('Assumptions (Solar)'!$V$10,Model!AF$1,'Assumptions (Solar)'!$V$13,'Assumptions (Solar)'!$V$8*Model!$AN$902*('Assumptions (Solar)'!$AL$20*'Assumptions (Solar)'!$AL$2+'Assumptions (Solar)'!$AL$21*'Assumptions (Solar)'!$AL$3)/10^9),0)</f>
        <v>-0.01939490806</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-0.01159629838</v>
      </c>
      <c r="AP997" s="160">
        <f>IF(and($AO$902&gt;0,Model!X$1&lt;='Assumptions (Solar)'!$V$13),PPMT('Assumptions (Solar)'!$V$10,Model!X$1,'Assumptions (Solar)'!$V$13,'Assumptions (Solar)'!$V$8*Model!$AO$902*('Assumptions (Solar)'!$AM$20*'Assumptions (Solar)'!$AM$2+'Assumptions (Solar)'!$AM$21*'Assumptions (Solar)'!$AM$3)/10^9),0)</f>
        <v>-0.01252400225</v>
      </c>
      <c r="AQ997" s="160">
        <f>IF(and($AO$902&gt;0,Model!Y$1&lt;='Assumptions (Solar)'!$V$13),PPMT('Assumptions (Solar)'!$V$10,Model!Y$1,'Assumptions (Solar)'!$V$13,'Assumptions (Solar)'!$V$8*Model!$AO$902*('Assumptions (Solar)'!$AM$20*'Assumptions (Solar)'!$AM$2+'Assumptions (Solar)'!$AM$21*'Assumptions (Solar)'!$AM$3)/10^9),0)</f>
        <v>-0.01352592243</v>
      </c>
      <c r="AR997" s="160">
        <f>IF(and($AO$902&gt;0,Model!Z$1&lt;='Assumptions (Solar)'!$V$13),PPMT('Assumptions (Solar)'!$V$10,Model!Z$1,'Assumptions (Solar)'!$V$13,'Assumptions (Solar)'!$V$8*Model!$AO$902*('Assumptions (Solar)'!$AM$20*'Assumptions (Solar)'!$AM$2+'Assumptions (Solar)'!$AM$21*'Assumptions (Solar)'!$AM$3)/10^9),0)</f>
        <v>-0.01460799622</v>
      </c>
      <c r="AS997" s="160">
        <f>IF(and($AO$902&gt;0,Model!AA$1&lt;='Assumptions (Solar)'!$V$13),PPMT('Assumptions (Solar)'!$V$10,Model!AA$1,'Assumptions (Solar)'!$V$13,'Assumptions (Solar)'!$V$8*Model!$AO$902*('Assumptions (Solar)'!$AM$20*'Assumptions (Solar)'!$AM$2+'Assumptions (Solar)'!$AM$21*'Assumptions (Solar)'!$AM$3)/10^9),0)</f>
        <v>-0.01577663592</v>
      </c>
      <c r="AT997" s="160">
        <f>IF(and($AO$902&gt;0,Model!AB$1&lt;='Assumptions (Solar)'!$V$13),PPMT('Assumptions (Solar)'!$V$10,Model!AB$1,'Assumptions (Solar)'!$V$13,'Assumptions (Solar)'!$V$8*Model!$AO$902*('Assumptions (Solar)'!$AM$20*'Assumptions (Solar)'!$AM$2+'Assumptions (Solar)'!$AM$21*'Assumptions (Solar)'!$AM$3)/10^9),0)</f>
        <v>-0.0170387668</v>
      </c>
      <c r="AU997" s="160">
        <f>IF(and($AO$902&gt;0,Model!AC$1&lt;='Assumptions (Solar)'!$V$13),PPMT('Assumptions (Solar)'!$V$10,Model!AC$1,'Assumptions (Solar)'!$V$13,'Assumptions (Solar)'!$V$8*Model!$AO$902*('Assumptions (Solar)'!$AM$20*'Assumptions (Solar)'!$AM$2+'Assumptions (Solar)'!$AM$21*'Assumptions (Solar)'!$AM$3)/10^9),0)</f>
        <v>-0.01840186814</v>
      </c>
      <c r="AV997" s="160">
        <f>IF(and($AO$902&gt;0,Model!AD$1&lt;='Assumptions (Solar)'!$V$13),PPMT('Assumptions (Solar)'!$V$10,Model!AD$1,'Assumptions (Solar)'!$V$13,'Assumptions (Solar)'!$V$8*Model!$AO$902*('Assumptions (Solar)'!$AM$20*'Assumptions (Solar)'!$AM$2+'Assumptions (Solar)'!$AM$21*'Assumptions (Solar)'!$AM$3)/10^9),0)</f>
        <v>-0.01987401759</v>
      </c>
      <c r="AW997" s="160">
        <f>IF(and($AO$902&gt;0,Model!AE$1&lt;='Assumptions (Solar)'!$V$13),PPMT('Assumptions (Solar)'!$V$10,Model!AE$1,'Assumptions (Solar)'!$V$13,'Assumptions (Solar)'!$V$8*Model!$AO$902*('Assumptions (Solar)'!$AM$20*'Assumptions (Solar)'!$AM$2+'Assumptions (Solar)'!$AM$21*'Assumptions (Solar)'!$AM$3)/10^9),0)</f>
        <v>-0.021463939</v>
      </c>
      <c r="AX997" s="160">
        <f>IF(and($AO$902&gt;0,Model!AF$1&lt;='Assumptions (Solar)'!$V$13),PPMT('Assumptions (Solar)'!$V$10,Model!AF$1,'Assumptions (Solar)'!$V$13,'Assumptions (Solar)'!$V$8*Model!$AO$902*('Assumptions (Solar)'!$AM$20*'Assumptions (Solar)'!$AM$2+'Assumptions (Solar)'!$AM$21*'Assumptions (Solar)'!$AM$3)/10^9),0)</f>
        <v>-0.02318105412</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-0.01551065032</v>
      </c>
      <c r="AQ998" s="160">
        <f>IF(and($AP$902&gt;0,Model!X$1&lt;='Assumptions (Solar)'!$V$13),PPMT('Assumptions (Solar)'!$V$10,Model!X$1,'Assumptions (Solar)'!$V$13,'Assumptions (Solar)'!$V$8*Model!$AP$902*('Assumptions (Solar)'!$AN$20*'Assumptions (Solar)'!$AN$2+'Assumptions (Solar)'!$AN$21*'Assumptions (Solar)'!$AN$3)/10^9),0)</f>
        <v>-0.01675150234</v>
      </c>
      <c r="AR998" s="160">
        <f>IF(and($AP$902&gt;0,Model!Y$1&lt;='Assumptions (Solar)'!$V$13),PPMT('Assumptions (Solar)'!$V$10,Model!Y$1,'Assumptions (Solar)'!$V$13,'Assumptions (Solar)'!$V$8*Model!$AP$902*('Assumptions (Solar)'!$AN$20*'Assumptions (Solar)'!$AN$2+'Assumptions (Solar)'!$AN$21*'Assumptions (Solar)'!$AN$3)/10^9),0)</f>
        <v>-0.01809162253</v>
      </c>
      <c r="AS998" s="160">
        <f>IF(and($AP$902&gt;0,Model!Z$1&lt;='Assumptions (Solar)'!$V$13),PPMT('Assumptions (Solar)'!$V$10,Model!Z$1,'Assumptions (Solar)'!$V$13,'Assumptions (Solar)'!$V$8*Model!$AP$902*('Assumptions (Solar)'!$AN$20*'Assumptions (Solar)'!$AN$2+'Assumptions (Solar)'!$AN$21*'Assumptions (Solar)'!$AN$3)/10^9),0)</f>
        <v>-0.01953895233</v>
      </c>
      <c r="AT998" s="160">
        <f>IF(and($AP$902&gt;0,Model!AA$1&lt;='Assumptions (Solar)'!$V$13),PPMT('Assumptions (Solar)'!$V$10,Model!AA$1,'Assumptions (Solar)'!$V$13,'Assumptions (Solar)'!$V$8*Model!$AP$902*('Assumptions (Solar)'!$AN$20*'Assumptions (Solar)'!$AN$2+'Assumptions (Solar)'!$AN$21*'Assumptions (Solar)'!$AN$3)/10^9),0)</f>
        <v>-0.02110206852</v>
      </c>
      <c r="AU998" s="160">
        <f>IF(and($AP$902&gt;0,Model!AB$1&lt;='Assumptions (Solar)'!$V$13),PPMT('Assumptions (Solar)'!$V$10,Model!AB$1,'Assumptions (Solar)'!$V$13,'Assumptions (Solar)'!$V$8*Model!$AP$902*('Assumptions (Solar)'!$AN$20*'Assumptions (Solar)'!$AN$2+'Assumptions (Solar)'!$AN$21*'Assumptions (Solar)'!$AN$3)/10^9),0)</f>
        <v>-0.022790234</v>
      </c>
      <c r="AV998" s="160">
        <f>IF(and($AP$902&gt;0,Model!AC$1&lt;='Assumptions (Solar)'!$V$13),PPMT('Assumptions (Solar)'!$V$10,Model!AC$1,'Assumptions (Solar)'!$V$13,'Assumptions (Solar)'!$V$8*Model!$AP$902*('Assumptions (Solar)'!$AN$20*'Assumptions (Solar)'!$AN$2+'Assumptions (Solar)'!$AN$21*'Assumptions (Solar)'!$AN$3)/10^9),0)</f>
        <v>-0.02461345272</v>
      </c>
      <c r="AW998" s="160">
        <f>IF(and($AP$902&gt;0,Model!AD$1&lt;='Assumptions (Solar)'!$V$13),PPMT('Assumptions (Solar)'!$V$10,Model!AD$1,'Assumptions (Solar)'!$V$13,'Assumptions (Solar)'!$V$8*Model!$AP$902*('Assumptions (Solar)'!$AN$20*'Assumptions (Solar)'!$AN$2+'Assumptions (Solar)'!$AN$21*'Assumptions (Solar)'!$AN$3)/10^9),0)</f>
        <v>-0.02658252894</v>
      </c>
      <c r="AX998" s="160">
        <f>IF(and($AP$902&gt;0,Model!AE$1&lt;='Assumptions (Solar)'!$V$13),PPMT('Assumptions (Solar)'!$V$10,Model!AE$1,'Assumptions (Solar)'!$V$13,'Assumptions (Solar)'!$V$8*Model!$AP$902*('Assumptions (Solar)'!$AN$20*'Assumptions (Solar)'!$AN$2+'Assumptions (Solar)'!$AN$21*'Assumptions (Solar)'!$AN$3)/10^9),0)</f>
        <v>-0.02870913125</v>
      </c>
      <c r="AY998" s="160">
        <f>IF(and($AP$902&gt;0,Model!AF$1&lt;='Assumptions (Solar)'!$V$13),PPMT('Assumptions (Solar)'!$V$10,Model!AF$1,'Assumptions (Solar)'!$V$13,'Assumptions (Solar)'!$V$8*Model!$AP$902*('Assumptions (Solar)'!$AN$20*'Assumptions (Solar)'!$AN$2+'Assumptions (Solar)'!$AN$21*'Assumptions (Solar)'!$AN$3)/10^9),0)</f>
        <v>-0.03100586175</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-0.01790541554</v>
      </c>
      <c r="AR999" s="160">
        <f>IF(and($AQ$902&gt;0,Model!X$1&lt;='Assumptions (Solar)'!$V$13),PPMT('Assumptions (Solar)'!$V$10,Model!X$1,'Assumptions (Solar)'!$V$13,'Assumptions (Solar)'!$V$8*Model!$AQ$902*('Assumptions (Solar)'!$AO$20*'Assumptions (Solar)'!$AO$2+'Assumptions (Solar)'!$AO$21*'Assumptions (Solar)'!$AO$3)/10^9),0)</f>
        <v>-0.01933784879</v>
      </c>
      <c r="AS999" s="160">
        <f>IF(and($AQ$902&gt;0,Model!Y$1&lt;='Assumptions (Solar)'!$V$13),PPMT('Assumptions (Solar)'!$V$10,Model!Y$1,'Assumptions (Solar)'!$V$13,'Assumptions (Solar)'!$V$8*Model!$AQ$902*('Assumptions (Solar)'!$AO$20*'Assumptions (Solar)'!$AO$2+'Assumptions (Solar)'!$AO$21*'Assumptions (Solar)'!$AO$3)/10^9),0)</f>
        <v>-0.02088487669</v>
      </c>
      <c r="AT999" s="160">
        <f>IF(and($AQ$902&gt;0,Model!Z$1&lt;='Assumptions (Solar)'!$V$13),PPMT('Assumptions (Solar)'!$V$10,Model!Z$1,'Assumptions (Solar)'!$V$13,'Assumptions (Solar)'!$V$8*Model!$AQ$902*('Assumptions (Solar)'!$AO$20*'Assumptions (Solar)'!$AO$2+'Assumptions (Solar)'!$AO$21*'Assumptions (Solar)'!$AO$3)/10^9),0)</f>
        <v>-0.02255566683</v>
      </c>
      <c r="AU999" s="160">
        <f>IF(and($AQ$902&gt;0,Model!AA$1&lt;='Assumptions (Solar)'!$V$13),PPMT('Assumptions (Solar)'!$V$10,Model!AA$1,'Assumptions (Solar)'!$V$13,'Assumptions (Solar)'!$V$8*Model!$AQ$902*('Assumptions (Solar)'!$AO$20*'Assumptions (Solar)'!$AO$2+'Assumptions (Solar)'!$AO$21*'Assumptions (Solar)'!$AO$3)/10^9),0)</f>
        <v>-0.02436012017</v>
      </c>
      <c r="AV999" s="160">
        <f>IF(and($AQ$902&gt;0,Model!AB$1&lt;='Assumptions (Solar)'!$V$13),PPMT('Assumptions (Solar)'!$V$10,Model!AB$1,'Assumptions (Solar)'!$V$13,'Assumptions (Solar)'!$V$8*Model!$AQ$902*('Assumptions (Solar)'!$AO$20*'Assumptions (Solar)'!$AO$2+'Assumptions (Solar)'!$AO$21*'Assumptions (Solar)'!$AO$3)/10^9),0)</f>
        <v>-0.02630892978</v>
      </c>
      <c r="AW999" s="160">
        <f>IF(and($AQ$902&gt;0,Model!AC$1&lt;='Assumptions (Solar)'!$V$13),PPMT('Assumptions (Solar)'!$V$10,Model!AC$1,'Assumptions (Solar)'!$V$13,'Assumptions (Solar)'!$V$8*Model!$AQ$902*('Assumptions (Solar)'!$AO$20*'Assumptions (Solar)'!$AO$2+'Assumptions (Solar)'!$AO$21*'Assumptions (Solar)'!$AO$3)/10^9),0)</f>
        <v>-0.02841364417</v>
      </c>
      <c r="AX999" s="160">
        <f>IF(and($AQ$902&gt;0,Model!AD$1&lt;='Assumptions (Solar)'!$V$13),PPMT('Assumptions (Solar)'!$V$10,Model!AD$1,'Assumptions (Solar)'!$V$13,'Assumptions (Solar)'!$V$8*Model!$AQ$902*('Assumptions (Solar)'!$AO$20*'Assumptions (Solar)'!$AO$2+'Assumptions (Solar)'!$AO$21*'Assumptions (Solar)'!$AO$3)/10^9),0)</f>
        <v>-0.0306867357</v>
      </c>
      <c r="AY999" s="160">
        <f>IF(and($AQ$902&gt;0,Model!AE$1&lt;='Assumptions (Solar)'!$V$13),PPMT('Assumptions (Solar)'!$V$10,Model!AE$1,'Assumptions (Solar)'!$V$13,'Assumptions (Solar)'!$V$8*Model!$AQ$902*('Assumptions (Solar)'!$AO$20*'Assumptions (Solar)'!$AO$2+'Assumptions (Solar)'!$AO$21*'Assumptions (Solar)'!$AO$3)/10^9),0)</f>
        <v>-0.03314167456</v>
      </c>
      <c r="AZ999" s="160">
        <f>IF(and($AQ$902&gt;0,Model!AF$1&lt;='Assumptions (Solar)'!$V$13),PPMT('Assumptions (Solar)'!$V$10,Model!AF$1,'Assumptions (Solar)'!$V$13,'Assumptions (Solar)'!$V$8*Model!$AQ$902*('Assumptions (Solar)'!$AO$20*'Assumptions (Solar)'!$AO$2+'Assumptions (Solar)'!$AO$21*'Assumptions (Solar)'!$AO$3)/10^9),0)</f>
        <v>-0.03579300852</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-0.01260972388</v>
      </c>
      <c r="AS1000" s="160">
        <f>IF(and($AR$902&gt;0,Model!X$1&lt;='Assumptions (Solar)'!$V$13),PPMT('Assumptions (Solar)'!$V$10,Model!X$1,'Assumptions (Solar)'!$V$13,'Assumptions (Solar)'!$V$8*Model!$AR$902*('Assumptions (Solar)'!$AP$20*'Assumptions (Solar)'!$AP$2+'Assumptions (Solar)'!$AP$21*'Assumptions (Solar)'!$AP$3)/10^9),0)</f>
        <v>-0.01361850179</v>
      </c>
      <c r="AT1000" s="160">
        <f>IF(and($AR$902&gt;0,Model!Y$1&lt;='Assumptions (Solar)'!$V$13),PPMT('Assumptions (Solar)'!$V$10,Model!Y$1,'Assumptions (Solar)'!$V$13,'Assumptions (Solar)'!$V$8*Model!$AR$902*('Assumptions (Solar)'!$AP$20*'Assumptions (Solar)'!$AP$2+'Assumptions (Solar)'!$AP$21*'Assumptions (Solar)'!$AP$3)/10^9),0)</f>
        <v>-0.01470798193</v>
      </c>
      <c r="AU1000" s="160">
        <f>IF(and($AR$902&gt;0,Model!Z$1&lt;='Assumptions (Solar)'!$V$13),PPMT('Assumptions (Solar)'!$V$10,Model!Z$1,'Assumptions (Solar)'!$V$13,'Assumptions (Solar)'!$V$8*Model!$AR$902*('Assumptions (Solar)'!$AP$20*'Assumptions (Solar)'!$AP$2+'Assumptions (Solar)'!$AP$21*'Assumptions (Solar)'!$AP$3)/10^9),0)</f>
        <v>-0.01588462049</v>
      </c>
      <c r="AV1000" s="160">
        <f>IF(and($AR$902&gt;0,Model!AA$1&lt;='Assumptions (Solar)'!$V$13),PPMT('Assumptions (Solar)'!$V$10,Model!AA$1,'Assumptions (Solar)'!$V$13,'Assumptions (Solar)'!$V$8*Model!$AR$902*('Assumptions (Solar)'!$AP$20*'Assumptions (Solar)'!$AP$2+'Assumptions (Solar)'!$AP$21*'Assumptions (Solar)'!$AP$3)/10^9),0)</f>
        <v>-0.01715539012</v>
      </c>
      <c r="AW1000" s="160">
        <f>IF(and($AR$902&gt;0,Model!AB$1&lt;='Assumptions (Solar)'!$V$13),PPMT('Assumptions (Solar)'!$V$10,Model!AB$1,'Assumptions (Solar)'!$V$13,'Assumptions (Solar)'!$V$8*Model!$AR$902*('Assumptions (Solar)'!$AP$20*'Assumptions (Solar)'!$AP$2+'Assumptions (Solar)'!$AP$21*'Assumptions (Solar)'!$AP$3)/10^9),0)</f>
        <v>-0.01852782133</v>
      </c>
      <c r="AX1000" s="160">
        <f>IF(and($AR$902&gt;0,Model!AC$1&lt;='Assumptions (Solar)'!$V$13),PPMT('Assumptions (Solar)'!$V$10,Model!AC$1,'Assumptions (Solar)'!$V$13,'Assumptions (Solar)'!$V$8*Model!$AR$902*('Assumptions (Solar)'!$AP$20*'Assumptions (Solar)'!$AP$2+'Assumptions (Solar)'!$AP$21*'Assumptions (Solar)'!$AP$3)/10^9),0)</f>
        <v>-0.02001004704</v>
      </c>
      <c r="AY1000" s="160">
        <f>IF(and($AR$902&gt;0,Model!AD$1&lt;='Assumptions (Solar)'!$V$13),PPMT('Assumptions (Solar)'!$V$10,Model!AD$1,'Assumptions (Solar)'!$V$13,'Assumptions (Solar)'!$V$8*Model!$AR$902*('Assumptions (Solar)'!$AP$20*'Assumptions (Solar)'!$AP$2+'Assumptions (Solar)'!$AP$21*'Assumptions (Solar)'!$AP$3)/10^9),0)</f>
        <v>-0.0216108508</v>
      </c>
      <c r="AZ1000" s="160">
        <f>IF(and($AR$902&gt;0,Model!AE$1&lt;='Assumptions (Solar)'!$V$13),PPMT('Assumptions (Solar)'!$V$10,Model!AE$1,'Assumptions (Solar)'!$V$13,'Assumptions (Solar)'!$V$8*Model!$AR$902*('Assumptions (Solar)'!$AP$20*'Assumptions (Solar)'!$AP$2+'Assumptions (Solar)'!$AP$21*'Assumptions (Solar)'!$AP$3)/10^9),0)</f>
        <v>-0.02333971887</v>
      </c>
      <c r="BA1000" s="160">
        <f>IF(and($AR$902&gt;0,Model!AF$1&lt;='Assumptions (Solar)'!$V$13),PPMT('Assumptions (Solar)'!$V$10,Model!AF$1,'Assumptions (Solar)'!$V$13,'Assumptions (Solar)'!$V$8*Model!$AR$902*('Assumptions (Solar)'!$AP$20*'Assumptions (Solar)'!$AP$2+'Assumptions (Solar)'!$AP$21*'Assumptions (Solar)'!$AP$3)/10^9),0)</f>
        <v>-0.02520689638</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-0.01761434114</v>
      </c>
      <c r="AT1001" s="160">
        <f>IF(and($AS$902&gt;0,Model!X$1&lt;='Assumptions (Solar)'!$V$13),PPMT('Assumptions (Solar)'!$V$10,Model!X$1,'Assumptions (Solar)'!$V$13,'Assumptions (Solar)'!$V$8*Model!$AS$902*('Assumptions (Solar)'!$AQ$20*'Assumptions (Solar)'!$AQ$2+'Assumptions (Solar)'!$AQ$21*'Assumptions (Solar)'!$AQ$3)/10^9),0)</f>
        <v>-0.01902348844</v>
      </c>
      <c r="AU1001" s="160">
        <f>IF(and($AS$902&gt;0,Model!Y$1&lt;='Assumptions (Solar)'!$V$13),PPMT('Assumptions (Solar)'!$V$10,Model!Y$1,'Assumptions (Solar)'!$V$13,'Assumptions (Solar)'!$V$8*Model!$AS$902*('Assumptions (Solar)'!$AQ$20*'Assumptions (Solar)'!$AQ$2+'Assumptions (Solar)'!$AQ$21*'Assumptions (Solar)'!$AQ$3)/10^9),0)</f>
        <v>-0.02054536751</v>
      </c>
      <c r="AV1001" s="160">
        <f>IF(and($AS$902&gt;0,Model!Z$1&lt;='Assumptions (Solar)'!$V$13),PPMT('Assumptions (Solar)'!$V$10,Model!Z$1,'Assumptions (Solar)'!$V$13,'Assumptions (Solar)'!$V$8*Model!$AS$902*('Assumptions (Solar)'!$AQ$20*'Assumptions (Solar)'!$AQ$2+'Assumptions (Solar)'!$AQ$21*'Assumptions (Solar)'!$AQ$3)/10^9),0)</f>
        <v>-0.02218899691</v>
      </c>
      <c r="AW1001" s="160">
        <f>IF(and($AS$902&gt;0,Model!AA$1&lt;='Assumptions (Solar)'!$V$13),PPMT('Assumptions (Solar)'!$V$10,Model!AA$1,'Assumptions (Solar)'!$V$13,'Assumptions (Solar)'!$V$8*Model!$AS$902*('Assumptions (Solar)'!$AQ$20*'Assumptions (Solar)'!$AQ$2+'Assumptions (Solar)'!$AQ$21*'Assumptions (Solar)'!$AQ$3)/10^9),0)</f>
        <v>-0.02396411666</v>
      </c>
      <c r="AX1001" s="160">
        <f>IF(and($AS$902&gt;0,Model!AB$1&lt;='Assumptions (Solar)'!$V$13),PPMT('Assumptions (Solar)'!$V$10,Model!AB$1,'Assumptions (Solar)'!$V$13,'Assumptions (Solar)'!$V$8*Model!$AS$902*('Assumptions (Solar)'!$AQ$20*'Assumptions (Solar)'!$AQ$2+'Assumptions (Solar)'!$AQ$21*'Assumptions (Solar)'!$AQ$3)/10^9),0)</f>
        <v>-0.025881246</v>
      </c>
      <c r="AY1001" s="160">
        <f>IF(and($AS$902&gt;0,Model!AC$1&lt;='Assumptions (Solar)'!$V$13),PPMT('Assumptions (Solar)'!$V$10,Model!AC$1,'Assumptions (Solar)'!$V$13,'Assumptions (Solar)'!$V$8*Model!$AS$902*('Assumptions (Solar)'!$AQ$20*'Assumptions (Solar)'!$AQ$2+'Assumptions (Solar)'!$AQ$21*'Assumptions (Solar)'!$AQ$3)/10^9),0)</f>
        <v>-0.02795174568</v>
      </c>
      <c r="AZ1001" s="160">
        <f>IF(and($AS$902&gt;0,Model!AD$1&lt;='Assumptions (Solar)'!$V$13),PPMT('Assumptions (Solar)'!$V$10,Model!AD$1,'Assumptions (Solar)'!$V$13,'Assumptions (Solar)'!$V$8*Model!$AS$902*('Assumptions (Solar)'!$AQ$20*'Assumptions (Solar)'!$AQ$2+'Assumptions (Solar)'!$AQ$21*'Assumptions (Solar)'!$AQ$3)/10^9),0)</f>
        <v>-0.03018788533</v>
      </c>
      <c r="BA1001" s="160">
        <f>IF(and($AS$902&gt;0,Model!AE$1&lt;='Assumptions (Solar)'!$V$13),PPMT('Assumptions (Solar)'!$V$10,Model!AE$1,'Assumptions (Solar)'!$V$13,'Assumptions (Solar)'!$V$8*Model!$AS$902*('Assumptions (Solar)'!$AQ$20*'Assumptions (Solar)'!$AQ$2+'Assumptions (Solar)'!$AQ$21*'Assumptions (Solar)'!$AQ$3)/10^9),0)</f>
        <v>-0.03260291616</v>
      </c>
      <c r="BB1001" s="160">
        <f>IF(and($AS$902&gt;0,Model!AF$1&lt;='Assumptions (Solar)'!$V$13),PPMT('Assumptions (Solar)'!$V$10,Model!AF$1,'Assumptions (Solar)'!$V$13,'Assumptions (Solar)'!$V$8*Model!$AS$902*('Assumptions (Solar)'!$AQ$20*'Assumptions (Solar)'!$AQ$2+'Assumptions (Solar)'!$AQ$21*'Assumptions (Solar)'!$AQ$3)/10^9),0)</f>
        <v>-0.03521114945</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-0.01952383917</v>
      </c>
      <c r="AU1002" s="160">
        <f>IF(and($AT$902&gt;0,Model!X$1&lt;='Assumptions (Solar)'!$V$13),PPMT('Assumptions (Solar)'!$V$10,Model!X$1,'Assumptions (Solar)'!$V$13,'Assumptions (Solar)'!$V$8*Model!$AT$902*('Assumptions (Solar)'!$AR$20*'Assumptions (Solar)'!$AR$2+'Assumptions (Solar)'!$AR$21*'Assumptions (Solar)'!$AR$3)/10^9),0)</f>
        <v>-0.0210857463</v>
      </c>
      <c r="AV1002" s="160">
        <f>IF(and($AT$902&gt;0,Model!Y$1&lt;='Assumptions (Solar)'!$V$13),PPMT('Assumptions (Solar)'!$V$10,Model!Y$1,'Assumptions (Solar)'!$V$13,'Assumptions (Solar)'!$V$8*Model!$AT$902*('Assumptions (Solar)'!$AR$20*'Assumptions (Solar)'!$AR$2+'Assumptions (Solar)'!$AR$21*'Assumptions (Solar)'!$AR$3)/10^9),0)</f>
        <v>-0.022772606</v>
      </c>
      <c r="AW1002" s="160">
        <f>IF(and($AT$902&gt;0,Model!Z$1&lt;='Assumptions (Solar)'!$V$13),PPMT('Assumptions (Solar)'!$V$10,Model!Z$1,'Assumptions (Solar)'!$V$13,'Assumptions (Solar)'!$V$8*Model!$AT$902*('Assumptions (Solar)'!$AR$20*'Assumptions (Solar)'!$AR$2+'Assumptions (Solar)'!$AR$21*'Assumptions (Solar)'!$AR$3)/10^9),0)</f>
        <v>-0.02459441449</v>
      </c>
      <c r="AX1002" s="160">
        <f>IF(and($AT$902&gt;0,Model!AA$1&lt;='Assumptions (Solar)'!$V$13),PPMT('Assumptions (Solar)'!$V$10,Model!AA$1,'Assumptions (Solar)'!$V$13,'Assumptions (Solar)'!$V$8*Model!$AT$902*('Assumptions (Solar)'!$AR$20*'Assumptions (Solar)'!$AR$2+'Assumptions (Solar)'!$AR$21*'Assumptions (Solar)'!$AR$3)/10^9),0)</f>
        <v>-0.02656196764</v>
      </c>
      <c r="AY1002" s="160">
        <f>IF(and($AT$902&gt;0,Model!AB$1&lt;='Assumptions (Solar)'!$V$13),PPMT('Assumptions (Solar)'!$V$10,Model!AB$1,'Assumptions (Solar)'!$V$13,'Assumptions (Solar)'!$V$8*Model!$AT$902*('Assumptions (Solar)'!$AR$20*'Assumptions (Solar)'!$AR$2+'Assumptions (Solar)'!$AR$21*'Assumptions (Solar)'!$AR$3)/10^9),0)</f>
        <v>-0.02868692506</v>
      </c>
      <c r="AZ1002" s="160">
        <f>IF(and($AT$902&gt;0,Model!AC$1&lt;='Assumptions (Solar)'!$V$13),PPMT('Assumptions (Solar)'!$V$10,Model!AC$1,'Assumptions (Solar)'!$V$13,'Assumptions (Solar)'!$V$8*Model!$AT$902*('Assumptions (Solar)'!$AR$20*'Assumptions (Solar)'!$AR$2+'Assumptions (Solar)'!$AR$21*'Assumptions (Solar)'!$AR$3)/10^9),0)</f>
        <v>-0.03098187906</v>
      </c>
      <c r="BA1002" s="160">
        <f>IF(and($AT$902&gt;0,Model!AD$1&lt;='Assumptions (Solar)'!$V$13),PPMT('Assumptions (Solar)'!$V$10,Model!AD$1,'Assumptions (Solar)'!$V$13,'Assumptions (Solar)'!$V$8*Model!$AT$902*('Assumptions (Solar)'!$AR$20*'Assumptions (Solar)'!$AR$2+'Assumptions (Solar)'!$AR$21*'Assumptions (Solar)'!$AR$3)/10^9),0)</f>
        <v>-0.03346042938</v>
      </c>
      <c r="BB1002" s="160">
        <f>IF(and($AT$902&gt;0,Model!AE$1&lt;='Assumptions (Solar)'!$V$13),PPMT('Assumptions (Solar)'!$V$10,Model!AE$1,'Assumptions (Solar)'!$V$13,'Assumptions (Solar)'!$V$8*Model!$AT$902*('Assumptions (Solar)'!$AR$20*'Assumptions (Solar)'!$AR$2+'Assumptions (Solar)'!$AR$21*'Assumptions (Solar)'!$AR$3)/10^9),0)</f>
        <v>-0.03613726374</v>
      </c>
      <c r="BC1002" s="160">
        <f>IF(and($AT$902&gt;0,Model!AF$1&lt;='Assumptions (Solar)'!$V$13),PPMT('Assumptions (Solar)'!$V$10,Model!AF$1,'Assumptions (Solar)'!$V$13,'Assumptions (Solar)'!$V$8*Model!$AT$902*('Assumptions (Solar)'!$AR$20*'Assumptions (Solar)'!$AR$2+'Assumptions (Solar)'!$AR$21*'Assumptions (Solar)'!$AR$3)/10^9),0)</f>
        <v>-0.03902824483</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-0.0176613951</v>
      </c>
      <c r="AV1003" s="160">
        <f>IF(and($AU$902&gt;0,Model!X$1&lt;='Assumptions (Solar)'!$V$13),PPMT('Assumptions (Solar)'!$V$10,Model!X$1,'Assumptions (Solar)'!$V$13,'Assumptions (Solar)'!$V$8*Model!$AU$902*('Assumptions (Solar)'!$AS$20*'Assumptions (Solar)'!$AS$2+'Assumptions (Solar)'!$AS$21*'Assumptions (Solar)'!$AS$3)/10^9),0)</f>
        <v>-0.01907430671</v>
      </c>
      <c r="AW1003" s="160">
        <f>IF(and($AU$902&gt;0,Model!Y$1&lt;='Assumptions (Solar)'!$V$13),PPMT('Assumptions (Solar)'!$V$10,Model!Y$1,'Assumptions (Solar)'!$V$13,'Assumptions (Solar)'!$V$8*Model!$AU$902*('Assumptions (Solar)'!$AS$20*'Assumptions (Solar)'!$AS$2+'Assumptions (Solar)'!$AS$21*'Assumptions (Solar)'!$AS$3)/10^9),0)</f>
        <v>-0.02060025125</v>
      </c>
      <c r="AX1003" s="160">
        <f>IF(and($AU$902&gt;0,Model!Z$1&lt;='Assumptions (Solar)'!$V$13),PPMT('Assumptions (Solar)'!$V$10,Model!Z$1,'Assumptions (Solar)'!$V$13,'Assumptions (Solar)'!$V$8*Model!$AU$902*('Assumptions (Solar)'!$AS$20*'Assumptions (Solar)'!$AS$2+'Assumptions (Solar)'!$AS$21*'Assumptions (Solar)'!$AS$3)/10^9),0)</f>
        <v>-0.02224827135</v>
      </c>
      <c r="AY1003" s="160">
        <f>IF(and($AU$902&gt;0,Model!AA$1&lt;='Assumptions (Solar)'!$V$13),PPMT('Assumptions (Solar)'!$V$10,Model!AA$1,'Assumptions (Solar)'!$V$13,'Assumptions (Solar)'!$V$8*Model!$AU$902*('Assumptions (Solar)'!$AS$20*'Assumptions (Solar)'!$AS$2+'Assumptions (Solar)'!$AS$21*'Assumptions (Solar)'!$AS$3)/10^9),0)</f>
        <v>-0.02402813305</v>
      </c>
      <c r="AZ1003" s="160">
        <f>IF(and($AU$902&gt;0,Model!AB$1&lt;='Assumptions (Solar)'!$V$13),PPMT('Assumptions (Solar)'!$V$10,Model!AB$1,'Assumptions (Solar)'!$V$13,'Assumptions (Solar)'!$V$8*Model!$AU$902*('Assumptions (Solar)'!$AS$20*'Assumptions (Solar)'!$AS$2+'Assumptions (Solar)'!$AS$21*'Assumptions (Solar)'!$AS$3)/10^9),0)</f>
        <v>-0.0259503837</v>
      </c>
      <c r="BA1003" s="160">
        <f>IF(and($AU$902&gt;0,Model!AC$1&lt;='Assumptions (Solar)'!$V$13),PPMT('Assumptions (Solar)'!$V$10,Model!AC$1,'Assumptions (Solar)'!$V$13,'Assumptions (Solar)'!$V$8*Model!$AU$902*('Assumptions (Solar)'!$AS$20*'Assumptions (Solar)'!$AS$2+'Assumptions (Solar)'!$AS$21*'Assumptions (Solar)'!$AS$3)/10^9),0)</f>
        <v>-0.02802641439</v>
      </c>
      <c r="BB1003" s="160">
        <f>IF(and($AU$902&gt;0,Model!AD$1&lt;='Assumptions (Solar)'!$V$13),PPMT('Assumptions (Solar)'!$V$10,Model!AD$1,'Assumptions (Solar)'!$V$13,'Assumptions (Solar)'!$V$8*Model!$AU$902*('Assumptions (Solar)'!$AS$20*'Assumptions (Solar)'!$AS$2+'Assumptions (Solar)'!$AS$21*'Assumptions (Solar)'!$AS$3)/10^9),0)</f>
        <v>-0.03026852755</v>
      </c>
      <c r="BC1003" s="160">
        <f>IF(and($AU$902&gt;0,Model!AE$1&lt;='Assumptions (Solar)'!$V$13),PPMT('Assumptions (Solar)'!$V$10,Model!AE$1,'Assumptions (Solar)'!$V$13,'Assumptions (Solar)'!$V$8*Model!$AU$902*('Assumptions (Solar)'!$AS$20*'Assumptions (Solar)'!$AS$2+'Assumptions (Solar)'!$AS$21*'Assumptions (Solar)'!$AS$3)/10^9),0)</f>
        <v>-0.03269000975</v>
      </c>
      <c r="BD1003" s="160">
        <f>IF(and($AU$902&gt;0,Model!AF$1&lt;='Assumptions (Solar)'!$V$13),PPMT('Assumptions (Solar)'!$V$10,Model!AF$1,'Assumptions (Solar)'!$V$13,'Assumptions (Solar)'!$V$8*Model!$AU$902*('Assumptions (Solar)'!$AS$20*'Assumptions (Solar)'!$AS$2+'Assumptions (Solar)'!$AS$21*'Assumptions (Solar)'!$AS$3)/10^9),0)</f>
        <v>-0.03530521053</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-0.009819851589</v>
      </c>
      <c r="AW1004" s="160">
        <f>IF(and($AV$902&gt;0,Model!X$1&lt;='Assumptions (Solar)'!$V$13),PPMT('Assumptions (Solar)'!$V$10,Model!X$1,'Assumptions (Solar)'!$V$13,'Assumptions (Solar)'!$V$8*Model!$AV$902*('Assumptions (Solar)'!$AT$20*'Assumptions (Solar)'!$AT$2+'Assumptions (Solar)'!$AT$21*'Assumptions (Solar)'!$AT$3)/10^9),0)</f>
        <v>-0.01060543972</v>
      </c>
      <c r="AX1004" s="160">
        <f>IF(and($AV$902&gt;0,Model!Y$1&lt;='Assumptions (Solar)'!$V$13),PPMT('Assumptions (Solar)'!$V$10,Model!Y$1,'Assumptions (Solar)'!$V$13,'Assumptions (Solar)'!$V$8*Model!$AV$902*('Assumptions (Solar)'!$AT$20*'Assumptions (Solar)'!$AT$2+'Assumptions (Solar)'!$AT$21*'Assumptions (Solar)'!$AT$3)/10^9),0)</f>
        <v>-0.01145387489</v>
      </c>
      <c r="AY1004" s="160">
        <f>IF(and($AV$902&gt;0,Model!Z$1&lt;='Assumptions (Solar)'!$V$13),PPMT('Assumptions (Solar)'!$V$10,Model!Z$1,'Assumptions (Solar)'!$V$13,'Assumptions (Solar)'!$V$8*Model!$AV$902*('Assumptions (Solar)'!$AT$20*'Assumptions (Solar)'!$AT$2+'Assumptions (Solar)'!$AT$21*'Assumptions (Solar)'!$AT$3)/10^9),0)</f>
        <v>-0.01237018489</v>
      </c>
      <c r="AZ1004" s="160">
        <f>IF(and($AV$902&gt;0,Model!AA$1&lt;='Assumptions (Solar)'!$V$13),PPMT('Assumptions (Solar)'!$V$10,Model!AA$1,'Assumptions (Solar)'!$V$13,'Assumptions (Solar)'!$V$8*Model!$AV$902*('Assumptions (Solar)'!$AT$20*'Assumptions (Solar)'!$AT$2+'Assumptions (Solar)'!$AT$21*'Assumptions (Solar)'!$AT$3)/10^9),0)</f>
        <v>-0.01335979968</v>
      </c>
      <c r="BA1004" s="160">
        <f>IF(and($AV$902&gt;0,Model!AB$1&lt;='Assumptions (Solar)'!$V$13),PPMT('Assumptions (Solar)'!$V$10,Model!AB$1,'Assumptions (Solar)'!$V$13,'Assumptions (Solar)'!$V$8*Model!$AV$902*('Assumptions (Solar)'!$AT$20*'Assumptions (Solar)'!$AT$2+'Assumptions (Solar)'!$AT$21*'Assumptions (Solar)'!$AT$3)/10^9),0)</f>
        <v>-0.01442858365</v>
      </c>
      <c r="BB1004" s="160">
        <f>IF(and($AV$902&gt;0,Model!AC$1&lt;='Assumptions (Solar)'!$V$13),PPMT('Assumptions (Solar)'!$V$10,Model!AC$1,'Assumptions (Solar)'!$V$13,'Assumptions (Solar)'!$V$8*Model!$AV$902*('Assumptions (Solar)'!$AT$20*'Assumptions (Solar)'!$AT$2+'Assumptions (Solar)'!$AT$21*'Assumptions (Solar)'!$AT$3)/10^9),0)</f>
        <v>-0.01558287034</v>
      </c>
      <c r="BC1004" s="160">
        <f>IF(and($AV$902&gt;0,Model!AD$1&lt;='Assumptions (Solar)'!$V$13),PPMT('Assumptions (Solar)'!$V$10,Model!AD$1,'Assumptions (Solar)'!$V$13,'Assumptions (Solar)'!$V$8*Model!$AV$902*('Assumptions (Solar)'!$AT$20*'Assumptions (Solar)'!$AT$2+'Assumptions (Solar)'!$AT$21*'Assumptions (Solar)'!$AT$3)/10^9),0)</f>
        <v>-0.01682949997</v>
      </c>
      <c r="BD1004" s="160">
        <f>IF(and($AV$902&gt;0,Model!AE$1&lt;='Assumptions (Solar)'!$V$13),PPMT('Assumptions (Solar)'!$V$10,Model!AE$1,'Assumptions (Solar)'!$V$13,'Assumptions (Solar)'!$V$8*Model!$AV$902*('Assumptions (Solar)'!$AT$20*'Assumptions (Solar)'!$AT$2+'Assumptions (Solar)'!$AT$21*'Assumptions (Solar)'!$AT$3)/10^9),0)</f>
        <v>-0.01817585997</v>
      </c>
      <c r="BE1004" s="160">
        <f>IF(and($AV$902&gt;0,Model!AF$1&lt;='Assumptions (Solar)'!$V$13),PPMT('Assumptions (Solar)'!$V$10,Model!AF$1,'Assumptions (Solar)'!$V$13,'Assumptions (Solar)'!$V$8*Model!$AV$902*('Assumptions (Solar)'!$AT$20*'Assumptions (Solar)'!$AT$2+'Assumptions (Solar)'!$AT$21*'Assumptions (Solar)'!$AT$3)/10^9),0)</f>
        <v>-0.01962992876</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-0.009915689138</v>
      </c>
      <c r="AX1005" s="160">
        <f>IF(and($AW$902&gt;0,Model!X$1&lt;='Assumptions (Solar)'!$V$13),PPMT('Assumptions (Solar)'!$V$10,Model!X$1,'Assumptions (Solar)'!$V$13,'Assumptions (Solar)'!$V$8*Model!$AW$902*('Assumptions (Solar)'!$AU$20*'Assumptions (Solar)'!$AU$2+'Assumptions (Solar)'!$AU$21*'Assumptions (Solar)'!$AU$3)/10^9),0)</f>
        <v>-0.01070894427</v>
      </c>
      <c r="AY1005" s="160">
        <f>IF(and($AW$902&gt;0,Model!Y$1&lt;='Assumptions (Solar)'!$V$13),PPMT('Assumptions (Solar)'!$V$10,Model!Y$1,'Assumptions (Solar)'!$V$13,'Assumptions (Solar)'!$V$8*Model!$AW$902*('Assumptions (Solar)'!$AU$20*'Assumptions (Solar)'!$AU$2+'Assumptions (Solar)'!$AU$21*'Assumptions (Solar)'!$AU$3)/10^9),0)</f>
        <v>-0.01156565981</v>
      </c>
      <c r="AZ1005" s="160">
        <f>IF(and($AW$902&gt;0,Model!Z$1&lt;='Assumptions (Solar)'!$V$13),PPMT('Assumptions (Solar)'!$V$10,Model!Z$1,'Assumptions (Solar)'!$V$13,'Assumptions (Solar)'!$V$8*Model!$AW$902*('Assumptions (Solar)'!$AU$20*'Assumptions (Solar)'!$AU$2+'Assumptions (Solar)'!$AU$21*'Assumptions (Solar)'!$AU$3)/10^9),0)</f>
        <v>-0.01249091259</v>
      </c>
      <c r="BA1005" s="160">
        <f>IF(and($AW$902&gt;0,Model!AA$1&lt;='Assumptions (Solar)'!$V$13),PPMT('Assumptions (Solar)'!$V$10,Model!AA$1,'Assumptions (Solar)'!$V$13,'Assumptions (Solar)'!$V$8*Model!$AW$902*('Assumptions (Solar)'!$AU$20*'Assumptions (Solar)'!$AU$2+'Assumptions (Solar)'!$AU$21*'Assumptions (Solar)'!$AU$3)/10^9),0)</f>
        <v>-0.0134901856</v>
      </c>
      <c r="BB1005" s="160">
        <f>IF(and($AW$902&gt;0,Model!AB$1&lt;='Assumptions (Solar)'!$V$13),PPMT('Assumptions (Solar)'!$V$10,Model!AB$1,'Assumptions (Solar)'!$V$13,'Assumptions (Solar)'!$V$8*Model!$AW$902*('Assumptions (Solar)'!$AU$20*'Assumptions (Solar)'!$AU$2+'Assumptions (Solar)'!$AU$21*'Assumptions (Solar)'!$AU$3)/10^9),0)</f>
        <v>-0.01456940045</v>
      </c>
      <c r="BC1005" s="160">
        <f>IF(and($AW$902&gt;0,Model!AC$1&lt;='Assumptions (Solar)'!$V$13),PPMT('Assumptions (Solar)'!$V$10,Model!AC$1,'Assumptions (Solar)'!$V$13,'Assumptions (Solar)'!$V$8*Model!$AW$902*('Assumptions (Solar)'!$AU$20*'Assumptions (Solar)'!$AU$2+'Assumptions (Solar)'!$AU$21*'Assumptions (Solar)'!$AU$3)/10^9),0)</f>
        <v>-0.01573495249</v>
      </c>
      <c r="BD1005" s="160">
        <f>IF(and($AW$902&gt;0,Model!AD$1&lt;='Assumptions (Solar)'!$V$13),PPMT('Assumptions (Solar)'!$V$10,Model!AD$1,'Assumptions (Solar)'!$V$13,'Assumptions (Solar)'!$V$8*Model!$AW$902*('Assumptions (Solar)'!$AU$20*'Assumptions (Solar)'!$AU$2+'Assumptions (Solar)'!$AU$21*'Assumptions (Solar)'!$AU$3)/10^9),0)</f>
        <v>-0.01699374869</v>
      </c>
      <c r="BE1005" s="160">
        <f>IF(and($AW$902&gt;0,Model!AE$1&lt;='Assumptions (Solar)'!$V$13),PPMT('Assumptions (Solar)'!$V$10,Model!AE$1,'Assumptions (Solar)'!$V$13,'Assumptions (Solar)'!$V$8*Model!$AW$902*('Assumptions (Solar)'!$AU$20*'Assumptions (Solar)'!$AU$2+'Assumptions (Solar)'!$AU$21*'Assumptions (Solar)'!$AU$3)/10^9),0)</f>
        <v>-0.01835324858</v>
      </c>
      <c r="BF1005" s="160">
        <f>IF(and($AW$902&gt;0,Model!AF$1&lt;='Assumptions (Solar)'!$V$13),PPMT('Assumptions (Solar)'!$V$10,Model!AF$1,'Assumptions (Solar)'!$V$13,'Assumptions (Solar)'!$V$8*Model!$AW$902*('Assumptions (Solar)'!$AU$20*'Assumptions (Solar)'!$AU$2+'Assumptions (Solar)'!$AU$21*'Assumptions (Solar)'!$AU$3)/10^9),0)</f>
        <v>-0.01982150847</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-0.02002305727</v>
      </c>
      <c r="AY1006" s="160">
        <f>IF(and($AX$902&gt;0,Model!X$1&lt;='Assumptions (Solar)'!$V$13),PPMT('Assumptions (Solar)'!$V$10,Model!X$1,'Assumptions (Solar)'!$V$13,'Assumptions (Solar)'!$V$8*Model!$AX$902*('Assumptions (Solar)'!$AV$20*'Assumptions (Solar)'!$AV$2+'Assumptions (Solar)'!$AV$21*'Assumptions (Solar)'!$AV$3)/10^9),0)</f>
        <v>-0.02162490185</v>
      </c>
      <c r="AZ1006" s="160">
        <f>IF(and($AX$902&gt;0,Model!Y$1&lt;='Assumptions (Solar)'!$V$13),PPMT('Assumptions (Solar)'!$V$10,Model!Y$1,'Assumptions (Solar)'!$V$13,'Assumptions (Solar)'!$V$8*Model!$AX$902*('Assumptions (Solar)'!$AV$20*'Assumptions (Solar)'!$AV$2+'Assumptions (Solar)'!$AV$21*'Assumptions (Solar)'!$AV$3)/10^9),0)</f>
        <v>-0.023354894</v>
      </c>
      <c r="BA1006" s="160">
        <f>IF(and($AX$902&gt;0,Model!Z$1&lt;='Assumptions (Solar)'!$V$13),PPMT('Assumptions (Solar)'!$V$10,Model!Z$1,'Assumptions (Solar)'!$V$13,'Assumptions (Solar)'!$V$8*Model!$AX$902*('Assumptions (Solar)'!$AV$20*'Assumptions (Solar)'!$AV$2+'Assumptions (Solar)'!$AV$21*'Assumptions (Solar)'!$AV$3)/10^9),0)</f>
        <v>-0.02522328552</v>
      </c>
      <c r="BB1006" s="160">
        <f>IF(and($AX$902&gt;0,Model!AA$1&lt;='Assumptions (Solar)'!$V$13),PPMT('Assumptions (Solar)'!$V$10,Model!AA$1,'Assumptions (Solar)'!$V$13,'Assumptions (Solar)'!$V$8*Model!$AX$902*('Assumptions (Solar)'!$AV$20*'Assumptions (Solar)'!$AV$2+'Assumptions (Solar)'!$AV$21*'Assumptions (Solar)'!$AV$3)/10^9),0)</f>
        <v>-0.02724114836</v>
      </c>
      <c r="BC1006" s="160">
        <f>IF(and($AX$902&gt;0,Model!AB$1&lt;='Assumptions (Solar)'!$V$13),PPMT('Assumptions (Solar)'!$V$10,Model!AB$1,'Assumptions (Solar)'!$V$13,'Assumptions (Solar)'!$V$8*Model!$AX$902*('Assumptions (Solar)'!$AV$20*'Assumptions (Solar)'!$AV$2+'Assumptions (Solar)'!$AV$21*'Assumptions (Solar)'!$AV$3)/10^9),0)</f>
        <v>-0.02942044023</v>
      </c>
      <c r="BD1006" s="160">
        <f>IF(and($AX$902&gt;0,Model!AC$1&lt;='Assumptions (Solar)'!$V$13),PPMT('Assumptions (Solar)'!$V$10,Model!AC$1,'Assumptions (Solar)'!$V$13,'Assumptions (Solar)'!$V$8*Model!$AX$902*('Assumptions (Solar)'!$AV$20*'Assumptions (Solar)'!$AV$2+'Assumptions (Solar)'!$AV$21*'Assumptions (Solar)'!$AV$3)/10^9),0)</f>
        <v>-0.03177407545</v>
      </c>
      <c r="BE1006" s="160">
        <f>IF(and($AX$902&gt;0,Model!AD$1&lt;='Assumptions (Solar)'!$V$13),PPMT('Assumptions (Solar)'!$V$10,Model!AD$1,'Assumptions (Solar)'!$V$13,'Assumptions (Solar)'!$V$8*Model!$AX$902*('Assumptions (Solar)'!$AV$20*'Assumptions (Solar)'!$AV$2+'Assumptions (Solar)'!$AV$21*'Assumptions (Solar)'!$AV$3)/10^9),0)</f>
        <v>-0.03431600148</v>
      </c>
      <c r="BF1006" s="160">
        <f>IF(and($AX$902&gt;0,Model!AE$1&lt;='Assumptions (Solar)'!$V$13),PPMT('Assumptions (Solar)'!$V$10,Model!AE$1,'Assumptions (Solar)'!$V$13,'Assumptions (Solar)'!$V$8*Model!$AX$902*('Assumptions (Solar)'!$AV$20*'Assumptions (Solar)'!$AV$2+'Assumptions (Solar)'!$AV$21*'Assumptions (Solar)'!$AV$3)/10^9),0)</f>
        <v>-0.0370612816</v>
      </c>
      <c r="BG1006" s="160">
        <f>IF(and($AX$902&gt;0,Model!AF$1&lt;='Assumptions (Solar)'!$V$13),PPMT('Assumptions (Solar)'!$V$10,Model!AF$1,'Assumptions (Solar)'!$V$13,'Assumptions (Solar)'!$V$8*Model!$AX$902*('Assumptions (Solar)'!$AV$20*'Assumptions (Solar)'!$AV$2+'Assumptions (Solar)'!$AV$21*'Assumptions (Solar)'!$AV$3)/10^9),0)</f>
        <v>-0.04002618413</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-0.02018623604</v>
      </c>
      <c r="AZ1007" s="160">
        <f>IF(and($AY$902&gt;0,Model!X$1&lt;='Assumptions (Solar)'!$V$13),PPMT('Assumptions (Solar)'!$V$10,Model!X$1,'Assumptions (Solar)'!$V$13,'Assumptions (Solar)'!$V$8*Model!$AY$902*('Assumptions (Solar)'!$AW$20*'Assumptions (Solar)'!$AW$2+'Assumptions (Solar)'!$AW$21*'Assumptions (Solar)'!$AW$3)/10^9),0)</f>
        <v>-0.02180113492</v>
      </c>
      <c r="BA1007" s="160">
        <f>IF(and($AY$902&gt;0,Model!Y$1&lt;='Assumptions (Solar)'!$V$13),PPMT('Assumptions (Solar)'!$V$10,Model!Y$1,'Assumptions (Solar)'!$V$13,'Assumptions (Solar)'!$V$8*Model!$AY$902*('Assumptions (Solar)'!$AW$20*'Assumptions (Solar)'!$AW$2+'Assumptions (Solar)'!$AW$21*'Assumptions (Solar)'!$AW$3)/10^9),0)</f>
        <v>-0.02354522572</v>
      </c>
      <c r="BB1007" s="160">
        <f>IF(and($AY$902&gt;0,Model!Z$1&lt;='Assumptions (Solar)'!$V$13),PPMT('Assumptions (Solar)'!$V$10,Model!Z$1,'Assumptions (Solar)'!$V$13,'Assumptions (Solar)'!$V$8*Model!$AY$902*('Assumptions (Solar)'!$AW$20*'Assumptions (Solar)'!$AW$2+'Assumptions (Solar)'!$AW$21*'Assumptions (Solar)'!$AW$3)/10^9),0)</f>
        <v>-0.02542884377</v>
      </c>
      <c r="BC1007" s="160">
        <f>IF(and($AY$902&gt;0,Model!AA$1&lt;='Assumptions (Solar)'!$V$13),PPMT('Assumptions (Solar)'!$V$10,Model!AA$1,'Assumptions (Solar)'!$V$13,'Assumptions (Solar)'!$V$8*Model!$AY$902*('Assumptions (Solar)'!$AW$20*'Assumptions (Solar)'!$AW$2+'Assumptions (Solar)'!$AW$21*'Assumptions (Solar)'!$AW$3)/10^9),0)</f>
        <v>-0.02746315128</v>
      </c>
      <c r="BD1007" s="160">
        <f>IF(and($AY$902&gt;0,Model!AB$1&lt;='Assumptions (Solar)'!$V$13),PPMT('Assumptions (Solar)'!$V$10,Model!AB$1,'Assumptions (Solar)'!$V$13,'Assumptions (Solar)'!$V$8*Model!$AY$902*('Assumptions (Solar)'!$AW$20*'Assumptions (Solar)'!$AW$2+'Assumptions (Solar)'!$AW$21*'Assumptions (Solar)'!$AW$3)/10^9),0)</f>
        <v>-0.02966020338</v>
      </c>
      <c r="BE1007" s="160">
        <f>IF(and($AY$902&gt;0,Model!AC$1&lt;='Assumptions (Solar)'!$V$13),PPMT('Assumptions (Solar)'!$V$10,Model!AC$1,'Assumptions (Solar)'!$V$13,'Assumptions (Solar)'!$V$8*Model!$AY$902*('Assumptions (Solar)'!$AW$20*'Assumptions (Solar)'!$AW$2+'Assumptions (Solar)'!$AW$21*'Assumptions (Solar)'!$AW$3)/10^9),0)</f>
        <v>-0.03203301965</v>
      </c>
      <c r="BF1007" s="160">
        <f>IF(and($AY$902&gt;0,Model!AD$1&lt;='Assumptions (Solar)'!$V$13),PPMT('Assumptions (Solar)'!$V$10,Model!AD$1,'Assumptions (Solar)'!$V$13,'Assumptions (Solar)'!$V$8*Model!$AY$902*('Assumptions (Solar)'!$AW$20*'Assumptions (Solar)'!$AW$2+'Assumptions (Solar)'!$AW$21*'Assumptions (Solar)'!$AW$3)/10^9),0)</f>
        <v>-0.03459566122</v>
      </c>
      <c r="BG1007" s="160">
        <f>IF(and($AY$902&gt;0,Model!AE$1&lt;='Assumptions (Solar)'!$V$13),PPMT('Assumptions (Solar)'!$V$10,Model!AE$1,'Assumptions (Solar)'!$V$13,'Assumptions (Solar)'!$V$8*Model!$AY$902*('Assumptions (Solar)'!$AW$20*'Assumptions (Solar)'!$AW$2+'Assumptions (Solar)'!$AW$21*'Assumptions (Solar)'!$AW$3)/10^9),0)</f>
        <v>-0.03736331412</v>
      </c>
      <c r="BH1007" s="160">
        <f>IF(and($AY$902&gt;0,Model!AF$1&lt;='Assumptions (Solar)'!$V$13),PPMT('Assumptions (Solar)'!$V$10,Model!AF$1,'Assumptions (Solar)'!$V$13,'Assumptions (Solar)'!$V$8*Model!$AY$902*('Assumptions (Solar)'!$AW$20*'Assumptions (Solar)'!$AW$2+'Assumptions (Solar)'!$AW$21*'Assumptions (Solar)'!$AW$3)/10^9),0)</f>
        <v>-0.04035237925</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-0.02037714692</v>
      </c>
      <c r="BA1008" s="160">
        <f>IF(and($AZ$902&gt;0,Model!X$1&lt;='Assumptions (Solar)'!$V$13),PPMT('Assumptions (Solar)'!$V$10,Model!X$1,'Assumptions (Solar)'!$V$13,'Assumptions (Solar)'!$V$8*Model!$AZ$902*('Assumptions (Solar)'!$AX$20*'Assumptions (Solar)'!$AX$2+'Assumptions (Solar)'!$AX$21*'Assumptions (Solar)'!$AX$3)/10^9),0)</f>
        <v>-0.02200731867</v>
      </c>
      <c r="BB1008" s="160">
        <f>IF(and($AZ$902&gt;0,Model!Y$1&lt;='Assumptions (Solar)'!$V$13),PPMT('Assumptions (Solar)'!$V$10,Model!Y$1,'Assumptions (Solar)'!$V$13,'Assumptions (Solar)'!$V$8*Model!$AZ$902*('Assumptions (Solar)'!$AX$20*'Assumptions (Solar)'!$AX$2+'Assumptions (Solar)'!$AX$21*'Assumptions (Solar)'!$AX$3)/10^9),0)</f>
        <v>-0.02376790417</v>
      </c>
      <c r="BC1008" s="160">
        <f>IF(and($AZ$902&gt;0,Model!Z$1&lt;='Assumptions (Solar)'!$V$13),PPMT('Assumptions (Solar)'!$V$10,Model!Z$1,'Assumptions (Solar)'!$V$13,'Assumptions (Solar)'!$V$8*Model!$AZ$902*('Assumptions (Solar)'!$AX$20*'Assumptions (Solar)'!$AX$2+'Assumptions (Solar)'!$AX$21*'Assumptions (Solar)'!$AX$3)/10^9),0)</f>
        <v>-0.0256693365</v>
      </c>
      <c r="BD1008" s="160">
        <f>IF(and($AZ$902&gt;0,Model!AA$1&lt;='Assumptions (Solar)'!$V$13),PPMT('Assumptions (Solar)'!$V$10,Model!AA$1,'Assumptions (Solar)'!$V$13,'Assumptions (Solar)'!$V$8*Model!$AZ$902*('Assumptions (Solar)'!$AX$20*'Assumptions (Solar)'!$AX$2+'Assumptions (Solar)'!$AX$21*'Assumptions (Solar)'!$AX$3)/10^9),0)</f>
        <v>-0.02772288342</v>
      </c>
      <c r="BE1008" s="160">
        <f>IF(and($AZ$902&gt;0,Model!AB$1&lt;='Assumptions (Solar)'!$V$13),PPMT('Assumptions (Solar)'!$V$10,Model!AB$1,'Assumptions (Solar)'!$V$13,'Assumptions (Solar)'!$V$8*Model!$AZ$902*('Assumptions (Solar)'!$AX$20*'Assumptions (Solar)'!$AX$2+'Assumptions (Solar)'!$AX$21*'Assumptions (Solar)'!$AX$3)/10^9),0)</f>
        <v>-0.02994071409</v>
      </c>
      <c r="BF1008" s="160">
        <f>IF(and($AZ$902&gt;0,Model!AC$1&lt;='Assumptions (Solar)'!$V$13),PPMT('Assumptions (Solar)'!$V$10,Model!AC$1,'Assumptions (Solar)'!$V$13,'Assumptions (Solar)'!$V$8*Model!$AZ$902*('Assumptions (Solar)'!$AX$20*'Assumptions (Solar)'!$AX$2+'Assumptions (Solar)'!$AX$21*'Assumptions (Solar)'!$AX$3)/10^9),0)</f>
        <v>-0.03233597122</v>
      </c>
      <c r="BG1008" s="160">
        <f>IF(and($AZ$902&gt;0,Model!AD$1&lt;='Assumptions (Solar)'!$V$13),PPMT('Assumptions (Solar)'!$V$10,Model!AD$1,'Assumptions (Solar)'!$V$13,'Assumptions (Solar)'!$V$8*Model!$AZ$902*('Assumptions (Solar)'!$AX$20*'Assumptions (Solar)'!$AX$2+'Assumptions (Solar)'!$AX$21*'Assumptions (Solar)'!$AX$3)/10^9),0)</f>
        <v>-0.03492284892</v>
      </c>
      <c r="BH1008" s="160">
        <f>IF(and($AZ$902&gt;0,Model!AE$1&lt;='Assumptions (Solar)'!$V$13),PPMT('Assumptions (Solar)'!$V$10,Model!AE$1,'Assumptions (Solar)'!$V$13,'Assumptions (Solar)'!$V$8*Model!$AZ$902*('Assumptions (Solar)'!$AX$20*'Assumptions (Solar)'!$AX$2+'Assumptions (Solar)'!$AX$21*'Assumptions (Solar)'!$AX$3)/10^9),0)</f>
        <v>-0.03771667683</v>
      </c>
      <c r="BI1008" s="160">
        <f>IF(and($AZ$902&gt;0,Model!AF$1&lt;='Assumptions (Solar)'!$V$13),PPMT('Assumptions (Solar)'!$V$10,Model!AF$1,'Assumptions (Solar)'!$V$13,'Assumptions (Solar)'!$V$8*Model!$AZ$902*('Assumptions (Solar)'!$AX$20*'Assumptions (Solar)'!$AX$2+'Assumptions (Solar)'!$AX$21*'Assumptions (Solar)'!$AX$3)/10^9),0)</f>
        <v>-0.04073401098</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-0.02053827239</v>
      </c>
      <c r="BB1009" s="160">
        <f>IF(and($BA$902&gt;0,Model!X$1&lt;='Assumptions (Solar)'!$V$13),PPMT('Assumptions (Solar)'!$V$10,Model!X$1,'Assumptions (Solar)'!$V$13,'Assumptions (Solar)'!$V$8*Model!$BA$902*('Assumptions (Solar)'!$AY$20*'Assumptions (Solar)'!$AY$2+'Assumptions (Solar)'!$AY$21*'Assumptions (Solar)'!$AY$3)/10^9),0)</f>
        <v>-0.02218133419</v>
      </c>
      <c r="BC1009" s="160">
        <f>IF(and($BA$902&gt;0,Model!Y$1&lt;='Assumptions (Solar)'!$V$13),PPMT('Assumptions (Solar)'!$V$10,Model!Y$1,'Assumptions (Solar)'!$V$13,'Assumptions (Solar)'!$V$8*Model!$BA$902*('Assumptions (Solar)'!$AY$20*'Assumptions (Solar)'!$AY$2+'Assumptions (Solar)'!$AY$21*'Assumptions (Solar)'!$AY$3)/10^9),0)</f>
        <v>-0.02395584092</v>
      </c>
      <c r="BD1009" s="160">
        <f>IF(and($BA$902&gt;0,Model!Z$1&lt;='Assumptions (Solar)'!$V$13),PPMT('Assumptions (Solar)'!$V$10,Model!Z$1,'Assumptions (Solar)'!$V$13,'Assumptions (Solar)'!$V$8*Model!$BA$902*('Assumptions (Solar)'!$AY$20*'Assumptions (Solar)'!$AY$2+'Assumptions (Solar)'!$AY$21*'Assumptions (Solar)'!$AY$3)/10^9),0)</f>
        <v>-0.02587230819</v>
      </c>
      <c r="BE1009" s="160">
        <f>IF(and($BA$902&gt;0,Model!AA$1&lt;='Assumptions (Solar)'!$V$13),PPMT('Assumptions (Solar)'!$V$10,Model!AA$1,'Assumptions (Solar)'!$V$13,'Assumptions (Solar)'!$V$8*Model!$BA$902*('Assumptions (Solar)'!$AY$20*'Assumptions (Solar)'!$AY$2+'Assumptions (Solar)'!$AY$21*'Assumptions (Solar)'!$AY$3)/10^9),0)</f>
        <v>-0.02794209285</v>
      </c>
      <c r="BF1009" s="160">
        <f>IF(and($BA$902&gt;0,Model!AB$1&lt;='Assumptions (Solar)'!$V$13),PPMT('Assumptions (Solar)'!$V$10,Model!AB$1,'Assumptions (Solar)'!$V$13,'Assumptions (Solar)'!$V$8*Model!$BA$902*('Assumptions (Solar)'!$AY$20*'Assumptions (Solar)'!$AY$2+'Assumptions (Solar)'!$AY$21*'Assumptions (Solar)'!$AY$3)/10^9),0)</f>
        <v>-0.03017746028</v>
      </c>
      <c r="BG1009" s="160">
        <f>IF(and($BA$902&gt;0,Model!AC$1&lt;='Assumptions (Solar)'!$V$13),PPMT('Assumptions (Solar)'!$V$10,Model!AC$1,'Assumptions (Solar)'!$V$13,'Assumptions (Solar)'!$V$8*Model!$BA$902*('Assumptions (Solar)'!$AY$20*'Assumptions (Solar)'!$AY$2+'Assumptions (Solar)'!$AY$21*'Assumptions (Solar)'!$AY$3)/10^9),0)</f>
        <v>-0.0325916571</v>
      </c>
      <c r="BH1009" s="160">
        <f>IF(and($BA$902&gt;0,Model!AD$1&lt;='Assumptions (Solar)'!$V$13),PPMT('Assumptions (Solar)'!$V$10,Model!AD$1,'Assumptions (Solar)'!$V$13,'Assumptions (Solar)'!$V$8*Model!$BA$902*('Assumptions (Solar)'!$AY$20*'Assumptions (Solar)'!$AY$2+'Assumptions (Solar)'!$AY$21*'Assumptions (Solar)'!$AY$3)/10^9),0)</f>
        <v>-0.03519898967</v>
      </c>
      <c r="BI1009" s="160">
        <f>IF(and($BA$902&gt;0,Model!AE$1&lt;='Assumptions (Solar)'!$V$13),PPMT('Assumptions (Solar)'!$V$10,Model!AE$1,'Assumptions (Solar)'!$V$13,'Assumptions (Solar)'!$V$8*Model!$BA$902*('Assumptions (Solar)'!$AY$20*'Assumptions (Solar)'!$AY$2+'Assumptions (Solar)'!$AY$21*'Assumptions (Solar)'!$AY$3)/10^9),0)</f>
        <v>-0.03801490884</v>
      </c>
      <c r="BJ1009" s="160">
        <f>IF(and($BA$902&gt;0,Model!AF$1&lt;='Assumptions (Solar)'!$V$13),PPMT('Assumptions (Solar)'!$V$10,Model!AF$1,'Assumptions (Solar)'!$V$13,'Assumptions (Solar)'!$V$8*Model!$BA$902*('Assumptions (Solar)'!$AY$20*'Assumptions (Solar)'!$AY$2+'Assumptions (Solar)'!$AY$21*'Assumptions (Solar)'!$AY$3)/10^9),0)</f>
        <v>-0.04105610155</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-0.00003482337205</v>
      </c>
      <c r="L1010" s="177">
        <f t="array" ref="L1010">SUM(IF(ISERROR(L1011:L1061),"",L1011:L1061))</f>
        <v>-0.00003241953248</v>
      </c>
      <c r="M1010" s="177">
        <f t="array" ref="M1010">SUM(IF(ISERROR(M1011:M1061),"",M1011:M1061))</f>
        <v>-0.001329158587</v>
      </c>
      <c r="N1010" s="177">
        <f t="array" ref="N1010">SUM(IF(ISERROR(N1011:N1061),"",N1011:N1061))</f>
        <v>-0.004736875093</v>
      </c>
      <c r="O1010" s="177">
        <f t="array" ref="O1010">SUM(IF(ISERROR(O1011:O1061),"",O1011:O1061))</f>
        <v>-0.01726841191</v>
      </c>
      <c r="P1010" s="177">
        <f t="array" ref="P1010">SUM(IF(ISERROR(P1011:P1061),"",P1011:P1061))</f>
        <v>-0.0434803629</v>
      </c>
      <c r="Q1010" s="177">
        <f t="array" ref="Q1010">SUM(IF(ISERROR(Q1011:Q1061),"",Q1011:Q1061))</f>
        <v>-0.07646721307</v>
      </c>
      <c r="R1010" s="177">
        <f t="array" ref="R1010">SUM(IF(ISERROR(R1011:R1061),"",R1011:R1061))</f>
        <v>-0.08300664511</v>
      </c>
      <c r="S1010" s="177">
        <f t="array" ref="S1010">SUM(IF(ISERROR(S1011:S1061),"",S1011:S1061))</f>
        <v>-0.1042510526</v>
      </c>
      <c r="T1010" s="177">
        <f t="array" ref="T1010">SUM(IF(ISERROR(T1011:T1061),"",T1011:T1061))</f>
        <v>-0.1245297581</v>
      </c>
      <c r="U1010" s="177">
        <f t="array" ref="U1010">SUM(IF(ISERROR(U1011:U1061),"",U1011:U1061))</f>
        <v>-0.1343631635</v>
      </c>
      <c r="V1010" s="177">
        <f t="array" ref="V1010">SUM(IF(ISERROR(V1011:V1061),"",V1011:V1061))</f>
        <v>-0.118973083</v>
      </c>
      <c r="W1010" s="177">
        <f t="array" ref="W1010">SUM(IF(ISERROR(W1011:W1061),"",W1011:W1061))</f>
        <v>-0.102351796</v>
      </c>
      <c r="X1010" s="177">
        <f t="array" ref="X1010">SUM(IF(ISERROR(X1011:X1061),"",X1011:X1061))</f>
        <v>-0.1031741829</v>
      </c>
      <c r="Y1010" s="177">
        <f t="array" ref="Y1010">SUM(IF(ISERROR(Y1011:Y1061),"",Y1011:Y1061))</f>
        <v>-0.0962150675</v>
      </c>
      <c r="Z1010" s="177">
        <f t="array" ref="Z1010">SUM(IF(ISERROR(Z1011:Z1061),"",Z1011:Z1061))</f>
        <v>-0.0884080394</v>
      </c>
      <c r="AA1010" s="177">
        <f t="array" ref="AA1010">SUM(IF(ISERROR(AA1011:AA1061),"",AA1011:AA1061))</f>
        <v>-0.08188589726</v>
      </c>
      <c r="AB1010" s="177">
        <f t="array" ref="AB1010">SUM(IF(ISERROR(AB1011:AB1061),"",AB1011:AB1061))</f>
        <v>-0.07809641129</v>
      </c>
      <c r="AC1010" s="177">
        <f t="array" ref="AC1010">SUM(IF(ISERROR(AC1011:AC1061),"",AC1011:AC1061))</f>
        <v>-0.07374550848</v>
      </c>
      <c r="AD1010" s="177">
        <f t="array" ref="AD1010">SUM(IF(ISERROR(AD1011:AD1061),"",AD1011:AD1061))</f>
        <v>-0.07121163926</v>
      </c>
      <c r="AE1010" s="177">
        <f t="array" ref="AE1010">SUM(IF(ISERROR(AE1011:AE1061),"",AE1011:AE1061))</f>
        <v>-0.07092256687</v>
      </c>
      <c r="AF1010" s="177">
        <f t="array" ref="AF1010">SUM(IF(ISERROR(AF1011:AF1061),"",AF1011:AF1061))</f>
        <v>-0.07195279513</v>
      </c>
      <c r="AG1010" s="177">
        <f t="array" ref="AG1010">SUM(IF(ISERROR(AG1011:AG1061),"",AG1011:AG1061))</f>
        <v>-0.07107089741</v>
      </c>
      <c r="AH1010" s="177">
        <f t="array" ref="AH1010">SUM(IF(ISERROR(AH1011:AH1061),"",AH1011:AH1061))</f>
        <v>-0.06816335766</v>
      </c>
      <c r="AI1010" s="177">
        <f t="array" ref="AI1010">SUM(IF(ISERROR(AI1011:AI1061),"",AI1011:AI1061))</f>
        <v>-0.06642303029</v>
      </c>
      <c r="AJ1010" s="177">
        <f t="array" ref="AJ1010">SUM(IF(ISERROR(AJ1011:AJ1061),"",AJ1011:AJ1061))</f>
        <v>-0.06509298211</v>
      </c>
      <c r="AK1010" s="177">
        <f t="array" ref="AK1010">SUM(IF(ISERROR(AK1011:AK1061),"",AK1011:AK1061))</f>
        <v>-0.06414182196</v>
      </c>
      <c r="AL1010" s="177">
        <f t="array" ref="AL1010">SUM(IF(ISERROR(AL1011:AL1061),"",AL1011:AL1061))</f>
        <v>-0.06354354818</v>
      </c>
      <c r="AM1010" s="177">
        <f t="array" ref="AM1010">SUM(IF(ISERROR(AM1011:AM1061),"",AM1011:AM1061))</f>
        <v>-0.06346686894</v>
      </c>
      <c r="AN1010" s="177">
        <f t="array" ref="AN1010">SUM(IF(ISERROR(AN1011:AN1061),"",AN1011:AN1061))</f>
        <v>-0.06415192156</v>
      </c>
      <c r="AO1010" s="177">
        <f t="array" ref="AO1010">SUM(IF(ISERROR(AO1011:AO1061),"",AO1011:AO1061))</f>
        <v>-0.06711781794</v>
      </c>
      <c r="AP1010" s="177">
        <f t="array" ref="AP1010">SUM(IF(ISERROR(AP1011:AP1061),"",AP1011:AP1061))</f>
        <v>-0.07450953431</v>
      </c>
      <c r="AQ1010" s="177">
        <f t="array" ref="AQ1010">SUM(IF(ISERROR(AQ1011:AQ1061),"",AQ1011:AQ1061))</f>
        <v>-0.08418782837</v>
      </c>
      <c r="AR1010" s="177">
        <f t="array" ref="AR1010">SUM(IF(ISERROR(AR1011:AR1061),"",AR1011:AR1061))</f>
        <v>-0.08695037559</v>
      </c>
      <c r="AS1010" s="177">
        <f t="array" ref="AS1010">SUM(IF(ISERROR(AS1011:AS1061),"",AS1011:AS1061))</f>
        <v>-0.09503395356</v>
      </c>
      <c r="AT1010" s="177">
        <f t="array" ref="AT1010">SUM(IF(ISERROR(AT1011:AT1061),"",AT1011:AT1061))</f>
        <v>-0.1044290827</v>
      </c>
      <c r="AU1010" s="177">
        <f t="array" ref="AU1010">SUM(IF(ISERROR(AU1011:AU1061),"",AU1011:AU1061))</f>
        <v>-0.1105557786</v>
      </c>
      <c r="AV1010" s="177">
        <f t="array" ref="AV1010">SUM(IF(ISERROR(AV1011:AV1061),"",AV1011:AV1061))</f>
        <v>-0.1065601673</v>
      </c>
      <c r="AW1010" s="177">
        <f t="array" ref="AW1010">SUM(IF(ISERROR(AW1011:AW1061),"",AW1011:AW1061))</f>
        <v>-0.1022012398</v>
      </c>
      <c r="AX1010" s="177">
        <f t="array" ref="AX1010">SUM(IF(ISERROR(AX1011:AX1061),"",AX1011:AX1061))</f>
        <v>-0.1090814412</v>
      </c>
      <c r="AY1010" s="177">
        <f t="array" ref="AY1010">SUM(IF(ISERROR(AY1011:AY1061),"",AY1011:AY1061))</f>
        <v>-0.1149186284</v>
      </c>
      <c r="AZ1010" s="177">
        <f t="array" ref="AZ1010">SUM(IF(ISERROR(AZ1011:AZ1061),"",AZ1011:AZ1061))</f>
        <v>-0.1199604394</v>
      </c>
      <c r="BA1010" s="177">
        <f t="array" ref="BA1010">SUM(IF(ISERROR(BA1011:BA1061),"",BA1011:BA1061))</f>
        <v>-0.1247518156</v>
      </c>
      <c r="BB1010" s="177">
        <f t="array" ref="BB1010">SUM(IF(ISERROR(BB1011:BB1061),"",BB1011:BB1061))</f>
        <v>-0.1056694534</v>
      </c>
      <c r="BC1010" s="177">
        <f t="array" ref="BC1010">SUM(IF(ISERROR(BC1011:BC1061),"",BC1011:BC1061))</f>
        <v>-0.08723837801</v>
      </c>
      <c r="BD1010" s="177">
        <f t="array" ref="BD1010">SUM(IF(ISERROR(BD1011:BD1061),"",BD1011:BD1061))</f>
        <v>-0.07037505994</v>
      </c>
      <c r="BE1010" s="177">
        <f t="array" ref="BE1010">SUM(IF(ISERROR(BE1011:BE1061),"",BE1011:BE1061))</f>
        <v>-0.05553471677</v>
      </c>
      <c r="BF1010" s="177">
        <f t="array" ref="BF1010">SUM(IF(ISERROR(BF1011:BF1061),"",BF1011:BF1061))</f>
        <v>-0.04255751633</v>
      </c>
      <c r="BG1010" s="177">
        <f t="array" ref="BG1010">SUM(IF(ISERROR(BG1011:BG1061),"",BG1011:BG1061))</f>
        <v>-0.03023816571</v>
      </c>
      <c r="BH1010" s="177">
        <f t="array" ref="BH1010">SUM(IF(ISERROR(BH1011:BH1061),"",BH1011:BH1061))</f>
        <v>-0.01864584537</v>
      </c>
      <c r="BI1010" s="177">
        <f t="array" ref="BI1010">SUM(IF(ISERROR(BI1011:BI1061),"",BI1011:BI1061))</f>
        <v>-0.009584401709</v>
      </c>
      <c r="BJ1010" s="177">
        <f t="array" ref="BJ1010">SUM(IF(ISERROR(BJ1011:BJ1061),"",BJ1011:BJ1061))</f>
        <v>-0.003284488124</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-0.00003482337205</v>
      </c>
      <c r="L1019" s="160">
        <f>IF($K$902&gt;0,IPMT('Assumptions (Solar)'!$V$10,Model!X$1,'Assumptions (Solar)'!$V$13,'Assumptions (Solar)'!$V$8*Model!$K$902*('Assumptions (Solar)'!$I$20*'Assumptions (Solar)'!$I$2+'Assumptions (Solar)'!$I$21*'Assumptions (Solar)'!$I$3)/10^9),0)</f>
        <v>-0.00003241953248</v>
      </c>
      <c r="M1019" s="160">
        <f>IF($K$902&gt;0,IPMT('Assumptions (Solar)'!$V$10,Model!Y$1,'Assumptions (Solar)'!$V$13,'Assumptions (Solar)'!$V$8*Model!$K$902*('Assumptions (Solar)'!$I$20*'Assumptions (Solar)'!$I$2+'Assumptions (Solar)'!$I$21*'Assumptions (Solar)'!$I$3)/10^9),0)</f>
        <v>-0.00002982338575</v>
      </c>
      <c r="N1019" s="160">
        <f>IF($K$902&gt;0,IPMT('Assumptions (Solar)'!$V$10,Model!Z$1,'Assumptions (Solar)'!$V$13,'Assumptions (Solar)'!$V$8*Model!$K$902*('Assumptions (Solar)'!$I$20*'Assumptions (Solar)'!$I$2+'Assumptions (Solar)'!$I$21*'Assumptions (Solar)'!$I$3)/10^9),0)</f>
        <v>-0.00002701954728</v>
      </c>
      <c r="O1019" s="160">
        <f>IF($K$902&gt;0,IPMT('Assumptions (Solar)'!$V$10,Model!AA$1,'Assumptions (Solar)'!$V$13,'Assumptions (Solar)'!$V$8*Model!$K$902*('Assumptions (Solar)'!$I$20*'Assumptions (Solar)'!$I$2+'Assumptions (Solar)'!$I$21*'Assumptions (Solar)'!$I$3)/10^9),0)</f>
        <v>-0.00002399140173</v>
      </c>
      <c r="P1019" s="160">
        <f>IF($K$902&gt;0,IPMT('Assumptions (Solar)'!$V$10,Model!AB$1,'Assumptions (Solar)'!$V$13,'Assumptions (Solar)'!$V$8*Model!$K$902*('Assumptions (Solar)'!$I$20*'Assumptions (Solar)'!$I$2+'Assumptions (Solar)'!$I$21*'Assumptions (Solar)'!$I$3)/10^9),0)</f>
        <v>-0.00002072100454</v>
      </c>
      <c r="Q1019" s="160">
        <f>IF($K$902&gt;0,IPMT('Assumptions (Solar)'!$V$10,Model!AC$1,'Assumptions (Solar)'!$V$13,'Assumptions (Solar)'!$V$8*Model!$K$902*('Assumptions (Solar)'!$I$20*'Assumptions (Solar)'!$I$2+'Assumptions (Solar)'!$I$21*'Assumptions (Solar)'!$I$3)/10^9),0)</f>
        <v>-0.00001718897557</v>
      </c>
      <c r="R1019" s="160">
        <f>IF($K$902&gt;0,IPMT('Assumptions (Solar)'!$V$10,Model!AD$1,'Assumptions (Solar)'!$V$13,'Assumptions (Solar)'!$V$8*Model!$K$902*('Assumptions (Solar)'!$I$20*'Assumptions (Solar)'!$I$2+'Assumptions (Solar)'!$I$21*'Assumptions (Solar)'!$I$3)/10^9),0)</f>
        <v>-0.00001337438428</v>
      </c>
      <c r="S1019" s="160">
        <f>IF($K$902&gt;0,IPMT('Assumptions (Solar)'!$V$10,Model!AE$1,'Assumptions (Solar)'!$V$13,'Assumptions (Solar)'!$V$8*Model!$K$902*('Assumptions (Solar)'!$I$20*'Assumptions (Solar)'!$I$2+'Assumptions (Solar)'!$I$21*'Assumptions (Solar)'!$I$3)/10^9),0)</f>
        <v>-0.000009254625694</v>
      </c>
      <c r="T1019" s="160">
        <f>IF($K$902&gt;0,IPMT('Assumptions (Solar)'!$V$10,Model!AF$1,'Assumptions (Solar)'!$V$13,'Assumptions (Solar)'!$V$8*Model!$K$902*('Assumptions (Solar)'!$I$20*'Assumptions (Solar)'!$I$2+'Assumptions (Solar)'!$I$21*'Assumptions (Solar)'!$I$3)/10^9),0)</f>
        <v>-0.000004805286418</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-0.001299335201</v>
      </c>
      <c r="N1021" s="160">
        <f>IF($M$902&gt;0,IPMT('Assumptions (Solar)'!$V$10,Model!X$1,'Assumptions (Solar)'!$V$13,'Assumptions (Solar)'!$V$8*Model!$M$902*('Assumptions (Solar)'!$K$20*'Assumptions (Solar)'!$K$2+'Assumptions (Solar)'!$K$21*'Assumptions (Solar)'!$K$3)/10^9),0)</f>
        <v>-0.001209642757</v>
      </c>
      <c r="O1021" s="160">
        <f>IF($M$902&gt;0,IPMT('Assumptions (Solar)'!$V$10,Model!Y$1,'Assumptions (Solar)'!$V$13,'Assumptions (Solar)'!$V$8*Model!$M$902*('Assumptions (Solar)'!$K$20*'Assumptions (Solar)'!$K$2+'Assumptions (Solar)'!$K$21*'Assumptions (Solar)'!$K$3)/10^9),0)</f>
        <v>-0.001112774916</v>
      </c>
      <c r="P1021" s="160">
        <f>IF($M$902&gt;0,IPMT('Assumptions (Solar)'!$V$10,Model!Z$1,'Assumptions (Solar)'!$V$13,'Assumptions (Solar)'!$V$8*Model!$M$902*('Assumptions (Solar)'!$K$20*'Assumptions (Solar)'!$K$2+'Assumptions (Solar)'!$K$21*'Assumptions (Solar)'!$K$3)/10^9),0)</f>
        <v>-0.001008157649</v>
      </c>
      <c r="Q1021" s="160">
        <f>IF($M$902&gt;0,IPMT('Assumptions (Solar)'!$V$10,Model!AA$1,'Assumptions (Solar)'!$V$13,'Assumptions (Solar)'!$V$8*Model!$M$902*('Assumptions (Solar)'!$K$20*'Assumptions (Solar)'!$K$2+'Assumptions (Solar)'!$K$21*'Assumptions (Solar)'!$K$3)/10^9),0)</f>
        <v>-0.0008951710003</v>
      </c>
      <c r="R1021" s="160">
        <f>IF($M$902&gt;0,IPMT('Assumptions (Solar)'!$V$10,Model!AB$1,'Assumptions (Solar)'!$V$13,'Assumptions (Solar)'!$V$8*Model!$M$902*('Assumptions (Solar)'!$K$20*'Assumptions (Solar)'!$K$2+'Assumptions (Solar)'!$K$21*'Assumptions (Solar)'!$K$3)/10^9),0)</f>
        <v>-0.0007731454196</v>
      </c>
      <c r="S1021" s="160">
        <f>IF($M$902&gt;0,IPMT('Assumptions (Solar)'!$V$10,Model!AC$1,'Assumptions (Solar)'!$V$13,'Assumptions (Solar)'!$V$8*Model!$M$902*('Assumptions (Solar)'!$K$20*'Assumptions (Solar)'!$K$2+'Assumptions (Solar)'!$K$21*'Assumptions (Solar)'!$K$3)/10^9),0)</f>
        <v>-0.0006413577925</v>
      </c>
      <c r="T1021" s="160">
        <f>IF($M$902&gt;0,IPMT('Assumptions (Solar)'!$V$10,Model!AD$1,'Assumptions (Solar)'!$V$13,'Assumptions (Solar)'!$V$8*Model!$M$902*('Assumptions (Solar)'!$K$20*'Assumptions (Solar)'!$K$2+'Assumptions (Solar)'!$K$21*'Assumptions (Solar)'!$K$3)/10^9),0)</f>
        <v>-0.0004990271553</v>
      </c>
      <c r="U1021" s="160">
        <f>IF($M$902&gt;0,IPMT('Assumptions (Solar)'!$V$10,Model!AE$1,'Assumptions (Solar)'!$V$13,'Assumptions (Solar)'!$V$8*Model!$M$902*('Assumptions (Solar)'!$K$20*'Assumptions (Solar)'!$K$2+'Assumptions (Solar)'!$K$21*'Assumptions (Solar)'!$K$3)/10^9),0)</f>
        <v>-0.000345310067</v>
      </c>
      <c r="V1021" s="160">
        <f>IF($M$902&gt;0,IPMT('Assumptions (Solar)'!$V$10,Model!AF$1,'Assumptions (Solar)'!$V$13,'Assumptions (Solar)'!$V$8*Model!$M$902*('Assumptions (Solar)'!$K$20*'Assumptions (Solar)'!$K$2+'Assumptions (Solar)'!$K$21*'Assumptions (Solar)'!$K$3)/10^9),0)</f>
        <v>-0.0001792956117</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-0.003500212789</v>
      </c>
      <c r="O1022" s="177">
        <f>IF($N$902&gt;0,IPMT('Assumptions (Solar)'!$V$10,Model!X$1,'Assumptions (Solar)'!$V$13,'Assumptions (Solar)'!$V$8*Model!$N$902*('Assumptions (Solar)'!$L$20*'Assumptions (Solar)'!$L$2+'Assumptions (Solar)'!$L$21*'Assumptions (Solar)'!$L$3)/10^9),0)</f>
        <v>-0.00325859489</v>
      </c>
      <c r="P1022" s="177">
        <f>IF($N$902&gt;0,IPMT('Assumptions (Solar)'!$V$10,Model!Y$1,'Assumptions (Solar)'!$V$13,'Assumptions (Solar)'!$V$8*Model!$N$902*('Assumptions (Solar)'!$L$20*'Assumptions (Solar)'!$L$2+'Assumptions (Solar)'!$L$21*'Assumptions (Solar)'!$L$3)/10^9),0)</f>
        <v>-0.002997647559</v>
      </c>
      <c r="Q1022" s="177">
        <f>IF($N$902&gt;0,IPMT('Assumptions (Solar)'!$V$10,Model!Z$1,'Assumptions (Solar)'!$V$13,'Assumptions (Solar)'!$V$8*Model!$N$902*('Assumptions (Solar)'!$L$20*'Assumptions (Solar)'!$L$2+'Assumptions (Solar)'!$L$21*'Assumptions (Solar)'!$L$3)/10^9),0)</f>
        <v>-0.002715824441</v>
      </c>
      <c r="R1022" s="177">
        <f>IF($N$902&gt;0,IPMT('Assumptions (Solar)'!$V$10,Model!AA$1,'Assumptions (Solar)'!$V$13,'Assumptions (Solar)'!$V$8*Model!$N$902*('Assumptions (Solar)'!$L$20*'Assumptions (Solar)'!$L$2+'Assumptions (Solar)'!$L$21*'Assumptions (Solar)'!$L$3)/10^9),0)</f>
        <v>-0.002411455474</v>
      </c>
      <c r="S1022" s="177">
        <f>IF($N$902&gt;0,IPMT('Assumptions (Solar)'!$V$10,Model!AB$1,'Assumptions (Solar)'!$V$13,'Assumptions (Solar)'!$V$8*Model!$N$902*('Assumptions (Solar)'!$L$20*'Assumptions (Solar)'!$L$2+'Assumptions (Solar)'!$L$21*'Assumptions (Solar)'!$L$3)/10^9),0)</f>
        <v>-0.00208273699</v>
      </c>
      <c r="T1022" s="177">
        <f>IF($N$902&gt;0,IPMT('Assumptions (Solar)'!$V$10,Model!AC$1,'Assumptions (Solar)'!$V$13,'Assumptions (Solar)'!$V$8*Model!$N$902*('Assumptions (Solar)'!$L$20*'Assumptions (Solar)'!$L$2+'Assumptions (Solar)'!$L$21*'Assumptions (Solar)'!$L$3)/10^9),0)</f>
        <v>-0.001727721027</v>
      </c>
      <c r="U1022" s="177">
        <f>IF($N$902&gt;0,IPMT('Assumptions (Solar)'!$V$10,Model!AD$1,'Assumptions (Solar)'!$V$13,'Assumptions (Solar)'!$V$8*Model!$N$902*('Assumptions (Solar)'!$L$20*'Assumptions (Solar)'!$L$2+'Assumptions (Solar)'!$L$21*'Assumptions (Solar)'!$L$3)/10^9),0)</f>
        <v>-0.001344303787</v>
      </c>
      <c r="V1022" s="177">
        <f>IF($N$902&gt;0,IPMT('Assumptions (Solar)'!$V$10,Model!AE$1,'Assumptions (Solar)'!$V$13,'Assumptions (Solar)'!$V$8*Model!$N$902*('Assumptions (Solar)'!$L$20*'Assumptions (Solar)'!$L$2+'Assumptions (Solar)'!$L$21*'Assumptions (Solar)'!$L$3)/10^9),0)</f>
        <v>-0.0009302131673</v>
      </c>
      <c r="W1022" s="177">
        <f>IF($N$902&gt;0,IPMT('Assumptions (Solar)'!$V$10,Model!AF$1,'Assumptions (Solar)'!$V$13,'Assumptions (Solar)'!$V$8*Model!$N$902*('Assumptions (Solar)'!$L$20*'Assumptions (Solar)'!$L$2+'Assumptions (Solar)'!$L$21*'Assumptions (Solar)'!$L$3)/10^9),0)</f>
        <v>-0.0004829952984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-0.0128730507</v>
      </c>
      <c r="P1023" s="160">
        <f>IF($O$902&gt;0,IPMT('Assumptions (Solar)'!$V$10,Model!X$1,'Assumptions (Solar)'!$V$13,'Assumptions (Solar)'!$V$8*Model!$O$902*('Assumptions (Solar)'!$M$20*'Assumptions (Solar)'!$M$2+'Assumptions (Solar)'!$M$21*'Assumptions (Solar)'!$M$3)/10^9),0)</f>
        <v>-0.01198443059</v>
      </c>
      <c r="Q1023" s="160">
        <f>IF($O$902&gt;0,IPMT('Assumptions (Solar)'!$V$10,Model!Y$1,'Assumptions (Solar)'!$V$13,'Assumptions (Solar)'!$V$8*Model!$O$902*('Assumptions (Solar)'!$M$20*'Assumptions (Solar)'!$M$2+'Assumptions (Solar)'!$M$21*'Assumptions (Solar)'!$M$3)/10^9),0)</f>
        <v>-0.01102472087</v>
      </c>
      <c r="R1023" s="160">
        <f>IF($O$902&gt;0,IPMT('Assumptions (Solar)'!$V$10,Model!Z$1,'Assumptions (Solar)'!$V$13,'Assumptions (Solar)'!$V$8*Model!$O$902*('Assumptions (Solar)'!$M$20*'Assumptions (Solar)'!$M$2+'Assumptions (Solar)'!$M$21*'Assumptions (Solar)'!$M$3)/10^9),0)</f>
        <v>-0.00998823438</v>
      </c>
      <c r="S1023" s="160">
        <f>IF($O$902&gt;0,IPMT('Assumptions (Solar)'!$V$10,Model!AA$1,'Assumptions (Solar)'!$V$13,'Assumptions (Solar)'!$V$8*Model!$O$902*('Assumptions (Solar)'!$M$20*'Assumptions (Solar)'!$M$2+'Assumptions (Solar)'!$M$21*'Assumptions (Solar)'!$M$3)/10^9),0)</f>
        <v>-0.008868828967</v>
      </c>
      <c r="T1023" s="160">
        <f>IF($O$902&gt;0,IPMT('Assumptions (Solar)'!$V$10,Model!AB$1,'Assumptions (Solar)'!$V$13,'Assumptions (Solar)'!$V$8*Model!$O$902*('Assumptions (Solar)'!$M$20*'Assumptions (Solar)'!$M$2+'Assumptions (Solar)'!$M$21*'Assumptions (Solar)'!$M$3)/10^9),0)</f>
        <v>-0.007659871121</v>
      </c>
      <c r="U1023" s="160">
        <f>IF($O$902&gt;0,IPMT('Assumptions (Solar)'!$V$10,Model!AC$1,'Assumptions (Solar)'!$V$13,'Assumptions (Solar)'!$V$8*Model!$O$902*('Assumptions (Solar)'!$M$20*'Assumptions (Solar)'!$M$2+'Assumptions (Solar)'!$M$21*'Assumptions (Solar)'!$M$3)/10^9),0)</f>
        <v>-0.006354196647</v>
      </c>
      <c r="V1023" s="160">
        <f>IF($O$902&gt;0,IPMT('Assumptions (Solar)'!$V$10,Model!AD$1,'Assumptions (Solar)'!$V$13,'Assumptions (Solar)'!$V$8*Model!$O$902*('Assumptions (Solar)'!$M$20*'Assumptions (Solar)'!$M$2+'Assumptions (Solar)'!$M$21*'Assumptions (Solar)'!$M$3)/10^9),0)</f>
        <v>-0.004944068216</v>
      </c>
      <c r="W1023" s="160">
        <f>IF($O$902&gt;0,IPMT('Assumptions (Solar)'!$V$10,Model!AE$1,'Assumptions (Solar)'!$V$13,'Assumptions (Solar)'!$V$8*Model!$O$902*('Assumptions (Solar)'!$M$20*'Assumptions (Solar)'!$M$2+'Assumptions (Solar)'!$M$21*'Assumptions (Solar)'!$M$3)/10^9),0)</f>
        <v>-0.003421129509</v>
      </c>
      <c r="X1023" s="160">
        <f>IF($O$902&gt;0,IPMT('Assumptions (Solar)'!$V$10,Model!AF$1,'Assumptions (Solar)'!$V$13,'Assumptions (Solar)'!$V$8*Model!$O$902*('Assumptions (Solar)'!$M$20*'Assumptions (Solar)'!$M$2+'Assumptions (Solar)'!$M$21*'Assumptions (Solar)'!$M$3)/10^9),0)</f>
        <v>-0.001776355707</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-0.02746940609</v>
      </c>
      <c r="Q1024" s="177">
        <f>IF($P$902&gt;0,IPMT('Assumptions (Solar)'!$V$10,Model!X$1,'Assumptions (Solar)'!$V$13,'Assumptions (Solar)'!$V$8*Model!$P$902*('Assumptions (Solar)'!$N$20*'Assumptions (Solar)'!$N$2+'Assumptions (Solar)'!$N$21*'Assumptions (Solar)'!$N$3)/10^9),0)</f>
        <v>-0.02557320704</v>
      </c>
      <c r="R1024" s="177">
        <f>IF($P$902&gt;0,IPMT('Assumptions (Solar)'!$V$10,Model!Y$1,'Assumptions (Solar)'!$V$13,'Assumptions (Solar)'!$V$8*Model!$P$902*('Assumptions (Solar)'!$N$20*'Assumptions (Solar)'!$N$2+'Assumptions (Solar)'!$N$21*'Assumptions (Solar)'!$N$3)/10^9),0)</f>
        <v>-0.02352531205</v>
      </c>
      <c r="S1024" s="177">
        <f>IF($P$902&gt;0,IPMT('Assumptions (Solar)'!$V$10,Model!Z$1,'Assumptions (Solar)'!$V$13,'Assumptions (Solar)'!$V$8*Model!$P$902*('Assumptions (Solar)'!$N$20*'Assumptions (Solar)'!$N$2+'Assumptions (Solar)'!$N$21*'Assumptions (Solar)'!$N$3)/10^9),0)</f>
        <v>-0.02131358547</v>
      </c>
      <c r="T1024" s="177">
        <f>IF($P$902&gt;0,IPMT('Assumptions (Solar)'!$V$10,Model!AA$1,'Assumptions (Solar)'!$V$13,'Assumptions (Solar)'!$V$8*Model!$P$902*('Assumptions (Solar)'!$N$20*'Assumptions (Solar)'!$N$2+'Assumptions (Solar)'!$N$21*'Assumptions (Solar)'!$N$3)/10^9),0)</f>
        <v>-0.01892492077</v>
      </c>
      <c r="U1024" s="177">
        <f>IF($P$902&gt;0,IPMT('Assumptions (Solar)'!$V$10,Model!AB$1,'Assumptions (Solar)'!$V$13,'Assumptions (Solar)'!$V$8*Model!$P$902*('Assumptions (Solar)'!$N$20*'Assumptions (Solar)'!$N$2+'Assumptions (Solar)'!$N$21*'Assumptions (Solar)'!$N$3)/10^9),0)</f>
        <v>-0.01634516288</v>
      </c>
      <c r="V1024" s="177">
        <f>IF($P$902&gt;0,IPMT('Assumptions (Solar)'!$V$10,Model!AC$1,'Assumptions (Solar)'!$V$13,'Assumptions (Solar)'!$V$8*Model!$P$902*('Assumptions (Solar)'!$N$20*'Assumptions (Solar)'!$N$2+'Assumptions (Solar)'!$N$21*'Assumptions (Solar)'!$N$3)/10^9),0)</f>
        <v>-0.01355902437</v>
      </c>
      <c r="W1024" s="177">
        <f>IF($P$902&gt;0,IPMT('Assumptions (Solar)'!$V$10,Model!AD$1,'Assumptions (Solar)'!$V$13,'Assumptions (Solar)'!$V$8*Model!$P$902*('Assumptions (Solar)'!$N$20*'Assumptions (Solar)'!$N$2+'Assumptions (Solar)'!$N$21*'Assumptions (Solar)'!$N$3)/10^9),0)</f>
        <v>-0.01054999477</v>
      </c>
      <c r="X1024" s="177">
        <f>IF($P$902&gt;0,IPMT('Assumptions (Solar)'!$V$10,Model!AE$1,'Assumptions (Solar)'!$V$13,'Assumptions (Solar)'!$V$8*Model!$P$902*('Assumptions (Solar)'!$N$20*'Assumptions (Solar)'!$N$2+'Assumptions (Solar)'!$N$21*'Assumptions (Solar)'!$N$3)/10^9),0)</f>
        <v>-0.00730024281</v>
      </c>
      <c r="Y1024" s="177">
        <f>IF($P$902&gt;0,IPMT('Assumptions (Solar)'!$V$10,Model!AF$1,'Assumptions (Solar)'!$V$13,'Assumptions (Solar)'!$V$8*Model!$P$902*('Assumptions (Solar)'!$N$20*'Assumptions (Solar)'!$N$2+'Assumptions (Solar)'!$N$21*'Assumptions (Solar)'!$N$3)/10^9),0)</f>
        <v>-0.00379051069</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-0.03624110075</v>
      </c>
      <c r="R1025" s="160">
        <f>IF($Q$902&gt;0,IPMT('Assumptions (Solar)'!$V$10,Model!X$1,'Assumptions (Solar)'!$V$13,'Assumptions (Solar)'!$V$8*Model!$Q$902*('Assumptions (Solar)'!$O$20*'Assumptions (Solar)'!$O$2+'Assumptions (Solar)'!$O$21*'Assumptions (Solar)'!$O$3)/10^9),0)</f>
        <v>-0.03373939609</v>
      </c>
      <c r="S1025" s="160">
        <f>IF($Q$902&gt;0,IPMT('Assumptions (Solar)'!$V$10,Model!Y$1,'Assumptions (Solar)'!$V$13,'Assumptions (Solar)'!$V$8*Model!$Q$902*('Assumptions (Solar)'!$O$20*'Assumptions (Solar)'!$O$2+'Assumptions (Solar)'!$O$21*'Assumptions (Solar)'!$O$3)/10^9),0)</f>
        <v>-0.03103755506</v>
      </c>
      <c r="T1025" s="160">
        <f>IF($Q$902&gt;0,IPMT('Assumptions (Solar)'!$V$10,Model!Z$1,'Assumptions (Solar)'!$V$13,'Assumptions (Solar)'!$V$8*Model!$Q$902*('Assumptions (Solar)'!$O$20*'Assumptions (Solar)'!$O$2+'Assumptions (Solar)'!$O$21*'Assumptions (Solar)'!$O$3)/10^9),0)</f>
        <v>-0.02811956676</v>
      </c>
      <c r="U1025" s="160">
        <f>IF($Q$902&gt;0,IPMT('Assumptions (Solar)'!$V$10,Model!AA$1,'Assumptions (Solar)'!$V$13,'Assumptions (Solar)'!$V$8*Model!$Q$902*('Assumptions (Solar)'!$O$20*'Assumptions (Solar)'!$O$2+'Assumptions (Solar)'!$O$21*'Assumptions (Solar)'!$O$3)/10^9),0)</f>
        <v>-0.02496813938</v>
      </c>
      <c r="V1025" s="160">
        <f>IF($Q$902&gt;0,IPMT('Assumptions (Solar)'!$V$10,Model!AB$1,'Assumptions (Solar)'!$V$13,'Assumptions (Solar)'!$V$8*Model!$Q$902*('Assumptions (Solar)'!$O$20*'Assumptions (Solar)'!$O$2+'Assumptions (Solar)'!$O$21*'Assumptions (Solar)'!$O$3)/10^9),0)</f>
        <v>-0.02156459782</v>
      </c>
      <c r="W1025" s="160">
        <f>IF($Q$902&gt;0,IPMT('Assumptions (Solar)'!$V$10,Model!AC$1,'Assumptions (Solar)'!$V$13,'Assumptions (Solar)'!$V$8*Model!$Q$902*('Assumptions (Solar)'!$O$20*'Assumptions (Solar)'!$O$2+'Assumptions (Solar)'!$O$21*'Assumptions (Solar)'!$O$3)/10^9),0)</f>
        <v>-0.01788877293</v>
      </c>
      <c r="X1025" s="160">
        <f>IF($Q$902&gt;0,IPMT('Assumptions (Solar)'!$V$10,Model!AD$1,'Assumptions (Solar)'!$V$13,'Assumptions (Solar)'!$V$8*Model!$Q$902*('Assumptions (Solar)'!$O$20*'Assumptions (Solar)'!$O$2+'Assumptions (Solar)'!$O$21*'Assumptions (Solar)'!$O$3)/10^9),0)</f>
        <v>-0.01391888205</v>
      </c>
      <c r="Y1025" s="160">
        <f>IF($Q$902&gt;0,IPMT('Assumptions (Solar)'!$V$10,Model!AE$1,'Assumptions (Solar)'!$V$13,'Assumptions (Solar)'!$V$8*Model!$Q$902*('Assumptions (Solar)'!$O$20*'Assumptions (Solar)'!$O$2+'Assumptions (Solar)'!$O$21*'Assumptions (Solar)'!$O$3)/10^9),0)</f>
        <v>-0.009631399901</v>
      </c>
      <c r="Z1025" s="160">
        <f>IF($Q$902&gt;0,IPMT('Assumptions (Solar)'!$V$10,Model!AF$1,'Assumptions (Solar)'!$V$13,'Assumptions (Solar)'!$V$8*Model!$Q$902*('Assumptions (Solar)'!$O$20*'Assumptions (Solar)'!$O$2+'Assumptions (Solar)'!$O$21*'Assumptions (Solar)'!$O$3)/10^9),0)</f>
        <v>-0.00500091918</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-0.0125557273</v>
      </c>
      <c r="S1026" s="177">
        <f>IF($R$902&gt;0,IPMT('Assumptions (Solar)'!$V$10,Model!X$1,'Assumptions (Solar)'!$V$13,'Assumptions (Solar)'!$V$8*Model!$R$902*('Assumptions (Solar)'!$P$20*'Assumptions (Solar)'!$P$2+'Assumptions (Solar)'!$P$21*'Assumptions (Solar)'!$P$3)/10^9),0)</f>
        <v>-0.01168901187</v>
      </c>
      <c r="T1026" s="177">
        <f>IF($R$902&gt;0,IPMT('Assumptions (Solar)'!$V$10,Model!Y$1,'Assumptions (Solar)'!$V$13,'Assumptions (Solar)'!$V$8*Model!$R$902*('Assumptions (Solar)'!$P$20*'Assumptions (Solar)'!$P$2+'Assumptions (Solar)'!$P$21*'Assumptions (Solar)'!$P$3)/10^9),0)</f>
        <v>-0.0107529592</v>
      </c>
      <c r="U1026" s="177">
        <f>IF($R$902&gt;0,IPMT('Assumptions (Solar)'!$V$10,Model!Z$1,'Assumptions (Solar)'!$V$13,'Assumptions (Solar)'!$V$8*Model!$R$902*('Assumptions (Solar)'!$P$20*'Assumptions (Solar)'!$P$2+'Assumptions (Solar)'!$P$21*'Assumptions (Solar)'!$P$3)/10^9),0)</f>
        <v>-0.009742022312</v>
      </c>
      <c r="V1026" s="177">
        <f>IF($R$902&gt;0,IPMT('Assumptions (Solar)'!$V$10,Model!AA$1,'Assumptions (Solar)'!$V$13,'Assumptions (Solar)'!$V$8*Model!$R$902*('Assumptions (Solar)'!$P$20*'Assumptions (Solar)'!$P$2+'Assumptions (Solar)'!$P$21*'Assumptions (Solar)'!$P$3)/10^9),0)</f>
        <v>-0.008650210476</v>
      </c>
      <c r="W1026" s="177">
        <f>IF($R$902&gt;0,IPMT('Assumptions (Solar)'!$V$10,Model!AB$1,'Assumptions (Solar)'!$V$13,'Assumptions (Solar)'!$V$8*Model!$R$902*('Assumptions (Solar)'!$P$20*'Assumptions (Solar)'!$P$2+'Assumptions (Solar)'!$P$21*'Assumptions (Solar)'!$P$3)/10^9),0)</f>
        <v>-0.007471053694</v>
      </c>
      <c r="X1026" s="177">
        <f>IF($R$902&gt;0,IPMT('Assumptions (Solar)'!$V$10,Model!AC$1,'Assumptions (Solar)'!$V$13,'Assumptions (Solar)'!$V$8*Model!$R$902*('Assumptions (Solar)'!$P$20*'Assumptions (Solar)'!$P$2+'Assumptions (Solar)'!$P$21*'Assumptions (Solar)'!$P$3)/10^9),0)</f>
        <v>-0.00619756437</v>
      </c>
      <c r="Y1026" s="177">
        <f>IF($R$902&gt;0,IPMT('Assumptions (Solar)'!$V$10,Model!AD$1,'Assumptions (Solar)'!$V$13,'Assumptions (Solar)'!$V$8*Model!$R$902*('Assumptions (Solar)'!$P$20*'Assumptions (Solar)'!$P$2+'Assumptions (Solar)'!$P$21*'Assumptions (Solar)'!$P$3)/10^9),0)</f>
        <v>-0.004822195899</v>
      </c>
      <c r="Z1026" s="177">
        <f>IF($R$902&gt;0,IPMT('Assumptions (Solar)'!$V$10,Model!AE$1,'Assumptions (Solar)'!$V$13,'Assumptions (Solar)'!$V$8*Model!$R$902*('Assumptions (Solar)'!$P$20*'Assumptions (Solar)'!$P$2+'Assumptions (Solar)'!$P$21*'Assumptions (Solar)'!$P$3)/10^9),0)</f>
        <v>-0.003336797951</v>
      </c>
      <c r="AA1026" s="177">
        <f>IF($R$902&gt;0,IPMT('Assumptions (Solar)'!$V$10,Model!AF$1,'Assumptions (Solar)'!$V$13,'Assumptions (Solar)'!$V$8*Model!$R$902*('Assumptions (Solar)'!$P$20*'Assumptions (Solar)'!$P$2+'Assumptions (Solar)'!$P$21*'Assumptions (Solar)'!$P$3)/10^9),0)</f>
        <v>-0.001732568167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-0.02860872183</v>
      </c>
      <c r="T1027" s="160">
        <f>IF($S$902&gt;0,IPMT('Assumptions (Solar)'!$V$10,Model!X$1,'Assumptions (Solar)'!$V$13,'Assumptions (Solar)'!$V$8*Model!$S$902*('Assumptions (Solar)'!$Q$20*'Assumptions (Solar)'!$Q$2+'Assumptions (Solar)'!$Q$21*'Assumptions (Solar)'!$Q$3)/10^9),0)</f>
        <v>-0.02663387639</v>
      </c>
      <c r="U1027" s="160">
        <f>IF($S$902&gt;0,IPMT('Assumptions (Solar)'!$V$10,Model!Y$1,'Assumptions (Solar)'!$V$13,'Assumptions (Solar)'!$V$8*Model!$S$902*('Assumptions (Solar)'!$Q$20*'Assumptions (Solar)'!$Q$2+'Assumptions (Solar)'!$Q$21*'Assumptions (Solar)'!$Q$3)/10^9),0)</f>
        <v>-0.02450104331</v>
      </c>
      <c r="V1027" s="160">
        <f>IF($S$902&gt;0,IPMT('Assumptions (Solar)'!$V$10,Model!Z$1,'Assumptions (Solar)'!$V$13,'Assumptions (Solar)'!$V$8*Model!$S$902*('Assumptions (Solar)'!$Q$20*'Assumptions (Solar)'!$Q$2+'Assumptions (Solar)'!$Q$21*'Assumptions (Solar)'!$Q$3)/10^9),0)</f>
        <v>-0.02219758359</v>
      </c>
      <c r="W1027" s="160">
        <f>IF($S$902&gt;0,IPMT('Assumptions (Solar)'!$V$10,Model!AA$1,'Assumptions (Solar)'!$V$13,'Assumptions (Solar)'!$V$8*Model!$S$902*('Assumptions (Solar)'!$Q$20*'Assumptions (Solar)'!$Q$2+'Assumptions (Solar)'!$Q$21*'Assumptions (Solar)'!$Q$3)/10^9),0)</f>
        <v>-0.01970984709</v>
      </c>
      <c r="X1027" s="160">
        <f>IF($S$902&gt;0,IPMT('Assumptions (Solar)'!$V$10,Model!AB$1,'Assumptions (Solar)'!$V$13,'Assumptions (Solar)'!$V$8*Model!$S$902*('Assumptions (Solar)'!$Q$20*'Assumptions (Solar)'!$Q$2+'Assumptions (Solar)'!$Q$21*'Assumptions (Solar)'!$Q$3)/10^9),0)</f>
        <v>-0.01702309167</v>
      </c>
      <c r="Y1027" s="160">
        <f>IF($S$902&gt;0,IPMT('Assumptions (Solar)'!$V$10,Model!AC$1,'Assumptions (Solar)'!$V$13,'Assumptions (Solar)'!$V$8*Model!$S$902*('Assumptions (Solar)'!$Q$20*'Assumptions (Solar)'!$Q$2+'Assumptions (Solar)'!$Q$21*'Assumptions (Solar)'!$Q$3)/10^9),0)</f>
        <v>-0.01412139582</v>
      </c>
      <c r="Z1027" s="160">
        <f>IF($S$902&gt;0,IPMT('Assumptions (Solar)'!$V$10,Model!AD$1,'Assumptions (Solar)'!$V$13,'Assumptions (Solar)'!$V$8*Model!$S$902*('Assumptions (Solar)'!$Q$20*'Assumptions (Solar)'!$Q$2+'Assumptions (Solar)'!$Q$21*'Assumptions (Solar)'!$Q$3)/10^9),0)</f>
        <v>-0.0109875643</v>
      </c>
      <c r="AA1027" s="160">
        <f>IF($S$902&gt;0,IPMT('Assumptions (Solar)'!$V$10,Model!AE$1,'Assumptions (Solar)'!$V$13,'Assumptions (Solar)'!$V$8*Model!$S$902*('Assumptions (Solar)'!$Q$20*'Assumptions (Solar)'!$Q$2+'Assumptions (Solar)'!$Q$21*'Assumptions (Solar)'!$Q$3)/10^9),0)</f>
        <v>-0.007603026258</v>
      </c>
      <c r="AB1027" s="160">
        <f>IF($S$902&gt;0,IPMT('Assumptions (Solar)'!$V$10,Model!AF$1,'Assumptions (Solar)'!$V$13,'Assumptions (Solar)'!$V$8*Model!$S$902*('Assumptions (Solar)'!$Q$20*'Assumptions (Solar)'!$Q$2+'Assumptions (Solar)'!$Q$21*'Assumptions (Solar)'!$Q$3)/10^9),0)</f>
        <v>-0.003947725172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-0.03020701039</v>
      </c>
      <c r="U1028" s="160">
        <f>IF($T$902&gt;0,IPMT('Assumptions (Solar)'!$V$10,Model!X$1,'Assumptions (Solar)'!$V$13,'Assumptions (Solar)'!$V$8*Model!$T$902*('Assumptions (Solar)'!$R$20*'Assumptions (Solar)'!$R$2+'Assumptions (Solar)'!$R$21*'Assumptions (Solar)'!$R$3)/10^9),0)</f>
        <v>-0.02812183591</v>
      </c>
      <c r="V1028" s="160">
        <f>IF($T$902&gt;0,IPMT('Assumptions (Solar)'!$V$10,Model!Y$1,'Assumptions (Solar)'!$V$13,'Assumptions (Solar)'!$V$8*Model!$T$902*('Assumptions (Solar)'!$R$20*'Assumptions (Solar)'!$R$2+'Assumptions (Solar)'!$R$21*'Assumptions (Solar)'!$R$3)/10^9),0)</f>
        <v>-0.02586984747</v>
      </c>
      <c r="W1028" s="160">
        <f>IF($T$902&gt;0,IPMT('Assumptions (Solar)'!$V$10,Model!Z$1,'Assumptions (Solar)'!$V$13,'Assumptions (Solar)'!$V$8*Model!$T$902*('Assumptions (Solar)'!$R$20*'Assumptions (Solar)'!$R$2+'Assumptions (Solar)'!$R$21*'Assumptions (Solar)'!$R$3)/10^9),0)</f>
        <v>-0.02343769995</v>
      </c>
      <c r="X1028" s="160">
        <f>IF($T$902&gt;0,IPMT('Assumptions (Solar)'!$V$10,Model!AA$1,'Assumptions (Solar)'!$V$13,'Assumptions (Solar)'!$V$8*Model!$T$902*('Assumptions (Solar)'!$R$20*'Assumptions (Solar)'!$R$2+'Assumptions (Solar)'!$R$21*'Assumptions (Solar)'!$R$3)/10^9),0)</f>
        <v>-0.02081098064</v>
      </c>
      <c r="Y1028" s="160">
        <f>IF($T$902&gt;0,IPMT('Assumptions (Solar)'!$V$10,Model!AB$1,'Assumptions (Solar)'!$V$13,'Assumptions (Solar)'!$V$8*Model!$T$902*('Assumptions (Solar)'!$R$20*'Assumptions (Solar)'!$R$2+'Assumptions (Solar)'!$R$21*'Assumptions (Solar)'!$R$3)/10^9),0)</f>
        <v>-0.01797412377</v>
      </c>
      <c r="Z1028" s="160">
        <f>IF($T$902&gt;0,IPMT('Assumptions (Solar)'!$V$10,Model!AC$1,'Assumptions (Solar)'!$V$13,'Assumptions (Solar)'!$V$8*Model!$T$902*('Assumptions (Solar)'!$R$20*'Assumptions (Solar)'!$R$2+'Assumptions (Solar)'!$R$21*'Assumptions (Solar)'!$R$3)/10^9),0)</f>
        <v>-0.01491031836</v>
      </c>
      <c r="AA1028" s="160">
        <f>IF($T$902&gt;0,IPMT('Assumptions (Solar)'!$V$10,Model!AD$1,'Assumptions (Solar)'!$V$13,'Assumptions (Solar)'!$V$8*Model!$T$902*('Assumptions (Solar)'!$R$20*'Assumptions (Solar)'!$R$2+'Assumptions (Solar)'!$R$21*'Assumptions (Solar)'!$R$3)/10^9),0)</f>
        <v>-0.01160140852</v>
      </c>
      <c r="AB1028" s="160">
        <f>IF($T$902&gt;0,IPMT('Assumptions (Solar)'!$V$10,Model!AE$1,'Assumptions (Solar)'!$V$13,'Assumptions (Solar)'!$V$8*Model!$T$902*('Assumptions (Solar)'!$R$20*'Assumptions (Solar)'!$R$2+'Assumptions (Solar)'!$R$21*'Assumptions (Solar)'!$R$3)/10^9),0)</f>
        <v>-0.008027785882</v>
      </c>
      <c r="AC1028" s="160">
        <f>IF($T$902&gt;0,IPMT('Assumptions (Solar)'!$V$10,Model!AF$1,'Assumptions (Solar)'!$V$13,'Assumptions (Solar)'!$V$8*Model!$T$902*('Assumptions (Solar)'!$R$20*'Assumptions (Solar)'!$R$2+'Assumptions (Solar)'!$R$21*'Assumptions (Solar)'!$R$3)/10^9),0)</f>
        <v>-0.004168273439</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-0.02264114922</v>
      </c>
      <c r="V1029" s="160">
        <f>IF($U$902&gt;0,IPMT('Assumptions (Solar)'!$V$10,Model!X$1,'Assumptions (Solar)'!$V$13,'Assumptions (Solar)'!$V$8*Model!$U$902*('Assumptions (Solar)'!$S$20*'Assumptions (Solar)'!$S$2+'Assumptions (Solar)'!$S$21*'Assumptions (Solar)'!$S$3)/10^9),0)</f>
        <v>-0.02107824226</v>
      </c>
      <c r="W1029" s="160">
        <f>IF($U$902&gt;0,IPMT('Assumptions (Solar)'!$V$10,Model!Y$1,'Assumptions (Solar)'!$V$13,'Assumptions (Solar)'!$V$8*Model!$U$902*('Assumptions (Solar)'!$S$20*'Assumptions (Solar)'!$S$2+'Assumptions (Solar)'!$S$21*'Assumptions (Solar)'!$S$3)/10^9),0)</f>
        <v>-0.01939030275</v>
      </c>
      <c r="X1029" s="160">
        <f>IF($U$902&gt;0,IPMT('Assumptions (Solar)'!$V$10,Model!Z$1,'Assumptions (Solar)'!$V$13,'Assumptions (Solar)'!$V$8*Model!$U$902*('Assumptions (Solar)'!$S$20*'Assumptions (Solar)'!$S$2+'Assumptions (Solar)'!$S$21*'Assumptions (Solar)'!$S$3)/10^9),0)</f>
        <v>-0.01756732808</v>
      </c>
      <c r="Y1029" s="160">
        <f>IF($U$902&gt;0,IPMT('Assumptions (Solar)'!$V$10,Model!AA$1,'Assumptions (Solar)'!$V$13,'Assumptions (Solar)'!$V$8*Model!$U$902*('Assumptions (Solar)'!$S$20*'Assumptions (Solar)'!$S$2+'Assumptions (Solar)'!$S$21*'Assumptions (Solar)'!$S$3)/10^9),0)</f>
        <v>-0.01559851544</v>
      </c>
      <c r="Z1029" s="160">
        <f>IF($U$902&gt;0,IPMT('Assumptions (Solar)'!$V$10,Model!AB$1,'Assumptions (Solar)'!$V$13,'Assumptions (Solar)'!$V$8*Model!$U$902*('Assumptions (Solar)'!$S$20*'Assumptions (Solar)'!$S$2+'Assumptions (Solar)'!$S$21*'Assumptions (Solar)'!$S$3)/10^9),0)</f>
        <v>-0.01347219778</v>
      </c>
      <c r="AA1029" s="160">
        <f>IF($U$902&gt;0,IPMT('Assumptions (Solar)'!$V$10,Model!AC$1,'Assumptions (Solar)'!$V$13,'Assumptions (Solar)'!$V$8*Model!$U$902*('Assumptions (Solar)'!$S$20*'Assumptions (Solar)'!$S$2+'Assumptions (Solar)'!$S$21*'Assumptions (Solar)'!$S$3)/10^9),0)</f>
        <v>-0.01117577471</v>
      </c>
      <c r="AB1029" s="160">
        <f>IF($U$902&gt;0,IPMT('Assumptions (Solar)'!$V$10,Model!AD$1,'Assumptions (Solar)'!$V$13,'Assumptions (Solar)'!$V$8*Model!$U$902*('Assumptions (Solar)'!$S$20*'Assumptions (Solar)'!$S$2+'Assumptions (Solar)'!$S$21*'Assumptions (Solar)'!$S$3)/10^9),0)</f>
        <v>-0.008695637797</v>
      </c>
      <c r="AC1029" s="160">
        <f>IF($U$902&gt;0,IPMT('Assumptions (Solar)'!$V$10,Model!AE$1,'Assumptions (Solar)'!$V$13,'Assumptions (Solar)'!$V$8*Model!$U$902*('Assumptions (Solar)'!$S$20*'Assumptions (Solar)'!$S$2+'Assumptions (Solar)'!$S$21*'Assumptions (Solar)'!$S$3)/10^9),0)</f>
        <v>-0.006017089929</v>
      </c>
      <c r="AD1029" s="160">
        <f>IF($U$902&gt;0,IPMT('Assumptions (Solar)'!$V$10,Model!AF$1,'Assumptions (Solar)'!$V$13,'Assumptions (Solar)'!$V$8*Model!$U$902*('Assumptions (Solar)'!$S$20*'Assumptions (Solar)'!$S$2+'Assumptions (Solar)'!$S$21*'Assumptions (Solar)'!$S$3)/10^9),0)</f>
        <v>-0.003124258233</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-0.01857973754</v>
      </c>
      <c r="Y1032" s="160">
        <f>IF($X$902&gt;0,IPMT('Assumptions (Solar)'!$V$10,Model!X$1,'Assumptions (Solar)'!$V$13,'Assumptions (Solar)'!$V$8*Model!$X$902*('Assumptions (Solar)'!$V$20*'Assumptions (Solar)'!$V$2+'Assumptions (Solar)'!$V$21*'Assumptions (Solar)'!$V$3)/10^9),0)</f>
        <v>-0.01729718776</v>
      </c>
      <c r="Z1032" s="160">
        <f>IF($X$902&gt;0,IPMT('Assumptions (Solar)'!$V$10,Model!Y$1,'Assumptions (Solar)'!$V$13,'Assumptions (Solar)'!$V$8*Model!$X$902*('Assumptions (Solar)'!$V$20*'Assumptions (Solar)'!$V$2+'Assumptions (Solar)'!$V$21*'Assumptions (Solar)'!$V$3)/10^9),0)</f>
        <v>-0.01591203399</v>
      </c>
      <c r="AA1032" s="160">
        <f>IF($X$902&gt;0,IPMT('Assumptions (Solar)'!$V$10,Model!Z$1,'Assumptions (Solar)'!$V$13,'Assumptions (Solar)'!$V$8*Model!$X$902*('Assumptions (Solar)'!$V$20*'Assumptions (Solar)'!$V$2+'Assumptions (Solar)'!$V$21*'Assumptions (Solar)'!$V$3)/10^9),0)</f>
        <v>-0.01441606792</v>
      </c>
      <c r="AB1032" s="160">
        <f>IF($X$902&gt;0,IPMT('Assumptions (Solar)'!$V$10,Model!AA$1,'Assumptions (Solar)'!$V$13,'Assumptions (Solar)'!$V$8*Model!$X$902*('Assumptions (Solar)'!$V$20*'Assumptions (Solar)'!$V$2+'Assumptions (Solar)'!$V$21*'Assumptions (Solar)'!$V$3)/10^9),0)</f>
        <v>-0.01280042457</v>
      </c>
      <c r="AC1032" s="160">
        <f>IF($X$902&gt;0,IPMT('Assumptions (Solar)'!$V$10,Model!AB$1,'Assumptions (Solar)'!$V$13,'Assumptions (Solar)'!$V$8*Model!$X$902*('Assumptions (Solar)'!$V$20*'Assumptions (Solar)'!$V$2+'Assumptions (Solar)'!$V$21*'Assumptions (Solar)'!$V$3)/10^9),0)</f>
        <v>-0.01105552975</v>
      </c>
      <c r="AD1032" s="160">
        <f>IF($X$902&gt;0,IPMT('Assumptions (Solar)'!$V$10,Model!AC$1,'Assumptions (Solar)'!$V$13,'Assumptions (Solar)'!$V$8*Model!$X$902*('Assumptions (Solar)'!$V$20*'Assumptions (Solar)'!$V$2+'Assumptions (Solar)'!$V$21*'Assumptions (Solar)'!$V$3)/10^9),0)</f>
        <v>-0.009171043348</v>
      </c>
      <c r="AE1032" s="160">
        <f>IF($X$902&gt;0,IPMT('Assumptions (Solar)'!$V$10,Model!AD$1,'Assumptions (Solar)'!$V$13,'Assumptions (Solar)'!$V$8*Model!$X$902*('Assumptions (Solar)'!$V$20*'Assumptions (Solar)'!$V$2+'Assumptions (Solar)'!$V$21*'Assumptions (Solar)'!$V$3)/10^9),0)</f>
        <v>-0.007135798031</v>
      </c>
      <c r="AF1032" s="160">
        <f>IF($X$902&gt;0,IPMT('Assumptions (Solar)'!$V$10,Model!AE$1,'Assumptions (Solar)'!$V$13,'Assumptions (Solar)'!$V$8*Model!$X$902*('Assumptions (Solar)'!$V$20*'Assumptions (Solar)'!$V$2+'Assumptions (Solar)'!$V$21*'Assumptions (Solar)'!$V$3)/10^9),0)</f>
        <v>-0.004937733088</v>
      </c>
      <c r="AG1032" s="160">
        <f>IF($X$902&gt;0,IPMT('Assumptions (Solar)'!$V$10,Model!AF$1,'Assumptions (Solar)'!$V$13,'Assumptions (Solar)'!$V$8*Model!$X$902*('Assumptions (Solar)'!$V$20*'Assumptions (Solar)'!$V$2+'Assumptions (Solar)'!$V$21*'Assumptions (Solar)'!$V$3)/10^9),0)</f>
        <v>-0.002563822949</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-0.01297973822</v>
      </c>
      <c r="Z1033" s="160">
        <f>IF($Y$902&gt;0,IPMT('Assumptions (Solar)'!$V$10,Model!X$1,'Assumptions (Solar)'!$V$13,'Assumptions (Solar)'!$V$8*Model!$Y$902*('Assumptions (Solar)'!$W$20*'Assumptions (Solar)'!$W$2+'Assumptions (Solar)'!$W$21*'Assumptions (Solar)'!$W$3)/10^9),0)</f>
        <v>-0.01208375353</v>
      </c>
      <c r="AA1033" s="160">
        <f>IF($Y$902&gt;0,IPMT('Assumptions (Solar)'!$V$10,Model!Y$1,'Assumptions (Solar)'!$V$13,'Assumptions (Solar)'!$V$8*Model!$Y$902*('Assumptions (Solar)'!$W$20*'Assumptions (Solar)'!$W$2+'Assumptions (Solar)'!$W$21*'Assumptions (Solar)'!$W$3)/10^9),0)</f>
        <v>-0.01111609006</v>
      </c>
      <c r="AB1033" s="160">
        <f>IF($Y$902&gt;0,IPMT('Assumptions (Solar)'!$V$10,Model!Z$1,'Assumptions (Solar)'!$V$13,'Assumptions (Solar)'!$V$8*Model!$Y$902*('Assumptions (Solar)'!$W$20*'Assumptions (Solar)'!$W$2+'Assumptions (Solar)'!$W$21*'Assumptions (Solar)'!$W$3)/10^9),0)</f>
        <v>-0.01007101352</v>
      </c>
      <c r="AC1033" s="160">
        <f>IF($Y$902&gt;0,IPMT('Assumptions (Solar)'!$V$10,Model!AA$1,'Assumptions (Solar)'!$V$13,'Assumptions (Solar)'!$V$8*Model!$Y$902*('Assumptions (Solar)'!$W$20*'Assumptions (Solar)'!$W$2+'Assumptions (Solar)'!$W$21*'Assumptions (Solar)'!$W$3)/10^9),0)</f>
        <v>-0.008942330848</v>
      </c>
      <c r="AD1033" s="160">
        <f>IF($Y$902&gt;0,IPMT('Assumptions (Solar)'!$V$10,Model!AB$1,'Assumptions (Solar)'!$V$13,'Assumptions (Solar)'!$V$8*Model!$Y$902*('Assumptions (Solar)'!$W$20*'Assumptions (Solar)'!$W$2+'Assumptions (Solar)'!$W$21*'Assumptions (Solar)'!$W$3)/10^9),0)</f>
        <v>-0.007723353564</v>
      </c>
      <c r="AE1033" s="160">
        <f>IF($Y$902&gt;0,IPMT('Assumptions (Solar)'!$V$10,Model!AC$1,'Assumptions (Solar)'!$V$13,'Assumptions (Solar)'!$V$8*Model!$Y$902*('Assumptions (Solar)'!$W$20*'Assumptions (Solar)'!$W$2+'Assumptions (Solar)'!$W$21*'Assumptions (Solar)'!$W$3)/10^9),0)</f>
        <v>-0.006406858098</v>
      </c>
      <c r="AF1033" s="160">
        <f>IF($Y$902&gt;0,IPMT('Assumptions (Solar)'!$V$10,Model!AD$1,'Assumptions (Solar)'!$V$13,'Assumptions (Solar)'!$V$8*Model!$Y$902*('Assumptions (Solar)'!$W$20*'Assumptions (Solar)'!$W$2+'Assumptions (Solar)'!$W$21*'Assumptions (Solar)'!$W$3)/10^9),0)</f>
        <v>-0.004985042995</v>
      </c>
      <c r="AG1033" s="160">
        <f>IF($Y$902&gt;0,IPMT('Assumptions (Solar)'!$V$10,Model!AE$1,'Assumptions (Solar)'!$V$13,'Assumptions (Solar)'!$V$8*Model!$Y$902*('Assumptions (Solar)'!$W$20*'Assumptions (Solar)'!$W$2+'Assumptions (Solar)'!$W$21*'Assumptions (Solar)'!$W$3)/10^9),0)</f>
        <v>-0.003449482684</v>
      </c>
      <c r="AH1033" s="160">
        <f>IF($Y$902&gt;0,IPMT('Assumptions (Solar)'!$V$10,Model!AF$1,'Assumptions (Solar)'!$V$13,'Assumptions (Solar)'!$V$8*Model!$Y$902*('Assumptions (Solar)'!$W$20*'Assumptions (Solar)'!$W$2+'Assumptions (Solar)'!$W$21*'Assumptions (Solar)'!$W$3)/10^9),0)</f>
        <v>-0.001791077547</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-0.01270445431</v>
      </c>
      <c r="AA1034" s="160">
        <f>IF($Z$902&gt;0,IPMT('Assumptions (Solar)'!$V$10,Model!X$1,'Assumptions (Solar)'!$V$13,'Assumptions (Solar)'!$V$8*Model!$Z$902*('Assumptions (Solar)'!$X$20*'Assumptions (Solar)'!$X$2+'Assumptions (Solar)'!$X$21*'Assumptions (Solar)'!$X$3)/10^9),0)</f>
        <v>-0.01182747233</v>
      </c>
      <c r="AB1034" s="160">
        <f>IF($Z$902&gt;0,IPMT('Assumptions (Solar)'!$V$10,Model!Y$1,'Assumptions (Solar)'!$V$13,'Assumptions (Solar)'!$V$8*Model!$Z$902*('Assumptions (Solar)'!$X$20*'Assumptions (Solar)'!$X$2+'Assumptions (Solar)'!$X$21*'Assumptions (Solar)'!$X$3)/10^9),0)</f>
        <v>-0.01088033178</v>
      </c>
      <c r="AC1034" s="160">
        <f>IF($Z$902&gt;0,IPMT('Assumptions (Solar)'!$V$10,Model!Z$1,'Assumptions (Solar)'!$V$13,'Assumptions (Solar)'!$V$8*Model!$Z$902*('Assumptions (Solar)'!$X$20*'Assumptions (Solar)'!$X$2+'Assumptions (Solar)'!$X$21*'Assumptions (Solar)'!$X$3)/10^9),0)</f>
        <v>-0.009857419994</v>
      </c>
      <c r="AD1034" s="160">
        <f>IF($Z$902&gt;0,IPMT('Assumptions (Solar)'!$V$10,Model!AA$1,'Assumptions (Solar)'!$V$13,'Assumptions (Solar)'!$V$8*Model!$Z$902*('Assumptions (Solar)'!$X$20*'Assumptions (Solar)'!$X$2+'Assumptions (Solar)'!$X$21*'Assumptions (Solar)'!$X$3)/10^9),0)</f>
        <v>-0.008752675263</v>
      </c>
      <c r="AE1034" s="160">
        <f>IF($Z$902&gt;0,IPMT('Assumptions (Solar)'!$V$10,Model!AB$1,'Assumptions (Solar)'!$V$13,'Assumptions (Solar)'!$V$8*Model!$Z$902*('Assumptions (Solar)'!$X$20*'Assumptions (Solar)'!$X$2+'Assumptions (Solar)'!$X$21*'Assumptions (Solar)'!$X$3)/10^9),0)</f>
        <v>-0.007559550954</v>
      </c>
      <c r="AF1034" s="160">
        <f>IF($Z$902&gt;0,IPMT('Assumptions (Solar)'!$V$10,Model!AC$1,'Assumptions (Solar)'!$V$13,'Assumptions (Solar)'!$V$8*Model!$Z$902*('Assumptions (Solar)'!$X$20*'Assumptions (Solar)'!$X$2+'Assumptions (Solar)'!$X$21*'Assumptions (Solar)'!$X$3)/10^9),0)</f>
        <v>-0.0062709767</v>
      </c>
      <c r="AG1034" s="160">
        <f>IF($Z$902&gt;0,IPMT('Assumptions (Solar)'!$V$10,Model!AD$1,'Assumptions (Solar)'!$V$13,'Assumptions (Solar)'!$V$8*Model!$Z$902*('Assumptions (Solar)'!$X$20*'Assumptions (Solar)'!$X$2+'Assumptions (Solar)'!$X$21*'Assumptions (Solar)'!$X$3)/10^9),0)</f>
        <v>-0.004879316506</v>
      </c>
      <c r="AH1034" s="160">
        <f>IF($Z$902&gt;0,IPMT('Assumptions (Solar)'!$V$10,Model!AE$1,'Assumptions (Solar)'!$V$13,'Assumptions (Solar)'!$V$8*Model!$Z$902*('Assumptions (Solar)'!$X$20*'Assumptions (Solar)'!$X$2+'Assumptions (Solar)'!$X$21*'Assumptions (Solar)'!$X$3)/10^9),0)</f>
        <v>-0.003376323497</v>
      </c>
      <c r="AI1034" s="160">
        <f>IF($Z$902&gt;0,IPMT('Assumptions (Solar)'!$V$10,Model!AF$1,'Assumptions (Solar)'!$V$13,'Assumptions (Solar)'!$V$8*Model!$Z$902*('Assumptions (Solar)'!$X$20*'Assumptions (Solar)'!$X$2+'Assumptions (Solar)'!$X$21*'Assumptions (Solar)'!$X$3)/10^9),0)</f>
        <v>-0.001753091046</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-0.01241348929</v>
      </c>
      <c r="AB1035" s="160">
        <f>IF($AA$902&gt;0,IPMT('Assumptions (Solar)'!$V$10,Model!X$1,'Assumptions (Solar)'!$V$13,'Assumptions (Solar)'!$V$8*Model!$AA$902*('Assumptions (Solar)'!$Y$20*'Assumptions (Solar)'!$Y$2+'Assumptions (Solar)'!$Y$21*'Assumptions (Solar)'!$Y$3)/10^9),0)</f>
        <v>-0.01155659247</v>
      </c>
      <c r="AC1035" s="160">
        <f>IF($AA$902&gt;0,IPMT('Assumptions (Solar)'!$V$10,Model!Y$1,'Assumptions (Solar)'!$V$13,'Assumptions (Solar)'!$V$8*Model!$AA$902*('Assumptions (Solar)'!$Y$20*'Assumptions (Solar)'!$Y$2+'Assumptions (Solar)'!$Y$21*'Assumptions (Solar)'!$Y$3)/10^9),0)</f>
        <v>-0.01063114391</v>
      </c>
      <c r="AD1035" s="160">
        <f>IF($AA$902&gt;0,IPMT('Assumptions (Solar)'!$V$10,Model!Z$1,'Assumptions (Solar)'!$V$13,'Assumptions (Solar)'!$V$8*Model!$AA$902*('Assumptions (Solar)'!$Y$20*'Assumptions (Solar)'!$Y$2+'Assumptions (Solar)'!$Y$21*'Assumptions (Solar)'!$Y$3)/10^9),0)</f>
        <v>-0.00963165946</v>
      </c>
      <c r="AE1035" s="160">
        <f>IF($AA$902&gt;0,IPMT('Assumptions (Solar)'!$V$10,Model!AA$1,'Assumptions (Solar)'!$V$13,'Assumptions (Solar)'!$V$8*Model!$AA$902*('Assumptions (Solar)'!$Y$20*'Assumptions (Solar)'!$Y$2+'Assumptions (Solar)'!$Y$21*'Assumptions (Solar)'!$Y$3)/10^9),0)</f>
        <v>-0.008552216255</v>
      </c>
      <c r="AF1035" s="160">
        <f>IF($AA$902&gt;0,IPMT('Assumptions (Solar)'!$V$10,Model!AB$1,'Assumptions (Solar)'!$V$13,'Assumptions (Solar)'!$V$8*Model!$AA$902*('Assumptions (Solar)'!$Y$20*'Assumptions (Solar)'!$Y$2+'Assumptions (Solar)'!$Y$21*'Assumptions (Solar)'!$Y$3)/10^9),0)</f>
        <v>-0.007386417593</v>
      </c>
      <c r="AG1035" s="160">
        <f>IF($AA$902&gt;0,IPMT('Assumptions (Solar)'!$V$10,Model!AC$1,'Assumptions (Solar)'!$V$13,'Assumptions (Solar)'!$V$8*Model!$AA$902*('Assumptions (Solar)'!$Y$20*'Assumptions (Solar)'!$Y$2+'Assumptions (Solar)'!$Y$21*'Assumptions (Solar)'!$Y$3)/10^9),0)</f>
        <v>-0.006127355038</v>
      </c>
      <c r="AH1035" s="160">
        <f>IF($AA$902&gt;0,IPMT('Assumptions (Solar)'!$V$10,Model!AD$1,'Assumptions (Solar)'!$V$13,'Assumptions (Solar)'!$V$8*Model!$AA$902*('Assumptions (Solar)'!$Y$20*'Assumptions (Solar)'!$Y$2+'Assumptions (Solar)'!$Y$21*'Assumptions (Solar)'!$Y$3)/10^9),0)</f>
        <v>-0.004767567479</v>
      </c>
      <c r="AI1035" s="160">
        <f>IF($AA$902&gt;0,IPMT('Assumptions (Solar)'!$V$10,Model!AE$1,'Assumptions (Solar)'!$V$13,'Assumptions (Solar)'!$V$8*Model!$AA$902*('Assumptions (Solar)'!$Y$20*'Assumptions (Solar)'!$Y$2+'Assumptions (Solar)'!$Y$21*'Assumptions (Solar)'!$Y$3)/10^9),0)</f>
        <v>-0.003298996915</v>
      </c>
      <c r="AJ1035" s="160">
        <f>IF($AA$902&gt;0,IPMT('Assumptions (Solar)'!$V$10,Model!AF$1,'Assumptions (Solar)'!$V$13,'Assumptions (Solar)'!$V$8*Model!$AA$902*('Assumptions (Solar)'!$Y$20*'Assumptions (Solar)'!$Y$2+'Assumptions (Solar)'!$Y$21*'Assumptions (Solar)'!$Y$3)/10^9),0)</f>
        <v>-0.001712940706</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-0.01211690009</v>
      </c>
      <c r="AC1036" s="160">
        <f>IF($AB$902&gt;0,IPMT('Assumptions (Solar)'!$V$10,Model!X$1,'Assumptions (Solar)'!$V$13,'Assumptions (Solar)'!$V$8*Model!$AB$902*('Assumptions (Solar)'!$Z$20*'Assumptions (Solar)'!$Z$2+'Assumptions (Solar)'!$Z$21*'Assumptions (Solar)'!$Z$3)/10^9),0)</f>
        <v>-0.01128047668</v>
      </c>
      <c r="AD1036" s="160">
        <f>IF($AB$902&gt;0,IPMT('Assumptions (Solar)'!$V$10,Model!Y$1,'Assumptions (Solar)'!$V$13,'Assumptions (Solar)'!$V$8*Model!$AB$902*('Assumptions (Solar)'!$Z$20*'Assumptions (Solar)'!$Z$2+'Assumptions (Solar)'!$Z$21*'Assumptions (Solar)'!$Z$3)/10^9),0)</f>
        <v>-0.01037713938</v>
      </c>
      <c r="AE1036" s="160">
        <f>IF($AB$902&gt;0,IPMT('Assumptions (Solar)'!$V$10,Model!Z$1,'Assumptions (Solar)'!$V$13,'Assumptions (Solar)'!$V$8*Model!$AB$902*('Assumptions (Solar)'!$Z$20*'Assumptions (Solar)'!$Z$2+'Assumptions (Solar)'!$Z$21*'Assumptions (Solar)'!$Z$3)/10^9),0)</f>
        <v>-0.009401535109</v>
      </c>
      <c r="AF1036" s="160">
        <f>IF($AB$902&gt;0,IPMT('Assumptions (Solar)'!$V$10,Model!AA$1,'Assumptions (Solar)'!$V$13,'Assumptions (Solar)'!$V$8*Model!$AB$902*('Assumptions (Solar)'!$Z$20*'Assumptions (Solar)'!$Z$2+'Assumptions (Solar)'!$Z$21*'Assumptions (Solar)'!$Z$3)/10^9),0)</f>
        <v>-0.008347882492</v>
      </c>
      <c r="AG1036" s="160">
        <f>IF($AB$902&gt;0,IPMT('Assumptions (Solar)'!$V$10,Model!AB$1,'Assumptions (Solar)'!$V$13,'Assumptions (Solar)'!$V$8*Model!$AB$902*('Assumptions (Solar)'!$Z$20*'Assumptions (Solar)'!$Z$2+'Assumptions (Solar)'!$Z$21*'Assumptions (Solar)'!$Z$3)/10^9),0)</f>
        <v>-0.007209937666</v>
      </c>
      <c r="AH1036" s="160">
        <f>IF($AB$902&gt;0,IPMT('Assumptions (Solar)'!$V$10,Model!AC$1,'Assumptions (Solar)'!$V$13,'Assumptions (Solar)'!$V$8*Model!$AB$902*('Assumptions (Solar)'!$Z$20*'Assumptions (Solar)'!$Z$2+'Assumptions (Solar)'!$Z$21*'Assumptions (Solar)'!$Z$3)/10^9),0)</f>
        <v>-0.005980957254</v>
      </c>
      <c r="AI1036" s="160">
        <f>IF($AB$902&gt;0,IPMT('Assumptions (Solar)'!$V$10,Model!AD$1,'Assumptions (Solar)'!$V$13,'Assumptions (Solar)'!$V$8*Model!$AB$902*('Assumptions (Solar)'!$Z$20*'Assumptions (Solar)'!$Z$2+'Assumptions (Solar)'!$Z$21*'Assumptions (Solar)'!$Z$3)/10^9),0)</f>
        <v>-0.004653658409</v>
      </c>
      <c r="AJ1036" s="160">
        <f>IF($AB$902&gt;0,IPMT('Assumptions (Solar)'!$V$10,Model!AE$1,'Assumptions (Solar)'!$V$13,'Assumptions (Solar)'!$V$8*Model!$AB$902*('Assumptions (Solar)'!$Z$20*'Assumptions (Solar)'!$Z$2+'Assumptions (Solar)'!$Z$21*'Assumptions (Solar)'!$Z$3)/10^9),0)</f>
        <v>-0.003220175656</v>
      </c>
      <c r="AK1036" s="160">
        <f>IF($AB$902&gt;0,IPMT('Assumptions (Solar)'!$V$10,Model!AF$1,'Assumptions (Solar)'!$V$13,'Assumptions (Solar)'!$V$8*Model!$AB$902*('Assumptions (Solar)'!$Z$20*'Assumptions (Solar)'!$Z$2+'Assumptions (Solar)'!$Z$21*'Assumptions (Solar)'!$Z$3)/10^9),0)</f>
        <v>-0.001672014283</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-0.01179324393</v>
      </c>
      <c r="AD1037" s="160">
        <f>IF($AC$902&gt;0,IPMT('Assumptions (Solar)'!$V$10,Model!X$1,'Assumptions (Solar)'!$V$13,'Assumptions (Solar)'!$V$8*Model!$AC$902*('Assumptions (Solar)'!$AA$20*'Assumptions (Solar)'!$AA$2+'Assumptions (Solar)'!$AA$21*'Assumptions (Solar)'!$AA$3)/10^9),0)</f>
        <v>-0.01097916233</v>
      </c>
      <c r="AE1037" s="160">
        <f>IF($AC$902&gt;0,IPMT('Assumptions (Solar)'!$V$10,Model!Y$1,'Assumptions (Solar)'!$V$13,'Assumptions (Solar)'!$V$8*Model!$AC$902*('Assumptions (Solar)'!$AA$20*'Assumptions (Solar)'!$AA$2+'Assumptions (Solar)'!$AA$21*'Assumptions (Solar)'!$AA$3)/10^9),0)</f>
        <v>-0.01009995421</v>
      </c>
      <c r="AF1037" s="160">
        <f>IF($AC$902&gt;0,IPMT('Assumptions (Solar)'!$V$10,Model!Z$1,'Assumptions (Solar)'!$V$13,'Assumptions (Solar)'!$V$8*Model!$AC$902*('Assumptions (Solar)'!$AA$20*'Assumptions (Solar)'!$AA$2+'Assumptions (Solar)'!$AA$21*'Assumptions (Solar)'!$AA$3)/10^9),0)</f>
        <v>-0.009150409429</v>
      </c>
      <c r="AG1037" s="160">
        <f>IF($AC$902&gt;0,IPMT('Assumptions (Solar)'!$V$10,Model!AA$1,'Assumptions (Solar)'!$V$13,'Assumptions (Solar)'!$V$8*Model!$AC$902*('Assumptions (Solar)'!$AA$20*'Assumptions (Solar)'!$AA$2+'Assumptions (Solar)'!$AA$21*'Assumptions (Solar)'!$AA$3)/10^9),0)</f>
        <v>-0.00812490107</v>
      </c>
      <c r="AH1037" s="160">
        <f>IF($AC$902&gt;0,IPMT('Assumptions (Solar)'!$V$10,Model!AB$1,'Assumptions (Solar)'!$V$13,'Assumptions (Solar)'!$V$8*Model!$AC$902*('Assumptions (Solar)'!$AA$20*'Assumptions (Solar)'!$AA$2+'Assumptions (Solar)'!$AA$21*'Assumptions (Solar)'!$AA$3)/10^9),0)</f>
        <v>-0.007017352043</v>
      </c>
      <c r="AI1037" s="160">
        <f>IF($AC$902&gt;0,IPMT('Assumptions (Solar)'!$V$10,Model!AC$1,'Assumptions (Solar)'!$V$13,'Assumptions (Solar)'!$V$8*Model!$AC$902*('Assumptions (Solar)'!$AA$20*'Assumptions (Solar)'!$AA$2+'Assumptions (Solar)'!$AA$21*'Assumptions (Solar)'!$AA$3)/10^9),0)</f>
        <v>-0.005821199093</v>
      </c>
      <c r="AJ1037" s="160">
        <f>IF($AC$902&gt;0,IPMT('Assumptions (Solar)'!$V$10,Model!AD$1,'Assumptions (Solar)'!$V$13,'Assumptions (Solar)'!$V$8*Model!$AC$902*('Assumptions (Solar)'!$AA$20*'Assumptions (Solar)'!$AA$2+'Assumptions (Solar)'!$AA$21*'Assumptions (Solar)'!$AA$3)/10^9),0)</f>
        <v>-0.004529353907</v>
      </c>
      <c r="AK1037" s="160">
        <f>IF($AC$902&gt;0,IPMT('Assumptions (Solar)'!$V$10,Model!AE$1,'Assumptions (Solar)'!$V$13,'Assumptions (Solar)'!$V$8*Model!$AC$902*('Assumptions (Solar)'!$AA$20*'Assumptions (Solar)'!$AA$2+'Assumptions (Solar)'!$AA$21*'Assumptions (Solar)'!$AA$3)/10^9),0)</f>
        <v>-0.003134161107</v>
      </c>
      <c r="AL1037" s="160">
        <f>IF($AC$902&gt;0,IPMT('Assumptions (Solar)'!$V$10,Model!AF$1,'Assumptions (Solar)'!$V$13,'Assumptions (Solar)'!$V$8*Model!$AC$902*('Assumptions (Solar)'!$AA$20*'Assumptions (Solar)'!$AA$2+'Assumptions (Solar)'!$AA$21*'Assumptions (Solar)'!$AA$3)/10^9),0)</f>
        <v>-0.001627352882</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-0.01145234767</v>
      </c>
      <c r="AE1038" s="160">
        <f>IF($AD$902&gt;0,IPMT('Assumptions (Solar)'!$V$10,Model!X$1,'Assumptions (Solar)'!$V$13,'Assumptions (Solar)'!$V$8*Model!$AD$902*('Assumptions (Solar)'!$AB$20*'Assumptions (Solar)'!$AB$2+'Assumptions (Solar)'!$AB$21*'Assumptions (Solar)'!$AB$3)/10^9),0)</f>
        <v>-0.01066179797</v>
      </c>
      <c r="AF1038" s="160">
        <f>IF($AD$902&gt;0,IPMT('Assumptions (Solar)'!$V$10,Model!Y$1,'Assumptions (Solar)'!$V$13,'Assumptions (Solar)'!$V$8*Model!$AD$902*('Assumptions (Solar)'!$AB$20*'Assumptions (Solar)'!$AB$2+'Assumptions (Solar)'!$AB$21*'Assumptions (Solar)'!$AB$3)/10^9),0)</f>
        <v>-0.009808004289</v>
      </c>
      <c r="AG1038" s="160">
        <f>IF($AD$902&gt;0,IPMT('Assumptions (Solar)'!$V$10,Model!Z$1,'Assumptions (Solar)'!$V$13,'Assumptions (Solar)'!$V$8*Model!$AD$902*('Assumptions (Solar)'!$AB$20*'Assumptions (Solar)'!$AB$2+'Assumptions (Solar)'!$AB$21*'Assumptions (Solar)'!$AB$3)/10^9),0)</f>
        <v>-0.008885907114</v>
      </c>
      <c r="AH1038" s="160">
        <f>IF($AD$902&gt;0,IPMT('Assumptions (Solar)'!$V$10,Model!AA$1,'Assumptions (Solar)'!$V$13,'Assumptions (Solar)'!$V$8*Model!$AD$902*('Assumptions (Solar)'!$AB$20*'Assumptions (Solar)'!$AB$2+'Assumptions (Solar)'!$AB$21*'Assumptions (Solar)'!$AB$3)/10^9),0)</f>
        <v>-0.007890042165</v>
      </c>
      <c r="AI1038" s="160">
        <f>IF($AD$902&gt;0,IPMT('Assumptions (Solar)'!$V$10,Model!AB$1,'Assumptions (Solar)'!$V$13,'Assumptions (Solar)'!$V$8*Model!$AD$902*('Assumptions (Solar)'!$AB$20*'Assumptions (Solar)'!$AB$2+'Assumptions (Solar)'!$AB$21*'Assumptions (Solar)'!$AB$3)/10^9),0)</f>
        <v>-0.00681450802</v>
      </c>
      <c r="AJ1038" s="160">
        <f>IF($AD$902&gt;0,IPMT('Assumptions (Solar)'!$V$10,Model!AC$1,'Assumptions (Solar)'!$V$13,'Assumptions (Solar)'!$V$8*Model!$AD$902*('Assumptions (Solar)'!$AB$20*'Assumptions (Solar)'!$AB$2+'Assumptions (Solar)'!$AB$21*'Assumptions (Solar)'!$AB$3)/10^9),0)</f>
        <v>-0.005652931143</v>
      </c>
      <c r="AK1038" s="160">
        <f>IF($AD$902&gt;0,IPMT('Assumptions (Solar)'!$V$10,Model!AD$1,'Assumptions (Solar)'!$V$13,'Assumptions (Solar)'!$V$8*Model!$AD$902*('Assumptions (Solar)'!$AB$20*'Assumptions (Solar)'!$AB$2+'Assumptions (Solar)'!$AB$21*'Assumptions (Solar)'!$AB$3)/10^9),0)</f>
        <v>-0.004398428116</v>
      </c>
      <c r="AL1038" s="160">
        <f>IF($AD$902&gt;0,IPMT('Assumptions (Solar)'!$V$10,Model!AE$1,'Assumptions (Solar)'!$V$13,'Assumptions (Solar)'!$V$8*Model!$AD$902*('Assumptions (Solar)'!$AB$20*'Assumptions (Solar)'!$AB$2+'Assumptions (Solar)'!$AB$21*'Assumptions (Solar)'!$AB$3)/10^9),0)</f>
        <v>-0.003043564847</v>
      </c>
      <c r="AM1038" s="160">
        <f>IF($AD$902&gt;0,IPMT('Assumptions (Solar)'!$V$10,Model!AF$1,'Assumptions (Solar)'!$V$13,'Assumptions (Solar)'!$V$8*Model!$AD$902*('Assumptions (Solar)'!$AB$20*'Assumptions (Solar)'!$AB$2+'Assumptions (Solar)'!$AB$21*'Assumptions (Solar)'!$AB$3)/10^9),0)</f>
        <v>-0.001580312517</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-0.01110485625</v>
      </c>
      <c r="AF1039" s="160">
        <f>IF($AE$902&gt;0,IPMT('Assumptions (Solar)'!$V$10,Model!X$1,'Assumptions (Solar)'!$V$13,'Assumptions (Solar)'!$V$8*Model!$AE$902*('Assumptions (Solar)'!$AC$20*'Assumptions (Solar)'!$AC$2+'Assumptions (Solar)'!$AC$21*'Assumptions (Solar)'!$AC$3)/10^9),0)</f>
        <v>-0.0103382937</v>
      </c>
      <c r="AG1039" s="160">
        <f>IF($AE$902&gt;0,IPMT('Assumptions (Solar)'!$V$10,Model!Y$1,'Assumptions (Solar)'!$V$13,'Assumptions (Solar)'!$V$8*Model!$AE$902*('Assumptions (Solar)'!$AC$20*'Assumptions (Solar)'!$AC$2+'Assumptions (Solar)'!$AC$21*'Assumptions (Solar)'!$AC$3)/10^9),0)</f>
        <v>-0.009510406146</v>
      </c>
      <c r="AH1039" s="160">
        <f>IF($AE$902&gt;0,IPMT('Assumptions (Solar)'!$V$10,Model!Z$1,'Assumptions (Solar)'!$V$13,'Assumptions (Solar)'!$V$8*Model!$AE$902*('Assumptions (Solar)'!$AC$20*'Assumptions (Solar)'!$AC$2+'Assumptions (Solar)'!$AC$21*'Assumptions (Solar)'!$AC$3)/10^9),0)</f>
        <v>-0.008616287589</v>
      </c>
      <c r="AI1039" s="160">
        <f>IF($AE$902&gt;0,IPMT('Assumptions (Solar)'!$V$10,Model!AA$1,'Assumptions (Solar)'!$V$13,'Assumptions (Solar)'!$V$8*Model!$AE$902*('Assumptions (Solar)'!$AC$20*'Assumptions (Solar)'!$AC$2+'Assumptions (Solar)'!$AC$21*'Assumptions (Solar)'!$AC$3)/10^9),0)</f>
        <v>-0.007650639547</v>
      </c>
      <c r="AJ1039" s="160">
        <f>IF($AE$902&gt;0,IPMT('Assumptions (Solar)'!$V$10,Model!AB$1,'Assumptions (Solar)'!$V$13,'Assumptions (Solar)'!$V$8*Model!$AE$902*('Assumptions (Solar)'!$AC$20*'Assumptions (Solar)'!$AC$2+'Assumptions (Solar)'!$AC$21*'Assumptions (Solar)'!$AC$3)/10^9),0)</f>
        <v>-0.006607739663</v>
      </c>
      <c r="AK1039" s="160">
        <f>IF($AE$902&gt;0,IPMT('Assumptions (Solar)'!$V$10,Model!AC$1,'Assumptions (Solar)'!$V$13,'Assumptions (Solar)'!$V$8*Model!$AE$902*('Assumptions (Solar)'!$AC$20*'Assumptions (Solar)'!$AC$2+'Assumptions (Solar)'!$AC$21*'Assumptions (Solar)'!$AC$3)/10^9),0)</f>
        <v>-0.005481407787</v>
      </c>
      <c r="AL1039" s="160">
        <f>IF($AE$902&gt;0,IPMT('Assumptions (Solar)'!$V$10,Model!AD$1,'Assumptions (Solar)'!$V$13,'Assumptions (Solar)'!$V$8*Model!$AE$902*('Assumptions (Solar)'!$AC$20*'Assumptions (Solar)'!$AC$2+'Assumptions (Solar)'!$AC$21*'Assumptions (Solar)'!$AC$3)/10^9),0)</f>
        <v>-0.004264969361</v>
      </c>
      <c r="AM1039" s="160">
        <f>IF($AE$902&gt;0,IPMT('Assumptions (Solar)'!$V$10,Model!AE$1,'Assumptions (Solar)'!$V$13,'Assumptions (Solar)'!$V$8*Model!$AE$902*('Assumptions (Solar)'!$AC$20*'Assumptions (Solar)'!$AC$2+'Assumptions (Solar)'!$AC$21*'Assumptions (Solar)'!$AC$3)/10^9),0)</f>
        <v>-0.002951215862</v>
      </c>
      <c r="AN1039" s="160">
        <f>IF($AE$902&gt;0,IPMT('Assumptions (Solar)'!$V$10,Model!AF$1,'Assumptions (Solar)'!$V$13,'Assumptions (Solar)'!$V$8*Model!$AE$902*('Assumptions (Solar)'!$AC$20*'Assumptions (Solar)'!$AC$2+'Assumptions (Solar)'!$AC$21*'Assumptions (Solar)'!$AC$3)/10^9),0)</f>
        <v>-0.001532362082</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-0.01072803485</v>
      </c>
      <c r="AG1040" s="160">
        <f>IF($AF$902&gt;0,IPMT('Assumptions (Solar)'!$V$10,Model!X$1,'Assumptions (Solar)'!$V$13,'Assumptions (Solar)'!$V$8*Model!$AF$902*('Assumptions (Solar)'!$AD$20*'Assumptions (Solar)'!$AD$2+'Assumptions (Solar)'!$AD$21*'Assumptions (Solar)'!$AD$3)/10^9),0)</f>
        <v>-0.009987484089</v>
      </c>
      <c r="AH1040" s="160">
        <f>IF($AF$902&gt;0,IPMT('Assumptions (Solar)'!$V$10,Model!Y$1,'Assumptions (Solar)'!$V$13,'Assumptions (Solar)'!$V$8*Model!$AF$902*('Assumptions (Solar)'!$AD$20*'Assumptions (Solar)'!$AD$2+'Assumptions (Solar)'!$AD$21*'Assumptions (Solar)'!$AD$3)/10^9),0)</f>
        <v>-0.009187689268</v>
      </c>
      <c r="AI1040" s="160">
        <f>IF($AF$902&gt;0,IPMT('Assumptions (Solar)'!$V$10,Model!Z$1,'Assumptions (Solar)'!$V$13,'Assumptions (Solar)'!$V$8*Model!$AF$902*('Assumptions (Solar)'!$AD$20*'Assumptions (Solar)'!$AD$2+'Assumptions (Solar)'!$AD$21*'Assumptions (Solar)'!$AD$3)/10^9),0)</f>
        <v>-0.008323910861</v>
      </c>
      <c r="AJ1040" s="160">
        <f>IF($AF$902&gt;0,IPMT('Assumptions (Solar)'!$V$10,Model!AA$1,'Assumptions (Solar)'!$V$13,'Assumptions (Solar)'!$V$8*Model!$AF$902*('Assumptions (Solar)'!$AD$20*'Assumptions (Solar)'!$AD$2+'Assumptions (Solar)'!$AD$21*'Assumptions (Solar)'!$AD$3)/10^9),0)</f>
        <v>-0.007391030181</v>
      </c>
      <c r="AK1040" s="160">
        <f>IF($AF$902&gt;0,IPMT('Assumptions (Solar)'!$V$10,Model!AB$1,'Assumptions (Solar)'!$V$13,'Assumptions (Solar)'!$V$8*Model!$AF$902*('Assumptions (Solar)'!$AD$20*'Assumptions (Solar)'!$AD$2+'Assumptions (Solar)'!$AD$21*'Assumptions (Solar)'!$AD$3)/10^9),0)</f>
        <v>-0.006383519048</v>
      </c>
      <c r="AL1040" s="160">
        <f>IF($AF$902&gt;0,IPMT('Assumptions (Solar)'!$V$10,Model!AC$1,'Assumptions (Solar)'!$V$13,'Assumptions (Solar)'!$V$8*Model!$AF$902*('Assumptions (Solar)'!$AD$20*'Assumptions (Solar)'!$AD$2+'Assumptions (Solar)'!$AD$21*'Assumptions (Solar)'!$AD$3)/10^9),0)</f>
        <v>-0.005295407023</v>
      </c>
      <c r="AM1040" s="160">
        <f>IF($AF$902&gt;0,IPMT('Assumptions (Solar)'!$V$10,Model!AD$1,'Assumptions (Solar)'!$V$13,'Assumptions (Solar)'!$V$8*Model!$AF$902*('Assumptions (Solar)'!$AD$20*'Assumptions (Solar)'!$AD$2+'Assumptions (Solar)'!$AD$21*'Assumptions (Solar)'!$AD$3)/10^9),0)</f>
        <v>-0.004120246037</v>
      </c>
      <c r="AN1040" s="160">
        <f>IF($AF$902&gt;0,IPMT('Assumptions (Solar)'!$V$10,Model!AE$1,'Assumptions (Solar)'!$V$13,'Assumptions (Solar)'!$V$8*Model!$AF$902*('Assumptions (Solar)'!$AD$20*'Assumptions (Solar)'!$AD$2+'Assumptions (Solar)'!$AD$21*'Assumptions (Solar)'!$AD$3)/10^9),0)</f>
        <v>-0.002851072171</v>
      </c>
      <c r="AO1040" s="160">
        <f>IF($AF$902&gt;0,IPMT('Assumptions (Solar)'!$V$10,Model!AF$1,'Assumptions (Solar)'!$V$13,'Assumptions (Solar)'!$V$8*Model!$AF$902*('Assumptions (Solar)'!$AD$20*'Assumptions (Solar)'!$AD$2+'Assumptions (Solar)'!$AD$21*'Assumptions (Solar)'!$AD$3)/10^9),0)</f>
        <v>-0.001480364397</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-0.01033228414</v>
      </c>
      <c r="AH1041" s="160">
        <f>IF($AG$902&gt;0,IPMT('Assumptions (Solar)'!$V$10,Model!X$1,'Assumptions (Solar)'!$V$13,'Assumptions (Solar)'!$V$8*Model!$AG$902*('Assumptions (Solar)'!$AE$20*'Assumptions (Solar)'!$AE$2+'Assumptions (Solar)'!$AE$21*'Assumptions (Solar)'!$AE$3)/10^9),0)</f>
        <v>-0.009619051853</v>
      </c>
      <c r="AI1041" s="160">
        <f>IF($AG$902&gt;0,IPMT('Assumptions (Solar)'!$V$10,Model!Y$1,'Assumptions (Solar)'!$V$13,'Assumptions (Solar)'!$V$8*Model!$AG$902*('Assumptions (Solar)'!$AE$20*'Assumptions (Solar)'!$AE$2+'Assumptions (Solar)'!$AE$21*'Assumptions (Solar)'!$AE$3)/10^9),0)</f>
        <v>-0.008848760978</v>
      </c>
      <c r="AJ1041" s="160">
        <f>IF($AG$902&gt;0,IPMT('Assumptions (Solar)'!$V$10,Model!Z$1,'Assumptions (Solar)'!$V$13,'Assumptions (Solar)'!$V$8*Model!$AG$902*('Assumptions (Solar)'!$AE$20*'Assumptions (Solar)'!$AE$2+'Assumptions (Solar)'!$AE$21*'Assumptions (Solar)'!$AE$3)/10^9),0)</f>
        <v>-0.008016846833</v>
      </c>
      <c r="AK1041" s="160">
        <f>IF($AG$902&gt;0,IPMT('Assumptions (Solar)'!$V$10,Model!AA$1,'Assumptions (Solar)'!$V$13,'Assumptions (Solar)'!$V$8*Model!$AG$902*('Assumptions (Solar)'!$AE$20*'Assumptions (Solar)'!$AE$2+'Assumptions (Solar)'!$AE$21*'Assumptions (Solar)'!$AE$3)/10^9),0)</f>
        <v>-0.007118379556</v>
      </c>
      <c r="AL1041" s="160">
        <f>IF($AG$902&gt;0,IPMT('Assumptions (Solar)'!$V$10,Model!AB$1,'Assumptions (Solar)'!$V$13,'Assumptions (Solar)'!$V$8*Model!$AG$902*('Assumptions (Solar)'!$AE$20*'Assumptions (Solar)'!$AE$2+'Assumptions (Solar)'!$AE$21*'Assumptions (Solar)'!$AE$3)/10^9),0)</f>
        <v>-0.006148034898</v>
      </c>
      <c r="AM1041" s="160">
        <f>IF($AG$902&gt;0,IPMT('Assumptions (Solar)'!$V$10,Model!AC$1,'Assumptions (Solar)'!$V$13,'Assumptions (Solar)'!$V$8*Model!$AG$902*('Assumptions (Solar)'!$AE$20*'Assumptions (Solar)'!$AE$2+'Assumptions (Solar)'!$AE$21*'Assumptions (Solar)'!$AE$3)/10^9),0)</f>
        <v>-0.005100062667</v>
      </c>
      <c r="AN1041" s="160">
        <f>IF($AG$902&gt;0,IPMT('Assumptions (Solar)'!$V$10,Model!AD$1,'Assumptions (Solar)'!$V$13,'Assumptions (Solar)'!$V$8*Model!$AG$902*('Assumptions (Solar)'!$AE$20*'Assumptions (Solar)'!$AE$2+'Assumptions (Solar)'!$AE$21*'Assumptions (Solar)'!$AE$3)/10^9),0)</f>
        <v>-0.003968252657</v>
      </c>
      <c r="AO1041" s="160">
        <f>IF($AG$902&gt;0,IPMT('Assumptions (Solar)'!$V$10,Model!AE$1,'Assumptions (Solar)'!$V$13,'Assumptions (Solar)'!$V$8*Model!$AG$902*('Assumptions (Solar)'!$AE$20*'Assumptions (Solar)'!$AE$2+'Assumptions (Solar)'!$AE$21*'Assumptions (Solar)'!$AE$3)/10^9),0)</f>
        <v>-0.002745897846</v>
      </c>
      <c r="AP1041" s="160">
        <f>IF($AG$902&gt;0,IPMT('Assumptions (Solar)'!$V$10,Model!AF$1,'Assumptions (Solar)'!$V$13,'Assumptions (Solar)'!$V$8*Model!$AG$902*('Assumptions (Solar)'!$AE$20*'Assumptions (Solar)'!$AE$2+'Assumptions (Solar)'!$AE$21*'Assumptions (Solar)'!$AE$3)/10^9),0)</f>
        <v>-0.001425754651</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-0.009917008967</v>
      </c>
      <c r="AI1042" s="160">
        <f>IF($AH$902&gt;0,IPMT('Assumptions (Solar)'!$V$10,Model!X$1,'Assumptions (Solar)'!$V$13,'Assumptions (Solar)'!$V$8*Model!$AH$902*('Assumptions (Solar)'!$AF$20*'Assumptions (Solar)'!$AF$2+'Assumptions (Solar)'!$AF$21*'Assumptions (Solar)'!$AF$3)/10^9),0)</f>
        <v>-0.009232442908</v>
      </c>
      <c r="AJ1042" s="160">
        <f>IF($AH$902&gt;0,IPMT('Assumptions (Solar)'!$V$10,Model!Y$1,'Assumptions (Solar)'!$V$13,'Assumptions (Solar)'!$V$8*Model!$AH$902*('Assumptions (Solar)'!$AF$20*'Assumptions (Solar)'!$AF$2+'Assumptions (Solar)'!$AF$21*'Assumptions (Solar)'!$AF$3)/10^9),0)</f>
        <v>-0.008493111565</v>
      </c>
      <c r="AK1042" s="160">
        <f>IF($AH$902&gt;0,IPMT('Assumptions (Solar)'!$V$10,Model!Z$1,'Assumptions (Solar)'!$V$13,'Assumptions (Solar)'!$V$8*Model!$AH$902*('Assumptions (Solar)'!$AF$20*'Assumptions (Solar)'!$AF$2+'Assumptions (Solar)'!$AF$21*'Assumptions (Solar)'!$AF$3)/10^9),0)</f>
        <v>-0.007694633715</v>
      </c>
      <c r="AL1042" s="160">
        <f>IF($AH$902&gt;0,IPMT('Assumptions (Solar)'!$V$10,Model!AA$1,'Assumptions (Solar)'!$V$13,'Assumptions (Solar)'!$V$8*Model!$AH$902*('Assumptions (Solar)'!$AF$20*'Assumptions (Solar)'!$AF$2+'Assumptions (Solar)'!$AF$21*'Assumptions (Solar)'!$AF$3)/10^9),0)</f>
        <v>-0.006832277636</v>
      </c>
      <c r="AM1042" s="160">
        <f>IF($AH$902&gt;0,IPMT('Assumptions (Solar)'!$V$10,Model!AB$1,'Assumptions (Solar)'!$V$13,'Assumptions (Solar)'!$V$8*Model!$AH$902*('Assumptions (Solar)'!$AF$20*'Assumptions (Solar)'!$AF$2+'Assumptions (Solar)'!$AF$21*'Assumptions (Solar)'!$AF$3)/10^9),0)</f>
        <v>-0.005900933071</v>
      </c>
      <c r="AN1042" s="160">
        <f>IF($AH$902&gt;0,IPMT('Assumptions (Solar)'!$V$10,Model!AC$1,'Assumptions (Solar)'!$V$13,'Assumptions (Solar)'!$V$8*Model!$AH$902*('Assumptions (Solar)'!$AF$20*'Assumptions (Solar)'!$AF$2+'Assumptions (Solar)'!$AF$21*'Assumptions (Solar)'!$AF$3)/10^9),0)</f>
        <v>-0.004895080941</v>
      </c>
      <c r="AO1042" s="160">
        <f>IF($AH$902&gt;0,IPMT('Assumptions (Solar)'!$V$10,Model!AD$1,'Assumptions (Solar)'!$V$13,'Assumptions (Solar)'!$V$8*Model!$AH$902*('Assumptions (Solar)'!$AF$20*'Assumptions (Solar)'!$AF$2+'Assumptions (Solar)'!$AF$21*'Assumptions (Solar)'!$AF$3)/10^9),0)</f>
        <v>-0.003808760641</v>
      </c>
      <c r="AP1042" s="160">
        <f>IF($AH$902&gt;0,IPMT('Assumptions (Solar)'!$V$10,Model!AE$1,'Assumptions (Solar)'!$V$13,'Assumptions (Solar)'!$V$8*Model!$AH$902*('Assumptions (Solar)'!$AF$20*'Assumptions (Solar)'!$AF$2+'Assumptions (Solar)'!$AF$21*'Assumptions (Solar)'!$AF$3)/10^9),0)</f>
        <v>-0.002635534717</v>
      </c>
      <c r="AQ1042" s="160">
        <f>IF($AH$902&gt;0,IPMT('Assumptions (Solar)'!$V$10,Model!AF$1,'Assumptions (Solar)'!$V$13,'Assumptions (Solar)'!$V$8*Model!$AH$902*('Assumptions (Solar)'!$AF$20*'Assumptions (Solar)'!$AF$2+'Assumptions (Solar)'!$AF$21*'Assumptions (Solar)'!$AF$3)/10^9),0)</f>
        <v>-0.001368450718</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-0.01002582252</v>
      </c>
      <c r="AJ1043" s="160">
        <f>IF($AI$902&gt;0,IPMT('Assumptions (Solar)'!$V$10,Model!X$1,'Assumptions (Solar)'!$V$13,'Assumptions (Solar)'!$V$8*Model!$AI$902*('Assumptions (Solar)'!$AG$20*'Assumptions (Solar)'!$AG$2+'Assumptions (Solar)'!$AG$21*'Assumptions (Solar)'!$AG$3)/10^9),0)</f>
        <v>-0.009333745116</v>
      </c>
      <c r="AK1043" s="160">
        <f>IF($AI$902&gt;0,IPMT('Assumptions (Solar)'!$V$10,Model!Y$1,'Assumptions (Solar)'!$V$13,'Assumptions (Solar)'!$V$8*Model!$AI$902*('Assumptions (Solar)'!$AG$20*'Assumptions (Solar)'!$AG$2+'Assumptions (Solar)'!$AG$21*'Assumptions (Solar)'!$AG$3)/10^9),0)</f>
        <v>-0.008586301521</v>
      </c>
      <c r="AL1043" s="160">
        <f>IF($AI$902&gt;0,IPMT('Assumptions (Solar)'!$V$10,Model!Z$1,'Assumptions (Solar)'!$V$13,'Assumptions (Solar)'!$V$8*Model!$AI$902*('Assumptions (Solar)'!$AG$20*'Assumptions (Solar)'!$AG$2+'Assumptions (Solar)'!$AG$21*'Assumptions (Solar)'!$AG$3)/10^9),0)</f>
        <v>-0.007779062439</v>
      </c>
      <c r="AM1043" s="160">
        <f>IF($AI$902&gt;0,IPMT('Assumptions (Solar)'!$V$10,Model!AA$1,'Assumptions (Solar)'!$V$13,'Assumptions (Solar)'!$V$8*Model!$AI$902*('Assumptions (Solar)'!$AG$20*'Assumptions (Solar)'!$AG$2+'Assumptions (Solar)'!$AG$21*'Assumptions (Solar)'!$AG$3)/10^9),0)</f>
        <v>-0.006907244231</v>
      </c>
      <c r="AN1043" s="160">
        <f>IF($AI$902&gt;0,IPMT('Assumptions (Solar)'!$V$10,Model!AB$1,'Assumptions (Solar)'!$V$13,'Assumptions (Solar)'!$V$8*Model!$AI$902*('Assumptions (Solar)'!$AG$20*'Assumptions (Solar)'!$AG$2+'Assumptions (Solar)'!$AG$21*'Assumptions (Solar)'!$AG$3)/10^9),0)</f>
        <v>-0.005965680566</v>
      </c>
      <c r="AO1043" s="160">
        <f>IF($AI$902&gt;0,IPMT('Assumptions (Solar)'!$V$10,Model!AC$1,'Assumptions (Solar)'!$V$13,'Assumptions (Solar)'!$V$8*Model!$AI$902*('Assumptions (Solar)'!$AG$20*'Assumptions (Solar)'!$AG$2+'Assumptions (Solar)'!$AG$21*'Assumptions (Solar)'!$AG$3)/10^9),0)</f>
        <v>-0.004948791807</v>
      </c>
      <c r="AP1043" s="160">
        <f>IF($AI$902&gt;0,IPMT('Assumptions (Solar)'!$V$10,Model!AD$1,'Assumptions (Solar)'!$V$13,'Assumptions (Solar)'!$V$8*Model!$AI$902*('Assumptions (Solar)'!$AG$20*'Assumptions (Solar)'!$AG$2+'Assumptions (Solar)'!$AG$21*'Assumptions (Solar)'!$AG$3)/10^9),0)</f>
        <v>-0.003850551948</v>
      </c>
      <c r="AQ1043" s="160">
        <f>IF($AI$902&gt;0,IPMT('Assumptions (Solar)'!$V$10,Model!AE$1,'Assumptions (Solar)'!$V$13,'Assumptions (Solar)'!$V$8*Model!$AI$902*('Assumptions (Solar)'!$AG$20*'Assumptions (Solar)'!$AG$2+'Assumptions (Solar)'!$AG$21*'Assumptions (Solar)'!$AG$3)/10^9),0)</f>
        <v>-0.002664452901</v>
      </c>
      <c r="AR1043" s="160">
        <f>IF($AI$902&gt;0,IPMT('Assumptions (Solar)'!$V$10,Model!AF$1,'Assumptions (Solar)'!$V$13,'Assumptions (Solar)'!$V$8*Model!$AI$902*('Assumptions (Solar)'!$AG$20*'Assumptions (Solar)'!$AG$2+'Assumptions (Solar)'!$AG$21*'Assumptions (Solar)'!$AG$3)/10^9),0)</f>
        <v>-0.001383465929</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-0.01013510734</v>
      </c>
      <c r="AK1044" s="177">
        <f>IF($AJ$902&gt;0,IPMT('Assumptions (Solar)'!$V$10,Model!X$1,'Assumptions (Solar)'!$V$13,'Assumptions (Solar)'!$V$8*Model!$AJ$902*('Assumptions (Solar)'!$AH$20*'Assumptions (Solar)'!$AH$2+'Assumptions (Solar)'!$AH$21*'Assumptions (Solar)'!$AH$3)/10^9),0)</f>
        <v>-0.009435486059</v>
      </c>
      <c r="AL1044" s="177">
        <f>IF($AJ$902&gt;0,IPMT('Assumptions (Solar)'!$V$10,Model!Y$1,'Assumptions (Solar)'!$V$13,'Assumptions (Solar)'!$V$8*Model!$AJ$902*('Assumptions (Solar)'!$AH$20*'Assumptions (Solar)'!$AH$2+'Assumptions (Solar)'!$AH$21*'Assumptions (Solar)'!$AH$3)/10^9),0)</f>
        <v>-0.008679895079</v>
      </c>
      <c r="AM1044" s="177">
        <f>IF($AJ$902&gt;0,IPMT('Assumptions (Solar)'!$V$10,Model!Z$1,'Assumptions (Solar)'!$V$13,'Assumptions (Solar)'!$V$8*Model!$AJ$902*('Assumptions (Solar)'!$AH$20*'Assumptions (Solar)'!$AH$2+'Assumptions (Solar)'!$AH$21*'Assumptions (Solar)'!$AH$3)/10^9),0)</f>
        <v>-0.007863856821</v>
      </c>
      <c r="AN1044" s="177">
        <f>IF($AJ$902&gt;0,IPMT('Assumptions (Solar)'!$V$10,Model!AA$1,'Assumptions (Solar)'!$V$13,'Assumptions (Solar)'!$V$8*Model!$AJ$902*('Assumptions (Solar)'!$AH$20*'Assumptions (Solar)'!$AH$2+'Assumptions (Solar)'!$AH$21*'Assumptions (Solar)'!$AH$3)/10^9),0)</f>
        <v>-0.006982535503</v>
      </c>
      <c r="AO1044" s="177">
        <f>IF($AJ$902&gt;0,IPMT('Assumptions (Solar)'!$V$10,Model!AB$1,'Assumptions (Solar)'!$V$13,'Assumptions (Solar)'!$V$8*Model!$AJ$902*('Assumptions (Solar)'!$AH$20*'Assumptions (Solar)'!$AH$2+'Assumptions (Solar)'!$AH$21*'Assumptions (Solar)'!$AH$3)/10^9),0)</f>
        <v>-0.006030708479</v>
      </c>
      <c r="AP1044" s="177">
        <f>IF($AJ$902&gt;0,IPMT('Assumptions (Solar)'!$V$10,Model!AC$1,'Assumptions (Solar)'!$V$13,'Assumptions (Solar)'!$V$8*Model!$AJ$902*('Assumptions (Solar)'!$AH$20*'Assumptions (Solar)'!$AH$2+'Assumptions (Solar)'!$AH$21*'Assumptions (Solar)'!$AH$3)/10^9),0)</f>
        <v>-0.005002735293</v>
      </c>
      <c r="AQ1044" s="177">
        <f>IF($AJ$902&gt;0,IPMT('Assumptions (Solar)'!$V$10,Model!AD$1,'Assumptions (Solar)'!$V$13,'Assumptions (Solar)'!$V$8*Model!$AJ$902*('Assumptions (Solar)'!$AH$20*'Assumptions (Solar)'!$AH$2+'Assumptions (Solar)'!$AH$21*'Assumptions (Solar)'!$AH$3)/10^9),0)</f>
        <v>-0.003892524252</v>
      </c>
      <c r="AR1044" s="177">
        <f>IF($AJ$902&gt;0,IPMT('Assumptions (Solar)'!$V$10,Model!AE$1,'Assumptions (Solar)'!$V$13,'Assumptions (Solar)'!$V$8*Model!$AJ$902*('Assumptions (Solar)'!$AH$20*'Assumptions (Solar)'!$AH$2+'Assumptions (Solar)'!$AH$21*'Assumptions (Solar)'!$AH$3)/10^9),0)</f>
        <v>-0.002693496328</v>
      </c>
      <c r="AS1044" s="177">
        <f>IF($AJ$902&gt;0,IPMT('Assumptions (Solar)'!$V$10,Model!AF$1,'Assumptions (Solar)'!$V$13,'Assumptions (Solar)'!$V$8*Model!$AJ$902*('Assumptions (Solar)'!$AH$20*'Assumptions (Solar)'!$AH$2+'Assumptions (Solar)'!$AH$21*'Assumptions (Solar)'!$AH$3)/10^9),0)</f>
        <v>-0.001398546171</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-0.01023749077</v>
      </c>
      <c r="AL1045" s="160">
        <f>IF($AK$902&gt;0,IPMT('Assumptions (Solar)'!$V$10,Model!X$1,'Assumptions (Solar)'!$V$13,'Assumptions (Solar)'!$V$8*Model!$AK$902*('Assumptions (Solar)'!$AI$20*'Assumptions (Solar)'!$AI$2+'Assumptions (Solar)'!$AI$21*'Assumptions (Solar)'!$AI$3)/10^9),0)</f>
        <v>-0.009530802017</v>
      </c>
      <c r="AM1045" s="160">
        <f>IF($AK$902&gt;0,IPMT('Assumptions (Solar)'!$V$10,Model!Y$1,'Assumptions (Solar)'!$V$13,'Assumptions (Solar)'!$V$8*Model!$AK$902*('Assumptions (Solar)'!$AI$20*'Assumptions (Solar)'!$AI$2+'Assumptions (Solar)'!$AI$21*'Assumptions (Solar)'!$AI$3)/10^9),0)</f>
        <v>-0.008767578164</v>
      </c>
      <c r="AN1045" s="160">
        <f>IF($AK$902&gt;0,IPMT('Assumptions (Solar)'!$V$10,Model!Z$1,'Assumptions (Solar)'!$V$13,'Assumptions (Solar)'!$V$8*Model!$AK$902*('Assumptions (Solar)'!$AI$20*'Assumptions (Solar)'!$AI$2+'Assumptions (Solar)'!$AI$21*'Assumptions (Solar)'!$AI$3)/10^9),0)</f>
        <v>-0.007943296402</v>
      </c>
      <c r="AO1045" s="160">
        <f>IF($AK$902&gt;0,IPMT('Assumptions (Solar)'!$V$10,Model!AA$1,'Assumptions (Solar)'!$V$13,'Assumptions (Solar)'!$V$8*Model!$AK$902*('Assumptions (Solar)'!$AI$20*'Assumptions (Solar)'!$AI$2+'Assumptions (Solar)'!$AI$21*'Assumptions (Solar)'!$AI$3)/10^9),0)</f>
        <v>-0.007053072099</v>
      </c>
      <c r="AP1045" s="160">
        <f>IF($AK$902&gt;0,IPMT('Assumptions (Solar)'!$V$10,Model!AB$1,'Assumptions (Solar)'!$V$13,'Assumptions (Solar)'!$V$8*Model!$AK$902*('Assumptions (Solar)'!$AI$20*'Assumptions (Solar)'!$AI$2+'Assumptions (Solar)'!$AI$21*'Assumptions (Solar)'!$AI$3)/10^9),0)</f>
        <v>-0.006091629851</v>
      </c>
      <c r="AQ1045" s="160">
        <f>IF($AK$902&gt;0,IPMT('Assumptions (Solar)'!$V$10,Model!AC$1,'Assumptions (Solar)'!$V$13,'Assumptions (Solar)'!$V$8*Model!$AK$902*('Assumptions (Solar)'!$AI$20*'Assumptions (Solar)'!$AI$2+'Assumptions (Solar)'!$AI$21*'Assumptions (Solar)'!$AI$3)/10^9),0)</f>
        <v>-0.005053272224</v>
      </c>
      <c r="AR1045" s="160">
        <f>IF($AK$902&gt;0,IPMT('Assumptions (Solar)'!$V$10,Model!AD$1,'Assumptions (Solar)'!$V$13,'Assumptions (Solar)'!$V$8*Model!$AK$902*('Assumptions (Solar)'!$AI$20*'Assumptions (Solar)'!$AI$2+'Assumptions (Solar)'!$AI$21*'Assumptions (Solar)'!$AI$3)/10^9),0)</f>
        <v>-0.003931845987</v>
      </c>
      <c r="AS1045" s="160">
        <f>IF($AK$902&gt;0,IPMT('Assumptions (Solar)'!$V$10,Model!AE$1,'Assumptions (Solar)'!$V$13,'Assumptions (Solar)'!$V$8*Model!$AK$902*('Assumptions (Solar)'!$AI$20*'Assumptions (Solar)'!$AI$2+'Assumptions (Solar)'!$AI$21*'Assumptions (Solar)'!$AI$3)/10^9),0)</f>
        <v>-0.002720705651</v>
      </c>
      <c r="AT1045" s="160">
        <f>IF($AK$902&gt;0,IPMT('Assumptions (Solar)'!$V$10,Model!AF$1,'Assumptions (Solar)'!$V$13,'Assumptions (Solar)'!$V$8*Model!$AK$902*('Assumptions (Solar)'!$AI$20*'Assumptions (Solar)'!$AI$2+'Assumptions (Solar)'!$AI$21*'Assumptions (Solar)'!$AI$3)/10^9),0)</f>
        <v>-0.001412674088</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-0.010342182</v>
      </c>
      <c r="AM1046" s="177">
        <f>IF($AL$902&gt;0,IPMT('Assumptions (Solar)'!$V$10,Model!X$1,'Assumptions (Solar)'!$V$13,'Assumptions (Solar)'!$V$8*Model!$AL$902*('Assumptions (Solar)'!$AJ$20*'Assumptions (Solar)'!$AJ$2+'Assumptions (Solar)'!$AJ$21*'Assumptions (Solar)'!$AJ$3)/10^9),0)</f>
        <v>-0.009628266463</v>
      </c>
      <c r="AN1046" s="177">
        <f>IF($AL$902&gt;0,IPMT('Assumptions (Solar)'!$V$10,Model!Y$1,'Assumptions (Solar)'!$V$13,'Assumptions (Solar)'!$V$8*Model!$AL$902*('Assumptions (Solar)'!$AJ$20*'Assumptions (Solar)'!$AJ$2+'Assumptions (Solar)'!$AJ$21*'Assumptions (Solar)'!$AJ$3)/10^9),0)</f>
        <v>-0.008857237685</v>
      </c>
      <c r="AO1046" s="177">
        <f>IF($AL$902&gt;0,IPMT('Assumptions (Solar)'!$V$10,Model!Z$1,'Assumptions (Solar)'!$V$13,'Assumptions (Solar)'!$V$8*Model!$AL$902*('Assumptions (Solar)'!$AJ$20*'Assumptions (Solar)'!$AJ$2+'Assumptions (Solar)'!$AJ$21*'Assumptions (Solar)'!$AJ$3)/10^9),0)</f>
        <v>-0.008024526604</v>
      </c>
      <c r="AP1046" s="177">
        <f>IF($AL$902&gt;0,IPMT('Assumptions (Solar)'!$V$10,Model!AA$1,'Assumptions (Solar)'!$V$13,'Assumptions (Solar)'!$V$8*Model!$AL$902*('Assumptions (Solar)'!$AJ$20*'Assumptions (Solar)'!$AJ$2+'Assumptions (Solar)'!$AJ$21*'Assumptions (Solar)'!$AJ$3)/10^9),0)</f>
        <v>-0.007125198637</v>
      </c>
      <c r="AQ1046" s="177">
        <f>IF($AL$902&gt;0,IPMT('Assumptions (Solar)'!$V$10,Model!AB$1,'Assumptions (Solar)'!$V$13,'Assumptions (Solar)'!$V$8*Model!$AL$902*('Assumptions (Solar)'!$AJ$20*'Assumptions (Solar)'!$AJ$2+'Assumptions (Solar)'!$AJ$21*'Assumptions (Solar)'!$AJ$3)/10^9),0)</f>
        <v>-0.006153924433</v>
      </c>
      <c r="AR1046" s="177">
        <f>IF($AL$902&gt;0,IPMT('Assumptions (Solar)'!$V$10,Model!AC$1,'Assumptions (Solar)'!$V$13,'Assumptions (Solar)'!$V$8*Model!$AL$902*('Assumptions (Solar)'!$AJ$20*'Assumptions (Solar)'!$AJ$2+'Assumptions (Solar)'!$AJ$21*'Assumptions (Solar)'!$AJ$3)/10^9),0)</f>
        <v>-0.005104948293</v>
      </c>
      <c r="AS1046" s="177">
        <f>IF($AL$902&gt;0,IPMT('Assumptions (Solar)'!$V$10,Model!AD$1,'Assumptions (Solar)'!$V$13,'Assumptions (Solar)'!$V$8*Model!$AL$902*('Assumptions (Solar)'!$AJ$20*'Assumptions (Solar)'!$AJ$2+'Assumptions (Solar)'!$AJ$21*'Assumptions (Solar)'!$AJ$3)/10^9),0)</f>
        <v>-0.003972054061</v>
      </c>
      <c r="AT1046" s="177">
        <f>IF($AL$902&gt;0,IPMT('Assumptions (Solar)'!$V$10,Model!AE$1,'Assumptions (Solar)'!$V$13,'Assumptions (Solar)'!$V$8*Model!$AL$902*('Assumptions (Solar)'!$AJ$20*'Assumptions (Solar)'!$AJ$2+'Assumptions (Solar)'!$AJ$21*'Assumptions (Solar)'!$AJ$3)/10^9),0)</f>
        <v>-0.002748528291</v>
      </c>
      <c r="AU1046" s="177">
        <f>IF($AL$902&gt;0,IPMT('Assumptions (Solar)'!$V$10,Model!AF$1,'Assumptions (Solar)'!$V$13,'Assumptions (Solar)'!$V$8*Model!$AL$902*('Assumptions (Solar)'!$AJ$20*'Assumptions (Solar)'!$AJ$2+'Assumptions (Solar)'!$AJ$21*'Assumptions (Solar)'!$AJ$3)/10^9),0)</f>
        <v>-0.001427120459</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-0.01064715311</v>
      </c>
      <c r="AN1047" s="160">
        <f>IF($AM$902&gt;0,IPMT('Assumptions (Solar)'!$V$10,Model!X$1,'Assumptions (Solar)'!$V$13,'Assumptions (Solar)'!$V$8*Model!$AM$902*('Assumptions (Solar)'!$AK$20*'Assumptions (Solar)'!$AK$2+'Assumptions (Solar)'!$AK$21*'Assumptions (Solar)'!$AK$3)/10^9),0)</f>
        <v>-0.009912185575</v>
      </c>
      <c r="AO1047" s="160">
        <f>IF($AM$902&gt;0,IPMT('Assumptions (Solar)'!$V$10,Model!Y$1,'Assumptions (Solar)'!$V$13,'Assumptions (Solar)'!$V$8*Model!$AM$902*('Assumptions (Solar)'!$AK$20*'Assumptions (Solar)'!$AK$2+'Assumptions (Solar)'!$AK$21*'Assumptions (Solar)'!$AK$3)/10^9),0)</f>
        <v>-0.009118420637</v>
      </c>
      <c r="AP1047" s="160">
        <f>IF($AM$902&gt;0,IPMT('Assumptions (Solar)'!$V$10,Model!Z$1,'Assumptions (Solar)'!$V$13,'Assumptions (Solar)'!$V$8*Model!$AM$902*('Assumptions (Solar)'!$AK$20*'Assumptions (Solar)'!$AK$2+'Assumptions (Solar)'!$AK$21*'Assumptions (Solar)'!$AK$3)/10^9),0)</f>
        <v>-0.008261154503</v>
      </c>
      <c r="AQ1047" s="160">
        <f>IF($AM$902&gt;0,IPMT('Assumptions (Solar)'!$V$10,Model!AA$1,'Assumptions (Solar)'!$V$13,'Assumptions (Solar)'!$V$8*Model!$AM$902*('Assumptions (Solar)'!$AK$20*'Assumptions (Solar)'!$AK$2+'Assumptions (Solar)'!$AK$21*'Assumptions (Solar)'!$AK$3)/10^9),0)</f>
        <v>-0.00733530708</v>
      </c>
      <c r="AR1047" s="160">
        <f>IF($AM$902&gt;0,IPMT('Assumptions (Solar)'!$V$10,Model!AB$1,'Assumptions (Solar)'!$V$13,'Assumptions (Solar)'!$V$8*Model!$AM$902*('Assumptions (Solar)'!$AK$20*'Assumptions (Solar)'!$AK$2+'Assumptions (Solar)'!$AK$21*'Assumptions (Solar)'!$AK$3)/10^9),0)</f>
        <v>-0.006335391862</v>
      </c>
      <c r="AS1047" s="160">
        <f>IF($AM$902&gt;0,IPMT('Assumptions (Solar)'!$V$10,Model!AC$1,'Assumptions (Solar)'!$V$13,'Assumptions (Solar)'!$V$8*Model!$AM$902*('Assumptions (Solar)'!$AK$20*'Assumptions (Solar)'!$AK$2+'Assumptions (Solar)'!$AK$21*'Assumptions (Solar)'!$AK$3)/10^9),0)</f>
        <v>-0.005255483427</v>
      </c>
      <c r="AT1047" s="160">
        <f>IF($AM$902&gt;0,IPMT('Assumptions (Solar)'!$V$10,Model!AD$1,'Assumptions (Solar)'!$V$13,'Assumptions (Solar)'!$V$8*Model!$AM$902*('Assumptions (Solar)'!$AK$20*'Assumptions (Solar)'!$AK$2+'Assumptions (Solar)'!$AK$21*'Assumptions (Solar)'!$AK$3)/10^9),0)</f>
        <v>-0.004089182317</v>
      </c>
      <c r="AU1047" s="160">
        <f>IF($AM$902&gt;0,IPMT('Assumptions (Solar)'!$V$10,Model!AE$1,'Assumptions (Solar)'!$V$13,'Assumptions (Solar)'!$V$8*Model!$AM$902*('Assumptions (Solar)'!$AK$20*'Assumptions (Solar)'!$AK$2+'Assumptions (Solar)'!$AK$21*'Assumptions (Solar)'!$AK$3)/10^9),0)</f>
        <v>-0.002829577118</v>
      </c>
      <c r="AV1047" s="160">
        <f>IF($AM$902&gt;0,IPMT('Assumptions (Solar)'!$V$10,Model!AF$1,'Assumptions (Solar)'!$V$13,'Assumptions (Solar)'!$V$8*Model!$AM$902*('Assumptions (Solar)'!$AK$20*'Assumptions (Solar)'!$AK$2+'Assumptions (Solar)'!$AK$21*'Assumptions (Solar)'!$AK$3)/10^9),0)</f>
        <v>-0.001469203504</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-0.01124421798</v>
      </c>
      <c r="AO1048" s="160">
        <f>IF($AN$902&gt;0,IPMT('Assumptions (Solar)'!$V$10,Model!X$1,'Assumptions (Solar)'!$V$13,'Assumptions (Solar)'!$V$8*Model!$AN$902*('Assumptions (Solar)'!$AL$20*'Assumptions (Solar)'!$AL$2+'Assumptions (Solar)'!$AL$21*'Assumptions (Solar)'!$AL$3)/10^9),0)</f>
        <v>-0.01046803536</v>
      </c>
      <c r="AP1048" s="160">
        <f>IF($AN$902&gt;0,IPMT('Assumptions (Solar)'!$V$10,Model!Y$1,'Assumptions (Solar)'!$V$13,'Assumptions (Solar)'!$V$8*Model!$AN$902*('Assumptions (Solar)'!$AL$20*'Assumptions (Solar)'!$AL$2+'Assumptions (Solar)'!$AL$21*'Assumptions (Solar)'!$AL$3)/10^9),0)</f>
        <v>-0.009629758137</v>
      </c>
      <c r="AQ1048" s="160">
        <f>IF($AN$902&gt;0,IPMT('Assumptions (Solar)'!$V$10,Model!Z$1,'Assumptions (Solar)'!$V$13,'Assumptions (Solar)'!$V$8*Model!$AN$902*('Assumptions (Solar)'!$AL$20*'Assumptions (Solar)'!$AL$2+'Assumptions (Solar)'!$AL$21*'Assumptions (Solar)'!$AL$3)/10^9),0)</f>
        <v>-0.008724418731</v>
      </c>
      <c r="AR1048" s="160">
        <f>IF($AN$902&gt;0,IPMT('Assumptions (Solar)'!$V$10,Model!AA$1,'Assumptions (Solar)'!$V$13,'Assumptions (Solar)'!$V$8*Model!$AN$902*('Assumptions (Solar)'!$AL$20*'Assumptions (Solar)'!$AL$2+'Assumptions (Solar)'!$AL$21*'Assumptions (Solar)'!$AL$3)/10^9),0)</f>
        <v>-0.007746652173</v>
      </c>
      <c r="AS1048" s="160">
        <f>IF($AN$902&gt;0,IPMT('Assumptions (Solar)'!$V$10,Model!AB$1,'Assumptions (Solar)'!$V$13,'Assumptions (Solar)'!$V$8*Model!$AN$902*('Assumptions (Solar)'!$AL$20*'Assumptions (Solar)'!$AL$2+'Assumptions (Solar)'!$AL$21*'Assumptions (Solar)'!$AL$3)/10^9),0)</f>
        <v>-0.00669066429</v>
      </c>
      <c r="AT1048" s="160">
        <f>IF($AN$902&gt;0,IPMT('Assumptions (Solar)'!$V$10,Model!AC$1,'Assumptions (Solar)'!$V$13,'Assumptions (Solar)'!$V$8*Model!$AN$902*('Assumptions (Solar)'!$AL$20*'Assumptions (Solar)'!$AL$2+'Assumptions (Solar)'!$AL$21*'Assumptions (Solar)'!$AL$3)/10^9),0)</f>
        <v>-0.005550197377</v>
      </c>
      <c r="AU1048" s="160">
        <f>IF($AN$902&gt;0,IPMT('Assumptions (Solar)'!$V$10,Model!AD$1,'Assumptions (Solar)'!$V$13,'Assumptions (Solar)'!$V$8*Model!$AN$902*('Assumptions (Solar)'!$AL$20*'Assumptions (Solar)'!$AL$2+'Assumptions (Solar)'!$AL$21*'Assumptions (Solar)'!$AL$3)/10^9),0)</f>
        <v>-0.00431849311</v>
      </c>
      <c r="AV1048" s="160">
        <f>IF($AN$902&gt;0,IPMT('Assumptions (Solar)'!$V$10,Model!AE$1,'Assumptions (Solar)'!$V$13,'Assumptions (Solar)'!$V$8*Model!$AN$902*('Assumptions (Solar)'!$AL$20*'Assumptions (Solar)'!$AL$2+'Assumptions (Solar)'!$AL$21*'Assumptions (Solar)'!$AL$3)/10^9),0)</f>
        <v>-0.002988252502</v>
      </c>
      <c r="AW1048" s="160">
        <f>IF($AN$902&gt;0,IPMT('Assumptions (Solar)'!$V$10,Model!AF$1,'Assumptions (Solar)'!$V$13,'Assumptions (Solar)'!$V$8*Model!$AN$902*('Assumptions (Solar)'!$AL$20*'Assumptions (Solar)'!$AL$2+'Assumptions (Solar)'!$AL$21*'Assumptions (Solar)'!$AL$3)/10^9),0)</f>
        <v>-0.001551592645</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-0.01343924007</v>
      </c>
      <c r="AP1049" s="160">
        <f>IF($AO$902&gt;0,IPMT('Assumptions (Solar)'!$V$10,Model!X$1,'Assumptions (Solar)'!$V$13,'Assumptions (Solar)'!$V$8*Model!$AO$902*('Assumptions (Solar)'!$AM$20*'Assumptions (Solar)'!$AM$2+'Assumptions (Solar)'!$AM$21*'Assumptions (Solar)'!$AM$3)/10^9),0)</f>
        <v>-0.0125115362</v>
      </c>
      <c r="AQ1049" s="160">
        <f>IF($AO$902&gt;0,IPMT('Assumptions (Solar)'!$V$10,Model!Y$1,'Assumptions (Solar)'!$V$13,'Assumptions (Solar)'!$V$8*Model!$AO$902*('Assumptions (Solar)'!$AM$20*'Assumptions (Solar)'!$AM$2+'Assumptions (Solar)'!$AM$21*'Assumptions (Solar)'!$AM$3)/10^9),0)</f>
        <v>-0.01150961602</v>
      </c>
      <c r="AR1049" s="160">
        <f>IF($AO$902&gt;0,IPMT('Assumptions (Solar)'!$V$10,Model!Z$1,'Assumptions (Solar)'!$V$13,'Assumptions (Solar)'!$V$8*Model!$AO$902*('Assumptions (Solar)'!$AM$20*'Assumptions (Solar)'!$AM$2+'Assumptions (Solar)'!$AM$21*'Assumptions (Solar)'!$AM$3)/10^9),0)</f>
        <v>-0.01042754222</v>
      </c>
      <c r="AS1049" s="160">
        <f>IF($AO$902&gt;0,IPMT('Assumptions (Solar)'!$V$10,Model!AA$1,'Assumptions (Solar)'!$V$13,'Assumptions (Solar)'!$V$8*Model!$AO$902*('Assumptions (Solar)'!$AM$20*'Assumptions (Solar)'!$AM$2+'Assumptions (Solar)'!$AM$21*'Assumptions (Solar)'!$AM$3)/10^9),0)</f>
        <v>-0.009258902525</v>
      </c>
      <c r="AT1049" s="160">
        <f>IF($AO$902&gt;0,IPMT('Assumptions (Solar)'!$V$10,Model!AB$1,'Assumptions (Solar)'!$V$13,'Assumptions (Solar)'!$V$8*Model!$AO$902*('Assumptions (Solar)'!$AM$20*'Assumptions (Solar)'!$AM$2+'Assumptions (Solar)'!$AM$21*'Assumptions (Solar)'!$AM$3)/10^9),0)</f>
        <v>-0.007996771652</v>
      </c>
      <c r="AU1049" s="160">
        <f>IF($AO$902&gt;0,IPMT('Assumptions (Solar)'!$V$10,Model!AC$1,'Assumptions (Solar)'!$V$13,'Assumptions (Solar)'!$V$8*Model!$AO$902*('Assumptions (Solar)'!$AM$20*'Assumptions (Solar)'!$AM$2+'Assumptions (Solar)'!$AM$21*'Assumptions (Solar)'!$AM$3)/10^9),0)</f>
        <v>-0.006633670308</v>
      </c>
      <c r="AV1049" s="160">
        <f>IF($AO$902&gt;0,IPMT('Assumptions (Solar)'!$V$10,Model!AD$1,'Assumptions (Solar)'!$V$13,'Assumptions (Solar)'!$V$8*Model!$AO$902*('Assumptions (Solar)'!$AM$20*'Assumptions (Solar)'!$AM$2+'Assumptions (Solar)'!$AM$21*'Assumptions (Solar)'!$AM$3)/10^9),0)</f>
        <v>-0.005161520857</v>
      </c>
      <c r="AW1049" s="160">
        <f>IF($AO$902&gt;0,IPMT('Assumptions (Solar)'!$V$10,Model!AE$1,'Assumptions (Solar)'!$V$13,'Assumptions (Solar)'!$V$8*Model!$AO$902*('Assumptions (Solar)'!$AM$20*'Assumptions (Solar)'!$AM$2+'Assumptions (Solar)'!$AM$21*'Assumptions (Solar)'!$AM$3)/10^9),0)</f>
        <v>-0.003571599449</v>
      </c>
      <c r="AX1049" s="160">
        <f>IF($AO$902&gt;0,IPMT('Assumptions (Solar)'!$V$10,Model!AF$1,'Assumptions (Solar)'!$V$13,'Assumptions (Solar)'!$V$8*Model!$AO$902*('Assumptions (Solar)'!$AM$20*'Assumptions (Solar)'!$AM$2+'Assumptions (Solar)'!$AM$21*'Assumptions (Solar)'!$AM$3)/10^9),0)</f>
        <v>-0.001854484329</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-0.01797568038</v>
      </c>
      <c r="AQ1050" s="160">
        <f>IF($AP$902&gt;0,IPMT('Assumptions (Solar)'!$V$10,Model!X$1,'Assumptions (Solar)'!$V$13,'Assumptions (Solar)'!$V$8*Model!$AP$902*('Assumptions (Solar)'!$AN$20*'Assumptions (Solar)'!$AN$2+'Assumptions (Solar)'!$AN$21*'Assumptions (Solar)'!$AN$3)/10^9),0)</f>
        <v>-0.01673482835</v>
      </c>
      <c r="AR1050" s="160">
        <f>IF($AP$902&gt;0,IPMT('Assumptions (Solar)'!$V$10,Model!Y$1,'Assumptions (Solar)'!$V$13,'Assumptions (Solar)'!$V$8*Model!$AP$902*('Assumptions (Solar)'!$AN$20*'Assumptions (Solar)'!$AN$2+'Assumptions (Solar)'!$AN$21*'Assumptions (Solar)'!$AN$3)/10^9),0)</f>
        <v>-0.01539470816</v>
      </c>
      <c r="AS1050" s="160">
        <f>IF($AP$902&gt;0,IPMT('Assumptions (Solar)'!$V$10,Model!Z$1,'Assumptions (Solar)'!$V$13,'Assumptions (Solar)'!$V$8*Model!$AP$902*('Assumptions (Solar)'!$AN$20*'Assumptions (Solar)'!$AN$2+'Assumptions (Solar)'!$AN$21*'Assumptions (Solar)'!$AN$3)/10^9),0)</f>
        <v>-0.01394737836</v>
      </c>
      <c r="AT1050" s="160">
        <f>IF($AP$902&gt;0,IPMT('Assumptions (Solar)'!$V$10,Model!AA$1,'Assumptions (Solar)'!$V$13,'Assumptions (Solar)'!$V$8*Model!$AP$902*('Assumptions (Solar)'!$AN$20*'Assumptions (Solar)'!$AN$2+'Assumptions (Solar)'!$AN$21*'Assumptions (Solar)'!$AN$3)/10^9),0)</f>
        <v>-0.01238426217</v>
      </c>
      <c r="AU1050" s="160">
        <f>IF($AP$902&gt;0,IPMT('Assumptions (Solar)'!$V$10,Model!AB$1,'Assumptions (Solar)'!$V$13,'Assumptions (Solar)'!$V$8*Model!$AP$902*('Assumptions (Solar)'!$AN$20*'Assumptions (Solar)'!$AN$2+'Assumptions (Solar)'!$AN$21*'Assumptions (Solar)'!$AN$3)/10^9),0)</f>
        <v>-0.01069609669</v>
      </c>
      <c r="AV1050" s="160">
        <f>IF($AP$902&gt;0,IPMT('Assumptions (Solar)'!$V$10,Model!AC$1,'Assumptions (Solar)'!$V$13,'Assumptions (Solar)'!$V$8*Model!$AP$902*('Assumptions (Solar)'!$AN$20*'Assumptions (Solar)'!$AN$2+'Assumptions (Solar)'!$AN$21*'Assumptions (Solar)'!$AN$3)/10^9),0)</f>
        <v>-0.008872877973</v>
      </c>
      <c r="AW1050" s="160">
        <f>IF($AP$902&gt;0,IPMT('Assumptions (Solar)'!$V$10,Model!AD$1,'Assumptions (Solar)'!$V$13,'Assumptions (Solar)'!$V$8*Model!$AP$902*('Assumptions (Solar)'!$AN$20*'Assumptions (Solar)'!$AN$2+'Assumptions (Solar)'!$AN$21*'Assumptions (Solar)'!$AN$3)/10^9),0)</f>
        <v>-0.006903801755</v>
      </c>
      <c r="AX1050" s="160">
        <f>IF($AP$902&gt;0,IPMT('Assumptions (Solar)'!$V$10,Model!AE$1,'Assumptions (Solar)'!$V$13,'Assumptions (Solar)'!$V$8*Model!$AP$902*('Assumptions (Solar)'!$AN$20*'Assumptions (Solar)'!$AN$2+'Assumptions (Solar)'!$AN$21*'Assumptions (Solar)'!$AN$3)/10^9),0)</f>
        <v>-0.00477719944</v>
      </c>
      <c r="AY1050" s="160">
        <f>IF($AP$902&gt;0,IPMT('Assumptions (Solar)'!$V$10,Model!AF$1,'Assumptions (Solar)'!$V$13,'Assumptions (Solar)'!$V$8*Model!$AP$902*('Assumptions (Solar)'!$AN$20*'Assumptions (Solar)'!$AN$2+'Assumptions (Solar)'!$AN$21*'Assumptions (Solar)'!$AN$3)/10^9),0)</f>
        <v>-0.00248046894</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-0.02075103366</v>
      </c>
      <c r="AR1051" s="160">
        <f>IF($AQ$902&gt;0,IPMT('Assumptions (Solar)'!$V$10,Model!X$1,'Assumptions (Solar)'!$V$13,'Assumptions (Solar)'!$V$8*Model!$AQ$902*('Assumptions (Solar)'!$AO$20*'Assumptions (Solar)'!$AO$2+'Assumptions (Solar)'!$AO$21*'Assumptions (Solar)'!$AO$3)/10^9),0)</f>
        <v>-0.01931860042</v>
      </c>
      <c r="AS1051" s="160">
        <f>IF($AQ$902&gt;0,IPMT('Assumptions (Solar)'!$V$10,Model!Y$1,'Assumptions (Solar)'!$V$13,'Assumptions (Solar)'!$V$8*Model!$AQ$902*('Assumptions (Solar)'!$AO$20*'Assumptions (Solar)'!$AO$2+'Assumptions (Solar)'!$AO$21*'Assumptions (Solar)'!$AO$3)/10^9),0)</f>
        <v>-0.01777157251</v>
      </c>
      <c r="AT1051" s="160">
        <f>IF($AQ$902&gt;0,IPMT('Assumptions (Solar)'!$V$10,Model!Z$1,'Assumptions (Solar)'!$V$13,'Assumptions (Solar)'!$V$8*Model!$AQ$902*('Assumptions (Solar)'!$AO$20*'Assumptions (Solar)'!$AO$2+'Assumptions (Solar)'!$AO$21*'Assumptions (Solar)'!$AO$3)/10^9),0)</f>
        <v>-0.01610078238</v>
      </c>
      <c r="AU1051" s="160">
        <f>IF($AQ$902&gt;0,IPMT('Assumptions (Solar)'!$V$10,Model!AA$1,'Assumptions (Solar)'!$V$13,'Assumptions (Solar)'!$V$8*Model!$AQ$902*('Assumptions (Solar)'!$AO$20*'Assumptions (Solar)'!$AO$2+'Assumptions (Solar)'!$AO$21*'Assumptions (Solar)'!$AO$3)/10^9),0)</f>
        <v>-0.01429632903</v>
      </c>
      <c r="AV1051" s="160">
        <f>IF($AQ$902&gt;0,IPMT('Assumptions (Solar)'!$V$10,Model!AB$1,'Assumptions (Solar)'!$V$13,'Assumptions (Solar)'!$V$8*Model!$AQ$902*('Assumptions (Solar)'!$AO$20*'Assumptions (Solar)'!$AO$2+'Assumptions (Solar)'!$AO$21*'Assumptions (Solar)'!$AO$3)/10^9),0)</f>
        <v>-0.01234751942</v>
      </c>
      <c r="AW1051" s="160">
        <f>IF($AQ$902&gt;0,IPMT('Assumptions (Solar)'!$V$10,Model!AC$1,'Assumptions (Solar)'!$V$13,'Assumptions (Solar)'!$V$8*Model!$AQ$902*('Assumptions (Solar)'!$AO$20*'Assumptions (Solar)'!$AO$2+'Assumptions (Solar)'!$AO$21*'Assumptions (Solar)'!$AO$3)/10^9),0)</f>
        <v>-0.01024280504</v>
      </c>
      <c r="AX1051" s="160">
        <f>IF($AQ$902&gt;0,IPMT('Assumptions (Solar)'!$V$10,Model!AD$1,'Assumptions (Solar)'!$V$13,'Assumptions (Solar)'!$V$8*Model!$AQ$902*('Assumptions (Solar)'!$AO$20*'Assumptions (Solar)'!$AO$2+'Assumptions (Solar)'!$AO$21*'Assumptions (Solar)'!$AO$3)/10^9),0)</f>
        <v>-0.007969713502</v>
      </c>
      <c r="AY1051" s="160">
        <f>IF($AQ$902&gt;0,IPMT('Assumptions (Solar)'!$V$10,Model!AE$1,'Assumptions (Solar)'!$V$13,'Assumptions (Solar)'!$V$8*Model!$AQ$902*('Assumptions (Solar)'!$AO$20*'Assumptions (Solar)'!$AO$2+'Assumptions (Solar)'!$AO$21*'Assumptions (Solar)'!$AO$3)/10^9),0)</f>
        <v>-0.005514774646</v>
      </c>
      <c r="AZ1051" s="160">
        <f>IF($AQ$902&gt;0,IPMT('Assumptions (Solar)'!$V$10,Model!AF$1,'Assumptions (Solar)'!$V$13,'Assumptions (Solar)'!$V$8*Model!$AQ$902*('Assumptions (Solar)'!$AO$20*'Assumptions (Solar)'!$AO$2+'Assumptions (Solar)'!$AO$21*'Assumptions (Solar)'!$AO$3)/10^9),0)</f>
        <v>-0.002863440682</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-0.01461372421</v>
      </c>
      <c r="AS1052" s="160">
        <f>IF($AR$902&gt;0,IPMT('Assumptions (Solar)'!$V$10,Model!X$1,'Assumptions (Solar)'!$V$13,'Assumptions (Solar)'!$V$8*Model!$AR$902*('Assumptions (Solar)'!$AP$20*'Assumptions (Solar)'!$AP$2+'Assumptions (Solar)'!$AP$21*'Assumptions (Solar)'!$AP$3)/10^9),0)</f>
        <v>-0.0136049463</v>
      </c>
      <c r="AT1052" s="160">
        <f>IF($AR$902&gt;0,IPMT('Assumptions (Solar)'!$V$10,Model!Y$1,'Assumptions (Solar)'!$V$13,'Assumptions (Solar)'!$V$8*Model!$AR$902*('Assumptions (Solar)'!$AP$20*'Assumptions (Solar)'!$AP$2+'Assumptions (Solar)'!$AP$21*'Assumptions (Solar)'!$AP$3)/10^9),0)</f>
        <v>-0.01251546616</v>
      </c>
      <c r="AU1052" s="160">
        <f>IF($AR$902&gt;0,IPMT('Assumptions (Solar)'!$V$10,Model!Z$1,'Assumptions (Solar)'!$V$13,'Assumptions (Solar)'!$V$8*Model!$AR$902*('Assumptions (Solar)'!$AP$20*'Assumptions (Solar)'!$AP$2+'Assumptions (Solar)'!$AP$21*'Assumptions (Solar)'!$AP$3)/10^9),0)</f>
        <v>-0.0113388276</v>
      </c>
      <c r="AV1052" s="160">
        <f>IF($AR$902&gt;0,IPMT('Assumptions (Solar)'!$V$10,Model!AA$1,'Assumptions (Solar)'!$V$13,'Assumptions (Solar)'!$V$8*Model!$AR$902*('Assumptions (Solar)'!$AP$20*'Assumptions (Solar)'!$AP$2+'Assumptions (Solar)'!$AP$21*'Assumptions (Solar)'!$AP$3)/10^9),0)</f>
        <v>-0.01006805796</v>
      </c>
      <c r="AW1052" s="160">
        <f>IF($AR$902&gt;0,IPMT('Assumptions (Solar)'!$V$10,Model!AB$1,'Assumptions (Solar)'!$V$13,'Assumptions (Solar)'!$V$8*Model!$AR$902*('Assumptions (Solar)'!$AP$20*'Assumptions (Solar)'!$AP$2+'Assumptions (Solar)'!$AP$21*'Assumptions (Solar)'!$AP$3)/10^9),0)</f>
        <v>-0.008695626754</v>
      </c>
      <c r="AX1052" s="160">
        <f>IF($AR$902&gt;0,IPMT('Assumptions (Solar)'!$V$10,Model!AC$1,'Assumptions (Solar)'!$V$13,'Assumptions (Solar)'!$V$8*Model!$AR$902*('Assumptions (Solar)'!$AP$20*'Assumptions (Solar)'!$AP$2+'Assumptions (Solar)'!$AP$21*'Assumptions (Solar)'!$AP$3)/10^9),0)</f>
        <v>-0.007213401047</v>
      </c>
      <c r="AY1052" s="160">
        <f>IF($AR$902&gt;0,IPMT('Assumptions (Solar)'!$V$10,Model!AD$1,'Assumptions (Solar)'!$V$13,'Assumptions (Solar)'!$V$8*Model!$AR$902*('Assumptions (Solar)'!$AP$20*'Assumptions (Solar)'!$AP$2+'Assumptions (Solar)'!$AP$21*'Assumptions (Solar)'!$AP$3)/10^9),0)</f>
        <v>-0.005612597284</v>
      </c>
      <c r="AZ1052" s="160">
        <f>IF($AR$902&gt;0,IPMT('Assumptions (Solar)'!$V$10,Model!AE$1,'Assumptions (Solar)'!$V$13,'Assumptions (Solar)'!$V$8*Model!$AR$902*('Assumptions (Solar)'!$AP$20*'Assumptions (Solar)'!$AP$2+'Assumptions (Solar)'!$AP$21*'Assumptions (Solar)'!$AP$3)/10^9),0)</f>
        <v>-0.00388372922</v>
      </c>
      <c r="BA1052" s="160">
        <f>IF($AR$902&gt;0,IPMT('Assumptions (Solar)'!$V$10,Model!AF$1,'Assumptions (Solar)'!$V$13,'Assumptions (Solar)'!$V$8*Model!$AR$902*('Assumptions (Solar)'!$AP$20*'Assumptions (Solar)'!$AP$2+'Assumptions (Solar)'!$AP$21*'Assumptions (Solar)'!$AP$3)/10^9),0)</f>
        <v>-0.00201655171</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-0.02041370026</v>
      </c>
      <c r="AT1053" s="160">
        <f>IF($AS$902&gt;0,IPMT('Assumptions (Solar)'!$V$10,Model!X$1,'Assumptions (Solar)'!$V$13,'Assumptions (Solar)'!$V$8*Model!$AS$902*('Assumptions (Solar)'!$AQ$20*'Assumptions (Solar)'!$AQ$2+'Assumptions (Solar)'!$AQ$21*'Assumptions (Solar)'!$AQ$3)/10^9),0)</f>
        <v>-0.01900455297</v>
      </c>
      <c r="AU1053" s="160">
        <f>IF($AS$902&gt;0,IPMT('Assumptions (Solar)'!$V$10,Model!Y$1,'Assumptions (Solar)'!$V$13,'Assumptions (Solar)'!$V$8*Model!$AS$902*('Assumptions (Solar)'!$AQ$20*'Assumptions (Solar)'!$AQ$2+'Assumptions (Solar)'!$AQ$21*'Assumptions (Solar)'!$AQ$3)/10^9),0)</f>
        <v>-0.0174826739</v>
      </c>
      <c r="AV1053" s="160">
        <f>IF($AS$902&gt;0,IPMT('Assumptions (Solar)'!$V$10,Model!Z$1,'Assumptions (Solar)'!$V$13,'Assumptions (Solar)'!$V$8*Model!$AS$902*('Assumptions (Solar)'!$AQ$20*'Assumptions (Solar)'!$AQ$2+'Assumptions (Solar)'!$AQ$21*'Assumptions (Solar)'!$AQ$3)/10^9),0)</f>
        <v>-0.0158390445</v>
      </c>
      <c r="AW1053" s="160">
        <f>IF($AS$902&gt;0,IPMT('Assumptions (Solar)'!$V$10,Model!AA$1,'Assumptions (Solar)'!$V$13,'Assumptions (Solar)'!$V$8*Model!$AS$902*('Assumptions (Solar)'!$AQ$20*'Assumptions (Solar)'!$AQ$2+'Assumptions (Solar)'!$AQ$21*'Assumptions (Solar)'!$AQ$3)/10^9),0)</f>
        <v>-0.01406392474</v>
      </c>
      <c r="AX1053" s="160">
        <f>IF($AS$902&gt;0,IPMT('Assumptions (Solar)'!$V$10,Model!AB$1,'Assumptions (Solar)'!$V$13,'Assumptions (Solar)'!$V$8*Model!$AS$902*('Assumptions (Solar)'!$AQ$20*'Assumptions (Solar)'!$AQ$2+'Assumptions (Solar)'!$AQ$21*'Assumptions (Solar)'!$AQ$3)/10^9),0)</f>
        <v>-0.01214679541</v>
      </c>
      <c r="AY1053" s="160">
        <f>IF($AS$902&gt;0,IPMT('Assumptions (Solar)'!$V$10,Model!AC$1,'Assumptions (Solar)'!$V$13,'Assumptions (Solar)'!$V$8*Model!$AS$902*('Assumptions (Solar)'!$AQ$20*'Assumptions (Solar)'!$AQ$2+'Assumptions (Solar)'!$AQ$21*'Assumptions (Solar)'!$AQ$3)/10^9),0)</f>
        <v>-0.01007629573</v>
      </c>
      <c r="AZ1053" s="160">
        <f>IF($AS$902&gt;0,IPMT('Assumptions (Solar)'!$V$10,Model!AD$1,'Assumptions (Solar)'!$V$13,'Assumptions (Solar)'!$V$8*Model!$AS$902*('Assumptions (Solar)'!$AQ$20*'Assumptions (Solar)'!$AQ$2+'Assumptions (Solar)'!$AQ$21*'Assumptions (Solar)'!$AQ$3)/10^9),0)</f>
        <v>-0.007840156075</v>
      </c>
      <c r="BA1053" s="160">
        <f>IF($AS$902&gt;0,IPMT('Assumptions (Solar)'!$V$10,Model!AE$1,'Assumptions (Solar)'!$V$13,'Assumptions (Solar)'!$V$8*Model!$AS$902*('Assumptions (Solar)'!$AQ$20*'Assumptions (Solar)'!$AQ$2+'Assumptions (Solar)'!$AQ$21*'Assumptions (Solar)'!$AQ$3)/10^9),0)</f>
        <v>-0.005425125249</v>
      </c>
      <c r="BB1053" s="160">
        <f>IF($AS$902&gt;0,IPMT('Assumptions (Solar)'!$V$10,Model!AF$1,'Assumptions (Solar)'!$V$13,'Assumptions (Solar)'!$V$8*Model!$AS$902*('Assumptions (Solar)'!$AQ$20*'Assumptions (Solar)'!$AQ$2+'Assumptions (Solar)'!$AQ$21*'Assumptions (Solar)'!$AQ$3)/10^9),0)</f>
        <v>-0.002816891956</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-0.02262666525</v>
      </c>
      <c r="AU1054" s="160">
        <f>IF($AT$902&gt;0,IPMT('Assumptions (Solar)'!$V$10,Model!X$1,'Assumptions (Solar)'!$V$13,'Assumptions (Solar)'!$V$8*Model!$AT$902*('Assumptions (Solar)'!$AR$20*'Assumptions (Solar)'!$AR$2+'Assumptions (Solar)'!$AR$21*'Assumptions (Solar)'!$AR$3)/10^9),0)</f>
        <v>-0.02106475812</v>
      </c>
      <c r="AV1054" s="160">
        <f>IF($AT$902&gt;0,IPMT('Assumptions (Solar)'!$V$10,Model!Y$1,'Assumptions (Solar)'!$V$13,'Assumptions (Solar)'!$V$8*Model!$AT$902*('Assumptions (Solar)'!$AR$20*'Assumptions (Solar)'!$AR$2+'Assumptions (Solar)'!$AR$21*'Assumptions (Solar)'!$AR$3)/10^9),0)</f>
        <v>-0.01937789842</v>
      </c>
      <c r="AW1054" s="160">
        <f>IF($AT$902&gt;0,IPMT('Assumptions (Solar)'!$V$10,Model!Z$1,'Assumptions (Solar)'!$V$13,'Assumptions (Solar)'!$V$8*Model!$AT$902*('Assumptions (Solar)'!$AR$20*'Assumptions (Solar)'!$AR$2+'Assumptions (Solar)'!$AR$21*'Assumptions (Solar)'!$AR$3)/10^9),0)</f>
        <v>-0.01755608994</v>
      </c>
      <c r="AX1054" s="160">
        <f>IF($AT$902&gt;0,IPMT('Assumptions (Solar)'!$V$10,Model!AA$1,'Assumptions (Solar)'!$V$13,'Assumptions (Solar)'!$V$8*Model!$AT$902*('Assumptions (Solar)'!$AR$20*'Assumptions (Solar)'!$AR$2+'Assumptions (Solar)'!$AR$21*'Assumptions (Solar)'!$AR$3)/10^9),0)</f>
        <v>-0.01558853678</v>
      </c>
      <c r="AY1054" s="160">
        <f>IF($AT$902&gt;0,IPMT('Assumptions (Solar)'!$V$10,Model!AB$1,'Assumptions (Solar)'!$V$13,'Assumptions (Solar)'!$V$8*Model!$AT$902*('Assumptions (Solar)'!$AR$20*'Assumptions (Solar)'!$AR$2+'Assumptions (Solar)'!$AR$21*'Assumptions (Solar)'!$AR$3)/10^9),0)</f>
        <v>-0.01346357937</v>
      </c>
      <c r="AZ1054" s="160">
        <f>IF($AT$902&gt;0,IPMT('Assumptions (Solar)'!$V$10,Model!AC$1,'Assumptions (Solar)'!$V$13,'Assumptions (Solar)'!$V$8*Model!$AT$902*('Assumptions (Solar)'!$AR$20*'Assumptions (Solar)'!$AR$2+'Assumptions (Solar)'!$AR$21*'Assumptions (Solar)'!$AR$3)/10^9),0)</f>
        <v>-0.01116862536</v>
      </c>
      <c r="BA1054" s="160">
        <f>IF($AT$902&gt;0,IPMT('Assumptions (Solar)'!$V$10,Model!AD$1,'Assumptions (Solar)'!$V$13,'Assumptions (Solar)'!$V$8*Model!$AT$902*('Assumptions (Solar)'!$AR$20*'Assumptions (Solar)'!$AR$2+'Assumptions (Solar)'!$AR$21*'Assumptions (Solar)'!$AR$3)/10^9),0)</f>
        <v>-0.008690075036</v>
      </c>
      <c r="BB1054" s="160">
        <f>IF($AT$902&gt;0,IPMT('Assumptions (Solar)'!$V$10,Model!AE$1,'Assumptions (Solar)'!$V$13,'Assumptions (Solar)'!$V$8*Model!$AT$902*('Assumptions (Solar)'!$AR$20*'Assumptions (Solar)'!$AR$2+'Assumptions (Solar)'!$AR$21*'Assumptions (Solar)'!$AR$3)/10^9),0)</f>
        <v>-0.006013240686</v>
      </c>
      <c r="BC1054" s="160">
        <f>IF($AT$902&gt;0,IPMT('Assumptions (Solar)'!$V$10,Model!AF$1,'Assumptions (Solar)'!$V$13,'Assumptions (Solar)'!$V$8*Model!$AT$902*('Assumptions (Solar)'!$AR$20*'Assumptions (Solar)'!$AR$2+'Assumptions (Solar)'!$AR$21*'Assumptions (Solar)'!$AR$3)/10^9),0)</f>
        <v>-0.003122259587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-0.02046823227</v>
      </c>
      <c r="AV1055" s="160">
        <f>IF($AU$902&gt;0,IPMT('Assumptions (Solar)'!$V$10,Model!X$1,'Assumptions (Solar)'!$V$13,'Assumptions (Solar)'!$V$8*Model!$AU$902*('Assumptions (Solar)'!$AS$20*'Assumptions (Solar)'!$AS$2+'Assumptions (Solar)'!$AS$21*'Assumptions (Solar)'!$AS$3)/10^9),0)</f>
        <v>-0.01905532066</v>
      </c>
      <c r="AW1055" s="160">
        <f>IF($AU$902&gt;0,IPMT('Assumptions (Solar)'!$V$10,Model!Y$1,'Assumptions (Solar)'!$V$13,'Assumptions (Solar)'!$V$8*Model!$AU$902*('Assumptions (Solar)'!$AS$20*'Assumptions (Solar)'!$AS$2+'Assumptions (Solar)'!$AS$21*'Assumptions (Solar)'!$AS$3)/10^9),0)</f>
        <v>-0.01752937613</v>
      </c>
      <c r="AX1055" s="160">
        <f>IF($AU$902&gt;0,IPMT('Assumptions (Solar)'!$V$10,Model!Z$1,'Assumptions (Solar)'!$V$13,'Assumptions (Solar)'!$V$8*Model!$AU$902*('Assumptions (Solar)'!$AS$20*'Assumptions (Solar)'!$AS$2+'Assumptions (Solar)'!$AS$21*'Assumptions (Solar)'!$AS$3)/10^9),0)</f>
        <v>-0.01588135603</v>
      </c>
      <c r="AY1055" s="160">
        <f>IF($AU$902&gt;0,IPMT('Assumptions (Solar)'!$V$10,Model!AA$1,'Assumptions (Solar)'!$V$13,'Assumptions (Solar)'!$V$8*Model!$AU$902*('Assumptions (Solar)'!$AS$20*'Assumptions (Solar)'!$AS$2+'Assumptions (Solar)'!$AS$21*'Assumptions (Solar)'!$AS$3)/10^9),0)</f>
        <v>-0.01410149432</v>
      </c>
      <c r="AZ1055" s="160">
        <f>IF($AU$902&gt;0,IPMT('Assumptions (Solar)'!$V$10,Model!AB$1,'Assumptions (Solar)'!$V$13,'Assumptions (Solar)'!$V$8*Model!$AU$902*('Assumptions (Solar)'!$AS$20*'Assumptions (Solar)'!$AS$2+'Assumptions (Solar)'!$AS$21*'Assumptions (Solar)'!$AS$3)/10^9),0)</f>
        <v>-0.01217924367</v>
      </c>
      <c r="BA1055" s="160">
        <f>IF($AU$902&gt;0,IPMT('Assumptions (Solar)'!$V$10,Model!AC$1,'Assumptions (Solar)'!$V$13,'Assumptions (Solar)'!$V$8*Model!$AU$902*('Assumptions (Solar)'!$AS$20*'Assumptions (Solar)'!$AS$2+'Assumptions (Solar)'!$AS$21*'Assumptions (Solar)'!$AS$3)/10^9),0)</f>
        <v>-0.01010321298</v>
      </c>
      <c r="BB1055" s="160">
        <f>IF($AU$902&gt;0,IPMT('Assumptions (Solar)'!$V$10,Model!AD$1,'Assumptions (Solar)'!$V$13,'Assumptions (Solar)'!$V$8*Model!$AU$902*('Assumptions (Solar)'!$AS$20*'Assumptions (Solar)'!$AS$2+'Assumptions (Solar)'!$AS$21*'Assumptions (Solar)'!$AS$3)/10^9),0)</f>
        <v>-0.007861099826</v>
      </c>
      <c r="BC1055" s="160">
        <f>IF($AU$902&gt;0,IPMT('Assumptions (Solar)'!$V$10,Model!AE$1,'Assumptions (Solar)'!$V$13,'Assumptions (Solar)'!$V$8*Model!$AU$902*('Assumptions (Solar)'!$AS$20*'Assumptions (Solar)'!$AS$2+'Assumptions (Solar)'!$AS$21*'Assumptions (Solar)'!$AS$3)/10^9),0)</f>
        <v>-0.005439617622</v>
      </c>
      <c r="BD1055" s="160">
        <f>IF($AU$902&gt;0,IPMT('Assumptions (Solar)'!$V$10,Model!AF$1,'Assumptions (Solar)'!$V$13,'Assumptions (Solar)'!$V$8*Model!$AU$902*('Assumptions (Solar)'!$AS$20*'Assumptions (Solar)'!$AS$2+'Assumptions (Solar)'!$AS$21*'Assumptions (Solar)'!$AS$3)/10^9),0)</f>
        <v>-0.002824416842</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-0.01138047148</v>
      </c>
      <c r="AW1056" s="160">
        <f>IF($AV$902&gt;0,IPMT('Assumptions (Solar)'!$V$10,Model!X$1,'Assumptions (Solar)'!$V$13,'Assumptions (Solar)'!$V$8*Model!$AV$902*('Assumptions (Solar)'!$AT$20*'Assumptions (Solar)'!$AT$2+'Assumptions (Solar)'!$AT$21*'Assumptions (Solar)'!$AT$3)/10^9),0)</f>
        <v>-0.01059488335</v>
      </c>
      <c r="AX1056" s="160">
        <f>IF($AV$902&gt;0,IPMT('Assumptions (Solar)'!$V$10,Model!Y$1,'Assumptions (Solar)'!$V$13,'Assumptions (Solar)'!$V$8*Model!$AV$902*('Assumptions (Solar)'!$AT$20*'Assumptions (Solar)'!$AT$2+'Assumptions (Solar)'!$AT$21*'Assumptions (Solar)'!$AT$3)/10^9),0)</f>
        <v>-0.009746448172</v>
      </c>
      <c r="AY1056" s="160">
        <f>IF($AV$902&gt;0,IPMT('Assumptions (Solar)'!$V$10,Model!Z$1,'Assumptions (Solar)'!$V$13,'Assumptions (Solar)'!$V$8*Model!$AV$902*('Assumptions (Solar)'!$AT$20*'Assumptions (Solar)'!$AT$2+'Assumptions (Solar)'!$AT$21*'Assumptions (Solar)'!$AT$3)/10^9),0)</f>
        <v>-0.00883013818</v>
      </c>
      <c r="AZ1056" s="160">
        <f>IF($AV$902&gt;0,IPMT('Assumptions (Solar)'!$V$10,Model!AA$1,'Assumptions (Solar)'!$V$13,'Assumptions (Solar)'!$V$8*Model!$AV$902*('Assumptions (Solar)'!$AT$20*'Assumptions (Solar)'!$AT$2+'Assumptions (Solar)'!$AT$21*'Assumptions (Solar)'!$AT$3)/10^9),0)</f>
        <v>-0.00784052339</v>
      </c>
      <c r="BA1056" s="160">
        <f>IF($AV$902&gt;0,IPMT('Assumptions (Solar)'!$V$10,Model!AB$1,'Assumptions (Solar)'!$V$13,'Assumptions (Solar)'!$V$8*Model!$AV$902*('Assumptions (Solar)'!$AT$20*'Assumptions (Solar)'!$AT$2+'Assumptions (Solar)'!$AT$21*'Assumptions (Solar)'!$AT$3)/10^9),0)</f>
        <v>-0.006771739416</v>
      </c>
      <c r="BB1056" s="160">
        <f>IF($AV$902&gt;0,IPMT('Assumptions (Solar)'!$V$10,Model!AC$1,'Assumptions (Solar)'!$V$13,'Assumptions (Solar)'!$V$8*Model!$AV$902*('Assumptions (Solar)'!$AT$20*'Assumptions (Solar)'!$AT$2+'Assumptions (Solar)'!$AT$21*'Assumptions (Solar)'!$AT$3)/10^9),0)</f>
        <v>-0.005617452723</v>
      </c>
      <c r="BC1056" s="160">
        <f>IF($AV$902&gt;0,IPMT('Assumptions (Solar)'!$V$10,Model!AD$1,'Assumptions (Solar)'!$V$13,'Assumptions (Solar)'!$V$8*Model!$AV$902*('Assumptions (Solar)'!$AT$20*'Assumptions (Solar)'!$AT$2+'Assumptions (Solar)'!$AT$21*'Assumptions (Solar)'!$AT$3)/10^9),0)</f>
        <v>-0.004370823096</v>
      </c>
      <c r="BD1056" s="160">
        <f>IF($AV$902&gt;0,IPMT('Assumptions (Solar)'!$V$10,Model!AE$1,'Assumptions (Solar)'!$V$13,'Assumptions (Solar)'!$V$8*Model!$AV$902*('Assumptions (Solar)'!$AT$20*'Assumptions (Solar)'!$AT$2+'Assumptions (Solar)'!$AT$21*'Assumptions (Solar)'!$AT$3)/10^9),0)</f>
        <v>-0.003024463099</v>
      </c>
      <c r="BE1056" s="160">
        <f>IF($AV$902&gt;0,IPMT('Assumptions (Solar)'!$V$10,Model!AF$1,'Assumptions (Solar)'!$V$13,'Assumptions (Solar)'!$V$8*Model!$AV$902*('Assumptions (Solar)'!$AT$20*'Assumptions (Solar)'!$AT$2+'Assumptions (Solar)'!$AT$21*'Assumptions (Solar)'!$AT$3)/10^9),0)</f>
        <v>-0.001570394301</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-0.01149154001</v>
      </c>
      <c r="AX1057" s="160">
        <f>IF($AW$902&gt;0,IPMT('Assumptions (Solar)'!$V$10,Model!X$1,'Assumptions (Solar)'!$V$13,'Assumptions (Solar)'!$V$8*Model!$AW$902*('Assumptions (Solar)'!$AU$20*'Assumptions (Solar)'!$AU$2+'Assumptions (Solar)'!$AU$21*'Assumptions (Solar)'!$AU$3)/10^9),0)</f>
        <v>-0.01069828488</v>
      </c>
      <c r="AY1057" s="160">
        <f>IF($AW$902&gt;0,IPMT('Assumptions (Solar)'!$V$10,Model!Y$1,'Assumptions (Solar)'!$V$13,'Assumptions (Solar)'!$V$8*Model!$AW$902*('Assumptions (Solar)'!$AU$20*'Assumptions (Solar)'!$AU$2+'Assumptions (Solar)'!$AU$21*'Assumptions (Solar)'!$AU$3)/10^9),0)</f>
        <v>-0.009841569334</v>
      </c>
      <c r="AZ1057" s="160">
        <f>IF($AW$902&gt;0,IPMT('Assumptions (Solar)'!$V$10,Model!Z$1,'Assumptions (Solar)'!$V$13,'Assumptions (Solar)'!$V$8*Model!$AW$902*('Assumptions (Solar)'!$AU$20*'Assumptions (Solar)'!$AU$2+'Assumptions (Solar)'!$AU$21*'Assumptions (Solar)'!$AU$3)/10^9),0)</f>
        <v>-0.008916316549</v>
      </c>
      <c r="BA1057" s="160">
        <f>IF($AW$902&gt;0,IPMT('Assumptions (Solar)'!$V$10,Model!AA$1,'Assumptions (Solar)'!$V$13,'Assumptions (Solar)'!$V$8*Model!$AW$902*('Assumptions (Solar)'!$AU$20*'Assumptions (Solar)'!$AU$2+'Assumptions (Solar)'!$AU$21*'Assumptions (Solar)'!$AU$3)/10^9),0)</f>
        <v>-0.007917043542</v>
      </c>
      <c r="BB1057" s="160">
        <f>IF($AW$902&gt;0,IPMT('Assumptions (Solar)'!$V$10,Model!AB$1,'Assumptions (Solar)'!$V$13,'Assumptions (Solar)'!$V$8*Model!$AW$902*('Assumptions (Solar)'!$AU$20*'Assumptions (Solar)'!$AU$2+'Assumptions (Solar)'!$AU$21*'Assumptions (Solar)'!$AU$3)/10^9),0)</f>
        <v>-0.006837828694</v>
      </c>
      <c r="BC1057" s="160">
        <f>IF($AW$902&gt;0,IPMT('Assumptions (Solar)'!$V$10,Model!AC$1,'Assumptions (Solar)'!$V$13,'Assumptions (Solar)'!$V$8*Model!$AW$902*('Assumptions (Solar)'!$AU$20*'Assumptions (Solar)'!$AU$2+'Assumptions (Solar)'!$AU$21*'Assumptions (Solar)'!$AU$3)/10^9),0)</f>
        <v>-0.005672276658</v>
      </c>
      <c r="BD1057" s="160">
        <f>IF($AW$902&gt;0,IPMT('Assumptions (Solar)'!$V$10,Model!AD$1,'Assumptions (Solar)'!$V$13,'Assumptions (Solar)'!$V$8*Model!$AW$902*('Assumptions (Solar)'!$AU$20*'Assumptions (Solar)'!$AU$2+'Assumptions (Solar)'!$AU$21*'Assumptions (Solar)'!$AU$3)/10^9),0)</f>
        <v>-0.004413480459</v>
      </c>
      <c r="BE1057" s="160">
        <f>IF($AW$902&gt;0,IPMT('Assumptions (Solar)'!$V$10,Model!AE$1,'Assumptions (Solar)'!$V$13,'Assumptions (Solar)'!$V$8*Model!$AW$902*('Assumptions (Solar)'!$AU$20*'Assumptions (Solar)'!$AU$2+'Assumptions (Solar)'!$AU$21*'Assumptions (Solar)'!$AU$3)/10^9),0)</f>
        <v>-0.003053980564</v>
      </c>
      <c r="BF1057" s="160">
        <f>IF($AW$902&gt;0,IPMT('Assumptions (Solar)'!$V$10,Model!AF$1,'Assumptions (Solar)'!$V$13,'Assumptions (Solar)'!$V$8*Model!$AW$902*('Assumptions (Solar)'!$AU$20*'Assumptions (Solar)'!$AU$2+'Assumptions (Solar)'!$AU$21*'Assumptions (Solar)'!$AU$3)/10^9),0)</f>
        <v>-0.001585720677</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-0.02320522159</v>
      </c>
      <c r="AY1058" s="160">
        <f>IF($AX$902&gt;0,IPMT('Assumptions (Solar)'!$V$10,Model!X$1,'Assumptions (Solar)'!$V$13,'Assumptions (Solar)'!$V$8*Model!$AX$902*('Assumptions (Solar)'!$AV$20*'Assumptions (Solar)'!$AV$2+'Assumptions (Solar)'!$AV$21*'Assumptions (Solar)'!$AV$3)/10^9),0)</f>
        <v>-0.02160337701</v>
      </c>
      <c r="AZ1058" s="160">
        <f>IF($AX$902&gt;0,IPMT('Assumptions (Solar)'!$V$10,Model!Y$1,'Assumptions (Solar)'!$V$13,'Assumptions (Solar)'!$V$8*Model!$AX$902*('Assumptions (Solar)'!$AV$20*'Assumptions (Solar)'!$AV$2+'Assumptions (Solar)'!$AV$21*'Assumptions (Solar)'!$AV$3)/10^9),0)</f>
        <v>-0.01987338486</v>
      </c>
      <c r="BA1058" s="160">
        <f>IF($AX$902&gt;0,IPMT('Assumptions (Solar)'!$V$10,Model!Z$1,'Assumptions (Solar)'!$V$13,'Assumptions (Solar)'!$V$8*Model!$AX$902*('Assumptions (Solar)'!$AV$20*'Assumptions (Solar)'!$AV$2+'Assumptions (Solar)'!$AV$21*'Assumptions (Solar)'!$AV$3)/10^9),0)</f>
        <v>-0.01800499334</v>
      </c>
      <c r="BB1058" s="160">
        <f>IF($AX$902&gt;0,IPMT('Assumptions (Solar)'!$V$10,Model!AA$1,'Assumptions (Solar)'!$V$13,'Assumptions (Solar)'!$V$8*Model!$AX$902*('Assumptions (Solar)'!$AV$20*'Assumptions (Solar)'!$AV$2+'Assumptions (Solar)'!$AV$21*'Assumptions (Solar)'!$AV$3)/10^9),0)</f>
        <v>-0.0159871305</v>
      </c>
      <c r="BC1058" s="160">
        <f>IF($AX$902&gt;0,IPMT('Assumptions (Solar)'!$V$10,Model!AB$1,'Assumptions (Solar)'!$V$13,'Assumptions (Solar)'!$V$8*Model!$AX$902*('Assumptions (Solar)'!$AV$20*'Assumptions (Solar)'!$AV$2+'Assumptions (Solar)'!$AV$21*'Assumptions (Solar)'!$AV$3)/10^9),0)</f>
        <v>-0.01380783863</v>
      </c>
      <c r="BD1058" s="160">
        <f>IF($AX$902&gt;0,IPMT('Assumptions (Solar)'!$V$10,Model!AC$1,'Assumptions (Solar)'!$V$13,'Assumptions (Solar)'!$V$8*Model!$AX$902*('Assumptions (Solar)'!$AV$20*'Assumptions (Solar)'!$AV$2+'Assumptions (Solar)'!$AV$21*'Assumptions (Solar)'!$AV$3)/10^9),0)</f>
        <v>-0.01145420341</v>
      </c>
      <c r="BE1058" s="160">
        <f>IF($AX$902&gt;0,IPMT('Assumptions (Solar)'!$V$10,Model!AD$1,'Assumptions (Solar)'!$V$13,'Assumptions (Solar)'!$V$8*Model!$AX$902*('Assumptions (Solar)'!$AV$20*'Assumptions (Solar)'!$AV$2+'Assumptions (Solar)'!$AV$21*'Assumptions (Solar)'!$AV$3)/10^9),0)</f>
        <v>-0.008912277377</v>
      </c>
      <c r="BF1058" s="160">
        <f>IF($AX$902&gt;0,IPMT('Assumptions (Solar)'!$V$10,Model!AE$1,'Assumptions (Solar)'!$V$13,'Assumptions (Solar)'!$V$8*Model!$AX$902*('Assumptions (Solar)'!$AV$20*'Assumptions (Solar)'!$AV$2+'Assumptions (Solar)'!$AV$21*'Assumptions (Solar)'!$AV$3)/10^9),0)</f>
        <v>-0.006166997258</v>
      </c>
      <c r="BG1058" s="160">
        <f>IF($AX$902&gt;0,IPMT('Assumptions (Solar)'!$V$10,Model!AF$1,'Assumptions (Solar)'!$V$13,'Assumptions (Solar)'!$V$8*Model!$AX$902*('Assumptions (Solar)'!$AV$20*'Assumptions (Solar)'!$AV$2+'Assumptions (Solar)'!$AV$21*'Assumptions (Solar)'!$AV$3)/10^9),0)</f>
        <v>-0.00320209473</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-0.02339433355</v>
      </c>
      <c r="AZ1059" s="160">
        <f>IF($AY$902&gt;0,IPMT('Assumptions (Solar)'!$V$10,Model!X$1,'Assumptions (Solar)'!$V$13,'Assumptions (Solar)'!$V$8*Model!$AY$902*('Assumptions (Solar)'!$AW$20*'Assumptions (Solar)'!$AW$2+'Assumptions (Solar)'!$AW$21*'Assumptions (Solar)'!$AW$3)/10^9),0)</f>
        <v>-0.02177943466</v>
      </c>
      <c r="BA1059" s="160">
        <f>IF($AY$902&gt;0,IPMT('Assumptions (Solar)'!$V$10,Model!Y$1,'Assumptions (Solar)'!$V$13,'Assumptions (Solar)'!$V$8*Model!$AY$902*('Assumptions (Solar)'!$AW$20*'Assumptions (Solar)'!$AW$2+'Assumptions (Solar)'!$AW$21*'Assumptions (Solar)'!$AW$3)/10^9),0)</f>
        <v>-0.02003534387</v>
      </c>
      <c r="BB1059" s="160">
        <f>IF($AY$902&gt;0,IPMT('Assumptions (Solar)'!$V$10,Model!Z$1,'Assumptions (Solar)'!$V$13,'Assumptions (Solar)'!$V$8*Model!$AY$902*('Assumptions (Solar)'!$AW$20*'Assumptions (Solar)'!$AW$2+'Assumptions (Solar)'!$AW$21*'Assumptions (Solar)'!$AW$3)/10^9),0)</f>
        <v>-0.01815172581</v>
      </c>
      <c r="BC1059" s="160">
        <f>IF($AY$902&gt;0,IPMT('Assumptions (Solar)'!$V$10,Model!AA$1,'Assumptions (Solar)'!$V$13,'Assumptions (Solar)'!$V$8*Model!$AY$902*('Assumptions (Solar)'!$AW$20*'Assumptions (Solar)'!$AW$2+'Assumptions (Solar)'!$AW$21*'Assumptions (Solar)'!$AW$3)/10^9),0)</f>
        <v>-0.01611741831</v>
      </c>
      <c r="BD1059" s="160">
        <f>IF($AY$902&gt;0,IPMT('Assumptions (Solar)'!$V$10,Model!AB$1,'Assumptions (Solar)'!$V$13,'Assumptions (Solar)'!$V$8*Model!$AY$902*('Assumptions (Solar)'!$AW$20*'Assumptions (Solar)'!$AW$2+'Assumptions (Solar)'!$AW$21*'Assumptions (Solar)'!$AW$3)/10^9),0)</f>
        <v>-0.01392036621</v>
      </c>
      <c r="BE1059" s="160">
        <f>IF($AY$902&gt;0,IPMT('Assumptions (Solar)'!$V$10,Model!AC$1,'Assumptions (Solar)'!$V$13,'Assumptions (Solar)'!$V$8*Model!$AY$902*('Assumptions (Solar)'!$AW$20*'Assumptions (Solar)'!$AW$2+'Assumptions (Solar)'!$AW$21*'Assumptions (Solar)'!$AW$3)/10^9),0)</f>
        <v>-0.01154754994</v>
      </c>
      <c r="BF1059" s="160">
        <f>IF($AY$902&gt;0,IPMT('Assumptions (Solar)'!$V$10,Model!AD$1,'Assumptions (Solar)'!$V$13,'Assumptions (Solar)'!$V$8*Model!$AY$902*('Assumptions (Solar)'!$AW$20*'Assumptions (Solar)'!$AW$2+'Assumptions (Solar)'!$AW$21*'Assumptions (Solar)'!$AW$3)/10^9),0)</f>
        <v>-0.008984908367</v>
      </c>
      <c r="BG1059" s="160">
        <f>IF($AY$902&gt;0,IPMT('Assumptions (Solar)'!$V$10,Model!AE$1,'Assumptions (Solar)'!$V$13,'Assumptions (Solar)'!$V$8*Model!$AY$902*('Assumptions (Solar)'!$AW$20*'Assumptions (Solar)'!$AW$2+'Assumptions (Solar)'!$AW$21*'Assumptions (Solar)'!$AW$3)/10^9),0)</f>
        <v>-0.006217255469</v>
      </c>
      <c r="BH1059" s="160">
        <f>IF($AY$902&gt;0,IPMT('Assumptions (Solar)'!$V$10,Model!AF$1,'Assumptions (Solar)'!$V$13,'Assumptions (Solar)'!$V$8*Model!$AY$902*('Assumptions (Solar)'!$AW$20*'Assumptions (Solar)'!$AW$2+'Assumptions (Solar)'!$AW$21*'Assumptions (Solar)'!$AW$3)/10^9),0)</f>
        <v>-0.00322819034</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-0.02361558494</v>
      </c>
      <c r="BA1060" s="160">
        <f>IF($AZ$902&gt;0,IPMT('Assumptions (Solar)'!$V$10,Model!X$1,'Assumptions (Solar)'!$V$13,'Assumptions (Solar)'!$V$8*Model!$AZ$902*('Assumptions (Solar)'!$AX$20*'Assumptions (Solar)'!$AX$2+'Assumptions (Solar)'!$AX$21*'Assumptions (Solar)'!$AX$3)/10^9),0)</f>
        <v>-0.02198541318</v>
      </c>
      <c r="BB1060" s="160">
        <f>IF($AZ$902&gt;0,IPMT('Assumptions (Solar)'!$V$10,Model!Y$1,'Assumptions (Solar)'!$V$13,'Assumptions (Solar)'!$V$8*Model!$AZ$902*('Assumptions (Solar)'!$AX$20*'Assumptions (Solar)'!$AX$2+'Assumptions (Solar)'!$AX$21*'Assumptions (Solar)'!$AX$3)/10^9),0)</f>
        <v>-0.02022482769</v>
      </c>
      <c r="BC1060" s="160">
        <f>IF($AZ$902&gt;0,IPMT('Assumptions (Solar)'!$V$10,Model!Z$1,'Assumptions (Solar)'!$V$13,'Assumptions (Solar)'!$V$8*Model!$AZ$902*('Assumptions (Solar)'!$AX$20*'Assumptions (Solar)'!$AX$2+'Assumptions (Solar)'!$AX$21*'Assumptions (Solar)'!$AX$3)/10^9),0)</f>
        <v>-0.01832339536</v>
      </c>
      <c r="BD1060" s="160">
        <f>IF($AZ$902&gt;0,IPMT('Assumptions (Solar)'!$V$10,Model!AA$1,'Assumptions (Solar)'!$V$13,'Assumptions (Solar)'!$V$8*Model!$AZ$902*('Assumptions (Solar)'!$AX$20*'Assumptions (Solar)'!$AX$2+'Assumptions (Solar)'!$AX$21*'Assumptions (Solar)'!$AX$3)/10^9),0)</f>
        <v>-0.01626984844</v>
      </c>
      <c r="BE1060" s="160">
        <f>IF($AZ$902&gt;0,IPMT('Assumptions (Solar)'!$V$10,Model!AB$1,'Assumptions (Solar)'!$V$13,'Assumptions (Solar)'!$V$8*Model!$AZ$902*('Assumptions (Solar)'!$AX$20*'Assumptions (Solar)'!$AX$2+'Assumptions (Solar)'!$AX$21*'Assumptions (Solar)'!$AX$3)/10^9),0)</f>
        <v>-0.01405201776</v>
      </c>
      <c r="BF1060" s="160">
        <f>IF($AZ$902&gt;0,IPMT('Assumptions (Solar)'!$V$10,Model!AC$1,'Assumptions (Solar)'!$V$13,'Assumptions (Solar)'!$V$8*Model!$AZ$902*('Assumptions (Solar)'!$AX$20*'Assumptions (Solar)'!$AX$2+'Assumptions (Solar)'!$AX$21*'Assumptions (Solar)'!$AX$3)/10^9),0)</f>
        <v>-0.01165676064</v>
      </c>
      <c r="BG1060" s="160">
        <f>IF($AZ$902&gt;0,IPMT('Assumptions (Solar)'!$V$10,Model!AD$1,'Assumptions (Solar)'!$V$13,'Assumptions (Solar)'!$V$8*Model!$AZ$902*('Assumptions (Solar)'!$AX$20*'Assumptions (Solar)'!$AX$2+'Assumptions (Solar)'!$AX$21*'Assumptions (Solar)'!$AX$3)/10^9),0)</f>
        <v>-0.009069882938</v>
      </c>
      <c r="BH1060" s="160">
        <f>IF($AZ$902&gt;0,IPMT('Assumptions (Solar)'!$V$10,Model!AE$1,'Assumptions (Solar)'!$V$13,'Assumptions (Solar)'!$V$8*Model!$AZ$902*('Assumptions (Solar)'!$AX$20*'Assumptions (Solar)'!$AX$2+'Assumptions (Solar)'!$AX$21*'Assumptions (Solar)'!$AX$3)/10^9),0)</f>
        <v>-0.006276055025</v>
      </c>
      <c r="BI1060" s="160">
        <f>IF($AZ$902&gt;0,IPMT('Assumptions (Solar)'!$V$10,Model!AF$1,'Assumptions (Solar)'!$V$13,'Assumptions (Solar)'!$V$8*Model!$AZ$902*('Assumptions (Solar)'!$AX$20*'Assumptions (Solar)'!$AX$2+'Assumptions (Solar)'!$AX$21*'Assumptions (Solar)'!$AX$3)/10^9),0)</f>
        <v>-0.003258720878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-0.02380231728</v>
      </c>
      <c r="BB1061" s="160">
        <f>IF($BA$902&gt;0,IPMT('Assumptions (Solar)'!$V$10,Model!X$1,'Assumptions (Solar)'!$V$13,'Assumptions (Solar)'!$V$8*Model!$BA$902*('Assumptions (Solar)'!$AY$20*'Assumptions (Solar)'!$AY$2+'Assumptions (Solar)'!$AY$21*'Assumptions (Solar)'!$AY$3)/10^9),0)</f>
        <v>-0.02215925549</v>
      </c>
      <c r="BC1061" s="160">
        <f>IF($BA$902&gt;0,IPMT('Assumptions (Solar)'!$V$10,Model!Y$1,'Assumptions (Solar)'!$V$13,'Assumptions (Solar)'!$V$8*Model!$BA$902*('Assumptions (Solar)'!$AY$20*'Assumptions (Solar)'!$AY$2+'Assumptions (Solar)'!$AY$21*'Assumptions (Solar)'!$AY$3)/10^9),0)</f>
        <v>-0.02038474875</v>
      </c>
      <c r="BD1061" s="160">
        <f>IF($BA$902&gt;0,IPMT('Assumptions (Solar)'!$V$10,Model!Z$1,'Assumptions (Solar)'!$V$13,'Assumptions (Solar)'!$V$8*Model!$BA$902*('Assumptions (Solar)'!$AY$20*'Assumptions (Solar)'!$AY$2+'Assumptions (Solar)'!$AY$21*'Assumptions (Solar)'!$AY$3)/10^9),0)</f>
        <v>-0.01846828148</v>
      </c>
      <c r="BE1061" s="160">
        <f>IF($BA$902&gt;0,IPMT('Assumptions (Solar)'!$V$10,Model!AA$1,'Assumptions (Solar)'!$V$13,'Assumptions (Solar)'!$V$8*Model!$BA$902*('Assumptions (Solar)'!$AY$20*'Assumptions (Solar)'!$AY$2+'Assumptions (Solar)'!$AY$21*'Assumptions (Solar)'!$AY$3)/10^9),0)</f>
        <v>-0.01639849682</v>
      </c>
      <c r="BF1061" s="160">
        <f>IF($BA$902&gt;0,IPMT('Assumptions (Solar)'!$V$10,Model!AB$1,'Assumptions (Solar)'!$V$13,'Assumptions (Solar)'!$V$8*Model!$BA$902*('Assumptions (Solar)'!$AY$20*'Assumptions (Solar)'!$AY$2+'Assumptions (Solar)'!$AY$21*'Assumptions (Solar)'!$AY$3)/10^9),0)</f>
        <v>-0.01416312939</v>
      </c>
      <c r="BG1061" s="160">
        <f>IF($BA$902&gt;0,IPMT('Assumptions (Solar)'!$V$10,Model!AC$1,'Assumptions (Solar)'!$V$13,'Assumptions (Solar)'!$V$8*Model!$BA$902*('Assumptions (Solar)'!$AY$20*'Assumptions (Solar)'!$AY$2+'Assumptions (Solar)'!$AY$21*'Assumptions (Solar)'!$AY$3)/10^9),0)</f>
        <v>-0.01174893257</v>
      </c>
      <c r="BH1061" s="160">
        <f>IF($BA$902&gt;0,IPMT('Assumptions (Solar)'!$V$10,Model!AD$1,'Assumptions (Solar)'!$V$13,'Assumptions (Solar)'!$V$8*Model!$BA$902*('Assumptions (Solar)'!$AY$20*'Assumptions (Solar)'!$AY$2+'Assumptions (Solar)'!$AY$21*'Assumptions (Solar)'!$AY$3)/10^9),0)</f>
        <v>-0.009141600005</v>
      </c>
      <c r="BI1061" s="160">
        <f>IF($BA$902&gt;0,IPMT('Assumptions (Solar)'!$V$10,Model!AE$1,'Assumptions (Solar)'!$V$13,'Assumptions (Solar)'!$V$8*Model!$BA$902*('Assumptions (Solar)'!$AY$20*'Assumptions (Solar)'!$AY$2+'Assumptions (Solar)'!$AY$21*'Assumptions (Solar)'!$AY$3)/10^9),0)</f>
        <v>-0.006325680831</v>
      </c>
      <c r="BJ1061" s="160">
        <f>IF($BA$902&gt;0,IPMT('Assumptions (Solar)'!$V$10,Model!AF$1,'Assumptions (Solar)'!$V$13,'Assumptions (Solar)'!$V$8*Model!$BA$902*('Assumptions (Solar)'!$AY$20*'Assumptions (Solar)'!$AY$2+'Assumptions (Solar)'!$AY$21*'Assumptions (Solar)'!$AY$3)/10^9),0)</f>
        <v>-0.003284488124</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0.0001450973836</v>
      </c>
      <c r="L1062" s="176">
        <f t="shared" si="43"/>
        <v>0.0002321558137</v>
      </c>
      <c r="M1062" s="176">
        <f t="shared" si="43"/>
        <v>0.00555319016</v>
      </c>
      <c r="N1062" s="176">
        <f t="shared" si="43"/>
        <v>0.02333003072</v>
      </c>
      <c r="O1062" s="176">
        <f t="shared" si="43"/>
        <v>0.08225338006</v>
      </c>
      <c r="P1062" s="176">
        <f t="shared" si="43"/>
        <v>0.2174372404</v>
      </c>
      <c r="Q1062" s="176">
        <f t="shared" si="43"/>
        <v>0.3971450784</v>
      </c>
      <c r="R1062" s="176">
        <f t="shared" si="43"/>
        <v>0.4446555277</v>
      </c>
      <c r="S1062" s="176">
        <f t="shared" si="43"/>
        <v>0.4488944109</v>
      </c>
      <c r="T1062" s="176">
        <f t="shared" si="43"/>
        <v>0.5351631419</v>
      </c>
      <c r="U1062" s="176">
        <f t="shared" si="43"/>
        <v>0.560228753</v>
      </c>
      <c r="V1062" s="176">
        <f t="shared" si="43"/>
        <v>0.4140530352</v>
      </c>
      <c r="W1062" s="176">
        <f t="shared" si="43"/>
        <v>0.246789227</v>
      </c>
      <c r="X1062" s="176">
        <f t="shared" si="43"/>
        <v>0.2385816223</v>
      </c>
      <c r="Y1062" s="176">
        <f t="shared" si="43"/>
        <v>0.2685343301</v>
      </c>
      <c r="Z1062" s="176">
        <f t="shared" si="43"/>
        <v>0.2409551437</v>
      </c>
      <c r="AA1062" s="176">
        <f t="shared" si="43"/>
        <v>0.2329295571</v>
      </c>
      <c r="AB1062" s="176">
        <f t="shared" si="43"/>
        <v>0.2598042381</v>
      </c>
      <c r="AC1062" s="176">
        <f t="shared" si="43"/>
        <v>0.2635095546</v>
      </c>
      <c r="AD1062" s="176">
        <f t="shared" si="43"/>
        <v>0.2506660924</v>
      </c>
      <c r="AE1062" s="176">
        <f t="shared" si="43"/>
        <v>0.2439104743</v>
      </c>
      <c r="AF1062" s="176">
        <f t="shared" si="43"/>
        <v>0.2368224437</v>
      </c>
      <c r="AG1062" s="176">
        <f t="shared" si="43"/>
        <v>0.2293205412</v>
      </c>
      <c r="AH1062" s="176">
        <f t="shared" si="43"/>
        <v>0.2214040865</v>
      </c>
      <c r="AI1062" s="176">
        <f t="shared" si="43"/>
        <v>0.215358546</v>
      </c>
      <c r="AJ1062" s="176">
        <f t="shared" si="43"/>
        <v>0.2126070596</v>
      </c>
      <c r="AK1062" s="176">
        <f t="shared" si="43"/>
        <v>0.2117988291</v>
      </c>
      <c r="AL1062" s="176">
        <f t="shared" si="43"/>
        <v>0.2121443293</v>
      </c>
      <c r="AM1062" s="176">
        <f t="shared" si="43"/>
        <v>0.2145476234</v>
      </c>
      <c r="AN1062" s="176">
        <f t="shared" si="43"/>
        <v>0.2201258795</v>
      </c>
      <c r="AO1062" s="176">
        <f t="shared" si="43"/>
        <v>0.2351002427</v>
      </c>
      <c r="AP1062" s="176">
        <f t="shared" si="43"/>
        <v>0.2721298671</v>
      </c>
      <c r="AQ1062" s="176">
        <f t="shared" si="43"/>
        <v>0.3250073787</v>
      </c>
      <c r="AR1062" s="176">
        <f t="shared" si="43"/>
        <v>0.3431503465</v>
      </c>
      <c r="AS1062" s="176">
        <f t="shared" si="43"/>
        <v>0.3543749178</v>
      </c>
      <c r="AT1062" s="176">
        <f t="shared" si="43"/>
        <v>0.3978952056</v>
      </c>
      <c r="AU1062" s="176">
        <f t="shared" si="43"/>
        <v>0.4242297725</v>
      </c>
      <c r="AV1062" s="176">
        <f t="shared" si="43"/>
        <v>0.3833472331</v>
      </c>
      <c r="AW1062" s="176">
        <f t="shared" si="43"/>
        <v>0.3264575019</v>
      </c>
      <c r="AX1062" s="176">
        <f t="shared" si="43"/>
        <v>0.3467447703</v>
      </c>
      <c r="AY1062" s="176">
        <f t="shared" si="43"/>
        <v>0.4017329144</v>
      </c>
      <c r="AZ1062" s="176">
        <f t="shared" si="43"/>
        <v>0.4266360869</v>
      </c>
      <c r="BA1062" s="176">
        <f t="shared" si="43"/>
        <v>0.4471196827</v>
      </c>
      <c r="BB1062" s="176">
        <f t="shared" si="43"/>
        <v>0.3787732353</v>
      </c>
      <c r="BC1062" s="176">
        <f t="shared" si="43"/>
        <v>0.2358793394</v>
      </c>
      <c r="BD1062" s="176">
        <f t="shared" si="43"/>
        <v>0.1418761656</v>
      </c>
      <c r="BE1062" s="176">
        <f t="shared" si="43"/>
        <v>0.08546426339</v>
      </c>
      <c r="BF1062" s="176">
        <f t="shared" si="43"/>
        <v>0.02856278073</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0.0001450973836</v>
      </c>
      <c r="L1071" s="160">
        <f>IF($K$902&gt;0,'Assumptions (Solar)'!W$14*Model!$K$902*('Assumptions (Solar)'!$I$20*'Assumptions (Solar)'!$I$2+'Assumptions (Solar)'!$I$21*'Assumptions (Solar)'!$I$3)/10^9,0)</f>
        <v>0.0002321558137</v>
      </c>
      <c r="M1071" s="160">
        <f>IF($K$902&gt;0,'Assumptions (Solar)'!X$14*Model!$K$902*('Assumptions (Solar)'!$I$20*'Assumptions (Solar)'!$I$2+'Assumptions (Solar)'!$I$21*'Assumptions (Solar)'!$I$3)/10^9,0)</f>
        <v>0.0001392934882</v>
      </c>
      <c r="N1071" s="160">
        <f>IF($K$902&gt;0,'Assumptions (Solar)'!Y$14*Model!$K$902*('Assumptions (Solar)'!$I$20*'Assumptions (Solar)'!$I$2+'Assumptions (Solar)'!$I$21*'Assumptions (Solar)'!$I$3)/10^9,0)</f>
        <v>0.00008357609293</v>
      </c>
      <c r="O1071" s="160">
        <f>IF($K$902&gt;0,'Assumptions (Solar)'!Z$14*Model!$K$902*('Assumptions (Solar)'!$I$20*'Assumptions (Solar)'!$I$2+'Assumptions (Solar)'!$I$21*'Assumptions (Solar)'!$I$3)/10^9,0)</f>
        <v>0.00008357609293</v>
      </c>
      <c r="P1071" s="160">
        <f>IF($K$902&gt;0,'Assumptions (Solar)'!AA$14*Model!$K$902*('Assumptions (Solar)'!$I$20*'Assumptions (Solar)'!$I$2+'Assumptions (Solar)'!$I$21*'Assumptions (Solar)'!$I$3)/10^9,0)</f>
        <v>0.00004178804646</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0.005413896671</v>
      </c>
      <c r="N1073" s="160">
        <f>IF($M$902&gt;0,'Assumptions (Solar)'!W$14*Model!$M$902*('Assumptions (Solar)'!$K$20*'Assumptions (Solar)'!$K$2+'Assumptions (Solar)'!$K$21*'Assumptions (Solar)'!$K$3)/10^9,0)</f>
        <v>0.008662234674</v>
      </c>
      <c r="O1073" s="160">
        <f>IF($M$902&gt;0,'Assumptions (Solar)'!X$14*Model!$M$902*('Assumptions (Solar)'!$K$20*'Assumptions (Solar)'!$K$2+'Assumptions (Solar)'!$K$21*'Assumptions (Solar)'!$K$3)/10^9,0)</f>
        <v>0.005197340804</v>
      </c>
      <c r="P1073" s="160">
        <f>IF($M$902&gt;0,'Assumptions (Solar)'!Y$14*Model!$M$902*('Assumptions (Solar)'!$K$20*'Assumptions (Solar)'!$K$2+'Assumptions (Solar)'!$K$21*'Assumptions (Solar)'!$K$3)/10^9,0)</f>
        <v>0.003118404483</v>
      </c>
      <c r="Q1073" s="160">
        <f>IF($M$902&gt;0,'Assumptions (Solar)'!Z$14*Model!$M$902*('Assumptions (Solar)'!$K$20*'Assumptions (Solar)'!$K$2+'Assumptions (Solar)'!$K$21*'Assumptions (Solar)'!$K$3)/10^9,0)</f>
        <v>0.003118404483</v>
      </c>
      <c r="R1073" s="160">
        <f>IF($M$902&gt;0,'Assumptions (Solar)'!AA$14*Model!$M$902*('Assumptions (Solar)'!$K$20*'Assumptions (Solar)'!$K$2+'Assumptions (Solar)'!$K$21*'Assumptions (Solar)'!$K$3)/10^9,0)</f>
        <v>0.001559202241</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0.01458421995</v>
      </c>
      <c r="O1074" s="177">
        <f>IF($N$902&gt;0,'Assumptions (Solar)'!W$14*Model!$N$902*('Assumptions (Solar)'!$L$20*'Assumptions (Solar)'!$L$2+'Assumptions (Solar)'!$L$21*'Assumptions (Solar)'!$L$3)/10^9,0)</f>
        <v>0.02333475193</v>
      </c>
      <c r="P1074" s="177">
        <f>IF($N$902&gt;0,'Assumptions (Solar)'!X$14*Model!$N$902*('Assumptions (Solar)'!$L$20*'Assumptions (Solar)'!$L$2+'Assumptions (Solar)'!$L$21*'Assumptions (Solar)'!$L$3)/10^9,0)</f>
        <v>0.01400085116</v>
      </c>
      <c r="Q1074" s="177">
        <f>IF($N$902&gt;0,'Assumptions (Solar)'!Y$14*Model!$N$902*('Assumptions (Solar)'!$L$20*'Assumptions (Solar)'!$L$2+'Assumptions (Solar)'!$L$21*'Assumptions (Solar)'!$L$3)/10^9,0)</f>
        <v>0.008400510693</v>
      </c>
      <c r="R1074" s="177">
        <f>IF($N$902&gt;0,'Assumptions (Solar)'!Z$14*Model!$N$902*('Assumptions (Solar)'!$L$20*'Assumptions (Solar)'!$L$2+'Assumptions (Solar)'!$L$21*'Assumptions (Solar)'!$L$3)/10^9,0)</f>
        <v>0.008400510693</v>
      </c>
      <c r="S1074" s="177">
        <f>IF($N$902&gt;0,'Assumptions (Solar)'!AA$14*Model!$N$902*('Assumptions (Solar)'!$L$20*'Assumptions (Solar)'!$L$2+'Assumptions (Solar)'!$L$21*'Assumptions (Solar)'!$L$3)/10^9,0)</f>
        <v>0.004200255347</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0.05363771124</v>
      </c>
      <c r="P1075" s="160">
        <f>IF($O$902&gt;0,'Assumptions (Solar)'!W$14*Model!$O$902*('Assumptions (Solar)'!$M$20*'Assumptions (Solar)'!$M$2+'Assumptions (Solar)'!$M$21*'Assumptions (Solar)'!$M$3)/10^9,0)</f>
        <v>0.08582033798</v>
      </c>
      <c r="Q1075" s="160">
        <f>IF($O$902&gt;0,'Assumptions (Solar)'!X$14*Model!$O$902*('Assumptions (Solar)'!$M$20*'Assumptions (Solar)'!$M$2+'Assumptions (Solar)'!$M$21*'Assumptions (Solar)'!$M$3)/10^9,0)</f>
        <v>0.05149220279</v>
      </c>
      <c r="R1075" s="160">
        <f>IF($O$902&gt;0,'Assumptions (Solar)'!Y$14*Model!$O$902*('Assumptions (Solar)'!$M$20*'Assumptions (Solar)'!$M$2+'Assumptions (Solar)'!$M$21*'Assumptions (Solar)'!$M$3)/10^9,0)</f>
        <v>0.03089532167</v>
      </c>
      <c r="S1075" s="160">
        <f>IF($O$902&gt;0,'Assumptions (Solar)'!Z$14*Model!$O$902*('Assumptions (Solar)'!$M$20*'Assumptions (Solar)'!$M$2+'Assumptions (Solar)'!$M$21*'Assumptions (Solar)'!$M$3)/10^9,0)</f>
        <v>0.03089532167</v>
      </c>
      <c r="T1075" s="160">
        <f>IF($O$902&gt;0,'Assumptions (Solar)'!AA$14*Model!$O$902*('Assumptions (Solar)'!$M$20*'Assumptions (Solar)'!$M$2+'Assumptions (Solar)'!$M$21*'Assumptions (Solar)'!$M$3)/10^9,0)</f>
        <v>0.01544766084</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0.1144558587</v>
      </c>
      <c r="Q1076" s="177">
        <f>IF($P$902&gt;0,'Assumptions (Solar)'!W$14*Model!$P$902*('Assumptions (Solar)'!$N$20*'Assumptions (Solar)'!$N$2+'Assumptions (Solar)'!$N$21*'Assumptions (Solar)'!$N$3)/10^9,0)</f>
        <v>0.183129374</v>
      </c>
      <c r="R1076" s="177">
        <f>IF($P$902&gt;0,'Assumptions (Solar)'!X$14*Model!$P$902*('Assumptions (Solar)'!$N$20*'Assumptions (Solar)'!$N$2+'Assumptions (Solar)'!$N$21*'Assumptions (Solar)'!$N$3)/10^9,0)</f>
        <v>0.1098776244</v>
      </c>
      <c r="S1076" s="177">
        <f>IF($P$902&gt;0,'Assumptions (Solar)'!Y$14*Model!$P$902*('Assumptions (Solar)'!$N$20*'Assumptions (Solar)'!$N$2+'Assumptions (Solar)'!$N$21*'Assumptions (Solar)'!$N$3)/10^9,0)</f>
        <v>0.06592657462</v>
      </c>
      <c r="T1076" s="177">
        <f>IF($P$902&gt;0,'Assumptions (Solar)'!Z$14*Model!$P$902*('Assumptions (Solar)'!$N$20*'Assumptions (Solar)'!$N$2+'Assumptions (Solar)'!$N$21*'Assumptions (Solar)'!$N$3)/10^9,0)</f>
        <v>0.06592657462</v>
      </c>
      <c r="U1076" s="177">
        <f>IF($P$902&gt;0,'Assumptions (Solar)'!AA$14*Model!$P$902*('Assumptions (Solar)'!$N$20*'Assumptions (Solar)'!$N$2+'Assumptions (Solar)'!$N$21*'Assumptions (Solar)'!$N$3)/10^9,0)</f>
        <v>0.03296328731</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0.1510045864</v>
      </c>
      <c r="R1077" s="160">
        <f>IF($Q$902&gt;0,'Assumptions (Solar)'!W$14*Model!$Q$902*('Assumptions (Solar)'!$O$20*'Assumptions (Solar)'!$O$2+'Assumptions (Solar)'!$O$21*'Assumptions (Solar)'!$O$3)/10^9,0)</f>
        <v>0.2416073383</v>
      </c>
      <c r="S1077" s="160">
        <f>IF($Q$902&gt;0,'Assumptions (Solar)'!X$14*Model!$Q$902*('Assumptions (Solar)'!$O$20*'Assumptions (Solar)'!$O$2+'Assumptions (Solar)'!$O$21*'Assumptions (Solar)'!$O$3)/10^9,0)</f>
        <v>0.144964403</v>
      </c>
      <c r="T1077" s="160">
        <f>IF($Q$902&gt;0,'Assumptions (Solar)'!Y$14*Model!$Q$902*('Assumptions (Solar)'!$O$20*'Assumptions (Solar)'!$O$2+'Assumptions (Solar)'!$O$21*'Assumptions (Solar)'!$O$3)/10^9,0)</f>
        <v>0.08697864179</v>
      </c>
      <c r="U1077" s="160">
        <f>IF($Q$902&gt;0,'Assumptions (Solar)'!Z$14*Model!$Q$902*('Assumptions (Solar)'!$O$20*'Assumptions (Solar)'!$O$2+'Assumptions (Solar)'!$O$21*'Assumptions (Solar)'!$O$3)/10^9,0)</f>
        <v>0.08697864179</v>
      </c>
      <c r="V1077" s="160">
        <f>IF($Q$902&gt;0,'Assumptions (Solar)'!AA$14*Model!$Q$902*('Assumptions (Solar)'!$O$20*'Assumptions (Solar)'!$O$2+'Assumptions (Solar)'!$O$21*'Assumptions (Solar)'!$O$3)/10^9,0)</f>
        <v>0.04348932089</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0.05231553043</v>
      </c>
      <c r="S1078" s="177">
        <f>IF($R$902&gt;0,'Assumptions (Solar)'!W$14*Model!$R$902*('Assumptions (Solar)'!$P$20*'Assumptions (Solar)'!$P$2+'Assumptions (Solar)'!$P$21*'Assumptions (Solar)'!$P$3)/10^9,0)</f>
        <v>0.08370484868</v>
      </c>
      <c r="T1078" s="177">
        <f>IF($R$902&gt;0,'Assumptions (Solar)'!X$14*Model!$R$902*('Assumptions (Solar)'!$P$20*'Assumptions (Solar)'!$P$2+'Assumptions (Solar)'!$P$21*'Assumptions (Solar)'!$P$3)/10^9,0)</f>
        <v>0.05022290921</v>
      </c>
      <c r="U1078" s="177">
        <f>IF($R$902&gt;0,'Assumptions (Solar)'!Y$14*Model!$R$902*('Assumptions (Solar)'!$P$20*'Assumptions (Solar)'!$P$2+'Assumptions (Solar)'!$P$21*'Assumptions (Solar)'!$P$3)/10^9,0)</f>
        <v>0.03013374553</v>
      </c>
      <c r="V1078" s="177">
        <f>IF($R$902&gt;0,'Assumptions (Solar)'!Z$14*Model!$R$902*('Assumptions (Solar)'!$P$20*'Assumptions (Solar)'!$P$2+'Assumptions (Solar)'!$P$21*'Assumptions (Solar)'!$P$3)/10^9,0)</f>
        <v>0.03013374553</v>
      </c>
      <c r="W1078" s="177">
        <f>IF($R$902&gt;0,'Assumptions (Solar)'!AA$14*Model!$R$902*('Assumptions (Solar)'!$P$20*'Assumptions (Solar)'!$P$2+'Assumptions (Solar)'!$P$21*'Assumptions (Solar)'!$P$3)/10^9,0)</f>
        <v>0.01506687276</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0.1192030076</v>
      </c>
      <c r="T1079" s="160">
        <f>IF($S$902&gt;0,'Assumptions (Solar)'!W$14*Model!$S$902*('Assumptions (Solar)'!$Q$20*'Assumptions (Solar)'!$Q$2+'Assumptions (Solar)'!$Q$21*'Assumptions (Solar)'!$Q$3)/10^9,0)</f>
        <v>0.1907248122</v>
      </c>
      <c r="U1079" s="160">
        <f>IF($S$902&gt;0,'Assumptions (Solar)'!X$14*Model!$S$902*('Assumptions (Solar)'!$Q$20*'Assumptions (Solar)'!$Q$2+'Assumptions (Solar)'!$Q$21*'Assumptions (Solar)'!$Q$3)/10^9,0)</f>
        <v>0.1144348873</v>
      </c>
      <c r="V1079" s="160">
        <f>IF($S$902&gt;0,'Assumptions (Solar)'!Y$14*Model!$S$902*('Assumptions (Solar)'!$Q$20*'Assumptions (Solar)'!$Q$2+'Assumptions (Solar)'!$Q$21*'Assumptions (Solar)'!$Q$3)/10^9,0)</f>
        <v>0.06866093238</v>
      </c>
      <c r="W1079" s="160">
        <f>IF($S$902&gt;0,'Assumptions (Solar)'!Z$14*Model!$S$902*('Assumptions (Solar)'!$Q$20*'Assumptions (Solar)'!$Q$2+'Assumptions (Solar)'!$Q$21*'Assumptions (Solar)'!$Q$3)/10^9,0)</f>
        <v>0.06866093238</v>
      </c>
      <c r="X1079" s="160">
        <f>IF($S$902&gt;0,'Assumptions (Solar)'!AA$14*Model!$S$902*('Assumptions (Solar)'!$Q$20*'Assumptions (Solar)'!$Q$2+'Assumptions (Solar)'!$Q$21*'Assumptions (Solar)'!$Q$3)/10^9,0)</f>
        <v>0.03433046619</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0.1258625433</v>
      </c>
      <c r="U1080" s="160">
        <f>IF($T$902&gt;0,'Assumptions (Solar)'!W$14*Model!$T$902*('Assumptions (Solar)'!$R$20*'Assumptions (Solar)'!$R$2+'Assumptions (Solar)'!$R$21*'Assumptions (Solar)'!$R$3)/10^9,0)</f>
        <v>0.2013800693</v>
      </c>
      <c r="V1080" s="160">
        <f>IF($T$902&gt;0,'Assumptions (Solar)'!X$14*Model!$T$902*('Assumptions (Solar)'!$R$20*'Assumptions (Solar)'!$R$2+'Assumptions (Solar)'!$R$21*'Assumptions (Solar)'!$R$3)/10^9,0)</f>
        <v>0.1208280416</v>
      </c>
      <c r="W1080" s="160">
        <f>IF($T$902&gt;0,'Assumptions (Solar)'!Y$14*Model!$T$902*('Assumptions (Solar)'!$R$20*'Assumptions (Solar)'!$R$2+'Assumptions (Solar)'!$R$21*'Assumptions (Solar)'!$R$3)/10^9,0)</f>
        <v>0.07249682494</v>
      </c>
      <c r="X1080" s="160">
        <f>IF($T$902&gt;0,'Assumptions (Solar)'!Z$14*Model!$T$902*('Assumptions (Solar)'!$R$20*'Assumptions (Solar)'!$R$2+'Assumptions (Solar)'!$R$21*'Assumptions (Solar)'!$R$3)/10^9,0)</f>
        <v>0.07249682494</v>
      </c>
      <c r="Y1080" s="160">
        <f>IF($T$902&gt;0,'Assumptions (Solar)'!AA$14*Model!$T$902*('Assumptions (Solar)'!$R$20*'Assumptions (Solar)'!$R$2+'Assumptions (Solar)'!$R$21*'Assumptions (Solar)'!$R$3)/10^9,0)</f>
        <v>0.03624841247</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0.09433812173</v>
      </c>
      <c r="V1081" s="160">
        <f>IF($U$902&gt;0,'Assumptions (Solar)'!W$14*Model!$U$902*('Assumptions (Solar)'!$S$20*'Assumptions (Solar)'!$S$2+'Assumptions (Solar)'!$S$21*'Assumptions (Solar)'!$S$3)/10^9,0)</f>
        <v>0.1509409948</v>
      </c>
      <c r="W1081" s="160">
        <f>IF($U$902&gt;0,'Assumptions (Solar)'!X$14*Model!$U$902*('Assumptions (Solar)'!$S$20*'Assumptions (Solar)'!$S$2+'Assumptions (Solar)'!$S$21*'Assumptions (Solar)'!$S$3)/10^9,0)</f>
        <v>0.09056459687</v>
      </c>
      <c r="X1081" s="160">
        <f>IF($U$902&gt;0,'Assumptions (Solar)'!Y$14*Model!$U$902*('Assumptions (Solar)'!$S$20*'Assumptions (Solar)'!$S$2+'Assumptions (Solar)'!$S$21*'Assumptions (Solar)'!$S$3)/10^9,0)</f>
        <v>0.05433875812</v>
      </c>
      <c r="Y1081" s="160">
        <f>IF($U$902&gt;0,'Assumptions (Solar)'!Z$14*Model!$U$902*('Assumptions (Solar)'!$S$20*'Assumptions (Solar)'!$S$2+'Assumptions (Solar)'!$S$21*'Assumptions (Solar)'!$S$3)/10^9,0)</f>
        <v>0.05433875812</v>
      </c>
      <c r="Z1081" s="160">
        <f>IF($U$902&gt;0,'Assumptions (Solar)'!AA$14*Model!$U$902*('Assumptions (Solar)'!$S$20*'Assumptions (Solar)'!$S$2+'Assumptions (Solar)'!$S$21*'Assumptions (Solar)'!$S$3)/10^9,0)</f>
        <v>0.02716937906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0.07741557307</v>
      </c>
      <c r="Y1084" s="160">
        <f>IF($X$902&gt;0,'Assumptions (Solar)'!W14*Model!$X$902*('Assumptions (Solar)'!$V$20*'Assumptions (Solar)'!$V$2+'Assumptions (Solar)'!$V$21*'Assumptions (Solar)'!$V$3)/10^9,0)</f>
        <v>0.1238649169</v>
      </c>
      <c r="Z1084" s="160">
        <f>IF($X$902&gt;0,'Assumptions (Solar)'!X14*Model!$X$902*('Assumptions (Solar)'!$V$20*'Assumptions (Solar)'!$V$2+'Assumptions (Solar)'!$V$21*'Assumptions (Solar)'!$V$3)/10^9,0)</f>
        <v>0.07431895015</v>
      </c>
      <c r="AA1084" s="160">
        <f>IF($X$902&gt;0,'Assumptions (Solar)'!Y14*Model!$X$902*('Assumptions (Solar)'!$V$20*'Assumptions (Solar)'!$V$2+'Assumptions (Solar)'!$V$21*'Assumptions (Solar)'!$V$3)/10^9,0)</f>
        <v>0.04459137009</v>
      </c>
      <c r="AB1084" s="160">
        <f>IF($X$902&gt;0,'Assumptions (Solar)'!Z14*Model!$X$902*('Assumptions (Solar)'!$V$20*'Assumptions (Solar)'!$V$2+'Assumptions (Solar)'!$V$21*'Assumptions (Solar)'!$V$3)/10^9,0)</f>
        <v>0.04459137009</v>
      </c>
      <c r="AC1084" s="160">
        <f>IF($X$902&gt;0,'Assumptions (Solar)'!AA14*Model!$X$902*('Assumptions (Solar)'!$V$20*'Assumptions (Solar)'!$V$2+'Assumptions (Solar)'!$V$21*'Assumptions (Solar)'!$V$3)/10^9,0)</f>
        <v>0.02229568505</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0.0540822426</v>
      </c>
      <c r="Z1085" s="160">
        <f>IF($Y$902&gt;0,'Assumptions (Solar)'!W14*Model!$Y$902*('Assumptions (Solar)'!$W$20*'Assumptions (Solar)'!$W$2+'Assumptions (Solar)'!$W$21*'Assumptions (Solar)'!$W$3)/10^9,0)</f>
        <v>0.08653158817</v>
      </c>
      <c r="AA1085" s="160">
        <f>IF($Y$902&gt;0,'Assumptions (Solar)'!X14*Model!$Y$902*('Assumptions (Solar)'!$W$20*'Assumptions (Solar)'!$W$2+'Assumptions (Solar)'!$W$21*'Assumptions (Solar)'!$W$3)/10^9,0)</f>
        <v>0.0519189529</v>
      </c>
      <c r="AB1085" s="160">
        <f>IF($Y$902&gt;0,'Assumptions (Solar)'!Y14*Model!$Y$902*('Assumptions (Solar)'!$W$20*'Assumptions (Solar)'!$W$2+'Assumptions (Solar)'!$W$21*'Assumptions (Solar)'!$W$3)/10^9,0)</f>
        <v>0.03115137174</v>
      </c>
      <c r="AC1085" s="160">
        <f>IF($Y$902&gt;0,'Assumptions (Solar)'!Z14*Model!$Y$902*('Assumptions (Solar)'!$W$20*'Assumptions (Solar)'!$W$2+'Assumptions (Solar)'!$W$21*'Assumptions (Solar)'!$W$3)/10^9,0)</f>
        <v>0.03115137174</v>
      </c>
      <c r="AD1085" s="160">
        <f>IF($Y$902&gt;0,'Assumptions (Solar)'!AA14*Model!$Y$902*('Assumptions (Solar)'!$W$20*'Assumptions (Solar)'!$W$2+'Assumptions (Solar)'!$W$21*'Assumptions (Solar)'!$W$3)/10^9,0)</f>
        <v>0.01557568587</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0.05293522629</v>
      </c>
      <c r="AA1086" s="160">
        <f>IF($Z$902&gt;0,'Assumptions (Solar)'!W14*Model!$Z$902*('Assumptions (Solar)'!$X$20*'Assumptions (Solar)'!$X$2+'Assumptions (Solar)'!$X$21*'Assumptions (Solar)'!$X$3)/10^9,0)</f>
        <v>0.08469636207</v>
      </c>
      <c r="AB1086" s="160">
        <f>IF($Z$902&gt;0,'Assumptions (Solar)'!X14*Model!$Z$902*('Assumptions (Solar)'!$X$20*'Assumptions (Solar)'!$X$2+'Assumptions (Solar)'!$X$21*'Assumptions (Solar)'!$X$3)/10^9,0)</f>
        <v>0.05081781724</v>
      </c>
      <c r="AC1086" s="160">
        <f>IF($Z$902&gt;0,'Assumptions (Solar)'!Y14*Model!$Z$902*('Assumptions (Solar)'!$X$20*'Assumptions (Solar)'!$X$2+'Assumptions (Solar)'!$X$21*'Assumptions (Solar)'!$X$3)/10^9,0)</f>
        <v>0.03049069035</v>
      </c>
      <c r="AD1086" s="160">
        <f>IF($Z$902&gt;0,'Assumptions (Solar)'!Z14*Model!$Z$902*('Assumptions (Solar)'!$X$20*'Assumptions (Solar)'!$X$2+'Assumptions (Solar)'!$X$21*'Assumptions (Solar)'!$X$3)/10^9,0)</f>
        <v>0.03049069035</v>
      </c>
      <c r="AE1086" s="160">
        <f>IF($Z$902&gt;0,'Assumptions (Solar)'!AA14*Model!$Z$902*('Assumptions (Solar)'!$X$20*'Assumptions (Solar)'!$X$2+'Assumptions (Solar)'!$X$21*'Assumptions (Solar)'!$X$3)/10^9,0)</f>
        <v>0.01524534517</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0.05172287205</v>
      </c>
      <c r="AB1087" s="160">
        <f>IF($AA$902&gt;0,'Assumptions (Solar)'!W14*Model!$AA$902*('Assumptions (Solar)'!$Y$20*'Assumptions (Solar)'!$Y$2+'Assumptions (Solar)'!$Y$21*'Assumptions (Solar)'!$Y$3)/10^9,0)</f>
        <v>0.08275659529</v>
      </c>
      <c r="AC1087" s="160">
        <f>IF($AA$902&gt;0,'Assumptions (Solar)'!X14*Model!$AA$902*('Assumptions (Solar)'!$Y$20*'Assumptions (Solar)'!$Y$2+'Assumptions (Solar)'!$Y$21*'Assumptions (Solar)'!$Y$3)/10^9,0)</f>
        <v>0.04965395717</v>
      </c>
      <c r="AD1087" s="160">
        <f>IF($AA$902&gt;0,'Assumptions (Solar)'!Y14*Model!$AA$902*('Assumptions (Solar)'!$Y$20*'Assumptions (Solar)'!$Y$2+'Assumptions (Solar)'!$Y$21*'Assumptions (Solar)'!$Y$3)/10^9,0)</f>
        <v>0.0297923743</v>
      </c>
      <c r="AE1087" s="160">
        <f>IF($AA$902&gt;0,'Assumptions (Solar)'!Z14*Model!$AA$902*('Assumptions (Solar)'!$Y$20*'Assumptions (Solar)'!$Y$2+'Assumptions (Solar)'!$Y$21*'Assumptions (Solar)'!$Y$3)/10^9,0)</f>
        <v>0.0297923743</v>
      </c>
      <c r="AF1087" s="160">
        <f>IF($AA$902&gt;0,'Assumptions (Solar)'!AA14*Model!$AA$902*('Assumptions (Solar)'!$Y$20*'Assumptions (Solar)'!$Y$2+'Assumptions (Solar)'!$Y$21*'Assumptions (Solar)'!$Y$3)/10^9,0)</f>
        <v>0.01489618715</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0.05048708372</v>
      </c>
      <c r="AC1088" s="160">
        <f>IF($AB$902&gt;0,'Assumptions (Solar)'!W14*Model!$AB$902*('Assumptions (Solar)'!$Z$20*'Assumptions (Solar)'!$Z$2+'Assumptions (Solar)'!$Z$21*'Assumptions (Solar)'!$Z$3)/10^9,0)</f>
        <v>0.08077933396</v>
      </c>
      <c r="AD1088" s="160">
        <f>IF($AB$902&gt;0,'Assumptions (Solar)'!X14*Model!$AB$902*('Assumptions (Solar)'!$Z$20*'Assumptions (Solar)'!$Z$2+'Assumptions (Solar)'!$Z$21*'Assumptions (Solar)'!$Z$3)/10^9,0)</f>
        <v>0.04846760037</v>
      </c>
      <c r="AE1088" s="160">
        <f>IF($AB$902&gt;0,'Assumptions (Solar)'!Y14*Model!$AB$902*('Assumptions (Solar)'!$Z$20*'Assumptions (Solar)'!$Z$2+'Assumptions (Solar)'!$Z$21*'Assumptions (Solar)'!$Z$3)/10^9,0)</f>
        <v>0.02908056022</v>
      </c>
      <c r="AF1088" s="160">
        <f>IF($AB$902&gt;0,'Assumptions (Solar)'!Z14*Model!$AB$902*('Assumptions (Solar)'!$Z$20*'Assumptions (Solar)'!$Z$2+'Assumptions (Solar)'!$Z$21*'Assumptions (Solar)'!$Z$3)/10^9,0)</f>
        <v>0.02908056022</v>
      </c>
      <c r="AG1088" s="160">
        <f>IF($AB$902&gt;0,'Assumptions (Solar)'!AA14*Model!$AB$902*('Assumptions (Solar)'!$Z$20*'Assumptions (Solar)'!$Z$2+'Assumptions (Solar)'!$Z$21*'Assumptions (Solar)'!$Z$3)/10^9,0)</f>
        <v>0.01454028011</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0.04913851638</v>
      </c>
      <c r="AD1089" s="160">
        <f>IF($AC$902&gt;0,'Assumptions (Solar)'!W14*Model!$AC$902*('Assumptions (Solar)'!$AA$20*'Assumptions (Solar)'!$AA$2+'Assumptions (Solar)'!$AA$21*'Assumptions (Solar)'!$AA$3)/10^9,0)</f>
        <v>0.0786216262</v>
      </c>
      <c r="AE1089" s="160">
        <f>IF($AC$902&gt;0,'Assumptions (Solar)'!X14*Model!$AC$902*('Assumptions (Solar)'!$AA$20*'Assumptions (Solar)'!$AA$2+'Assumptions (Solar)'!$AA$21*'Assumptions (Solar)'!$AA$3)/10^9,0)</f>
        <v>0.04717297572</v>
      </c>
      <c r="AF1089" s="160">
        <f>IF($AC$902&gt;0,'Assumptions (Solar)'!Y14*Model!$AC$902*('Assumptions (Solar)'!$AA$20*'Assumptions (Solar)'!$AA$2+'Assumptions (Solar)'!$AA$21*'Assumptions (Solar)'!$AA$3)/10^9,0)</f>
        <v>0.02830378543</v>
      </c>
      <c r="AG1089" s="160">
        <f>IF($AC$902&gt;0,'Assumptions (Solar)'!Z14*Model!$AC$902*('Assumptions (Solar)'!$AA$20*'Assumptions (Solar)'!$AA$2+'Assumptions (Solar)'!$AA$21*'Assumptions (Solar)'!$AA$3)/10^9,0)</f>
        <v>0.02830378543</v>
      </c>
      <c r="AH1089" s="160">
        <f>IF($AC$902&gt;0,'Assumptions (Solar)'!AA14*Model!$AC$902*('Assumptions (Solar)'!$AA$20*'Assumptions (Solar)'!$AA$2+'Assumptions (Solar)'!$AA$21*'Assumptions (Solar)'!$AA$3)/10^9,0)</f>
        <v>0.01415189272</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0.04771811531</v>
      </c>
      <c r="AE1090" s="160">
        <f>IF($AD$902&gt;0,'Assumptions (Solar)'!W14*Model!$AD$902*('Assumptions (Solar)'!$AB$20*'Assumptions (Solar)'!$AB$2+'Assumptions (Solar)'!$AB$21*'Assumptions (Solar)'!$AB$3)/10^9,0)</f>
        <v>0.0763489845</v>
      </c>
      <c r="AF1090" s="160">
        <f>IF($AD$902&gt;0,'Assumptions (Solar)'!X14*Model!$AD$902*('Assumptions (Solar)'!$AB$20*'Assumptions (Solar)'!$AB$2+'Assumptions (Solar)'!$AB$21*'Assumptions (Solar)'!$AB$3)/10^9,0)</f>
        <v>0.0458093907</v>
      </c>
      <c r="AG1090" s="160">
        <f>IF($AD$902&gt;0,'Assumptions (Solar)'!Y14*Model!$AD$902*('Assumptions (Solar)'!$AB$20*'Assumptions (Solar)'!$AB$2+'Assumptions (Solar)'!$AB$21*'Assumptions (Solar)'!$AB$3)/10^9,0)</f>
        <v>0.02748563442</v>
      </c>
      <c r="AH1090" s="160">
        <f>IF($AD$902&gt;0,'Assumptions (Solar)'!Z14*Model!$AD$902*('Assumptions (Solar)'!$AB$20*'Assumptions (Solar)'!$AB$2+'Assumptions (Solar)'!$AB$21*'Assumptions (Solar)'!$AB$3)/10^9,0)</f>
        <v>0.02748563442</v>
      </c>
      <c r="AI1090" s="160">
        <f>IF($AD$902&gt;0,'Assumptions (Solar)'!AA14*Model!$AD$902*('Assumptions (Solar)'!$AB$20*'Assumptions (Solar)'!$AB$2+'Assumptions (Solar)'!$AB$21*'Assumptions (Solar)'!$AB$3)/10^9,0)</f>
        <v>0.01374281721</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0.04627023436</v>
      </c>
      <c r="AF1091" s="160">
        <f>IF($AE$902&gt;0,'Assumptions (Solar)'!W14*Model!$AE$902*('Assumptions (Solar)'!$AC$20*'Assumptions (Solar)'!$AC$2+'Assumptions (Solar)'!$AC$21*'Assumptions (Solar)'!$AC$3)/10^9,0)</f>
        <v>0.07403237498</v>
      </c>
      <c r="AG1091" s="160">
        <f>IF($AE$902&gt;0,'Assumptions (Solar)'!X14*Model!$AE$902*('Assumptions (Solar)'!$AC$20*'Assumptions (Solar)'!$AC$2+'Assumptions (Solar)'!$AC$21*'Assumptions (Solar)'!$AC$3)/10^9,0)</f>
        <v>0.04441942499</v>
      </c>
      <c r="AH1091" s="160">
        <f>IF($AE$902&gt;0,'Assumptions (Solar)'!Y14*Model!$AE$902*('Assumptions (Solar)'!$AC$20*'Assumptions (Solar)'!$AC$2+'Assumptions (Solar)'!$AC$21*'Assumptions (Solar)'!$AC$3)/10^9,0)</f>
        <v>0.02665165499</v>
      </c>
      <c r="AI1091" s="160">
        <f>IF($AE$902&gt;0,'Assumptions (Solar)'!Z14*Model!$AE$902*('Assumptions (Solar)'!$AC$20*'Assumptions (Solar)'!$AC$2+'Assumptions (Solar)'!$AC$21*'Assumptions (Solar)'!$AC$3)/10^9,0)</f>
        <v>0.02665165499</v>
      </c>
      <c r="AJ1091" s="160">
        <f>IF($AE$902&gt;0,'Assumptions (Solar)'!AA14*Model!$AE$902*('Assumptions (Solar)'!$AC$20*'Assumptions (Solar)'!$AC$2+'Assumptions (Solar)'!$AC$21*'Assumptions (Solar)'!$AC$3)/10^9,0)</f>
        <v>0.0133258275</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0.04470014521</v>
      </c>
      <c r="AG1092" s="160">
        <f>IF($AF$902&gt;0,'Assumptions (Solar)'!W14*Model!$AF$902*('Assumptions (Solar)'!$AD$20*'Assumptions (Solar)'!$AD$2+'Assumptions (Solar)'!$AD$21*'Assumptions (Solar)'!$AD$3)/10^9,0)</f>
        <v>0.07152023233</v>
      </c>
      <c r="AH1092" s="160">
        <f>IF($AF$902&gt;0,'Assumptions (Solar)'!X14*Model!$AF$902*('Assumptions (Solar)'!$AD$20*'Assumptions (Solar)'!$AD$2+'Assumptions (Solar)'!$AD$21*'Assumptions (Solar)'!$AD$3)/10^9,0)</f>
        <v>0.0429121394</v>
      </c>
      <c r="AI1092" s="160">
        <f>IF($AF$902&gt;0,'Assumptions (Solar)'!Y14*Model!$AF$902*('Assumptions (Solar)'!$AD$20*'Assumptions (Solar)'!$AD$2+'Assumptions (Solar)'!$AD$21*'Assumptions (Solar)'!$AD$3)/10^9,0)</f>
        <v>0.02574728364</v>
      </c>
      <c r="AJ1092" s="160">
        <f>IF($AF$902&gt;0,'Assumptions (Solar)'!Z14*Model!$AF$902*('Assumptions (Solar)'!$AD$20*'Assumptions (Solar)'!$AD$2+'Assumptions (Solar)'!$AD$21*'Assumptions (Solar)'!$AD$3)/10^9,0)</f>
        <v>0.02574728364</v>
      </c>
      <c r="AK1092" s="160">
        <f>IF($AF$902&gt;0,'Assumptions (Solar)'!AA14*Model!$AF$902*('Assumptions (Solar)'!$AD$20*'Assumptions (Solar)'!$AD$2+'Assumptions (Solar)'!$AD$21*'Assumptions (Solar)'!$AD$3)/10^9,0)</f>
        <v>0.01287364182</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0.04305118393</v>
      </c>
      <c r="AH1093" s="160">
        <f>IF($AG$902&gt;0,'Assumptions (Solar)'!W14*Model!$AG$902*('Assumptions (Solar)'!$AE$20*'Assumptions (Solar)'!$AE$2+'Assumptions (Solar)'!$AE$21*'Assumptions (Solar)'!$AE$3)/10^9,0)</f>
        <v>0.06888189429</v>
      </c>
      <c r="AI1093" s="160">
        <f>IF($AG$902&gt;0,'Assumptions (Solar)'!X14*Model!$AG$902*('Assumptions (Solar)'!$AE$20*'Assumptions (Solar)'!$AE$2+'Assumptions (Solar)'!$AE$21*'Assumptions (Solar)'!$AE$3)/10^9,0)</f>
        <v>0.04132913658</v>
      </c>
      <c r="AJ1093" s="160">
        <f>IF($AG$902&gt;0,'Assumptions (Solar)'!Y14*Model!$AG$902*('Assumptions (Solar)'!$AE$20*'Assumptions (Solar)'!$AE$2+'Assumptions (Solar)'!$AE$21*'Assumptions (Solar)'!$AE$3)/10^9,0)</f>
        <v>0.02479748195</v>
      </c>
      <c r="AK1093" s="160">
        <f>IF($AG$902&gt;0,'Assumptions (Solar)'!Z14*Model!$AG$902*('Assumptions (Solar)'!$AE$20*'Assumptions (Solar)'!$AE$2+'Assumptions (Solar)'!$AE$21*'Assumptions (Solar)'!$AE$3)/10^9,0)</f>
        <v>0.02479748195</v>
      </c>
      <c r="AL1093" s="160">
        <f>IF($AG$902&gt;0,'Assumptions (Solar)'!AA14*Model!$AG$902*('Assumptions (Solar)'!$AE$20*'Assumptions (Solar)'!$AE$2+'Assumptions (Solar)'!$AE$21*'Assumptions (Solar)'!$AE$3)/10^9,0)</f>
        <v>0.01239874097</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0.04132087069</v>
      </c>
      <c r="AI1094" s="160">
        <f>IF($AH$902&gt;0,'Assumptions (Solar)'!W14*Model!$AH$902*('Assumptions (Solar)'!$AF$20*'Assumptions (Solar)'!$AF$2+'Assumptions (Solar)'!$AF$21*'Assumptions (Solar)'!$AF$3)/10^9,0)</f>
        <v>0.06611339311</v>
      </c>
      <c r="AJ1094" s="160">
        <f>IF($AH$902&gt;0,'Assumptions (Solar)'!X14*Model!$AH$902*('Assumptions (Solar)'!$AF$20*'Assumptions (Solar)'!$AF$2+'Assumptions (Solar)'!$AF$21*'Assumptions (Solar)'!$AF$3)/10^9,0)</f>
        <v>0.03966803587</v>
      </c>
      <c r="AK1094" s="160">
        <f>IF($AH$902&gt;0,'Assumptions (Solar)'!Y14*Model!$AH$902*('Assumptions (Solar)'!$AF$20*'Assumptions (Solar)'!$AF$2+'Assumptions (Solar)'!$AF$21*'Assumptions (Solar)'!$AF$3)/10^9,0)</f>
        <v>0.02380082152</v>
      </c>
      <c r="AL1094" s="160">
        <f>IF($AH$902&gt;0,'Assumptions (Solar)'!Z14*Model!$AH$902*('Assumptions (Solar)'!$AF$20*'Assumptions (Solar)'!$AF$2+'Assumptions (Solar)'!$AF$21*'Assumptions (Solar)'!$AF$3)/10^9,0)</f>
        <v>0.02380082152</v>
      </c>
      <c r="AM1094" s="160">
        <f>IF($AH$902&gt;0,'Assumptions (Solar)'!AA14*Model!$AH$902*('Assumptions (Solar)'!$AF$20*'Assumptions (Solar)'!$AF$2+'Assumptions (Solar)'!$AF$21*'Assumptions (Solar)'!$AF$3)/10^9,0)</f>
        <v>0.01190041076</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0.04177426049</v>
      </c>
      <c r="AJ1095" s="177">
        <f>IF($AI$902&gt;0,'Assumptions (Solar)'!W14*Model!$AI$902*('Assumptions (Solar)'!$AG$20*'Assumptions (Solar)'!$AG$2+'Assumptions (Solar)'!$AG$21*'Assumptions (Solar)'!$AG$3)/10^9,0)</f>
        <v>0.06683881678</v>
      </c>
      <c r="AK1095" s="177">
        <f>IF($AI$902&gt;0,'Assumptions (Solar)'!X14*Model!$AI$902*('Assumptions (Solar)'!$AG$20*'Assumptions (Solar)'!$AG$2+'Assumptions (Solar)'!$AG$21*'Assumptions (Solar)'!$AG$3)/10^9,0)</f>
        <v>0.04010329007</v>
      </c>
      <c r="AL1095" s="177">
        <f>IF($AI$902&gt;0,'Assumptions (Solar)'!Y14*Model!$AI$902*('Assumptions (Solar)'!$AG$20*'Assumptions (Solar)'!$AG$2+'Assumptions (Solar)'!$AG$21*'Assumptions (Solar)'!$AG$3)/10^9,0)</f>
        <v>0.02406197404</v>
      </c>
      <c r="AM1095" s="177">
        <f>IF($AI$902&gt;0,'Assumptions (Solar)'!Z14*Model!$AI$902*('Assumptions (Solar)'!$AG$20*'Assumptions (Solar)'!$AG$2+'Assumptions (Solar)'!$AG$21*'Assumptions (Solar)'!$AG$3)/10^9,0)</f>
        <v>0.02406197404</v>
      </c>
      <c r="AN1095" s="177">
        <f>IF($AI$902&gt;0,'Assumptions (Solar)'!AA14*Model!$AI$902*('Assumptions (Solar)'!$AG$20*'Assumptions (Solar)'!$AG$2+'Assumptions (Solar)'!$AG$21*'Assumptions (Solar)'!$AG$3)/10^9,0)</f>
        <v>0.01203098702</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0.0422296139</v>
      </c>
      <c r="AK1096" s="177">
        <f>IF($AJ$902&gt;0,'Assumptions (Solar)'!W14*Model!$AJ$902*('Assumptions (Solar)'!$AH$20*'Assumptions (Solar)'!$AH$2+'Assumptions (Solar)'!$AH$21*'Assumptions (Solar)'!$AH$3)/10^9,0)</f>
        <v>0.06756738224</v>
      </c>
      <c r="AL1096" s="177">
        <f>IF($AJ$902&gt;0,'Assumptions (Solar)'!X14*Model!$AJ$902*('Assumptions (Solar)'!$AH$20*'Assumptions (Solar)'!$AH$2+'Assumptions (Solar)'!$AH$21*'Assumptions (Solar)'!$AH$3)/10^9,0)</f>
        <v>0.04054042934</v>
      </c>
      <c r="AM1096" s="177">
        <f>IF($AJ$902&gt;0,'Assumptions (Solar)'!Y14*Model!$AJ$902*('Assumptions (Solar)'!$AH$20*'Assumptions (Solar)'!$AH$2+'Assumptions (Solar)'!$AH$21*'Assumptions (Solar)'!$AH$3)/10^9,0)</f>
        <v>0.02432425761</v>
      </c>
      <c r="AN1096" s="177">
        <f>IF($AJ$902&gt;0,'Assumptions (Solar)'!Z14*Model!$AJ$902*('Assumptions (Solar)'!$AH$20*'Assumptions (Solar)'!$AH$2+'Assumptions (Solar)'!$AH$21*'Assumptions (Solar)'!$AH$3)/10^9,0)</f>
        <v>0.02432425761</v>
      </c>
      <c r="AO1096" s="177">
        <f>IF($AJ$902&gt;0,'Assumptions (Solar)'!AA14*Model!$AJ$902*('Assumptions (Solar)'!$AH$20*'Assumptions (Solar)'!$AH$2+'Assumptions (Solar)'!$AH$21*'Assumptions (Solar)'!$AH$3)/10^9,0)</f>
        <v>0.0121621288</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0.04265621154</v>
      </c>
      <c r="AL1097" s="160">
        <f>IF($AK$902&gt;0,'Assumptions (Solar)'!W14*Model!$AK$902*('Assumptions (Solar)'!$AI$20*'Assumptions (Solar)'!$AI$2+'Assumptions (Solar)'!$AI$21*'Assumptions (Solar)'!$AI$3)/10^9,0)</f>
        <v>0.06824993847</v>
      </c>
      <c r="AM1097" s="160">
        <f>IF($AK$902&gt;0,'Assumptions (Solar)'!X14*Model!$AK$902*('Assumptions (Solar)'!$AI$20*'Assumptions (Solar)'!$AI$2+'Assumptions (Solar)'!$AI$21*'Assumptions (Solar)'!$AI$3)/10^9,0)</f>
        <v>0.04094996308</v>
      </c>
      <c r="AN1097" s="160">
        <f>IF($AK$902&gt;0,'Assumptions (Solar)'!Y14*Model!$AK$902*('Assumptions (Solar)'!$AI$20*'Assumptions (Solar)'!$AI$2+'Assumptions (Solar)'!$AI$21*'Assumptions (Solar)'!$AI$3)/10^9,0)</f>
        <v>0.02456997785</v>
      </c>
      <c r="AO1097" s="160">
        <f>IF($AK$902&gt;0,'Assumptions (Solar)'!Z14*Model!$AK$902*('Assumptions (Solar)'!$AI$20*'Assumptions (Solar)'!$AI$2+'Assumptions (Solar)'!$AI$21*'Assumptions (Solar)'!$AI$3)/10^9,0)</f>
        <v>0.02456997785</v>
      </c>
      <c r="AP1097" s="160">
        <f>IF($AK$902&gt;0,'Assumptions (Solar)'!AA14*Model!$AK$902*('Assumptions (Solar)'!$AI$20*'Assumptions (Solar)'!$AI$2+'Assumptions (Solar)'!$AI$21*'Assumptions (Solar)'!$AI$3)/10^9,0)</f>
        <v>0.01228498892</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0.04309242499</v>
      </c>
      <c r="AM1098" s="177">
        <f>IF($AL$902&gt;0,'Assumptions (Solar)'!W14*Model!$AL$902*('Assumptions (Solar)'!$AJ$20*'Assumptions (Solar)'!$AJ$2+'Assumptions (Solar)'!$AJ$21*'Assumptions (Solar)'!$AJ$3)/10^9,0)</f>
        <v>0.06894787999</v>
      </c>
      <c r="AN1098" s="177">
        <f>IF($AL$902&gt;0,'Assumptions (Solar)'!X14*Model!$AL$902*('Assumptions (Solar)'!$AJ$20*'Assumptions (Solar)'!$AJ$2+'Assumptions (Solar)'!$AJ$21*'Assumptions (Solar)'!$AJ$3)/10^9,0)</f>
        <v>0.04136872799</v>
      </c>
      <c r="AO1098" s="177">
        <f>IF($AL$902&gt;0,'Assumptions (Solar)'!Y14*Model!$AL$902*('Assumptions (Solar)'!$AJ$20*'Assumptions (Solar)'!$AJ$2+'Assumptions (Solar)'!$AJ$21*'Assumptions (Solar)'!$AJ$3)/10^9,0)</f>
        <v>0.0248212368</v>
      </c>
      <c r="AP1098" s="177">
        <f>IF($AL$902&gt;0,'Assumptions (Solar)'!Z14*Model!$AL$902*('Assumptions (Solar)'!$AJ$20*'Assumptions (Solar)'!$AJ$2+'Assumptions (Solar)'!$AJ$21*'Assumptions (Solar)'!$AJ$3)/10^9,0)</f>
        <v>0.0248212368</v>
      </c>
      <c r="AQ1098" s="177">
        <f>IF($AL$902&gt;0,'Assumptions (Solar)'!AA14*Model!$AL$902*('Assumptions (Solar)'!$AJ$20*'Assumptions (Solar)'!$AJ$2+'Assumptions (Solar)'!$AJ$21*'Assumptions (Solar)'!$AJ$3)/10^9,0)</f>
        <v>0.0124106184</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0.04436313796</v>
      </c>
      <c r="AN1099" s="160">
        <f>IF($AM$902&gt;0,'Assumptions (Solar)'!W14*Model!$AM$902*('Assumptions (Solar)'!$AK$20*'Assumptions (Solar)'!$AK$2+'Assumptions (Solar)'!$AK$21*'Assumptions (Solar)'!$AK$3)/10^9,0)</f>
        <v>0.07098102073</v>
      </c>
      <c r="AO1099" s="160">
        <f>IF($AM$902&gt;0,'Assumptions (Solar)'!X14*Model!$AM$902*('Assumptions (Solar)'!$AK$20*'Assumptions (Solar)'!$AK$2+'Assumptions (Solar)'!$AK$21*'Assumptions (Solar)'!$AK$3)/10^9,0)</f>
        <v>0.04258861244</v>
      </c>
      <c r="AP1099" s="160">
        <f>IF($AM$902&gt;0,'Assumptions (Solar)'!Y14*Model!$AM$902*('Assumptions (Solar)'!$AK$20*'Assumptions (Solar)'!$AK$2+'Assumptions (Solar)'!$AK$21*'Assumptions (Solar)'!$AK$3)/10^9,0)</f>
        <v>0.02555316746</v>
      </c>
      <c r="AQ1099" s="160">
        <f>IF($AM$902&gt;0,'Assumptions (Solar)'!Z14*Model!$AM$902*('Assumptions (Solar)'!$AK$20*'Assumptions (Solar)'!$AK$2+'Assumptions (Solar)'!$AK$21*'Assumptions (Solar)'!$AK$3)/10^9,0)</f>
        <v>0.02555316746</v>
      </c>
      <c r="AR1099" s="160">
        <f>IF($AM$902&gt;0,'Assumptions (Solar)'!AA14*Model!$AM$902*('Assumptions (Solar)'!$AK$20*'Assumptions (Solar)'!$AK$2+'Assumptions (Solar)'!$AK$21*'Assumptions (Solar)'!$AK$3)/10^9,0)</f>
        <v>0.01277658373</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0.04685090826</v>
      </c>
      <c r="AO1100" s="160">
        <f>IF($AN$902&gt;0,'Assumptions (Solar)'!W14*Model!$AN$902*('Assumptions (Solar)'!$AL$20*'Assumptions (Solar)'!$AL$2+'Assumptions (Solar)'!$AL$21*'Assumptions (Solar)'!$AL$3)/10^9,0)</f>
        <v>0.07496145322</v>
      </c>
      <c r="AP1100" s="160">
        <f>IF($AN$902&gt;0,'Assumptions (Solar)'!X14*Model!$AN$902*('Assumptions (Solar)'!$AL$20*'Assumptions (Solar)'!$AL$2+'Assumptions (Solar)'!$AL$21*'Assumptions (Solar)'!$AL$3)/10^9,0)</f>
        <v>0.04497687193</v>
      </c>
      <c r="AQ1100" s="160">
        <f>IF($AN$902&gt;0,'Assumptions (Solar)'!Y14*Model!$AN$902*('Assumptions (Solar)'!$AL$20*'Assumptions (Solar)'!$AL$2+'Assumptions (Solar)'!$AL$21*'Assumptions (Solar)'!$AL$3)/10^9,0)</f>
        <v>0.02698612316</v>
      </c>
      <c r="AR1100" s="160">
        <f>IF($AN$902&gt;0,'Assumptions (Solar)'!Z14*Model!$AN$902*('Assumptions (Solar)'!$AL$20*'Assumptions (Solar)'!$AL$2+'Assumptions (Solar)'!$AL$21*'Assumptions (Solar)'!$AL$3)/10^9,0)</f>
        <v>0.02698612316</v>
      </c>
      <c r="AS1100" s="160">
        <f>IF($AN$902&gt;0,'Assumptions (Solar)'!AA14*Model!$AN$902*('Assumptions (Solar)'!$AL$20*'Assumptions (Solar)'!$AL$2+'Assumptions (Solar)'!$AL$21*'Assumptions (Solar)'!$AL$3)/10^9,0)</f>
        <v>0.01349306158</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0.05599683362</v>
      </c>
      <c r="AP1101" s="160">
        <f>IF($AO$902&gt;0,'Assumptions (Solar)'!W14*Model!$AO$902*('Assumptions (Solar)'!$AM$20*'Assumptions (Solar)'!$AM$2+'Assumptions (Solar)'!$AM$21*'Assumptions (Solar)'!$AM$3)/10^9,0)</f>
        <v>0.08959493379</v>
      </c>
      <c r="AQ1101" s="160">
        <f>IF($AO$902&gt;0,'Assumptions (Solar)'!X14*Model!$AO$902*('Assumptions (Solar)'!$AM$20*'Assumptions (Solar)'!$AM$2+'Assumptions (Solar)'!$AM$21*'Assumptions (Solar)'!$AM$3)/10^9,0)</f>
        <v>0.05375696027</v>
      </c>
      <c r="AR1101" s="160">
        <f>IF($AO$902&gt;0,'Assumptions (Solar)'!Y14*Model!$AO$902*('Assumptions (Solar)'!$AM$20*'Assumptions (Solar)'!$AM$2+'Assumptions (Solar)'!$AM$21*'Assumptions (Solar)'!$AM$3)/10^9,0)</f>
        <v>0.03225417616</v>
      </c>
      <c r="AS1101" s="160">
        <f>IF($AO$902&gt;0,'Assumptions (Solar)'!Z14*Model!$AO$902*('Assumptions (Solar)'!$AM$20*'Assumptions (Solar)'!$AM$2+'Assumptions (Solar)'!$AM$21*'Assumptions (Solar)'!$AM$3)/10^9,0)</f>
        <v>0.03225417616</v>
      </c>
      <c r="AT1101" s="160">
        <f>IF($AO$902&gt;0,'Assumptions (Solar)'!AA14*Model!$AO$902*('Assumptions (Solar)'!$AM$20*'Assumptions (Solar)'!$AM$2+'Assumptions (Solar)'!$AM$21*'Assumptions (Solar)'!$AM$3)/10^9,0)</f>
        <v>0.01612708808</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0.07489866823</v>
      </c>
      <c r="AQ1102" s="160">
        <f>IF($AP$902&gt;0,'Assumptions (Solar)'!W14*Model!$AP$902*('Assumptions (Solar)'!$AN$20*'Assumptions (Solar)'!$AN$2+'Assumptions (Solar)'!$AN$21*'Assumptions (Solar)'!$AN$3)/10^9,0)</f>
        <v>0.1198378692</v>
      </c>
      <c r="AR1102" s="160">
        <f>IF($AP$902&gt;0,'Assumptions (Solar)'!X14*Model!$AP$902*('Assumptions (Solar)'!$AN$20*'Assumptions (Solar)'!$AN$2+'Assumptions (Solar)'!$AN$21*'Assumptions (Solar)'!$AN$3)/10^9,0)</f>
        <v>0.07190272151</v>
      </c>
      <c r="AS1102" s="160">
        <f>IF($AP$902&gt;0,'Assumptions (Solar)'!Y14*Model!$AP$902*('Assumptions (Solar)'!$AN$20*'Assumptions (Solar)'!$AN$2+'Assumptions (Solar)'!$AN$21*'Assumptions (Solar)'!$AN$3)/10^9,0)</f>
        <v>0.0431416329</v>
      </c>
      <c r="AT1102" s="160">
        <f>IF($AP$902&gt;0,'Assumptions (Solar)'!Z14*Model!$AP$902*('Assumptions (Solar)'!$AN$20*'Assumptions (Solar)'!$AN$2+'Assumptions (Solar)'!$AN$21*'Assumptions (Solar)'!$AN$3)/10^9,0)</f>
        <v>0.0431416329</v>
      </c>
      <c r="AU1102" s="160">
        <f>IF($AP$902&gt;0,'Assumptions (Solar)'!AA14*Model!$AP$902*('Assumptions (Solar)'!$AN$20*'Assumptions (Solar)'!$AN$2+'Assumptions (Solar)'!$AN$21*'Assumptions (Solar)'!$AN$3)/10^9,0)</f>
        <v>0.02157081645</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0.08646264025</v>
      </c>
      <c r="AR1103" s="160">
        <f>IF($AQ$902&gt;0,'Assumptions (Solar)'!W14*Model!$AQ$902*('Assumptions (Solar)'!$AO$20*'Assumptions (Solar)'!$AO$2+'Assumptions (Solar)'!$AO$21*'Assumptions (Solar)'!$AO$3)/10^9,0)</f>
        <v>0.1383402244</v>
      </c>
      <c r="AS1103" s="160">
        <f>IF($AQ$902&gt;0,'Assumptions (Solar)'!X14*Model!$AQ$902*('Assumptions (Solar)'!$AO$20*'Assumptions (Solar)'!$AO$2+'Assumptions (Solar)'!$AO$21*'Assumptions (Solar)'!$AO$3)/10^9,0)</f>
        <v>0.08300413464</v>
      </c>
      <c r="AT1103" s="160">
        <f>IF($AQ$902&gt;0,'Assumptions (Solar)'!Y14*Model!$AQ$902*('Assumptions (Solar)'!$AO$20*'Assumptions (Solar)'!$AO$2+'Assumptions (Solar)'!$AO$21*'Assumptions (Solar)'!$AO$3)/10^9,0)</f>
        <v>0.04980248078</v>
      </c>
      <c r="AU1103" s="160">
        <f>IF($AQ$902&gt;0,'Assumptions (Solar)'!Z14*Model!$AQ$902*('Assumptions (Solar)'!$AO$20*'Assumptions (Solar)'!$AO$2+'Assumptions (Solar)'!$AO$21*'Assumptions (Solar)'!$AO$3)/10^9,0)</f>
        <v>0.04980248078</v>
      </c>
      <c r="AV1103" s="160">
        <f>IF($AQ$902&gt;0,'Assumptions (Solar)'!AA14*Model!$AQ$902*('Assumptions (Solar)'!$AO$20*'Assumptions (Solar)'!$AO$2+'Assumptions (Solar)'!$AO$21*'Assumptions (Solar)'!$AO$3)/10^9,0)</f>
        <v>0.02490124039</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0.06089051754</v>
      </c>
      <c r="AS1104" s="160">
        <f>IF($AR$902&gt;0,'Assumptions (Solar)'!W14*Model!$AR$902*('Assumptions (Solar)'!$AP$20*'Assumptions (Solar)'!$AP$2+'Assumptions (Solar)'!$AP$21*'Assumptions (Solar)'!$AP$3)/10^9,0)</f>
        <v>0.09742482807</v>
      </c>
      <c r="AT1104" s="160">
        <f>IF($AR$902&gt;0,'Assumptions (Solar)'!X14*Model!$AR$902*('Assumptions (Solar)'!$AP$20*'Assumptions (Solar)'!$AP$2+'Assumptions (Solar)'!$AP$21*'Assumptions (Solar)'!$AP$3)/10^9,0)</f>
        <v>0.05845489684</v>
      </c>
      <c r="AU1104" s="160">
        <f>IF($AR$902&gt;0,'Assumptions (Solar)'!Y14*Model!$AR$902*('Assumptions (Solar)'!$AP$20*'Assumptions (Solar)'!$AP$2+'Assumptions (Solar)'!$AP$21*'Assumptions (Solar)'!$AP$3)/10^9,0)</f>
        <v>0.03507293811</v>
      </c>
      <c r="AV1104" s="160">
        <f>IF($AR$902&gt;0,'Assumptions (Solar)'!Z14*Model!$AR$902*('Assumptions (Solar)'!$AP$20*'Assumptions (Solar)'!$AP$2+'Assumptions (Solar)'!$AP$21*'Assumptions (Solar)'!$AP$3)/10^9,0)</f>
        <v>0.03507293811</v>
      </c>
      <c r="AW1104" s="160">
        <f>IF($AR$902&gt;0,'Assumptions (Solar)'!AA14*Model!$AR$902*('Assumptions (Solar)'!$AP$20*'Assumptions (Solar)'!$AP$2+'Assumptions (Solar)'!$AP$21*'Assumptions (Solar)'!$AP$3)/10^9,0)</f>
        <v>0.01753646905</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0.08505708443</v>
      </c>
      <c r="AT1105" s="160">
        <f>IF($AS$902&gt;0,'Assumptions (Solar)'!W14*Model!$AS$902*('Assumptions (Solar)'!$AQ$20*'Assumptions (Solar)'!$AQ$2+'Assumptions (Solar)'!$AQ$21*'Assumptions (Solar)'!$AQ$3)/10^9,0)</f>
        <v>0.1360913351</v>
      </c>
      <c r="AU1105" s="160">
        <f>IF($AS$902&gt;0,'Assumptions (Solar)'!X14*Model!$AS$902*('Assumptions (Solar)'!$AQ$20*'Assumptions (Solar)'!$AQ$2+'Assumptions (Solar)'!$AQ$21*'Assumptions (Solar)'!$AQ$3)/10^9,0)</f>
        <v>0.08165480105</v>
      </c>
      <c r="AV1105" s="160">
        <f>IF($AS$902&gt;0,'Assumptions (Solar)'!Y14*Model!$AS$902*('Assumptions (Solar)'!$AQ$20*'Assumptions (Solar)'!$AQ$2+'Assumptions (Solar)'!$AQ$21*'Assumptions (Solar)'!$AQ$3)/10^9,0)</f>
        <v>0.04899288063</v>
      </c>
      <c r="AW1105" s="160">
        <f>IF($AS$902&gt;0,'Assumptions (Solar)'!Z14*Model!$AS$902*('Assumptions (Solar)'!$AQ$20*'Assumptions (Solar)'!$AQ$2+'Assumptions (Solar)'!$AQ$21*'Assumptions (Solar)'!$AQ$3)/10^9,0)</f>
        <v>0.04899288063</v>
      </c>
      <c r="AX1105" s="160">
        <f>IF($AS$902&gt;0,'Assumptions (Solar)'!AA14*Model!$AS$902*('Assumptions (Solar)'!$AQ$20*'Assumptions (Solar)'!$AQ$2+'Assumptions (Solar)'!$AQ$21*'Assumptions (Solar)'!$AQ$3)/10^9,0)</f>
        <v>0.02449644032</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0.09427777189</v>
      </c>
      <c r="AU1106" s="160">
        <f>IF($AT$902&gt;0,'Assumptions (Solar)'!W14*Model!$AT$902*('Assumptions (Solar)'!$AR$20*'Assumptions (Solar)'!$AR$2+'Assumptions (Solar)'!$AR$21*'Assumptions (Solar)'!$AR$3)/10^9,0)</f>
        <v>0.150844435</v>
      </c>
      <c r="AV1106" s="160">
        <f>IF($AT$902&gt;0,'Assumptions (Solar)'!X14*Model!$AT$902*('Assumptions (Solar)'!$AR$20*'Assumptions (Solar)'!$AR$2+'Assumptions (Solar)'!$AR$21*'Assumptions (Solar)'!$AR$3)/10^9,0)</f>
        <v>0.09050666102</v>
      </c>
      <c r="AW1106" s="160">
        <f>IF($AT$902&gt;0,'Assumptions (Solar)'!Y14*Model!$AT$902*('Assumptions (Solar)'!$AR$20*'Assumptions (Solar)'!$AR$2+'Assumptions (Solar)'!$AR$21*'Assumptions (Solar)'!$AR$3)/10^9,0)</f>
        <v>0.05430399661</v>
      </c>
      <c r="AX1106" s="160">
        <f>IF($AT$902&gt;0,'Assumptions (Solar)'!Z14*Model!$AT$902*('Assumptions (Solar)'!$AR$20*'Assumptions (Solar)'!$AR$2+'Assumptions (Solar)'!$AR$21*'Assumptions (Solar)'!$AR$3)/10^9,0)</f>
        <v>0.05430399661</v>
      </c>
      <c r="AY1106" s="160">
        <f>IF($AT$902&gt;0,'Assumptions (Solar)'!AA14*Model!$AT$902*('Assumptions (Solar)'!$AR$20*'Assumptions (Solar)'!$AR$2+'Assumptions (Solar)'!$AR$21*'Assumptions (Solar)'!$AR$3)/10^9,0)</f>
        <v>0.0271519983</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0.08528430112</v>
      </c>
      <c r="AV1107" s="160">
        <f>IF($AU$902&gt;0,'Assumptions (Solar)'!W14*Model!$AU$902*('Assumptions (Solar)'!$AS$20*'Assumptions (Solar)'!$AS$2+'Assumptions (Solar)'!$AS$21*'Assumptions (Solar)'!$AS$3)/10^9,0)</f>
        <v>0.1364548818</v>
      </c>
      <c r="AW1107" s="160">
        <f>IF($AU$902&gt;0,'Assumptions (Solar)'!X14*Model!$AU$902*('Assumptions (Solar)'!$AS$20*'Assumptions (Solar)'!$AS$2+'Assumptions (Solar)'!$AS$21*'Assumptions (Solar)'!$AS$3)/10^9,0)</f>
        <v>0.08187292908</v>
      </c>
      <c r="AX1107" s="160">
        <f>IF($AU$902&gt;0,'Assumptions (Solar)'!Y14*Model!$AU$902*('Assumptions (Solar)'!$AS$20*'Assumptions (Solar)'!$AS$2+'Assumptions (Solar)'!$AS$21*'Assumptions (Solar)'!$AS$3)/10^9,0)</f>
        <v>0.04912375745</v>
      </c>
      <c r="AY1107" s="160">
        <f>IF($AU$902&gt;0,'Assumptions (Solar)'!Z14*Model!$AU$902*('Assumptions (Solar)'!$AS$20*'Assumptions (Solar)'!$AS$2+'Assumptions (Solar)'!$AS$21*'Assumptions (Solar)'!$AS$3)/10^9,0)</f>
        <v>0.04912375745</v>
      </c>
      <c r="AZ1107" s="160">
        <f>IF($AU$902&gt;0,'Assumptions (Solar)'!AA14*Model!$AU$902*('Assumptions (Solar)'!$AS$20*'Assumptions (Solar)'!$AS$2+'Assumptions (Solar)'!$AS$21*'Assumptions (Solar)'!$AS$3)/10^9,0)</f>
        <v>0.02456187872</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0.04741863115</v>
      </c>
      <c r="AW1108" s="160">
        <f>IF($AV$902&gt;0,'Assumptions (Solar)'!W14*Model!$AV$902*('Assumptions (Solar)'!$AT$20*'Assumptions (Solar)'!$AT$2+'Assumptions (Solar)'!$AT$21*'Assumptions (Solar)'!$AT$3)/10^9,0)</f>
        <v>0.07586980984</v>
      </c>
      <c r="AX1108" s="160">
        <f>IF($AV$902&gt;0,'Assumptions (Solar)'!X14*Model!$AV$902*('Assumptions (Solar)'!$AT$20*'Assumptions (Solar)'!$AT$2+'Assumptions (Solar)'!$AT$21*'Assumptions (Solar)'!$AT$3)/10^9,0)</f>
        <v>0.04552188591</v>
      </c>
      <c r="AY1108" s="160">
        <f>IF($AV$902&gt;0,'Assumptions (Solar)'!Y14*Model!$AV$902*('Assumptions (Solar)'!$AT$20*'Assumptions (Solar)'!$AT$2+'Assumptions (Solar)'!$AT$21*'Assumptions (Solar)'!$AT$3)/10^9,0)</f>
        <v>0.02731313154</v>
      </c>
      <c r="AZ1108" s="160">
        <f>IF($AV$902&gt;0,'Assumptions (Solar)'!Z14*Model!$AV$902*('Assumptions (Solar)'!$AT$20*'Assumptions (Solar)'!$AT$2+'Assumptions (Solar)'!$AT$21*'Assumptions (Solar)'!$AT$3)/10^9,0)</f>
        <v>0.02731313154</v>
      </c>
      <c r="BA1108" s="160">
        <f>IF($AV$902&gt;0,'Assumptions (Solar)'!AA14*Model!$AV$902*('Assumptions (Solar)'!$AT$20*'Assumptions (Solar)'!$AT$2+'Assumptions (Solar)'!$AT$21*'Assumptions (Solar)'!$AT$3)/10^9,0)</f>
        <v>0.01365656577</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0.04788141669</v>
      </c>
      <c r="AX1109" s="160">
        <f>IF($AW$902&gt;0,'Assumptions (Solar)'!W14*Model!$AW$902*('Assumptions (Solar)'!$AU$20*'Assumptions (Solar)'!$AU$2+'Assumptions (Solar)'!$AU$21*'Assumptions (Solar)'!$AU$3)/10^9,0)</f>
        <v>0.07661026671</v>
      </c>
      <c r="AY1109" s="160">
        <f>IF($AW$902&gt;0,'Assumptions (Solar)'!X14*Model!$AW$902*('Assumptions (Solar)'!$AU$20*'Assumptions (Solar)'!$AU$2+'Assumptions (Solar)'!$AU$21*'Assumptions (Solar)'!$AU$3)/10^9,0)</f>
        <v>0.04596616003</v>
      </c>
      <c r="AZ1109" s="160">
        <f>IF($AW$902&gt;0,'Assumptions (Solar)'!Y14*Model!$AW$902*('Assumptions (Solar)'!$AU$20*'Assumptions (Solar)'!$AU$2+'Assumptions (Solar)'!$AU$21*'Assumptions (Solar)'!$AU$3)/10^9,0)</f>
        <v>0.02757969602</v>
      </c>
      <c r="BA1109" s="160">
        <f>IF($AW$902&gt;0,'Assumptions (Solar)'!Z14*Model!$AW$902*('Assumptions (Solar)'!$AU$20*'Assumptions (Solar)'!$AU$2+'Assumptions (Solar)'!$AU$21*'Assumptions (Solar)'!$AU$3)/10^9,0)</f>
        <v>0.02757969602</v>
      </c>
      <c r="BB1109" s="160">
        <f>IF($AW$902&gt;0,'Assumptions (Solar)'!AA14*Model!$AW$902*('Assumptions (Solar)'!$AU$20*'Assumptions (Solar)'!$AU$2+'Assumptions (Solar)'!$AU$21*'Assumptions (Solar)'!$AU$3)/10^9,0)</f>
        <v>0.01378984801</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0.09668842329</v>
      </c>
      <c r="AY1110" s="160">
        <f>IF($AX$902&gt;0,'Assumptions (Solar)'!W14*Model!$AX$902*('Assumptions (Solar)'!$AV$20*'Assumptions (Solar)'!$AV$2+'Assumptions (Solar)'!$AV$21*'Assumptions (Solar)'!$AV$3)/10^9,0)</f>
        <v>0.1547014773</v>
      </c>
      <c r="AZ1110" s="160">
        <f>IF($AX$902&gt;0,'Assumptions (Solar)'!X14*Model!$AX$902*('Assumptions (Solar)'!$AV$20*'Assumptions (Solar)'!$AV$2+'Assumptions (Solar)'!$AV$21*'Assumptions (Solar)'!$AV$3)/10^9,0)</f>
        <v>0.09282088636</v>
      </c>
      <c r="BA1110" s="160">
        <f>IF($AX$902&gt;0,'Assumptions (Solar)'!Y14*Model!$AX$902*('Assumptions (Solar)'!$AV$20*'Assumptions (Solar)'!$AV$2+'Assumptions (Solar)'!$AV$21*'Assumptions (Solar)'!$AV$3)/10^9,0)</f>
        <v>0.05569253182</v>
      </c>
      <c r="BB1110" s="160">
        <f>IF($AX$902&gt;0,'Assumptions (Solar)'!Z14*Model!$AX$902*('Assumptions (Solar)'!$AV$20*'Assumptions (Solar)'!$AV$2+'Assumptions (Solar)'!$AV$21*'Assumptions (Solar)'!$AV$3)/10^9,0)</f>
        <v>0.05569253182</v>
      </c>
      <c r="BC1110" s="160">
        <f>IF($AX$902&gt;0,'Assumptions (Solar)'!AA14*Model!$AX$902*('Assumptions (Solar)'!$AV$20*'Assumptions (Solar)'!$AV$2+'Assumptions (Solar)'!$AV$21*'Assumptions (Solar)'!$AV$3)/10^9,0)</f>
        <v>0.02784626591</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0.09747638978</v>
      </c>
      <c r="AZ1111" s="160">
        <f>IF($AY$902&gt;0,'Assumptions (Solar)'!W14*Model!$AY$902*('Assumptions (Solar)'!$AW$20*'Assumptions (Solar)'!$AW$2+'Assumptions (Solar)'!$AW$21*'Assumptions (Solar)'!$AW$3)/10^9,0)</f>
        <v>0.1559622236</v>
      </c>
      <c r="BA1111" s="160">
        <f>IF($AY$902&gt;0,'Assumptions (Solar)'!X14*Model!$AY$902*('Assumptions (Solar)'!$AW$20*'Assumptions (Solar)'!$AW$2+'Assumptions (Solar)'!$AW$21*'Assumptions (Solar)'!$AW$3)/10^9,0)</f>
        <v>0.09357733419</v>
      </c>
      <c r="BB1111" s="160">
        <f>IF($AY$902&gt;0,'Assumptions (Solar)'!Y14*Model!$AY$902*('Assumptions (Solar)'!$AW$20*'Assumptions (Solar)'!$AW$2+'Assumptions (Solar)'!$AW$21*'Assumptions (Solar)'!$AW$3)/10^9,0)</f>
        <v>0.05614640051</v>
      </c>
      <c r="BC1111" s="160">
        <f>IF($AY$902&gt;0,'Assumptions (Solar)'!Z14*Model!$AY$902*('Assumptions (Solar)'!$AW$20*'Assumptions (Solar)'!$AW$2+'Assumptions (Solar)'!$AW$21*'Assumptions (Solar)'!$AW$3)/10^9,0)</f>
        <v>0.05614640051</v>
      </c>
      <c r="BD1111" s="160">
        <f>IF($AY$902&gt;0,'Assumptions (Solar)'!AA14*Model!$AY$902*('Assumptions (Solar)'!$AW$20*'Assumptions (Solar)'!$AW$2+'Assumptions (Solar)'!$AW$21*'Assumptions (Solar)'!$AW$3)/10^9,0)</f>
        <v>0.02807320026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0.09839827057</v>
      </c>
      <c r="BA1112" s="160">
        <f>IF($AZ$902&gt;0,'Assumptions (Solar)'!W14*Model!$AZ$902*('Assumptions (Solar)'!$AX$20*'Assumptions (Solar)'!$AX$2+'Assumptions (Solar)'!$AX$21*'Assumptions (Solar)'!$AX$3)/10^9,0)</f>
        <v>0.1574372329</v>
      </c>
      <c r="BB1112" s="160">
        <f>IF($AZ$902&gt;0,'Assumptions (Solar)'!X14*Model!$AZ$902*('Assumptions (Solar)'!$AX$20*'Assumptions (Solar)'!$AX$2+'Assumptions (Solar)'!$AX$21*'Assumptions (Solar)'!$AX$3)/10^9,0)</f>
        <v>0.09446233975</v>
      </c>
      <c r="BC1112" s="160">
        <f>IF($AZ$902&gt;0,'Assumptions (Solar)'!Y14*Model!$AZ$902*('Assumptions (Solar)'!$AX$20*'Assumptions (Solar)'!$AX$2+'Assumptions (Solar)'!$AX$21*'Assumptions (Solar)'!$AX$3)/10^9,0)</f>
        <v>0.05667740385</v>
      </c>
      <c r="BD1112" s="160">
        <f>IF($AZ$902&gt;0,'Assumptions (Solar)'!Z14*Model!$AZ$902*('Assumptions (Solar)'!$AX$20*'Assumptions (Solar)'!$AX$2+'Assumptions (Solar)'!$AX$21*'Assumptions (Solar)'!$AX$3)/10^9,0)</f>
        <v>0.05667740385</v>
      </c>
      <c r="BE1112" s="160">
        <f>IF($AZ$902&gt;0,'Assumptions (Solar)'!AA14*Model!$AZ$902*('Assumptions (Solar)'!$AX$20*'Assumptions (Solar)'!$AX$2+'Assumptions (Solar)'!$AX$21*'Assumptions (Solar)'!$AX$3)/10^9,0)</f>
        <v>0.02833870192</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0.09917632199</v>
      </c>
      <c r="BB1113" s="160">
        <f>IF($BA$902&gt;0,'Assumptions (Solar)'!W14*Model!$BA$902*('Assumptions (Solar)'!$AY$20*'Assumptions (Solar)'!$AY$2+'Assumptions (Solar)'!$AY$21*'Assumptions (Solar)'!$AY$3)/10^9,0)</f>
        <v>0.1586821152</v>
      </c>
      <c r="BC1113" s="160">
        <f>IF($BA$902&gt;0,'Assumptions (Solar)'!X14*Model!$BA$902*('Assumptions (Solar)'!$AY$20*'Assumptions (Solar)'!$AY$2+'Assumptions (Solar)'!$AY$21*'Assumptions (Solar)'!$AY$3)/10^9,0)</f>
        <v>0.09520926911</v>
      </c>
      <c r="BD1113" s="160">
        <f>IF($BA$902&gt;0,'Assumptions (Solar)'!Y14*Model!$BA$902*('Assumptions (Solar)'!$AY$20*'Assumptions (Solar)'!$AY$2+'Assumptions (Solar)'!$AY$21*'Assumptions (Solar)'!$AY$3)/10^9,0)</f>
        <v>0.05712556147</v>
      </c>
      <c r="BE1113" s="160">
        <f>IF($BA$902&gt;0,'Assumptions (Solar)'!Z14*Model!$BA$902*('Assumptions (Solar)'!$AY$20*'Assumptions (Solar)'!$AY$2+'Assumptions (Solar)'!$AY$21*'Assumptions (Solar)'!$AY$3)/10^9,0)</f>
        <v>0.05712556147</v>
      </c>
      <c r="BF1113" s="160">
        <f>IF($BA$902&gt;0,'Assumptions (Solar)'!AA14*Model!$BA$902*('Assumptions (Solar)'!$AY$20*'Assumptions (Solar)'!$AY$2+'Assumptions (Solar)'!$AY$21*'Assumptions (Solar)'!$AY$3)/10^9,0)</f>
        <v>0.02856278073</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-0.0002901947671</v>
      </c>
      <c r="K1114" s="160">
        <f>IF(Model!K900+Model!K901-Model!K899-K1062+K1010&gt;0,(1-'Assumptions (Solar)'!J33)*(Model!K900+Model!K901-Model!K899-K1062+K1010)+K1062-K957+K958,Model!K900+Model!K901-Model!K899+K1010-K957+K958)</f>
        <v>-0.00005481632917</v>
      </c>
      <c r="L1114" s="160">
        <f>IF(Model!L900+Model!L901-Model!L899-L1062+L1010&gt;0,(1-'Assumptions (Solar)'!K33)*(Model!L900+Model!L901-Model!L899-L1062+L1010)+L1062-L957+L958,Model!L900+Model!L901-Model!L899+L1010-L957+L958)</f>
        <v>-0.01088693949</v>
      </c>
      <c r="M1114" s="160">
        <f>IF(Model!M900+Model!M901-Model!M899-M1062+M1010&gt;0,(1-'Assumptions (Solar)'!L33)*(Model!M900+Model!M901-Model!M899-M1062+M1010)+M1062-M957+M958,Model!M900+Model!M901-Model!M899+M1010-M957+M958)</f>
        <v>-0.03153712747</v>
      </c>
      <c r="N1114" s="160">
        <f>IF(Model!N900+Model!N901-Model!N899-N1062+N1010&gt;0,(1-'Assumptions (Solar)'!M33)*(Model!N900+Model!N901-Model!N899-N1062+N1010)+N1062-N957+N958,Model!N900+Model!N901-Model!N899+N1010-N957+N958)</f>
        <v>-0.1155865944</v>
      </c>
      <c r="O1114" s="160">
        <f>IF(Model!O900+Model!O901-Model!O899-O1062+O1010&gt;0,(1-'Assumptions (Solar)'!N33)*(Model!O900+Model!O901-Model!O899-O1062+O1010)+O1062-O957+O958,Model!O900+Model!O901-Model!O899+O1010-O957+O958)</f>
        <v>-0.2589208207</v>
      </c>
      <c r="P1114" s="160">
        <f>IF(Model!P900+Model!P901-Model!P899-P1062+P1010&gt;0,(1-'Assumptions (Solar)'!O33)*(Model!P900+Model!P901-Model!P899-P1062+P1010)+P1062-P957+P958,Model!P900+Model!P901-Model!P899+P1010-P957+P958)</f>
        <v>-0.376003032</v>
      </c>
      <c r="Q1114" s="160">
        <f>IF(Model!Q900+Model!Q901-Model!Q899-Q1062+Q1010&gt;0,(1-'Assumptions (Solar)'!P33)*(Model!Q900+Model!Q901-Model!Q899-Q1062+Q1010)+Q1062-Q957+Q958,Model!Q900+Model!Q901-Model!Q899+Q1010-Q957+Q958)</f>
        <v>-0.2262790072</v>
      </c>
      <c r="R1114" s="160">
        <f>IF(Model!R900+Model!R901-Model!R899-R1062+R1010&gt;0,(1-'Assumptions (Solar)'!Q33)*(Model!R900+Model!R901-Model!R899-R1062+R1010)+R1062-R957+R958,Model!R900+Model!R901-Model!R899+R1010-R957+R958)</f>
        <v>-0.3751061072</v>
      </c>
      <c r="S1114" s="160">
        <f>IF(Model!S900+Model!S901-Model!S899-S1062+S1010&gt;0,(1-'Assumptions (Solar)'!R33)*(Model!S900+Model!S901-Model!S899-S1062+S1010)+S1062-S957+S958,Model!S900+Model!S901-Model!S899+S1010-S957+S958)</f>
        <v>-0.4293013702</v>
      </c>
      <c r="T1114" s="160">
        <f>IF(Model!T900+Model!T901-Model!T899-T1062+T1010&gt;0,(1-'Assumptions (Solar)'!S33)*(Model!T900+Model!T901-Model!T899-T1062+T1010)+T1062-T957+T958,Model!T900+Model!T901-Model!T899+T1010-T957+T958)</f>
        <v>-0.4049613873</v>
      </c>
      <c r="U1114" s="160">
        <f>IF(Model!U900+Model!U901-Model!U899-U1062+U1010&gt;0,(1-'Assumptions (Solar)'!T33)*(Model!U900+Model!U901-Model!U899-U1062+U1010)+U1062-U957+U958,Model!U900+Model!U901-Model!U899+U1010-U957+U958)</f>
        <v>-0.2373603896</v>
      </c>
      <c r="V1114" s="160">
        <f>IF(Model!V900+Model!V901-Model!V899-V1062+V1010&gt;0,(1-'Assumptions (Solar)'!U33)*(Model!V900+Model!V901-Model!V899-V1062+V1010)+V1062-V957+V958,Model!V900+Model!V901-Model!V899+V1010-V957+V958)</f>
        <v>-0.218479928</v>
      </c>
      <c r="W1114" s="160">
        <f>IF(Model!W900+Model!W901-Model!W899-W1062+W1010&gt;0,(1-'Assumptions (Solar)'!V33)*(Model!W900+Model!W901-Model!W899-W1062+W1010)+W1062-W957+W958,Model!W900+Model!W901-Model!W899+W1010-W957+W958)</f>
        <v>-0.3660989803</v>
      </c>
      <c r="X1114" s="160">
        <f>IF(Model!X900+Model!X901-Model!X899-X1062+X1010&gt;0,(1-'Assumptions (Solar)'!W33)*(Model!X900+Model!X901-Model!X899-X1062+X1010)+X1062-X957+X958,Model!X900+Model!X901-Model!X899+X1010-X957+X958)</f>
        <v>-0.3168993761</v>
      </c>
      <c r="Y1114" s="160">
        <f>IF(Model!Y900+Model!Y901-Model!Y899-Y1062+Y1010&gt;0,(1-'Assumptions (Solar)'!X33)*(Model!Y900+Model!Y901-Model!Y899-Y1062+Y1010)+Y1062-Y957+Y958,Model!Y900+Model!Y901-Model!Y899+Y1010-Y957+Y958)</f>
        <v>-0.2852115756</v>
      </c>
      <c r="Z1114" s="160">
        <f>IF(Model!Z900+Model!Z901-Model!Z899-Z1062+Z1010&gt;0,(1-'Assumptions (Solar)'!Y33)*(Model!Z900+Model!Z901-Model!Z899-Z1062+Z1010)+Z1062-Z957+Z958,Model!Z900+Model!Z901-Model!Z899+Z1010-Z957+Z958)</f>
        <v>-0.223326094</v>
      </c>
      <c r="AA1114" s="160">
        <f>IF(Model!AA900+Model!AA901-Model!AA899-AA1062+AA1010&gt;0,(1-'Assumptions (Solar)'!Z33)*(Model!AA900+Model!AA901-Model!AA899-AA1062+AA1010)+AA1062-AA957+AA958,Model!AA900+Model!AA901-Model!AA899+AA1010-AA957+AA958)</f>
        <v>-0.1425523247</v>
      </c>
      <c r="AB1114" s="160">
        <f>IF(Model!AB900+Model!AB901-Model!AB899-AB1062+AB1010&gt;0,(1-'Assumptions (Solar)'!AA33)*(Model!AB900+Model!AB901-Model!AB899-AB1062+AB1010)+AB1062-AB957+AB958,Model!AB900+Model!AB901-Model!AB899+AB1010-AB957+AB958)</f>
        <v>-0.100881144</v>
      </c>
      <c r="AC1114" s="160">
        <f>IF(Model!AC900+Model!AC901-Model!AC899-AC1062+AC1010&gt;0,(1-'Assumptions (Solar)'!AB33)*(Model!AC900+Model!AC901-Model!AC899-AC1062+AC1010)+AC1062-AC957+AC958,Model!AC900+Model!AC901-Model!AC899+AC1010-AC957+AC958)</f>
        <v>-0.03040529876</v>
      </c>
      <c r="AD1114" s="160">
        <f>IF(Model!AD900+Model!AD901-Model!AD899-AD1062+AD1010&gt;0,(1-'Assumptions (Solar)'!AC33)*(Model!AD900+Model!AD901-Model!AD899-AD1062+AD1010)+AD1062-AD957+AD958,Model!AD900+Model!AD901-Model!AD899+AD1010-AD957+AD958)</f>
        <v>0.03998681597</v>
      </c>
      <c r="AE1114" s="160">
        <f>IF(Model!AE900+Model!AE901-Model!AE899-AE1062+AE1010&gt;0,(1-'Assumptions (Solar)'!AD33)*(Model!AE900+Model!AE901-Model!AE899-AE1062+AE1010)+AE1062-AE957+AE958,Model!AE900+Model!AE901-Model!AE899+AE1010-AE957+AE958)</f>
        <v>0.09460640799</v>
      </c>
      <c r="AF1114" s="160">
        <f>IF(Model!AF900+Model!AF901-Model!AF899-AF1062+AF1010&gt;0,(1-'Assumptions (Solar)'!AE33)*(Model!AF900+Model!AF901-Model!AF899-AF1062+AF1010)+AF1062-AF957+AF958,Model!AF900+Model!AF901-Model!AF899+AF1010-AF957+AF958)</f>
        <v>0.1096792567</v>
      </c>
      <c r="AG1114" s="160">
        <f>IF(Model!AG900+Model!AG901-Model!AG899-AG1062+AG1010&gt;0,(1-'Assumptions (Solar)'!AF33)*(Model!AG900+Model!AG901-Model!AG899-AG1062+AG1010)+AG1062-AG957+AG958,Model!AG900+Model!AG901-Model!AG899+AG1010-AG957+AG958)</f>
        <v>0.1265306026</v>
      </c>
      <c r="AH1114" s="160">
        <f>IF(Model!AH900+Model!AH901-Model!AH899-AH1062+AH1010&gt;0,(1-'Assumptions (Solar)'!AG33)*(Model!AH900+Model!AH901-Model!AH899-AH1062+AH1010)+AH1062-AH957+AH958,Model!AH900+Model!AH901-Model!AH899+AH1010-AH957+AH958)</f>
        <v>0.1742001712</v>
      </c>
      <c r="AI1114" s="160">
        <f>IF(Model!AI900+Model!AI901-Model!AI899-AI1062+AI1010&gt;0,(1-'Assumptions (Solar)'!AH33)*(Model!AI900+Model!AI901-Model!AI899-AI1062+AI1010)+AI1062-AI957+AI958,Model!AI900+Model!AI901-Model!AI899+AI1010-AI957+AI958)</f>
        <v>0.2111345868</v>
      </c>
      <c r="AJ1114" s="160">
        <f>IF(Model!AJ900+Model!AJ901-Model!AJ899-AJ1062+AJ1010&gt;0,(1-'Assumptions (Solar)'!AI33)*(Model!AJ900+Model!AJ901-Model!AJ899-AJ1062+AJ1010)+AJ1062-AJ957+AJ958,Model!AJ900+Model!AJ901-Model!AJ899+AJ1010-AJ957+AJ958)</f>
        <v>0.248900738</v>
      </c>
      <c r="AK1114" s="160">
        <f>IF(Model!AK900+Model!AK901-Model!AK899-AK1062+AK1010&gt;0,(1-'Assumptions (Solar)'!AJ33)*(Model!AK900+Model!AK901-Model!AK899-AK1062+AK1010)+AK1062-AK957+AK958,Model!AK900+Model!AK901-Model!AK899+AK1010-AK957+AK958)</f>
        <v>0.2874208818</v>
      </c>
      <c r="AL1114" s="160">
        <f>IF(Model!AL900+Model!AL901-Model!AL899-AL1062+AL1010&gt;0,(1-'Assumptions (Solar)'!AK33)*(Model!AL900+Model!AL901-Model!AL899-AL1062+AL1010)+AL1062-AL957+AL958,Model!AL900+Model!AL901-Model!AL899+AL1010-AL957+AL958)</f>
        <v>0.3257282336</v>
      </c>
      <c r="AM1114" s="160">
        <f>IF(Model!AM900+Model!AM901-Model!AM899-AM1062+AM1010&gt;0,(1-'Assumptions (Solar)'!AL33)*(Model!AM900+Model!AM901-Model!AM899-AM1062+AM1010)+AM1062-AM957+AM958,Model!AM900+Model!AM901-Model!AM899+AM1010-AM957+AM958)</f>
        <v>0.3645934448</v>
      </c>
      <c r="AN1114" s="160">
        <f>IF(Model!AN900+Model!AN901-Model!AN899-AN1062+AN1010&gt;0,(1-'Assumptions (Solar)'!AM33)*(Model!AN900+Model!AN901-Model!AN899-AN1062+AN1010)+AN1062-AN957+AN958,Model!AN900+Model!AN901-Model!AN899+AN1010-AN957+AN958)</f>
        <v>0.3900346944</v>
      </c>
      <c r="AO1114" s="160">
        <f>IF(Model!AO900+Model!AO901-Model!AO899-AO1062+AO1010&gt;0,(1-'Assumptions (Solar)'!AN33)*(Model!AO900+Model!AO901-Model!AO899-AO1062+AO1010)+AO1062-AO957+AO958,Model!AO900+Model!AO901-Model!AO899+AO1010-AO957+AO958)</f>
        <v>0.3971279099</v>
      </c>
      <c r="AP1114" s="160">
        <f>IF(Model!AP900+Model!AP901-Model!AP899-AP1062+AP1010&gt;0,(1-'Assumptions (Solar)'!AO33)*(Model!AP900+Model!AP901-Model!AP899-AP1062+AP1010)+AP1062-AP957+AP958,Model!AP900+Model!AP901-Model!AP899+AP1010-AP957+AP958)</f>
        <v>0.4169928585</v>
      </c>
      <c r="AQ1114" s="160">
        <f>IF(Model!AQ900+Model!AQ901-Model!AQ899-AQ1062+AQ1010&gt;0,(1-'Assumptions (Solar)'!AP33)*(Model!AQ900+Model!AQ901-Model!AQ899-AQ1062+AQ1010)+AQ1062-AQ957+AQ958,Model!AQ900+Model!AQ901-Model!AQ899+AQ1010-AQ957+AQ958)</f>
        <v>0.5092661863</v>
      </c>
      <c r="AR1114" s="160">
        <f>IF(Model!AR900+Model!AR901-Model!AR899-AR1062+AR1010&gt;0,(1-'Assumptions (Solar)'!AQ33)*(Model!AR900+Model!AR901-Model!AR899-AR1062+AR1010)+AR1062-AR957+AR958,Model!AR900+Model!AR901-Model!AR899+AR1010-AR957+AR958)</f>
        <v>0.5049144637</v>
      </c>
      <c r="AS1114" s="160">
        <f>IF(Model!AS900+Model!AS901-Model!AS899-AS1062+AS1010&gt;0,(1-'Assumptions (Solar)'!AR33)*(Model!AS900+Model!AS901-Model!AS899-AS1062+AS1010)+AS1062-AS957+AS958,Model!AS900+Model!AS901-Model!AS899+AS1010-AS957+AS958)</f>
        <v>0.5206897622</v>
      </c>
      <c r="AT1114" s="160">
        <f>IF(Model!AT900+Model!AT901-Model!AT899-AT1062+AT1010&gt;0,(1-'Assumptions (Solar)'!AS33)*(Model!AT900+Model!AT901-Model!AT899-AT1062+AT1010)+AT1062-AT957+AT958,Model!AT900+Model!AT901-Model!AT899+AT1010-AT957+AT958)</f>
        <v>0.578403631</v>
      </c>
      <c r="AU1114" s="160">
        <f>IF(Model!AU900+Model!AU901-Model!AU899-AU1062+AU1010&gt;0,(1-'Assumptions (Solar)'!AT33)*(Model!AU900+Model!AU901-Model!AU899-AU1062+AU1010)+AU1062-AU957+AU958,Model!AU900+Model!AU901-Model!AU899+AU1010-AU957+AU958)</f>
        <v>0.6964744354</v>
      </c>
      <c r="AV1114" s="160">
        <f>IF(Model!AV900+Model!AV901-Model!AV899-AV1062+AV1010&gt;0,(1-'Assumptions (Solar)'!AU33)*(Model!AV900+Model!AV901-Model!AV899-AV1062+AV1010)+AV1062-AV957+AV958,Model!AV900+Model!AV901-Model!AV899+AV1010-AV957+AV958)</f>
        <v>0.7407939724</v>
      </c>
      <c r="AW1114" s="160">
        <f>IF(Model!AW900+Model!AW901-Model!AW899-AW1062+AW1010&gt;0,(1-'Assumptions (Solar)'!AV33)*(Model!AW900+Model!AW901-Model!AW899-AW1062+AW1010)+AW1062-AW957+AW958,Model!AW900+Model!AW901-Model!AW899+AW1010-AW957+AW958)</f>
        <v>0.6848688983</v>
      </c>
      <c r="AX1114" s="160">
        <f>IF(Model!AX900+Model!AX901-Model!AX899-AX1062+AX1010&gt;0,(1-'Assumptions (Solar)'!AW33)*(Model!AX900+Model!AX901-Model!AX899-AX1062+AX1010)+AX1062-AX957+AX958,Model!AX900+Model!AX901-Model!AX899+AX1010-AX957+AX958)</f>
        <v>0.7285922785</v>
      </c>
      <c r="AY1114" s="160">
        <f>IF(Model!AY900+Model!AY901-Model!AY899-AY1062+AY1010&gt;0,(1-'Assumptions (Solar)'!AX33)*(Model!AY900+Model!AY901-Model!AY899-AY1062+AY1010)+AY1062-AY957+AY958,Model!AY900+Model!AY901-Model!AY899+AY1010-AY957+AY958)</f>
        <v>0.8029565415</v>
      </c>
      <c r="AZ1114" s="160">
        <f>IF(Model!AZ900+Model!AZ901-Model!AZ899-AZ1062+AZ1010&gt;0,(1-'Assumptions (Solar)'!AY33)*(Model!AZ900+Model!AZ901-Model!AZ899-AZ1062+AZ1010)+AZ1062-AZ957+AZ958,Model!AZ900+Model!AZ901-Model!AZ899+AZ1010-AZ957+AZ958)</f>
        <v>0.8708919043</v>
      </c>
      <c r="BA1114" s="160">
        <f>IF(Model!BA900+Model!BA901-Model!BA899-BA1062+BA1010&gt;0,(1-'Assumptions (Solar)'!AZ33)*(Model!BA900+Model!BA901-Model!BA899-BA1062+BA1010)+BA1062-BA957+BA958,Model!BA900+Model!BA901-Model!BA899+BA1010-BA957+BA958)</f>
        <v>1.136748669</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-0.05534788926</v>
      </c>
      <c r="X1115" s="160">
        <f>IF(Model!X900+Model!X901-Model!X899-X1062+X1010&gt;0,'Assumptions (Solar)'!W33*(Model!X900+Model!X901-Model!X899-X1062+X1010)-'Assumptions (Solar)'!W34*Model!X898/10^3,-'Assumptions (Solar)'!W34*Model!X898/10^3)</f>
        <v>-0.07031244099</v>
      </c>
      <c r="Y1115" s="160">
        <f>IF(Model!Y900+Model!Y901-Model!Y899-Y1062+Y1010&gt;0,'Assumptions (Solar)'!X33*(Model!Y900+Model!Y901-Model!Y899-Y1062+Y1010)-'Assumptions (Solar)'!X34*Model!Y898/10^3,-'Assumptions (Solar)'!X34*Model!Y898/10^3)</f>
        <v>-0.08585050378</v>
      </c>
      <c r="Z1115" s="160">
        <f>IF(Model!Z900+Model!Z901-Model!Z899-Z1062+Z1010&gt;0,'Assumptions (Solar)'!Y33*(Model!Z900+Model!Z901-Model!Z899-Z1062+Z1010)-'Assumptions (Solar)'!Y34*Model!Z898/10^3,-'Assumptions (Solar)'!Y34*Model!Z898/10^3)</f>
        <v>-0.1019789741</v>
      </c>
      <c r="AA1115" s="160">
        <f>IF(Model!AA900+Model!AA901-Model!AA899-AA1062+AA1010&gt;0,'Assumptions (Solar)'!Z33*(Model!AA900+Model!AA901-Model!AA899-AA1062+AA1010)-'Assumptions (Solar)'!Z34*Model!AA898/10^3,-'Assumptions (Solar)'!Z34*Model!AA898/10^3)</f>
        <v>-0.1187151936</v>
      </c>
      <c r="AB1115" s="160">
        <f>IF(Model!AB900+Model!AB901-Model!AB899-AB1062+AB1010&gt;0,'Assumptions (Solar)'!AA33*(Model!AB900+Model!AB901-Model!AB899-AB1062+AB1010)-'Assumptions (Solar)'!AA34*Model!AB898/10^3,-'Assumptions (Solar)'!AA34*Model!AB898/10^3)</f>
        <v>-0.1360769606</v>
      </c>
      <c r="AC1115" s="160">
        <f>IF(Model!AC900+Model!AC901-Model!AC899-AC1062+AC1010&gt;0,'Assumptions (Solar)'!AB33*(Model!AC900+Model!AC901-Model!AC899-AC1062+AC1010)-'Assumptions (Solar)'!AB34*Model!AC898/10^3,-'Assumptions (Solar)'!AB34*Model!AC898/10^3)</f>
        <v>-0.1540825405</v>
      </c>
      <c r="AD1115" s="160">
        <f>IF(Model!AD900+Model!AD901-Model!AD899-AD1062+AD1010&gt;0,'Assumptions (Solar)'!AC33*(Model!AD900+Model!AD901-Model!AD899-AD1062+AD1010)-'Assumptions (Solar)'!AC34*Model!AD898/10^3,-'Assumptions (Solar)'!AC34*Model!AD898/10^3)</f>
        <v>-0.1662950922</v>
      </c>
      <c r="AE1115" s="160">
        <f>IF(Model!AE900+Model!AE901-Model!AE899-AE1062+AE1010&gt;0,'Assumptions (Solar)'!AD33*(Model!AE900+Model!AE901-Model!AE899-AE1062+AE1010)-'Assumptions (Solar)'!AD34*Model!AE898/10^3,-'Assumptions (Solar)'!AD34*Model!AE898/10^3)</f>
        <v>-0.1758006742</v>
      </c>
      <c r="AF1115" s="160">
        <f>IF(Model!AF900+Model!AF901-Model!AF899-AF1062+AF1010&gt;0,'Assumptions (Solar)'!AE33*(Model!AF900+Model!AF901-Model!AF899-AF1062+AF1010)-'Assumptions (Solar)'!AE34*Model!AF898/10^3,-'Assumptions (Solar)'!AE34*Model!AF898/10^3)</f>
        <v>-0.1857993464</v>
      </c>
      <c r="AG1115" s="160">
        <f>IF(Model!AG900+Model!AG901-Model!AG899-AG1062+AG1010&gt;0,'Assumptions (Solar)'!AF33*(Model!AG900+Model!AG901-Model!AG899-AG1062+AG1010)-'Assumptions (Solar)'!AF34*Model!AG898/10^3,-'Assumptions (Solar)'!AF34*Model!AG898/10^3)</f>
        <v>-0.1956679611</v>
      </c>
      <c r="AH1115" s="160">
        <f>IF(Model!AH900+Model!AH901-Model!AH899-AH1062+AH1010&gt;0,'Assumptions (Solar)'!AG33*(Model!AH900+Model!AH901-Model!AH899-AH1062+AH1010)-'Assumptions (Solar)'!AG34*Model!AH898/10^3,-'Assumptions (Solar)'!AG34*Model!AH898/10^3)</f>
        <v>-0.2056835408</v>
      </c>
      <c r="AI1115" s="160">
        <f>IF(Model!AI900+Model!AI901-Model!AI899-AI1062+AI1010&gt;0,'Assumptions (Solar)'!AH33*(Model!AI900+Model!AI901-Model!AI899-AI1062+AI1010)-'Assumptions (Solar)'!AH34*Model!AI898/10^3,-'Assumptions (Solar)'!AH34*Model!AI898/10^3)</f>
        <v>-0.2172962589</v>
      </c>
      <c r="AJ1115" s="160">
        <f>IF(Model!AJ900+Model!AJ901-Model!AJ899-AJ1062+AJ1010&gt;0,'Assumptions (Solar)'!AI33*(Model!AJ900+Model!AJ901-Model!AJ899-AJ1062+AJ1010)-'Assumptions (Solar)'!AI34*Model!AJ898/10^3,-'Assumptions (Solar)'!AI34*Model!AJ898/10^3)</f>
        <v>-0.2302832041</v>
      </c>
      <c r="AK1115" s="160">
        <f>IF(Model!AK900+Model!AK901-Model!AK899-AK1062+AK1010&gt;0,'Assumptions (Solar)'!AJ33*(Model!AK900+Model!AK901-Model!AK899-AK1062+AK1010)-'Assumptions (Solar)'!AJ34*Model!AK898/10^3,-'Assumptions (Solar)'!AJ34*Model!AK898/10^3)</f>
        <v>-0.244295324</v>
      </c>
      <c r="AL1115" s="160">
        <f>IF(Model!AL900+Model!AL901-Model!AL899-AL1062+AL1010&gt;0,'Assumptions (Solar)'!AK33*(Model!AL900+Model!AL901-Model!AL899-AL1062+AL1010)-'Assumptions (Solar)'!AK34*Model!AL898/10^3,-'Assumptions (Solar)'!AK34*Model!AL898/10^3)</f>
        <v>-0.2589533816</v>
      </c>
      <c r="AM1115" s="160">
        <f>IF(Model!AM900+Model!AM901-Model!AM899-AM1062+AM1010&gt;0,'Assumptions (Solar)'!AL33*(Model!AM900+Model!AM901-Model!AM899-AM1062+AM1010)-'Assumptions (Solar)'!AL34*Model!AM898/10^3,-'Assumptions (Solar)'!AL34*Model!AM898/10^3)</f>
        <v>-0.274045347</v>
      </c>
      <c r="AN1115" s="160">
        <f>IF(Model!AN900+Model!AN901-Model!AN899-AN1062+AN1010&gt;0,'Assumptions (Solar)'!AM33*(Model!AN900+Model!AN901-Model!AN899-AN1062+AN1010)-'Assumptions (Solar)'!AM34*Model!AN898/10^3,-'Assumptions (Solar)'!AM34*Model!AN898/10^3)</f>
        <v>-0.2906270305</v>
      </c>
      <c r="AO1115" s="160">
        <f>IF(Model!AO900+Model!AO901-Model!AO899-AO1062+AO1010&gt;0,'Assumptions (Solar)'!AN33*(Model!AO900+Model!AO901-Model!AO899-AO1062+AO1010)-'Assumptions (Solar)'!AN34*Model!AO898/10^3,-'Assumptions (Solar)'!AN34*Model!AO898/10^3)</f>
        <v>-0.3096482915</v>
      </c>
      <c r="AP1115" s="160">
        <f>IF(Model!AP900+Model!AP901-Model!AP899-AP1062+AP1010&gt;0,'Assumptions (Solar)'!AO33*(Model!AP900+Model!AP901-Model!AP899-AP1062+AP1010)-'Assumptions (Solar)'!AO34*Model!AP898/10^3,-'Assumptions (Solar)'!AO34*Model!AP898/10^3)</f>
        <v>-0.3347114159</v>
      </c>
      <c r="AQ1115" s="160">
        <f>IF(Model!AQ900+Model!AQ901-Model!AQ899-AQ1062+AQ1010&gt;0,'Assumptions (Solar)'!AP33*(Model!AQ900+Model!AQ901-Model!AQ899-AQ1062+AQ1010)-'Assumptions (Solar)'!AP34*Model!AQ898/10^3,-'Assumptions (Solar)'!AP34*Model!AQ898/10^3)</f>
        <v>-0.3644758667</v>
      </c>
      <c r="AR1115" s="160">
        <f>IF(Model!AR900+Model!AR901-Model!AR899-AR1062+AR1010&gt;0,'Assumptions (Solar)'!AQ33*(Model!AR900+Model!AR901-Model!AR899-AR1062+AR1010)-'Assumptions (Solar)'!AQ34*Model!AR898/10^3,-'Assumptions (Solar)'!AQ34*Model!AR898/10^3)</f>
        <v>-0.3862264891</v>
      </c>
      <c r="AS1115" s="160">
        <f>IF(Model!AS900+Model!AS901-Model!AS899-AS1062+AS1010&gt;0,'Assumptions (Solar)'!AR33*(Model!AS900+Model!AS901-Model!AS899-AS1062+AS1010)-'Assumptions (Solar)'!AR34*Model!AS898/10^3,-'Assumptions (Solar)'!AR34*Model!AS898/10^3)</f>
        <v>-0.4083399559</v>
      </c>
      <c r="AT1115" s="160">
        <f>IF(Model!AT900+Model!AT901-Model!AT899-AT1062+AT1010&gt;0,'Assumptions (Solar)'!AS33*(Model!AT900+Model!AT901-Model!AT899-AT1062+AT1010)-'Assumptions (Solar)'!AS34*Model!AT898/10^3,-'Assumptions (Solar)'!AS34*Model!AT898/10^3)</f>
        <v>-0.4379187451</v>
      </c>
      <c r="AU1115" s="160">
        <f>IF(Model!AU900+Model!AU901-Model!AU899-AU1062+AU1010&gt;0,'Assumptions (Solar)'!AT33*(Model!AU900+Model!AU901-Model!AU899-AU1062+AU1010)-'Assumptions (Solar)'!AT34*Model!AU898/10^3,-'Assumptions (Solar)'!AT34*Model!AU898/10^3)</f>
        <v>-0.4635525989</v>
      </c>
      <c r="AV1115" s="160">
        <f>IF(Model!AV900+Model!AV901-Model!AV899-AV1062+AV1010&gt;0,'Assumptions (Solar)'!AU33*(Model!AV900+Model!AV901-Model!AV899-AV1062+AV1010)-'Assumptions (Solar)'!AU34*Model!AV898/10^3,-'Assumptions (Solar)'!AU34*Model!AV898/10^3)</f>
        <v>-0.4735043958</v>
      </c>
      <c r="AW1115" s="160">
        <f>IF(Model!AW900+Model!AW901-Model!AW899-AW1062+AW1010&gt;0,'Assumptions (Solar)'!AV33*(Model!AW900+Model!AW901-Model!AW899-AW1062+AW1010)-'Assumptions (Solar)'!AV34*Model!AW898/10^3,-'Assumptions (Solar)'!AV34*Model!AW898/10^3)</f>
        <v>-0.4812731919</v>
      </c>
      <c r="AX1115" s="160">
        <f>IF(Model!AX900+Model!AX901-Model!AX899-AX1062+AX1010&gt;0,'Assumptions (Solar)'!AW33*(Model!AX900+Model!AX901-Model!AX899-AX1062+AX1010)-'Assumptions (Solar)'!AW34*Model!AX898/10^3,-'Assumptions (Solar)'!AW34*Model!AX898/10^3)</f>
        <v>-0.507238974</v>
      </c>
      <c r="AY1115" s="160">
        <f>IF(Model!AY900+Model!AY901-Model!AY899-AY1062+AY1010&gt;0,'Assumptions (Solar)'!AX33*(Model!AY900+Model!AY901-Model!AY899-AY1062+AY1010)-'Assumptions (Solar)'!AX34*Model!AY898/10^3,-'Assumptions (Solar)'!AX34*Model!AY898/10^3)</f>
        <v>-0.5361194364</v>
      </c>
      <c r="AZ1115" s="160">
        <f>IF(Model!AZ900+Model!AZ901-Model!AZ899-AZ1062+AZ1010&gt;0,'Assumptions (Solar)'!AY33*(Model!AZ900+Model!AZ901-Model!AZ899-AZ1062+AZ1010)-'Assumptions (Solar)'!AY34*Model!AZ898/10^3,-'Assumptions (Solar)'!AY34*Model!AZ898/10^3)</f>
        <v>-0.5619368881</v>
      </c>
      <c r="BA1115" s="160">
        <f>IF(Model!BA900+Model!BA901-Model!BA899-BA1062+BA1010&gt;0,'Assumptions (Solar)'!AZ33*(Model!BA900+Model!BA901-Model!BA899-BA1062+BA1010)-'Assumptions (Solar)'!AZ34*Model!BA898/10^3,-'Assumptions (Solar)'!AZ34*Model!BA898/10^3)</f>
        <v>-0.5895801951</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0.000163</v>
      </c>
      <c r="L1116" s="256">
        <f>L902*'Assumptions (Solar)'!$V$32/1000000000</f>
        <v>0</v>
      </c>
      <c r="M1116" s="256">
        <f>M902*'Assumptions (Solar)'!$V$32/1000000000</f>
        <v>0.006357</v>
      </c>
      <c r="N1116" s="256">
        <f>N902*'Assumptions (Solar)'!$V$32/1000000000</f>
        <v>0.021027</v>
      </c>
      <c r="O1116" s="256">
        <f>O902*'Assumptions (Solar)'!$V$32/1000000000</f>
        <v>0.083782</v>
      </c>
      <c r="P1116" s="256">
        <f>P902*'Assumptions (Solar)'!$V$32/1000000000</f>
        <v>0.214345</v>
      </c>
      <c r="Q1116" s="256">
        <f>Q902*'Assumptions (Solar)'!$V$32/1000000000</f>
        <v>0.290466</v>
      </c>
      <c r="R1116" s="256">
        <f>R902*'Assumptions (Solar)'!$V$32/1000000000</f>
        <v>0.106276</v>
      </c>
      <c r="S1116" s="256">
        <f>S902*'Assumptions (Solar)'!$V$32/1000000000</f>
        <v>0.269276</v>
      </c>
      <c r="T1116" s="256">
        <f>T902*'Assumptions (Solar)'!$V$32/1000000000</f>
        <v>0.327467</v>
      </c>
      <c r="U1116" s="256">
        <f>U902*'Assumptions (Solar)'!$V$32/1000000000</f>
        <v>0.259985</v>
      </c>
      <c r="V1116" s="256">
        <f>V902*'Assumptions (Solar)'!$V$32/1000000000</f>
        <v>0</v>
      </c>
      <c r="W1116" s="256">
        <f>W902*'Assumptions (Solar)'!$V$32/1000000000</f>
        <v>0</v>
      </c>
      <c r="X1116" s="256">
        <f>X902*'Assumptions (Solar)'!$V$32/1000000000</f>
        <v>0.319468584</v>
      </c>
      <c r="Y1116" s="256">
        <f>Y902*'Assumptions (Solar)'!$V$32/1000000000</f>
        <v>0.319468584</v>
      </c>
      <c r="Z1116" s="256">
        <f>Z902*'Assumptions (Solar)'!$V$32/1000000000</f>
        <v>0.319468584</v>
      </c>
      <c r="AA1116" s="256">
        <f>AA902*'Assumptions (Solar)'!$V$32/1000000000</f>
        <v>0.319468584</v>
      </c>
      <c r="AB1116" s="256">
        <f>AB902*'Assumptions (Solar)'!$V$32/1000000000</f>
        <v>0.319468584</v>
      </c>
      <c r="AC1116" s="256">
        <f>AC902*'Assumptions (Solar)'!$V$32/1000000000</f>
        <v>0.319468584</v>
      </c>
      <c r="AD1116" s="256">
        <f>AD902*'Assumptions (Solar)'!$V$32/1000000000</f>
        <v>0.319468584</v>
      </c>
      <c r="AE1116" s="256">
        <f>AE902*'Assumptions (Solar)'!$V$32/1000000000</f>
        <v>0.319468584</v>
      </c>
      <c r="AF1116" s="256">
        <f>AF902*'Assumptions (Solar)'!$V$32/1000000000</f>
        <v>0.319468584</v>
      </c>
      <c r="AG1116" s="256">
        <f>AG902*'Assumptions (Solar)'!$V$32/1000000000</f>
        <v>0.319468584</v>
      </c>
      <c r="AH1116" s="256">
        <f>AH902*'Assumptions (Solar)'!$V$32/1000000000</f>
        <v>0.319468584</v>
      </c>
      <c r="AI1116" s="256">
        <f>AI902*'Assumptions (Solar)'!$V$32/1000000000</f>
        <v>0.319468584</v>
      </c>
      <c r="AJ1116" s="256">
        <f>AJ902*'Assumptions (Solar)'!$V$32/1000000000</f>
        <v>0.319468584</v>
      </c>
      <c r="AK1116" s="256">
        <f>AK902*'Assumptions (Solar)'!$V$32/1000000000</f>
        <v>0.319631584</v>
      </c>
      <c r="AL1116" s="256">
        <f>AL902*'Assumptions (Solar)'!$V$32/1000000000</f>
        <v>0.319468584</v>
      </c>
      <c r="AM1116" s="256">
        <f>AM902*'Assumptions (Solar)'!$V$32/1000000000</f>
        <v>0.325825584</v>
      </c>
      <c r="AN1116" s="256">
        <f>AN902*'Assumptions (Solar)'!$V$32/1000000000</f>
        <v>0.340495584</v>
      </c>
      <c r="AO1116" s="256">
        <f>AO902*'Assumptions (Solar)'!$V$32/1000000000</f>
        <v>0.403250584</v>
      </c>
      <c r="AP1116" s="256">
        <f>AP902*'Assumptions (Solar)'!$V$32/1000000000</f>
        <v>0.533813584</v>
      </c>
      <c r="AQ1116" s="256">
        <f>AQ902*'Assumptions (Solar)'!$V$32/1000000000</f>
        <v>0.609934584</v>
      </c>
      <c r="AR1116" s="256">
        <f>AR902*'Assumptions (Solar)'!$V$32/1000000000</f>
        <v>0.425744584</v>
      </c>
      <c r="AS1116" s="256">
        <f>AS902*'Assumptions (Solar)'!$V$32/1000000000</f>
        <v>0.588744584</v>
      </c>
      <c r="AT1116" s="256">
        <f>AT902*'Assumptions (Solar)'!$V$32/1000000000</f>
        <v>0.646935584</v>
      </c>
      <c r="AU1116" s="256">
        <f>AU902*'Assumptions (Solar)'!$V$32/1000000000</f>
        <v>0.579453584</v>
      </c>
      <c r="AV1116" s="256">
        <f>AV902*'Assumptions (Solar)'!$V$32/1000000000</f>
        <v>0.319468584</v>
      </c>
      <c r="AW1116" s="256">
        <f>AW902*'Assumptions (Solar)'!$V$32/1000000000</f>
        <v>0.319468584</v>
      </c>
      <c r="AX1116" s="256">
        <f>AX902*'Assumptions (Solar)'!$V$32/1000000000</f>
        <v>0.6389371681</v>
      </c>
      <c r="AY1116" s="256">
        <f>AY902*'Assumptions (Solar)'!$V$32/1000000000</f>
        <v>0.6389371681</v>
      </c>
      <c r="AZ1116" s="256">
        <f>AZ902*'Assumptions (Solar)'!$V$32/1000000000</f>
        <v>0.6389371681</v>
      </c>
      <c r="BA1116" s="256">
        <f>BA902*'Assumptions (Solar)'!$V$32/1000000000</f>
        <v>0.6389371681</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670</v>
      </c>
      <c r="AL1120" s="252">
        <f>'Assumptions (Nuclear)'!AK46</f>
        <v>0</v>
      </c>
      <c r="AM1120" s="252">
        <f>'Assumptions (Nuclear)'!AL46</f>
        <v>0</v>
      </c>
      <c r="AN1120" s="252">
        <f>'Assumptions (Nuclear)'!AM46</f>
        <v>909.9</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1253</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4074.9</v>
      </c>
      <c r="Y1121" s="167">
        <f>X1121-'Assumptions (Nuclear)'!X46+X1129</f>
        <v>4074.9</v>
      </c>
      <c r="Z1121" s="167">
        <f>Y1121-'Assumptions (Nuclear)'!Y46+Y1129</f>
        <v>4074.9</v>
      </c>
      <c r="AA1121" s="167">
        <f>Z1121-'Assumptions (Nuclear)'!Z46+Z1129</f>
        <v>4074.9</v>
      </c>
      <c r="AB1121" s="167">
        <f>AA1121-'Assumptions (Nuclear)'!AA46+AA1129</f>
        <v>4074.9</v>
      </c>
      <c r="AC1121" s="167">
        <f>AB1121-'Assumptions (Nuclear)'!AB46+AB1129</f>
        <v>4074.9</v>
      </c>
      <c r="AD1121" s="167">
        <f>AC1121-'Assumptions (Nuclear)'!AC46+AC1129</f>
        <v>4074.9</v>
      </c>
      <c r="AE1121" s="167">
        <f>AD1121-'Assumptions (Nuclear)'!AD46+AD1129</f>
        <v>4074.9</v>
      </c>
      <c r="AF1121" s="167">
        <f>AE1121-'Assumptions (Nuclear)'!AE46+AE1129</f>
        <v>4074.9</v>
      </c>
      <c r="AG1121" s="167">
        <f>AF1121-'Assumptions (Nuclear)'!AF46+AF1129</f>
        <v>4074.9</v>
      </c>
      <c r="AH1121" s="167">
        <f>AG1121-'Assumptions (Nuclear)'!AG46+AG1129</f>
        <v>4074.9</v>
      </c>
      <c r="AI1121" s="167">
        <f>AH1121-'Assumptions (Nuclear)'!AH46+AH1129</f>
        <v>4074.9</v>
      </c>
      <c r="AJ1121" s="167">
        <f>AI1121-'Assumptions (Nuclear)'!AI46+AI1129</f>
        <v>4074.9</v>
      </c>
      <c r="AK1121" s="167">
        <f>AJ1121-'Assumptions (Nuclear)'!AJ46+AJ1129</f>
        <v>3404.9</v>
      </c>
      <c r="AL1121" s="167">
        <f>AK1121-'Assumptions (Nuclear)'!AK46+AK1129</f>
        <v>3855.781109</v>
      </c>
      <c r="AM1121" s="167">
        <f>AL1121-'Assumptions (Nuclear)'!AL46+AL1129</f>
        <v>3855.781109</v>
      </c>
      <c r="AN1121" s="167">
        <f>AM1121-'Assumptions (Nuclear)'!AM46+AM1129</f>
        <v>2945.881109</v>
      </c>
      <c r="AO1121" s="167">
        <f>AN1121-'Assumptions (Nuclear)'!AN46+AN1129</f>
        <v>3808.82706</v>
      </c>
      <c r="AP1121" s="167">
        <f>AO1121-'Assumptions (Nuclear)'!AO46+AO1129</f>
        <v>3808.82706</v>
      </c>
      <c r="AQ1121" s="167">
        <f>AP1121-'Assumptions (Nuclear)'!AP46+AP1129</f>
        <v>3808.82706</v>
      </c>
      <c r="AR1121" s="167">
        <f>AQ1121-'Assumptions (Nuclear)'!AQ46+AQ1129</f>
        <v>3808.82706</v>
      </c>
      <c r="AS1121" s="167">
        <f>AR1121-'Assumptions (Nuclear)'!AR46+AR1129</f>
        <v>3808.82706</v>
      </c>
      <c r="AT1121" s="167">
        <f>AS1121-'Assumptions (Nuclear)'!AS46+AS1129</f>
        <v>3808.82706</v>
      </c>
      <c r="AU1121" s="167">
        <f>AT1121-'Assumptions (Nuclear)'!AT46+AT1129</f>
        <v>3808.82706</v>
      </c>
      <c r="AV1121" s="167">
        <f>AU1121-'Assumptions (Nuclear)'!AU46+AU1129</f>
        <v>3808.82706</v>
      </c>
      <c r="AW1121" s="167">
        <f>AV1121-'Assumptions (Nuclear)'!AV46+AV1129</f>
        <v>3808.82706</v>
      </c>
      <c r="AX1121" s="167">
        <f>AW1121-'Assumptions (Nuclear)'!AW46+AW1129</f>
        <v>3808.82706</v>
      </c>
      <c r="AY1121" s="167">
        <f>AX1121-'Assumptions (Nuclear)'!AX46+AX1129</f>
        <v>2555.82706</v>
      </c>
      <c r="AZ1121" s="167">
        <f>AY1121-'Assumptions (Nuclear)'!AY46+AY1129</f>
        <v>3636.662217</v>
      </c>
      <c r="BA1121" s="167">
        <f>AZ1121-'Assumptions (Nuclear)'!AZ46+AZ1129</f>
        <v>3636.662217</v>
      </c>
    </row>
    <row r="1122" ht="15.75" customHeight="1">
      <c r="A1122" s="261" t="s">
        <v>350</v>
      </c>
      <c r="B1122" s="150" t="s">
        <v>149</v>
      </c>
      <c r="C1122" s="151">
        <v>4074.9</v>
      </c>
      <c r="D1122" s="151">
        <v>4074.9</v>
      </c>
      <c r="E1122" s="151">
        <v>4074.9</v>
      </c>
      <c r="F1122" s="151">
        <v>4074.9</v>
      </c>
      <c r="G1122" s="151">
        <v>4074.9</v>
      </c>
      <c r="H1122" s="151">
        <v>4074.9</v>
      </c>
      <c r="I1122" s="151">
        <v>4074.9</v>
      </c>
      <c r="J1122" s="151">
        <v>4074.9</v>
      </c>
      <c r="K1122" s="151">
        <v>4074.9</v>
      </c>
      <c r="L1122" s="151">
        <v>4074.9</v>
      </c>
      <c r="M1122" s="151">
        <v>4074.9</v>
      </c>
      <c r="N1122" s="151">
        <v>4074.9</v>
      </c>
      <c r="O1122" s="151">
        <v>4074.9</v>
      </c>
      <c r="P1122" s="151">
        <v>4074.9</v>
      </c>
      <c r="Q1122" s="151">
        <v>4074.9</v>
      </c>
      <c r="R1122" s="151">
        <v>4074.9</v>
      </c>
      <c r="S1122" s="151">
        <v>4074.9</v>
      </c>
      <c r="T1122" s="151">
        <v>4074.9</v>
      </c>
      <c r="U1122" s="151">
        <v>4074.9</v>
      </c>
      <c r="V1122" s="172">
        <f t="shared" ref="V1122:W1122" si="44">U1122+V1129</f>
        <v>4074.9</v>
      </c>
      <c r="W1122" s="153">
        <f t="shared" si="44"/>
        <v>4074.9</v>
      </c>
      <c r="X1122" s="154">
        <f t="shared" ref="X1122:AZ1122" si="45">W1122+($BA$1122-$W$1122)/($BA$2-$W$2)</f>
        <v>4059.248651</v>
      </c>
      <c r="Y1122" s="154">
        <f t="shared" si="45"/>
        <v>4043.597301</v>
      </c>
      <c r="Z1122" s="154">
        <f t="shared" si="45"/>
        <v>4027.945952</v>
      </c>
      <c r="AA1122" s="154">
        <f t="shared" si="45"/>
        <v>4012.294602</v>
      </c>
      <c r="AB1122" s="154">
        <f t="shared" si="45"/>
        <v>3996.643253</v>
      </c>
      <c r="AC1122" s="154">
        <f t="shared" si="45"/>
        <v>3980.991904</v>
      </c>
      <c r="AD1122" s="154">
        <f t="shared" si="45"/>
        <v>3965.340554</v>
      </c>
      <c r="AE1122" s="154">
        <f t="shared" si="45"/>
        <v>3949.689205</v>
      </c>
      <c r="AF1122" s="154">
        <f t="shared" si="45"/>
        <v>3934.037856</v>
      </c>
      <c r="AG1122" s="154">
        <f t="shared" si="45"/>
        <v>3918.386506</v>
      </c>
      <c r="AH1122" s="154">
        <f t="shared" si="45"/>
        <v>3902.735157</v>
      </c>
      <c r="AI1122" s="154">
        <f t="shared" si="45"/>
        <v>3887.083807</v>
      </c>
      <c r="AJ1122" s="154">
        <f t="shared" si="45"/>
        <v>3871.432458</v>
      </c>
      <c r="AK1122" s="154">
        <f t="shared" si="45"/>
        <v>3855.781109</v>
      </c>
      <c r="AL1122" s="154">
        <f t="shared" si="45"/>
        <v>3840.129759</v>
      </c>
      <c r="AM1122" s="154">
        <f t="shared" si="45"/>
        <v>3824.47841</v>
      </c>
      <c r="AN1122" s="154">
        <f t="shared" si="45"/>
        <v>3808.82706</v>
      </c>
      <c r="AO1122" s="154">
        <f t="shared" si="45"/>
        <v>3793.175711</v>
      </c>
      <c r="AP1122" s="154">
        <f t="shared" si="45"/>
        <v>3777.524362</v>
      </c>
      <c r="AQ1122" s="154">
        <f t="shared" si="45"/>
        <v>3761.873012</v>
      </c>
      <c r="AR1122" s="154">
        <f t="shared" si="45"/>
        <v>3746.221663</v>
      </c>
      <c r="AS1122" s="154">
        <f t="shared" si="45"/>
        <v>3730.570313</v>
      </c>
      <c r="AT1122" s="154">
        <f t="shared" si="45"/>
        <v>3714.918964</v>
      </c>
      <c r="AU1122" s="154">
        <f t="shared" si="45"/>
        <v>3699.267615</v>
      </c>
      <c r="AV1122" s="154">
        <f t="shared" si="45"/>
        <v>3683.616265</v>
      </c>
      <c r="AW1122" s="154">
        <f t="shared" si="45"/>
        <v>3667.964916</v>
      </c>
      <c r="AX1122" s="154">
        <f t="shared" si="45"/>
        <v>3652.313567</v>
      </c>
      <c r="AY1122" s="154">
        <f t="shared" si="45"/>
        <v>3636.662217</v>
      </c>
      <c r="AZ1122" s="154">
        <f t="shared" si="45"/>
        <v>3621.010868</v>
      </c>
      <c r="BA1122" s="155">
        <f>Inputs!$H$4</f>
        <v>3605.359518</v>
      </c>
    </row>
    <row r="1123" ht="15.75" customHeight="1">
      <c r="A1123" s="262" t="s">
        <v>28</v>
      </c>
      <c r="B1123" s="159" t="s">
        <v>150</v>
      </c>
      <c r="C1123" s="156">
        <v>34.347534</v>
      </c>
      <c r="D1123" s="156">
        <v>33.435663</v>
      </c>
      <c r="E1123" s="156">
        <v>33.944271</v>
      </c>
      <c r="F1123" s="156">
        <v>34.77649</v>
      </c>
      <c r="G1123" s="156">
        <v>36.51329</v>
      </c>
      <c r="H1123" s="156">
        <v>34.564611</v>
      </c>
      <c r="I1123" s="156">
        <v>36.923483</v>
      </c>
      <c r="J1123" s="156">
        <v>36.973543</v>
      </c>
      <c r="K1123" s="156">
        <v>35.546952</v>
      </c>
      <c r="L1123" s="156">
        <v>36.230684</v>
      </c>
      <c r="M1123" s="156">
        <v>38.360645</v>
      </c>
      <c r="N1123" s="156">
        <v>34.283219</v>
      </c>
      <c r="O1123" s="156">
        <v>36.115946</v>
      </c>
      <c r="P1123" s="156">
        <v>37.183277</v>
      </c>
      <c r="Q1123" s="156">
        <v>36.83862</v>
      </c>
      <c r="R1123" s="156">
        <v>31.889927</v>
      </c>
      <c r="S1123" s="156">
        <v>32.750973</v>
      </c>
      <c r="T1123" s="156">
        <v>31.537495</v>
      </c>
      <c r="U1123" s="156">
        <v>31.384751</v>
      </c>
      <c r="V1123" s="157">
        <f t="shared" ref="V1123:W1123" si="46">U1123</f>
        <v>31.384751</v>
      </c>
      <c r="W1123" s="157">
        <f t="shared" si="46"/>
        <v>31.384751</v>
      </c>
      <c r="X1123" s="154">
        <f t="shared" ref="X1123:AZ1123" si="47">W1123+($BA$1123-$W$1123)/($BA$2-$W$2)</f>
        <v>31.33871936</v>
      </c>
      <c r="Y1123" s="154">
        <f t="shared" si="47"/>
        <v>31.29268773</v>
      </c>
      <c r="Z1123" s="154">
        <f t="shared" si="47"/>
        <v>31.24665609</v>
      </c>
      <c r="AA1123" s="154">
        <f t="shared" si="47"/>
        <v>31.20062445</v>
      </c>
      <c r="AB1123" s="154">
        <f t="shared" si="47"/>
        <v>31.15459282</v>
      </c>
      <c r="AC1123" s="154">
        <f t="shared" si="47"/>
        <v>31.10856118</v>
      </c>
      <c r="AD1123" s="154">
        <f t="shared" si="47"/>
        <v>31.06252955</v>
      </c>
      <c r="AE1123" s="154">
        <f t="shared" si="47"/>
        <v>31.01649791</v>
      </c>
      <c r="AF1123" s="154">
        <f t="shared" si="47"/>
        <v>30.97046627</v>
      </c>
      <c r="AG1123" s="154">
        <f t="shared" si="47"/>
        <v>30.92443464</v>
      </c>
      <c r="AH1123" s="154">
        <f t="shared" si="47"/>
        <v>30.878403</v>
      </c>
      <c r="AI1123" s="154">
        <f t="shared" si="47"/>
        <v>30.83237136</v>
      </c>
      <c r="AJ1123" s="154">
        <f t="shared" si="47"/>
        <v>30.78633973</v>
      </c>
      <c r="AK1123" s="154">
        <f t="shared" si="47"/>
        <v>30.74030809</v>
      </c>
      <c r="AL1123" s="154">
        <f t="shared" si="47"/>
        <v>30.69427646</v>
      </c>
      <c r="AM1123" s="154">
        <f t="shared" si="47"/>
        <v>30.64824482</v>
      </c>
      <c r="AN1123" s="154">
        <f t="shared" si="47"/>
        <v>30.60221318</v>
      </c>
      <c r="AO1123" s="154">
        <f t="shared" si="47"/>
        <v>30.55618155</v>
      </c>
      <c r="AP1123" s="154">
        <f t="shared" si="47"/>
        <v>30.51014991</v>
      </c>
      <c r="AQ1123" s="154">
        <f t="shared" si="47"/>
        <v>30.46411827</v>
      </c>
      <c r="AR1123" s="154">
        <f t="shared" si="47"/>
        <v>30.41808664</v>
      </c>
      <c r="AS1123" s="154">
        <f t="shared" si="47"/>
        <v>30.372055</v>
      </c>
      <c r="AT1123" s="154">
        <f t="shared" si="47"/>
        <v>30.32602337</v>
      </c>
      <c r="AU1123" s="154">
        <f t="shared" si="47"/>
        <v>30.27999173</v>
      </c>
      <c r="AV1123" s="154">
        <f t="shared" si="47"/>
        <v>30.23396009</v>
      </c>
      <c r="AW1123" s="154">
        <f t="shared" si="47"/>
        <v>30.18792846</v>
      </c>
      <c r="AX1123" s="154">
        <f t="shared" si="47"/>
        <v>30.14189682</v>
      </c>
      <c r="AY1123" s="154">
        <f t="shared" si="47"/>
        <v>30.09586518</v>
      </c>
      <c r="AZ1123" s="154">
        <f t="shared" si="47"/>
        <v>30.04983355</v>
      </c>
      <c r="BA1123" s="243">
        <f>Inputs!$I$4</f>
        <v>30.00380191</v>
      </c>
    </row>
    <row r="1124" ht="15.75" customHeight="1">
      <c r="A1124" s="262" t="s">
        <v>421</v>
      </c>
      <c r="B1124" s="159" t="s">
        <v>351</v>
      </c>
      <c r="C1124" s="95">
        <f>C1123*'Assumptions (Nuclear)'!B20/10^3</f>
        <v>0.586236519</v>
      </c>
      <c r="D1124" s="95">
        <f>D1123*'Assumptions (Nuclear)'!C20/10^3</f>
        <v>0.5670776564</v>
      </c>
      <c r="E1124" s="95">
        <f>E1123*'Assumptions (Nuclear)'!D20/10^3</f>
        <v>0.5720768483</v>
      </c>
      <c r="F1124" s="95">
        <f>F1123*'Assumptions (Nuclear)'!E20/10^3</f>
        <v>0.5824101333</v>
      </c>
      <c r="G1124" s="95">
        <f>G1123*'Assumptions (Nuclear)'!F20/10^3</f>
        <v>0.6076443058</v>
      </c>
      <c r="H1124" s="95">
        <f>H1123*'Assumptions (Nuclear)'!G20/10^3</f>
        <v>0.5813644435</v>
      </c>
      <c r="I1124" s="95">
        <f>I1123*'Assumptions (Nuclear)'!H20/10^3</f>
        <v>0.63614862</v>
      </c>
      <c r="J1124" s="95">
        <f>J1123*'Assumptions (Nuclear)'!I20/10^3</f>
        <v>0.6672125278</v>
      </c>
      <c r="K1124" s="95">
        <f>K1123*'Assumptions (Nuclear)'!J20/10^3</f>
        <v>0.6535968494</v>
      </c>
      <c r="L1124" s="95">
        <f>L1123*'Assumptions (Nuclear)'!K20/10^3</f>
        <v>0.6885930956</v>
      </c>
      <c r="M1124" s="95">
        <f>M1123*'Assumptions (Nuclear)'!L20/10^3</f>
        <v>0.7386213144</v>
      </c>
      <c r="N1124" s="95">
        <f>N1123*'Assumptions (Nuclear)'!M20/10^3</f>
        <v>0.6686816586</v>
      </c>
      <c r="O1124" s="95">
        <f>O1123*'Assumptions (Nuclear)'!N20/10^3</f>
        <v>0.7157782553</v>
      </c>
      <c r="P1124" s="95">
        <f>P1123*'Assumptions (Nuclear)'!O20/10^3</f>
        <v>0.7392496438</v>
      </c>
      <c r="Q1124" s="95">
        <f>Q1123*'Assumptions (Nuclear)'!P20/10^3</f>
        <v>0.7370344952</v>
      </c>
      <c r="R1124" s="95">
        <f>R1123*'Assumptions (Nuclear)'!Q20/10^3</f>
        <v>0.656221932</v>
      </c>
      <c r="S1124" s="95">
        <f>S1123*'Assumptions (Nuclear)'!R20/10^3</f>
        <v>0.6806179379</v>
      </c>
      <c r="T1124" s="95">
        <f>T1123*'Assumptions (Nuclear)'!S20/10^3</f>
        <v>0.6443110229</v>
      </c>
      <c r="U1124" s="95">
        <f>U1123*'Assumptions (Nuclear)'!T20/10^3</f>
        <v>0.6623083353</v>
      </c>
      <c r="V1124" s="95">
        <f>V1123*'Assumptions (Nuclear)'!U20/10^3</f>
        <v>0.666501637</v>
      </c>
      <c r="W1124" s="95">
        <f>W1123*'Assumptions (Nuclear)'!V20/10^3</f>
        <v>0.6755622184</v>
      </c>
      <c r="X1124" s="95">
        <f>X1123*'Assumptions (Nuclear)'!W20/10^3</f>
        <v>0.6837416629</v>
      </c>
      <c r="Y1124" s="95">
        <f>Y1123*'Assumptions (Nuclear)'!X20/10^3</f>
        <v>0.6920186479</v>
      </c>
      <c r="Z1124" s="95">
        <f>Z1123*'Assumptions (Nuclear)'!Y20/10^3</f>
        <v>0.7003943138</v>
      </c>
      <c r="AA1124" s="95">
        <f>AA1123*'Assumptions (Nuclear)'!Z20/10^3</f>
        <v>0.7088698139</v>
      </c>
      <c r="AB1124" s="95">
        <f>AB1123*'Assumptions (Nuclear)'!AA20/10^3</f>
        <v>0.7174463148</v>
      </c>
      <c r="AC1124" s="95">
        <f>AC1123*'Assumptions (Nuclear)'!AB20/10^3</f>
        <v>0.7261249962</v>
      </c>
      <c r="AD1124" s="95">
        <f>AD1123*'Assumptions (Nuclear)'!AC20/10^3</f>
        <v>0.7349070513</v>
      </c>
      <c r="AE1124" s="95">
        <f>AE1123*'Assumptions (Nuclear)'!AD20/10^3</f>
        <v>0.7437936867</v>
      </c>
      <c r="AF1124" s="95">
        <f>AF1123*'Assumptions (Nuclear)'!AE20/10^3</f>
        <v>0.752786123</v>
      </c>
      <c r="AG1124" s="95">
        <f>AG1123*'Assumptions (Nuclear)'!AF20/10^3</f>
        <v>0.7618855944</v>
      </c>
      <c r="AH1124" s="95">
        <f>AH1123*'Assumptions (Nuclear)'!AG20/10^3</f>
        <v>0.7710933492</v>
      </c>
      <c r="AI1124" s="95">
        <f>AI1123*'Assumptions (Nuclear)'!AH20/10^3</f>
        <v>0.7804106498</v>
      </c>
      <c r="AJ1124" s="95">
        <f>AJ1123*'Assumptions (Nuclear)'!AI20/10^3</f>
        <v>0.789838773</v>
      </c>
      <c r="AK1124" s="95">
        <f>AK1123*'Assumptions (Nuclear)'!AJ20/10^3</f>
        <v>0.7993790101</v>
      </c>
      <c r="AL1124" s="95">
        <f>AL1123*'Assumptions (Nuclear)'!AK20/10^3</f>
        <v>0.8090326669</v>
      </c>
      <c r="AM1124" s="95">
        <f>AM1123*'Assumptions (Nuclear)'!AL20/10^3</f>
        <v>0.818801064</v>
      </c>
      <c r="AN1124" s="95">
        <f>AN1123*'Assumptions (Nuclear)'!AM20/10^3</f>
        <v>0.828685537</v>
      </c>
      <c r="AO1124" s="95">
        <f>AO1123*'Assumptions (Nuclear)'!AN20/10^3</f>
        <v>0.8386874366</v>
      </c>
      <c r="AP1124" s="95">
        <f>AP1123*'Assumptions (Nuclear)'!AO20/10^3</f>
        <v>0.8488081288</v>
      </c>
      <c r="AQ1124" s="95">
        <f>AQ1123*'Assumptions (Nuclear)'!AP20/10^3</f>
        <v>0.859048995</v>
      </c>
      <c r="AR1124" s="95">
        <f>AR1123*'Assumptions (Nuclear)'!AQ20/10^3</f>
        <v>0.8694114322</v>
      </c>
      <c r="AS1124" s="95">
        <f>AS1123*'Assumptions (Nuclear)'!AR20/10^3</f>
        <v>0.8798968531</v>
      </c>
      <c r="AT1124" s="95">
        <f>AT1123*'Assumptions (Nuclear)'!AS20/10^3</f>
        <v>0.8905066866</v>
      </c>
      <c r="AU1124" s="95">
        <f>AU1123*'Assumptions (Nuclear)'!AT20/10^3</f>
        <v>0.9012423775</v>
      </c>
      <c r="AV1124" s="95">
        <f>AV1123*'Assumptions (Nuclear)'!AU20/10^3</f>
        <v>0.9121053868</v>
      </c>
      <c r="AW1124" s="95">
        <f>AW1123*'Assumptions (Nuclear)'!AV20/10^3</f>
        <v>0.9230971922</v>
      </c>
      <c r="AX1124" s="95">
        <f>AX1123*'Assumptions (Nuclear)'!AW20/10^3</f>
        <v>0.934219288</v>
      </c>
      <c r="AY1124" s="95">
        <f>AY1123*'Assumptions (Nuclear)'!AX20/10^3</f>
        <v>0.9454731852</v>
      </c>
      <c r="AZ1124" s="95">
        <f>AZ1123*'Assumptions (Nuclear)'!AY20/10^3</f>
        <v>0.9568604119</v>
      </c>
      <c r="BA1124" s="95">
        <f>BA1123*'Assumptions (Nuclear)'!AZ20/10^3</f>
        <v>0.9683825134</v>
      </c>
    </row>
    <row r="1125" ht="15.75" customHeight="1">
      <c r="A1125" s="261" t="s">
        <v>422</v>
      </c>
      <c r="B1125" s="150" t="s">
        <v>351</v>
      </c>
      <c r="C1125" s="95">
        <f>C1123*'Assumptions (Nuclear)'!B22/10^3</f>
        <v>0.1714296975</v>
      </c>
      <c r="D1125" s="95">
        <f>D1123*'Assumptions (Nuclear)'!C22/10^3</f>
        <v>0.1668785187</v>
      </c>
      <c r="E1125" s="95">
        <f>E1123*'Assumptions (Nuclear)'!D22/10^3</f>
        <v>0.1694169983</v>
      </c>
      <c r="F1125" s="95">
        <f>F1123*'Assumptions (Nuclear)'!E22/10^3</f>
        <v>0.1735706314</v>
      </c>
      <c r="G1125" s="95">
        <f>G1123*'Assumptions (Nuclear)'!F22/10^3</f>
        <v>0.1822390586</v>
      </c>
      <c r="H1125" s="95">
        <f>H1123*'Assumptions (Nuclear)'!G22/10^3</f>
        <v>0.1754442782</v>
      </c>
      <c r="I1125" s="95">
        <f>I1123*'Assumptions (Nuclear)'!H22/10^3</f>
        <v>0.1931577883</v>
      </c>
      <c r="J1125" s="95">
        <f>J1123*'Assumptions (Nuclear)'!I22/10^3</f>
        <v>0.203808461</v>
      </c>
      <c r="K1125" s="95">
        <f>K1123*'Assumptions (Nuclear)'!J22/10^3</f>
        <v>0.2008838323</v>
      </c>
      <c r="L1125" s="95">
        <f>L1123*'Assumptions (Nuclear)'!K22/10^3</f>
        <v>0.2129298845</v>
      </c>
      <c r="M1125" s="95">
        <f>M1123*'Assumptions (Nuclear)'!L22/10^3</f>
        <v>0.2298201586</v>
      </c>
      <c r="N1125" s="95">
        <f>N1123*'Assumptions (Nuclear)'!M22/10^3</f>
        <v>0.2093525816</v>
      </c>
      <c r="O1125" s="95">
        <f>O1123*'Assumptions (Nuclear)'!N22/10^3</f>
        <v>0.2254871345</v>
      </c>
      <c r="P1125" s="95">
        <f>P1123*'Assumptions (Nuclear)'!O22/10^3</f>
        <v>0.2343437298</v>
      </c>
      <c r="Q1125" s="95">
        <f>Q1123*'Assumptions (Nuclear)'!P22/10^3</f>
        <v>0.2351042037</v>
      </c>
      <c r="R1125" s="95">
        <f>R1123*'Assumptions (Nuclear)'!Q22/10^3</f>
        <v>0.2106082569</v>
      </c>
      <c r="S1125" s="95">
        <f>S1123*'Assumptions (Nuclear)'!R22/10^3</f>
        <v>0.2198005827</v>
      </c>
      <c r="T1125" s="95">
        <f>T1123*'Assumptions (Nuclear)'!S22/10^3</f>
        <v>0.2094089668</v>
      </c>
      <c r="U1125" s="95">
        <f>U1123*'Assumptions (Nuclear)'!T22/10^3</f>
        <v>0.2165712005</v>
      </c>
      <c r="V1125" s="95">
        <f>V1123*'Assumptions (Nuclear)'!U22/10^3</f>
        <v>0.2100375384</v>
      </c>
      <c r="W1125" s="95">
        <f>W1123*'Assumptions (Nuclear)'!V22/10^3</f>
        <v>0.2052264684</v>
      </c>
      <c r="X1125" s="95">
        <f>X1123*'Assumptions (Nuclear)'!W22/10^3</f>
        <v>0.2002314911</v>
      </c>
      <c r="Y1125" s="95">
        <f>Y1123*'Assumptions (Nuclear)'!X22/10^3</f>
        <v>0.1953576644</v>
      </c>
      <c r="Z1125" s="95">
        <f>Z1123*'Assumptions (Nuclear)'!Y22/10^3</f>
        <v>0.1906020589</v>
      </c>
      <c r="AA1125" s="95">
        <f>AA1123*'Assumptions (Nuclear)'!Z22/10^3</f>
        <v>0.1859618158</v>
      </c>
      <c r="AB1125" s="95">
        <f>AB1123*'Assumptions (Nuclear)'!AA22/10^3</f>
        <v>0.1814341454</v>
      </c>
      <c r="AC1125" s="95">
        <f>AC1123*'Assumptions (Nuclear)'!AB22/10^3</f>
        <v>0.1770163252</v>
      </c>
      <c r="AD1125" s="95">
        <f>AD1123*'Assumptions (Nuclear)'!AC22/10^3</f>
        <v>0.1763821897</v>
      </c>
      <c r="AE1125" s="95">
        <f>AE1123*'Assumptions (Nuclear)'!AD22/10^3</f>
        <v>0.1757499399</v>
      </c>
      <c r="AF1125" s="95">
        <f>AF1123*'Assumptions (Nuclear)'!AE22/10^3</f>
        <v>0.1751195707</v>
      </c>
      <c r="AG1125" s="95">
        <f>AG1123*'Assumptions (Nuclear)'!AF22/10^3</f>
        <v>0.174491077</v>
      </c>
      <c r="AH1125" s="95">
        <f>AH1123*'Assumptions (Nuclear)'!AG22/10^3</f>
        <v>0.1738644537</v>
      </c>
      <c r="AI1125" s="95">
        <f>AI1123*'Assumptions (Nuclear)'!AH22/10^3</f>
        <v>0.1732396957</v>
      </c>
      <c r="AJ1125" s="95">
        <f>AJ1123*'Assumptions (Nuclear)'!AI22/10^3</f>
        <v>0.172616798</v>
      </c>
      <c r="AK1125" s="95">
        <f>AK1123*'Assumptions (Nuclear)'!AJ22/10^3</f>
        <v>0.1719957554</v>
      </c>
      <c r="AL1125" s="95">
        <f>AL1123*'Assumptions (Nuclear)'!AK22/10^3</f>
        <v>0.1713765629</v>
      </c>
      <c r="AM1125" s="95">
        <f>AM1123*'Assumptions (Nuclear)'!AL22/10^3</f>
        <v>0.1707592155</v>
      </c>
      <c r="AN1125" s="95">
        <f>AN1123*'Assumptions (Nuclear)'!AM22/10^3</f>
        <v>0.1701437081</v>
      </c>
      <c r="AO1125" s="95">
        <f>AO1123*'Assumptions (Nuclear)'!AN22/10^3</f>
        <v>0.1695300358</v>
      </c>
      <c r="AP1125" s="95">
        <f>AP1123*'Assumptions (Nuclear)'!AO22/10^3</f>
        <v>0.1689181935</v>
      </c>
      <c r="AQ1125" s="95">
        <f>AQ1123*'Assumptions (Nuclear)'!AP22/10^3</f>
        <v>0.1683081763</v>
      </c>
      <c r="AR1125" s="95">
        <f>AR1123*'Assumptions (Nuclear)'!AQ22/10^3</f>
        <v>0.1676999792</v>
      </c>
      <c r="AS1125" s="95">
        <f>AS1123*'Assumptions (Nuclear)'!AR22/10^3</f>
        <v>0.1670935971</v>
      </c>
      <c r="AT1125" s="95">
        <f>AT1123*'Assumptions (Nuclear)'!AS22/10^3</f>
        <v>0.1664890253</v>
      </c>
      <c r="AU1125" s="95">
        <f>AU1123*'Assumptions (Nuclear)'!AT22/10^3</f>
        <v>0.1658862587</v>
      </c>
      <c r="AV1125" s="95">
        <f>AV1123*'Assumptions (Nuclear)'!AU22/10^3</f>
        <v>0.1652852924</v>
      </c>
      <c r="AW1125" s="95">
        <f>AW1123*'Assumptions (Nuclear)'!AV22/10^3</f>
        <v>0.1646861215</v>
      </c>
      <c r="AX1125" s="95">
        <f>AX1123*'Assumptions (Nuclear)'!AW22/10^3</f>
        <v>0.1640887411</v>
      </c>
      <c r="AY1125" s="95">
        <f>AY1123*'Assumptions (Nuclear)'!AX22/10^3</f>
        <v>0.1634931463</v>
      </c>
      <c r="AZ1125" s="95">
        <f>AZ1123*'Assumptions (Nuclear)'!AY22/10^3</f>
        <v>0.1628993323</v>
      </c>
      <c r="BA1125" s="95">
        <f>BA1123*'Assumptions (Nuclear)'!AZ22/10^3</f>
        <v>0.1623072942</v>
      </c>
    </row>
    <row r="1126" ht="15.75" customHeight="1">
      <c r="A1126" s="262" t="s">
        <v>34</v>
      </c>
      <c r="B1126" s="159" t="s">
        <v>351</v>
      </c>
      <c r="C1126" s="95">
        <f>C1123*'Assumptions (Nuclear)'!B25/10^3</f>
        <v>0.2013940697</v>
      </c>
      <c r="D1126" s="95">
        <f>D1123*'Assumptions (Nuclear)'!C25/10^3</f>
        <v>0.1938124455</v>
      </c>
      <c r="E1126" s="95">
        <f>E1123*'Assumptions (Nuclear)'!D25/10^3</f>
        <v>0.1945175605</v>
      </c>
      <c r="F1126" s="95">
        <f>F1123*'Assumptions (Nuclear)'!E25/10^3</f>
        <v>0.1970147222</v>
      </c>
      <c r="G1126" s="95">
        <f>G1123*'Assumptions (Nuclear)'!F25/10^3</f>
        <v>0.2044958537</v>
      </c>
      <c r="H1126" s="95">
        <f>H1123*'Assumptions (Nuclear)'!G25/10^3</f>
        <v>0.1946643931</v>
      </c>
      <c r="I1126" s="95">
        <f>I1123*'Assumptions (Nuclear)'!H25/10^3</f>
        <v>0.2119478156</v>
      </c>
      <c r="J1126" s="95">
        <f>J1123*'Assumptions (Nuclear)'!I25/10^3</f>
        <v>0.2212150848</v>
      </c>
      <c r="K1126" s="95">
        <f>K1123*'Assumptions (Nuclear)'!J25/10^3</f>
        <v>0.2156161245</v>
      </c>
      <c r="L1126" s="95">
        <f>L1123*'Assumptions (Nuclear)'!K25/10^3</f>
        <v>0.2260402995</v>
      </c>
      <c r="M1126" s="95">
        <f>M1123*'Assumptions (Nuclear)'!L25/10^3</f>
        <v>0.2412421832</v>
      </c>
      <c r="N1126" s="95">
        <f>N1123*'Assumptions (Nuclear)'!M25/10^3</f>
        <v>0.2172995299</v>
      </c>
      <c r="O1126" s="95">
        <f>O1123*'Assumptions (Nuclear)'!N25/10^3</f>
        <v>0.231436902</v>
      </c>
      <c r="P1126" s="95">
        <f>P1123*'Assumptions (Nuclear)'!O25/10^3</f>
        <v>0.2378108373</v>
      </c>
      <c r="Q1126" s="95">
        <f>Q1123*'Assumptions (Nuclear)'!P25/10^3</f>
        <v>0.235896648</v>
      </c>
      <c r="R1126" s="95">
        <f>R1123*'Assumptions (Nuclear)'!Q25/10^3</f>
        <v>0.208990168</v>
      </c>
      <c r="S1126" s="95">
        <f>S1123*'Assumptions (Nuclear)'!R25/10^3</f>
        <v>0.2156650534</v>
      </c>
      <c r="T1126" s="95">
        <f>T1123*'Assumptions (Nuclear)'!S25/10^3</f>
        <v>0.2031014678</v>
      </c>
      <c r="U1126" s="95">
        <f>U1123*'Assumptions (Nuclear)'!T25/10^3</f>
        <v>0.2077438287</v>
      </c>
      <c r="V1126" s="95">
        <f>V1123*'Assumptions (Nuclear)'!U25/10^3</f>
        <v>0.2079996327</v>
      </c>
      <c r="W1126" s="95">
        <f>W1123*'Assumptions (Nuclear)'!V25/10^3</f>
        <v>0.209766431</v>
      </c>
      <c r="X1126" s="95">
        <f>X1123*'Assumptions (Nuclear)'!W25/10^3</f>
        <v>0.2112379616</v>
      </c>
      <c r="Y1126" s="95">
        <f>Y1123*'Assumptions (Nuclear)'!X25/10^3</f>
        <v>0.2127193562</v>
      </c>
      <c r="Z1126" s="95">
        <f>Z1123*'Assumptions (Nuclear)'!Y25/10^3</f>
        <v>0.2142106761</v>
      </c>
      <c r="AA1126" s="95">
        <f>AA1123*'Assumptions (Nuclear)'!Z25/10^3</f>
        <v>0.2157119832</v>
      </c>
      <c r="AB1126" s="95">
        <f>AB1123*'Assumptions (Nuclear)'!AA25/10^3</f>
        <v>0.2172233395</v>
      </c>
      <c r="AC1126" s="95">
        <f>AC1123*'Assumptions (Nuclear)'!AB25/10^3</f>
        <v>0.2187448073</v>
      </c>
      <c r="AD1126" s="95">
        <f>AD1123*'Assumptions (Nuclear)'!AC25/10^3</f>
        <v>0.2202764494</v>
      </c>
      <c r="AE1126" s="95">
        <f>AE1123*'Assumptions (Nuclear)'!AD25/10^3</f>
        <v>0.2218183289</v>
      </c>
      <c r="AF1126" s="95">
        <f>AF1123*'Assumptions (Nuclear)'!AE25/10^3</f>
        <v>0.2233705092</v>
      </c>
      <c r="AG1126" s="95">
        <f>AG1123*'Assumptions (Nuclear)'!AF25/10^3</f>
        <v>0.224933054</v>
      </c>
      <c r="AH1126" s="95">
        <f>AH1123*'Assumptions (Nuclear)'!AG25/10^3</f>
        <v>0.2265060274</v>
      </c>
      <c r="AI1126" s="95">
        <f>AI1123*'Assumptions (Nuclear)'!AH25/10^3</f>
        <v>0.2280894938</v>
      </c>
      <c r="AJ1126" s="95">
        <f>AJ1123*'Assumptions (Nuclear)'!AI25/10^3</f>
        <v>0.2296835181</v>
      </c>
      <c r="AK1126" s="95">
        <f>AK1123*'Assumptions (Nuclear)'!AJ25/10^3</f>
        <v>0.2312881652</v>
      </c>
      <c r="AL1126" s="95">
        <f>AL1123*'Assumptions (Nuclear)'!AK25/10^3</f>
        <v>0.2329035008</v>
      </c>
      <c r="AM1126" s="95">
        <f>AM1123*'Assumptions (Nuclear)'!AL25/10^3</f>
        <v>0.2345295905</v>
      </c>
      <c r="AN1126" s="95">
        <f>AN1123*'Assumptions (Nuclear)'!AM25/10^3</f>
        <v>0.2361665005</v>
      </c>
      <c r="AO1126" s="95">
        <f>AO1123*'Assumptions (Nuclear)'!AN25/10^3</f>
        <v>0.2378142973</v>
      </c>
      <c r="AP1126" s="95">
        <f>AP1123*'Assumptions (Nuclear)'!AO25/10^3</f>
        <v>0.2394730477</v>
      </c>
      <c r="AQ1126" s="95">
        <f>AQ1123*'Assumptions (Nuclear)'!AP25/10^3</f>
        <v>0.2411428191</v>
      </c>
      <c r="AR1126" s="95">
        <f>AR1123*'Assumptions (Nuclear)'!AQ25/10^3</f>
        <v>0.2428236788</v>
      </c>
      <c r="AS1126" s="95">
        <f>AS1123*'Assumptions (Nuclear)'!AR25/10^3</f>
        <v>0.2445156948</v>
      </c>
      <c r="AT1126" s="95">
        <f>AT1123*'Assumptions (Nuclear)'!AS25/10^3</f>
        <v>0.2462189353</v>
      </c>
      <c r="AU1126" s="95">
        <f>AU1123*'Assumptions (Nuclear)'!AT25/10^3</f>
        <v>0.247933469</v>
      </c>
      <c r="AV1126" s="95">
        <f>AV1123*'Assumptions (Nuclear)'!AU25/10^3</f>
        <v>0.2496593648</v>
      </c>
      <c r="AW1126" s="95">
        <f>AW1123*'Assumptions (Nuclear)'!AV25/10^3</f>
        <v>0.251396692</v>
      </c>
      <c r="AX1126" s="95">
        <f>AX1123*'Assumptions (Nuclear)'!AW25/10^3</f>
        <v>0.2531455203</v>
      </c>
      <c r="AY1126" s="95">
        <f>AY1123*'Assumptions (Nuclear)'!AX25/10^3</f>
        <v>0.2549059198</v>
      </c>
      <c r="AZ1126" s="95">
        <f>AZ1123*'Assumptions (Nuclear)'!AY25/10^3</f>
        <v>0.2566779607</v>
      </c>
      <c r="BA1126" s="95">
        <f>BA1123*'Assumptions (Nuclear)'!AZ25/10^3</f>
        <v>0.258461714</v>
      </c>
    </row>
    <row r="1127" ht="15.75" customHeight="1">
      <c r="A1127" s="262" t="s">
        <v>36</v>
      </c>
      <c r="B1127" s="159" t="s">
        <v>351</v>
      </c>
      <c r="C1127" s="95">
        <f>C1123*'Assumptions (Nuclear)'!B37/10^3</f>
        <v>2.299107144</v>
      </c>
      <c r="D1127" s="95">
        <f>D1123*'Assumptions (Nuclear)'!C37/10^3</f>
        <v>2.292439332</v>
      </c>
      <c r="E1127" s="95">
        <f>E1123*'Assumptions (Nuclear)'!D37/10^3</f>
        <v>2.104123893</v>
      </c>
      <c r="F1127" s="95">
        <f>F1123*'Assumptions (Nuclear)'!E37/10^3</f>
        <v>2.620405044</v>
      </c>
      <c r="G1127" s="95">
        <f>G1123*'Assumptions (Nuclear)'!F37/10^3</f>
        <v>2.890673189</v>
      </c>
      <c r="H1127" s="95">
        <f>H1123*'Assumptions (Nuclear)'!G37/10^3</f>
        <v>3.313118202</v>
      </c>
      <c r="I1127" s="95">
        <f>I1123*'Assumptions (Nuclear)'!H37/10^3</f>
        <v>3.18419625</v>
      </c>
      <c r="J1127" s="95">
        <f>J1123*'Assumptions (Nuclear)'!I37/10^3</f>
        <v>3.240793899</v>
      </c>
      <c r="K1127" s="95">
        <f>K1123*'Assumptions (Nuclear)'!J37/10^3</f>
        <v>3.605818826</v>
      </c>
      <c r="L1127" s="95">
        <f>L1123*'Assumptions (Nuclear)'!K37/10^3</f>
        <v>2.566041817</v>
      </c>
      <c r="M1127" s="95">
        <f>M1123*'Assumptions (Nuclear)'!L37/10^3</f>
        <v>2.809107837</v>
      </c>
      <c r="N1127" s="95">
        <f>N1123*'Assumptions (Nuclear)'!M37/10^3</f>
        <v>2.41841712</v>
      </c>
      <c r="O1127" s="95">
        <f>O1123*'Assumptions (Nuclear)'!N37/10^3</f>
        <v>2.202993251</v>
      </c>
      <c r="P1127" s="95">
        <f>P1123*'Assumptions (Nuclear)'!O37/10^3</f>
        <v>2.517839574</v>
      </c>
      <c r="Q1127" s="95">
        <f>Q1123*'Assumptions (Nuclear)'!P37/10^3</f>
        <v>2.676815697</v>
      </c>
      <c r="R1127" s="95">
        <f>R1123*'Assumptions (Nuclear)'!Q37/10^3</f>
        <v>1.909141504</v>
      </c>
      <c r="S1127" s="95">
        <f>S1123*'Assumptions (Nuclear)'!R37/10^3</f>
        <v>2.09835484</v>
      </c>
      <c r="T1127" s="95">
        <f>T1123*'Assumptions (Nuclear)'!S37/10^3</f>
        <v>1.972354937</v>
      </c>
      <c r="U1127" s="95">
        <f>U1123*'Assumptions (Nuclear)'!T37/10^3</f>
        <v>2.014901014</v>
      </c>
      <c r="V1127" s="95">
        <f>V1123*'Assumptions (Nuclear)'!U37/10^3</f>
        <v>2.042833443</v>
      </c>
      <c r="W1127" s="95">
        <f>W1123*'Assumptions (Nuclear)'!V37/10^3</f>
        <v>2.130813687</v>
      </c>
      <c r="X1127" s="95">
        <f>X1123*'Assumptions (Nuclear)'!W37/10^3</f>
        <v>2.143826322</v>
      </c>
      <c r="Y1127" s="95">
        <f>Y1123*'Assumptions (Nuclear)'!X37/10^3</f>
        <v>2.160442154</v>
      </c>
      <c r="Z1127" s="95">
        <f>Z1123*'Assumptions (Nuclear)'!Y37/10^3</f>
        <v>2.192450684</v>
      </c>
      <c r="AA1127" s="95">
        <f>AA1123*'Assumptions (Nuclear)'!Z37/10^3</f>
        <v>2.230830296</v>
      </c>
      <c r="AB1127" s="95">
        <f>AB1123*'Assumptions (Nuclear)'!AA37/10^3</f>
        <v>2.290379427</v>
      </c>
      <c r="AC1127" s="95">
        <f>AC1123*'Assumptions (Nuclear)'!AB37/10^3</f>
        <v>2.323922133</v>
      </c>
      <c r="AD1127" s="95">
        <f>AD1123*'Assumptions (Nuclear)'!AC37/10^3</f>
        <v>2.366082886</v>
      </c>
      <c r="AE1127" s="95">
        <f>AE1123*'Assumptions (Nuclear)'!AD37/10^3</f>
        <v>2.404072624</v>
      </c>
      <c r="AF1127" s="95">
        <f>AF1123*'Assumptions (Nuclear)'!AE37/10^3</f>
        <v>2.444716625</v>
      </c>
      <c r="AG1127" s="95">
        <f>AG1123*'Assumptions (Nuclear)'!AF37/10^3</f>
        <v>2.486162501</v>
      </c>
      <c r="AH1127" s="95">
        <f>AH1123*'Assumptions (Nuclear)'!AG37/10^3</f>
        <v>2.532004961</v>
      </c>
      <c r="AI1127" s="95">
        <f>AI1123*'Assumptions (Nuclear)'!AH37/10^3</f>
        <v>2.567971171</v>
      </c>
      <c r="AJ1127" s="95">
        <f>AJ1123*'Assumptions (Nuclear)'!AI37/10^3</f>
        <v>2.603052138</v>
      </c>
      <c r="AK1127" s="95">
        <f>AK1123*'Assumptions (Nuclear)'!AJ37/10^3</f>
        <v>2.638826742</v>
      </c>
      <c r="AL1127" s="95">
        <f>AL1123*'Assumptions (Nuclear)'!AK37/10^3</f>
        <v>2.679073185</v>
      </c>
      <c r="AM1127" s="95">
        <f>AM1123*'Assumptions (Nuclear)'!AL37/10^3</f>
        <v>2.730499942</v>
      </c>
      <c r="AN1127" s="95">
        <f>AN1123*'Assumptions (Nuclear)'!AM37/10^3</f>
        <v>2.780061423</v>
      </c>
      <c r="AO1127" s="95">
        <f>AO1123*'Assumptions (Nuclear)'!AN37/10^3</f>
        <v>2.838206951</v>
      </c>
      <c r="AP1127" s="95">
        <f>AP1123*'Assumptions (Nuclear)'!AO37/10^3</f>
        <v>2.897255429</v>
      </c>
      <c r="AQ1127" s="95">
        <f>AQ1123*'Assumptions (Nuclear)'!AP37/10^3</f>
        <v>2.951913656</v>
      </c>
      <c r="AR1127" s="95">
        <f>AR1123*'Assumptions (Nuclear)'!AQ37/10^3</f>
        <v>3.0050916</v>
      </c>
      <c r="AS1127" s="95">
        <f>AS1123*'Assumptions (Nuclear)'!AR37/10^3</f>
        <v>3.057704208</v>
      </c>
      <c r="AT1127" s="95">
        <f>AT1123*'Assumptions (Nuclear)'!AS37/10^3</f>
        <v>3.113567057</v>
      </c>
      <c r="AU1127" s="95">
        <f>AU1123*'Assumptions (Nuclear)'!AT37/10^3</f>
        <v>3.173286812</v>
      </c>
      <c r="AV1127" s="95">
        <f>AV1123*'Assumptions (Nuclear)'!AU37/10^3</f>
        <v>3.234463215</v>
      </c>
      <c r="AW1127" s="95">
        <f>AW1123*'Assumptions (Nuclear)'!AV37/10^3</f>
        <v>3.289861727</v>
      </c>
      <c r="AX1127" s="95">
        <f>AX1123*'Assumptions (Nuclear)'!AW37/10^3</f>
        <v>3.357042304</v>
      </c>
      <c r="AY1127" s="95">
        <f>AY1123*'Assumptions (Nuclear)'!AX37/10^3</f>
        <v>3.472741117</v>
      </c>
      <c r="AZ1127" s="95">
        <f>AZ1123*'Assumptions (Nuclear)'!AY37/10^3</f>
        <v>3.559793432</v>
      </c>
      <c r="BA1127" s="95">
        <f>BA1123*'Assumptions (Nuclear)'!AZ37/10^3</f>
        <v>3.626841873</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0.1765634162</v>
      </c>
      <c r="K1128" s="95">
        <f>K1122*'Assumptions (Nuclear)'!J39*'Assumptions (Nuclear)'!J40*365/10^9</f>
        <v>0.1794584455</v>
      </c>
      <c r="L1128" s="95">
        <f>L1122*'Assumptions (Nuclear)'!K39*'Assumptions (Nuclear)'!K40*365/10^9</f>
        <v>0.2076849815</v>
      </c>
      <c r="M1128" s="95">
        <f>M1122*'Assumptions (Nuclear)'!L39*'Assumptions (Nuclear)'!L40*365/10^9</f>
        <v>0.1450075966</v>
      </c>
      <c r="N1128" s="95">
        <f>N1122*'Assumptions (Nuclear)'!M39*'Assumptions (Nuclear)'!M40*365/10^9</f>
        <v>0.1499291464</v>
      </c>
      <c r="O1128" s="95">
        <f>O1122*'Assumptions (Nuclear)'!N39*'Assumptions (Nuclear)'!N40*365/10^9</f>
        <v>0.1444285907</v>
      </c>
      <c r="P1128" s="95">
        <f>P1122*'Assumptions (Nuclear)'!O39*'Assumptions (Nuclear)'!O40*365/10^9</f>
        <v>0.1248871427</v>
      </c>
      <c r="Q1128" s="95">
        <f>Q1122*'Assumptions (Nuclear)'!P39*'Assumptions (Nuclear)'!P40*365/10^9</f>
        <v>0.138638532</v>
      </c>
      <c r="R1128" s="95">
        <f>R1122*'Assumptions (Nuclear)'!Q39*'Assumptions (Nuclear)'!Q40*365/10^9</f>
        <v>0.1487711347</v>
      </c>
      <c r="S1128" s="95">
        <f>S1122*'Assumptions (Nuclear)'!R39*'Assumptions (Nuclear)'!R40*365/10^9</f>
        <v>0.1225711193</v>
      </c>
      <c r="T1128" s="95">
        <f>T1122*'Assumptions (Nuclear)'!S39*'Assumptions (Nuclear)'!S40*365/10^9</f>
        <v>0.1311771775</v>
      </c>
      <c r="U1128" s="95">
        <f>U1122*'Assumptions (Nuclear)'!T39*'Assumptions (Nuclear)'!T40*365/10^9</f>
        <v>0.1280446493</v>
      </c>
      <c r="V1128" s="95">
        <f>V1122*'Assumptions (Nuclear)'!U39*'Assumptions (Nuclear)'!U40*365/10^9</f>
        <v>0.13144334</v>
      </c>
      <c r="W1128" s="95">
        <f>W1122*'Assumptions (Nuclear)'!V39*'Assumptions (Nuclear)'!V40*365/10^9</f>
        <v>0.1332655296</v>
      </c>
      <c r="X1128" s="95">
        <f>X1122*'Assumptions (Nuclear)'!W39*'Assumptions (Nuclear)'!W40*365/10^9</f>
        <v>0.1337605643</v>
      </c>
      <c r="Y1128" s="95">
        <f>Y1122*'Assumptions (Nuclear)'!X39*'Assumptions (Nuclear)'!X40*365/10^9</f>
        <v>0.1344750635</v>
      </c>
      <c r="Z1128" s="95">
        <f>Z1122*'Assumptions (Nuclear)'!Y39*'Assumptions (Nuclear)'!Y40*365/10^9</f>
        <v>0.1361394538</v>
      </c>
      <c r="AA1128" s="95">
        <f>AA1122*'Assumptions (Nuclear)'!Z39*'Assumptions (Nuclear)'!Z40*365/10^9</f>
        <v>0.1381879407</v>
      </c>
      <c r="AB1128" s="95">
        <f>AB1122*'Assumptions (Nuclear)'!AA39*'Assumptions (Nuclear)'!AA40*365/10^9</f>
        <v>0.1415320582</v>
      </c>
      <c r="AC1128" s="95">
        <f>AC1122*'Assumptions (Nuclear)'!AB39*'Assumptions (Nuclear)'!AB40*365/10^9</f>
        <v>0.1432540884</v>
      </c>
      <c r="AD1128" s="95">
        <f>AD1122*'Assumptions (Nuclear)'!AC39*'Assumptions (Nuclear)'!AC40*365/10^9</f>
        <v>0.1454948799</v>
      </c>
      <c r="AE1128" s="95">
        <f>AE1122*'Assumptions (Nuclear)'!AD39*'Assumptions (Nuclear)'!AD40*365/10^9</f>
        <v>0.1474659761</v>
      </c>
      <c r="AF1128" s="95">
        <f>AF1122*'Assumptions (Nuclear)'!AE39*'Assumptions (Nuclear)'!AE40*365/10^9</f>
        <v>0.1495868443</v>
      </c>
      <c r="AG1128" s="95">
        <f>AG1122*'Assumptions (Nuclear)'!AF39*'Assumptions (Nuclear)'!AF40*365/10^9</f>
        <v>0.1517431513</v>
      </c>
      <c r="AH1128" s="95">
        <f>AH1122*'Assumptions (Nuclear)'!AG39*'Assumptions (Nuclear)'!AG40*365/10^9</f>
        <v>0.1541533211</v>
      </c>
      <c r="AI1128" s="95">
        <f>AI1122*'Assumptions (Nuclear)'!AH39*'Assumptions (Nuclear)'!AH40*365/10^9</f>
        <v>0.1559485006</v>
      </c>
      <c r="AJ1128" s="95">
        <f>AJ1122*'Assumptions (Nuclear)'!AI39*'Assumptions (Nuclear)'!AI40*365/10^9</f>
        <v>0.1576778102</v>
      </c>
      <c r="AK1128" s="95">
        <f>AK1122*'Assumptions (Nuclear)'!AJ39*'Assumptions (Nuclear)'!AJ40*365/10^9</f>
        <v>0.1594370006</v>
      </c>
      <c r="AL1128" s="95">
        <f>AL1122*'Assumptions (Nuclear)'!AK39*'Assumptions (Nuclear)'!AK40*365/10^9</f>
        <v>0.1614533871</v>
      </c>
      <c r="AM1128" s="95">
        <f>AM1122*'Assumptions (Nuclear)'!AL39*'Assumptions (Nuclear)'!AL40*365/10^9</f>
        <v>0.1641280693</v>
      </c>
      <c r="AN1128" s="95">
        <f>AN1122*'Assumptions (Nuclear)'!AM39*'Assumptions (Nuclear)'!AM40*365/10^9</f>
        <v>0.1666736295</v>
      </c>
      <c r="AO1128" s="95">
        <f>AO1122*'Assumptions (Nuclear)'!AN39*'Assumptions (Nuclear)'!AN40*365/10^9</f>
        <v>0.169715701</v>
      </c>
      <c r="AP1128" s="95">
        <f>AP1122*'Assumptions (Nuclear)'!AO39*'Assumptions (Nuclear)'!AO40*365/10^9</f>
        <v>0.1727920676</v>
      </c>
      <c r="AQ1128" s="95">
        <f>AQ1122*'Assumptions (Nuclear)'!AP39*'Assumptions (Nuclear)'!AP40*365/10^9</f>
        <v>0.1755873612</v>
      </c>
      <c r="AR1128" s="95">
        <f>AR1122*'Assumptions (Nuclear)'!AQ39*'Assumptions (Nuclear)'!AQ40*365/10^9</f>
        <v>0.1782762033</v>
      </c>
      <c r="AS1128" s="95">
        <f>AS1122*'Assumptions (Nuclear)'!AR39*'Assumptions (Nuclear)'!AR40*365/10^9</f>
        <v>0.1809133463</v>
      </c>
      <c r="AT1128" s="95">
        <f>AT1122*'Assumptions (Nuclear)'!AS39*'Assumptions (Nuclear)'!AS40*365/10^9</f>
        <v>0.1837241246</v>
      </c>
      <c r="AU1128" s="95">
        <f>AU1122*'Assumptions (Nuclear)'!AT39*'Assumptions (Nuclear)'!AT40*365/10^9</f>
        <v>0.1867426033</v>
      </c>
      <c r="AV1128" s="95">
        <f>AV1122*'Assumptions (Nuclear)'!AU39*'Assumptions (Nuclear)'!AU40*365/10^9</f>
        <v>0.1898259782</v>
      </c>
      <c r="AW1128" s="95">
        <f>AW1122*'Assumptions (Nuclear)'!AV39*'Assumptions (Nuclear)'!AV40*365/10^9</f>
        <v>0.1925500295</v>
      </c>
      <c r="AX1128" s="95">
        <f>AX1122*'Assumptions (Nuclear)'!AW39*'Assumptions (Nuclear)'!AW40*365/10^9</f>
        <v>0.1959423785</v>
      </c>
      <c r="AY1128" s="95">
        <f>AY1122*'Assumptions (Nuclear)'!AX39*'Assumptions (Nuclear)'!AX40*365/10^9</f>
        <v>0.2021355147</v>
      </c>
      <c r="AZ1128" s="95">
        <f>AZ1122*'Assumptions (Nuclear)'!AY39*'Assumptions (Nuclear)'!AY40*365/10^9</f>
        <v>0.2066267946</v>
      </c>
      <c r="BA1128" s="95">
        <f>BA1122*'Assumptions (Nuclear)'!AZ39*'Assumptions (Nuclear)'!AZ40*365/10^9</f>
        <v>0.2099302357</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450.8811086</v>
      </c>
      <c r="AL1129" s="148">
        <f t="shared" si="48"/>
        <v>0</v>
      </c>
      <c r="AM1129" s="148">
        <f t="shared" si="48"/>
        <v>0</v>
      </c>
      <c r="AN1129" s="148">
        <f t="shared" si="48"/>
        <v>862.9459518</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0</v>
      </c>
      <c r="AY1129" s="148">
        <f t="shared" si="48"/>
        <v>1080.835157</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0.6211885618</v>
      </c>
      <c r="AF1131" s="176">
        <f t="shared" si="49"/>
        <v>0.6295896307</v>
      </c>
      <c r="AG1131" s="176">
        <f t="shared" si="49"/>
        <v>0.6375135359</v>
      </c>
      <c r="AH1131" s="176">
        <f t="shared" si="49"/>
        <v>1.881230907</v>
      </c>
      <c r="AI1131" s="176">
        <f t="shared" si="49"/>
        <v>1.904443421</v>
      </c>
      <c r="AJ1131" s="176">
        <f t="shared" si="49"/>
        <v>1.927845642</v>
      </c>
      <c r="AK1131" s="176">
        <f t="shared" si="49"/>
        <v>1.282914955</v>
      </c>
      <c r="AL1131" s="176">
        <f t="shared" si="49"/>
        <v>1.299354189</v>
      </c>
      <c r="AM1131" s="176">
        <f t="shared" si="49"/>
        <v>1.314113777</v>
      </c>
      <c r="AN1131" s="176">
        <f t="shared" si="49"/>
        <v>0</v>
      </c>
      <c r="AO1131" s="176">
        <f t="shared" si="49"/>
        <v>0</v>
      </c>
      <c r="AP1131" s="176">
        <f t="shared" si="49"/>
        <v>0</v>
      </c>
      <c r="AQ1131" s="176">
        <f t="shared" si="49"/>
        <v>0</v>
      </c>
      <c r="AR1131" s="176">
        <f t="shared" si="49"/>
        <v>0</v>
      </c>
      <c r="AS1131" s="176">
        <f t="shared" si="49"/>
        <v>1.769462624</v>
      </c>
      <c r="AT1131" s="176">
        <f t="shared" si="49"/>
        <v>1.791134976</v>
      </c>
      <c r="AU1131" s="176">
        <f t="shared" si="49"/>
        <v>1.812681783</v>
      </c>
      <c r="AV1131" s="176">
        <f t="shared" si="49"/>
        <v>1.835601618</v>
      </c>
      <c r="AW1131" s="176">
        <f t="shared" si="49"/>
        <v>1.855322138</v>
      </c>
      <c r="AX1131" s="176">
        <f t="shared" si="49"/>
        <v>1.877637188</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0.6211885618</v>
      </c>
      <c r="AF1166" s="160">
        <f>IF($AK$1129&gt;0,'Assumptions (Nuclear)'!$V$14*Model!$AK$1129*'Assumptions (Nuclear)'!AE$2/10^9,0)</f>
        <v>0.6295896307</v>
      </c>
      <c r="AG1166" s="160">
        <f>IF($AK$1129&gt;0,'Assumptions (Nuclear)'!$V$14*Model!$AK$1129*'Assumptions (Nuclear)'!AF$2/10^9,0)</f>
        <v>0.6375135359</v>
      </c>
      <c r="AH1166" s="160">
        <f>IF($AK$1129&gt;0,'Assumptions (Nuclear)'!$V$14*Model!$AK$1129*'Assumptions (Nuclear)'!AG$2/10^9,0)</f>
        <v>0.6456035976</v>
      </c>
      <c r="AI1166" s="160">
        <f>IF($AK$1129&gt;0,'Assumptions (Nuclear)'!$V$14*Model!$AK$1129*'Assumptions (Nuclear)'!AH$2/10^9,0)</f>
        <v>0.6535697023</v>
      </c>
      <c r="AJ1166" s="160">
        <f>IF($AK$1129&gt;0,'Assumptions (Nuclear)'!$V$14*Model!$AK$1129*'Assumptions (Nuclear)'!AI$2/10^9,0)</f>
        <v>0.6616009112</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1.235627309</v>
      </c>
      <c r="AI1169" s="160">
        <f>IF($AN$1129&gt;0,'Assumptions (Nuclear)'!$V$14*Model!$AN$1129*'Assumptions (Nuclear)'!AH$2/10^9,0)</f>
        <v>1.250873718</v>
      </c>
      <c r="AJ1169" s="160">
        <f>IF($AN$1129&gt;0,'Assumptions (Nuclear)'!$V$14*Model!$AN$1129*'Assumptions (Nuclear)'!AI$2/10^9,0)</f>
        <v>1.266244731</v>
      </c>
      <c r="AK1169" s="160">
        <f>IF($AN$1129&gt;0,'Assumptions (Nuclear)'!$V$14*Model!$AN$1129*'Assumptions (Nuclear)'!AJ$2/10^9,0)</f>
        <v>1.282914955</v>
      </c>
      <c r="AL1169" s="160">
        <f>IF($AN$1129&gt;0,'Assumptions (Nuclear)'!$V$14*Model!$AN$1129*'Assumptions (Nuclear)'!AK$2/10^9,0)</f>
        <v>1.299354189</v>
      </c>
      <c r="AM1169" s="160">
        <f>IF($AN$1129&gt;0,'Assumptions (Nuclear)'!$V$14*Model!$AN$1129*'Assumptions (Nuclear)'!AL$2/10^9,0)</f>
        <v>1.314113777</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1.769462624</v>
      </c>
      <c r="AT1180" s="160">
        <f>IF($AY$1129&gt;0,'Assumptions (Nuclear)'!$V$14*Model!$AY$1129*'Assumptions (Nuclear)'!AS$2/10^9,0)</f>
        <v>1.791134976</v>
      </c>
      <c r="AU1180" s="160">
        <f>IF($AY$1129&gt;0,'Assumptions (Nuclear)'!$V$14*Model!$AY$1129*'Assumptions (Nuclear)'!AT$2/10^9,0)</f>
        <v>1.812681783</v>
      </c>
      <c r="AV1180" s="160">
        <f>IF($AY$1129&gt;0,'Assumptions (Nuclear)'!$V$14*Model!$AY$1129*'Assumptions (Nuclear)'!AU$2/10^9,0)</f>
        <v>1.835601618</v>
      </c>
      <c r="AW1180" s="160">
        <f>IF($AY$1129&gt;0,'Assumptions (Nuclear)'!$V$14*Model!$AY$1129*'Assumptions (Nuclear)'!AV$2/10^9,0)</f>
        <v>1.855322138</v>
      </c>
      <c r="AX1180" s="160">
        <f>IF($AY$1129&gt;0,'Assumptions (Nuclear)'!$V$14*Model!$AY$1129*'Assumptions (Nuclear)'!AW$2/10^9,0)</f>
        <v>1.877637188</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0.2484754247</v>
      </c>
      <c r="AF1183" s="176">
        <f>'Assumptions (Nuclear)'!$V$5*Model!AF1131</f>
        <v>0.2518358523</v>
      </c>
      <c r="AG1183" s="176">
        <f>'Assumptions (Nuclear)'!$V$5*Model!AG1131</f>
        <v>0.2550054144</v>
      </c>
      <c r="AH1183" s="176">
        <f>'Assumptions (Nuclear)'!$V$5*Model!AH1131</f>
        <v>0.7524923628</v>
      </c>
      <c r="AI1183" s="176">
        <f>'Assumptions (Nuclear)'!$V$5*Model!AI1131</f>
        <v>0.7617773683</v>
      </c>
      <c r="AJ1183" s="176">
        <f>'Assumptions (Nuclear)'!$V$5*Model!AJ1131</f>
        <v>0.7711382569</v>
      </c>
      <c r="AK1183" s="176">
        <f>'Assumptions (Nuclear)'!$V$5*Model!AK1131</f>
        <v>0.5131659819</v>
      </c>
      <c r="AL1183" s="176">
        <f>'Assumptions (Nuclear)'!$V$5*Model!AL1131</f>
        <v>0.5197416758</v>
      </c>
      <c r="AM1183" s="176">
        <f>'Assumptions (Nuclear)'!$V$5*Model!AM1131</f>
        <v>0.5256455109</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v>
      </c>
      <c r="AS1183" s="176">
        <f>'Assumptions (Nuclear)'!$V$5*Model!AS1131</f>
        <v>0.7077850497</v>
      </c>
      <c r="AT1183" s="176">
        <f>'Assumptions (Nuclear)'!$V$5*Model!AT1131</f>
        <v>0.7164539903</v>
      </c>
      <c r="AU1183" s="176">
        <f>'Assumptions (Nuclear)'!$V$5*Model!AU1131</f>
        <v>0.725072713</v>
      </c>
      <c r="AV1183" s="176">
        <f>'Assumptions (Nuclear)'!$V$5*Model!AV1131</f>
        <v>0.7342406471</v>
      </c>
      <c r="AW1183" s="176">
        <f>'Assumptions (Nuclear)'!$V$5*Model!AW1131</f>
        <v>0.7421288552</v>
      </c>
      <c r="AX1183" s="176">
        <f>'Assumptions (Nuclear)'!$V$5*Model!AX1131</f>
        <v>0.7510548753</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0.3727131371</v>
      </c>
      <c r="AF1184" s="176">
        <f>'Assumptions (Nuclear)'!$V$6*Model!AF1131</f>
        <v>0.3777537784</v>
      </c>
      <c r="AG1184" s="176">
        <f>'Assumptions (Nuclear)'!$V$6*Model!AG1131</f>
        <v>0.3825081215</v>
      </c>
      <c r="AH1184" s="176">
        <f>'Assumptions (Nuclear)'!$V$6*Model!AH1131</f>
        <v>1.128738544</v>
      </c>
      <c r="AI1184" s="176">
        <f>'Assumptions (Nuclear)'!$V$6*Model!AI1131</f>
        <v>1.142666052</v>
      </c>
      <c r="AJ1184" s="176">
        <f>'Assumptions (Nuclear)'!$V$6*Model!AJ1131</f>
        <v>1.156707385</v>
      </c>
      <c r="AK1184" s="176">
        <f>'Assumptions (Nuclear)'!$V$6*Model!AK1131</f>
        <v>0.7697489728</v>
      </c>
      <c r="AL1184" s="176">
        <f>'Assumptions (Nuclear)'!$V$6*Model!AL1131</f>
        <v>0.7796125137</v>
      </c>
      <c r="AM1184" s="176">
        <f>'Assumptions (Nuclear)'!$V$6*Model!AM1131</f>
        <v>0.7884682663</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v>
      </c>
      <c r="AS1184" s="176">
        <f>'Assumptions (Nuclear)'!$V$6*Model!AS1131</f>
        <v>1.061677574</v>
      </c>
      <c r="AT1184" s="176">
        <f>'Assumptions (Nuclear)'!$V$6*Model!AT1131</f>
        <v>1.074680985</v>
      </c>
      <c r="AU1184" s="176">
        <f>'Assumptions (Nuclear)'!$V$6*Model!AU1131</f>
        <v>1.08760907</v>
      </c>
      <c r="AV1184" s="176">
        <f>'Assumptions (Nuclear)'!$V$6*Model!AV1131</f>
        <v>1.101360971</v>
      </c>
      <c r="AW1184" s="176">
        <f>'Assumptions (Nuclear)'!$V$6*Model!AW1131</f>
        <v>1.113193283</v>
      </c>
      <c r="AX1184" s="176">
        <f>'Assumptions (Nuclear)'!$V$6*Model!AX1131</f>
        <v>1.126582313</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-0.07270290403</v>
      </c>
      <c r="AL1185" s="177">
        <f t="array" ref="AL1185">SUM(IF(ISERROR(AL1186:AL1236),"",AL1186:AL1236))</f>
        <v>-0.07615629198</v>
      </c>
      <c r="AM1185" s="177">
        <f t="array" ref="AM1185">SUM(IF(ISERROR(AM1186:AM1236),"",AM1186:AM1236))</f>
        <v>-0.07977371584</v>
      </c>
      <c r="AN1185" s="177">
        <f t="array" ref="AN1185">SUM(IF(ISERROR(AN1186:AN1236),"",AN1186:AN1236))</f>
        <v>-0.2280431808</v>
      </c>
      <c r="AO1185" s="177">
        <f t="array" ref="AO1185">SUM(IF(ISERROR(AO1186:AO1236),"",AO1186:AO1236))</f>
        <v>-0.2388752318</v>
      </c>
      <c r="AP1185" s="177">
        <f t="array" ref="AP1185">SUM(IF(ISERROR(AP1186:AP1236),"",AP1186:AP1236))</f>
        <v>-0.2502218054</v>
      </c>
      <c r="AQ1185" s="177">
        <f t="array" ref="AQ1185">SUM(IF(ISERROR(AQ1186:AQ1236),"",AQ1186:AQ1236))</f>
        <v>-0.2621073411</v>
      </c>
      <c r="AR1185" s="177">
        <f t="array" ref="AR1185">SUM(IF(ISERROR(AR1186:AR1236),"",AR1186:AR1236))</f>
        <v>-0.2745574398</v>
      </c>
      <c r="AS1185" s="177">
        <f t="array" ref="AS1185">SUM(IF(ISERROR(AS1186:AS1236),"",AS1186:AS1236))</f>
        <v>-0.2875989182</v>
      </c>
      <c r="AT1185" s="177">
        <f t="array" ref="AT1185">SUM(IF(ISERROR(AT1186:AT1236),"",AT1186:AT1236))</f>
        <v>-0.3012598668</v>
      </c>
      <c r="AU1185" s="177">
        <f t="array" ref="AU1185">SUM(IF(ISERROR(AU1186:AU1236),"",AU1186:AU1236))</f>
        <v>-0.3155697105</v>
      </c>
      <c r="AV1185" s="177">
        <f t="array" ref="AV1185">SUM(IF(ISERROR(AV1186:AV1236),"",AV1186:AV1236))</f>
        <v>-0.3305592717</v>
      </c>
      <c r="AW1185" s="177">
        <f t="array" ref="AW1185">SUM(IF(ISERROR(AW1186:AW1236),"",AW1186:AW1236))</f>
        <v>-0.3462608372</v>
      </c>
      <c r="AX1185" s="177">
        <f t="array" ref="AX1185">SUM(IF(ISERROR(AX1186:AX1236),"",AX1186:AX1236))</f>
        <v>-0.3627082269</v>
      </c>
      <c r="AY1185" s="177">
        <f t="array" ref="AY1185">SUM(IF(ISERROR(AY1186:AY1236),"",AY1186:AY1236))</f>
        <v>-0.5866113128</v>
      </c>
      <c r="AZ1185" s="177">
        <f t="array" ref="AZ1185">SUM(IF(ISERROR(AZ1186:AZ1236),"",AZ1186:AZ1236))</f>
        <v>-0.4686401933</v>
      </c>
      <c r="BA1185" s="177">
        <f t="array" ref="BA1185">SUM(IF(ISERROR(BA1186:BA1236),"",BA1186:BA1236))</f>
        <v>-0.4909006025</v>
      </c>
      <c r="BB1185" s="177">
        <f t="array" ref="BB1185">SUM(IF(ISERROR(BB1186:BB1236),"",BB1186:BB1236))</f>
        <v>-0.5142183811</v>
      </c>
      <c r="BC1185" s="177">
        <f t="array" ref="BC1185">SUM(IF(ISERROR(BC1186:BC1236),"",BC1186:BC1236))</f>
        <v>-0.2488300958</v>
      </c>
      <c r="BD1185" s="177">
        <f t="array" ref="BD1185">SUM(IF(ISERROR(BD1186:BD1236),"",BD1186:BD1236))</f>
        <v>-0.2606495254</v>
      </c>
      <c r="BE1185" s="177">
        <f t="array" ref="BE1185">SUM(IF(ISERROR(BE1186:BE1236),"",BE1186:BE1236))</f>
        <v>-0.2730303778</v>
      </c>
      <c r="BF1185" s="177">
        <f t="array" ref="BF1185">SUM(IF(ISERROR(BF1186:BF1236),"",BF1186:BF1236))</f>
        <v>-0.2859993208</v>
      </c>
      <c r="BG1185" s="177">
        <f t="array" ref="BG1185">SUM(IF(ISERROR(BG1186:BG1236),"",BG1186:BG1236))</f>
        <v>-0.2995842885</v>
      </c>
      <c r="BH1185" s="177">
        <f t="array" ref="BH1185">SUM(IF(ISERROR(BH1186:BH1236),"",BH1186:BH1236))</f>
        <v>-0.3138145422</v>
      </c>
      <c r="BI1185" s="177">
        <f t="array" ref="BI1185">SUM(IF(ISERROR(BI1186:BI1236),"",BI1186:BI1236))</f>
        <v>-0.328720733</v>
      </c>
      <c r="BJ1185" s="177">
        <f t="array" ref="BJ1185">SUM(IF(ISERROR(BJ1186:BJ1236),"",BJ1186:BJ1236))</f>
        <v>-0.3443349678</v>
      </c>
      <c r="BK1185" s="177">
        <f t="array" ref="BK1185">SUM(IF(ISERROR(BK1186:BK1236),"",BK1186:BK1236))</f>
        <v>-0.3606908788</v>
      </c>
      <c r="BL1185" s="177">
        <f t="array" ref="BL1185">SUM(IF(ISERROR(BL1186:BL1236),"",BL1186:BL1236))</f>
        <v>-0.3778236955</v>
      </c>
      <c r="BM1185" s="177">
        <f t="array" ref="BM1185">SUM(IF(ISERROR(BM1186:BM1236),"",BM1186:BM1236))</f>
        <v>-0.3957703211</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-0.07270290403</v>
      </c>
      <c r="AL1220" s="160">
        <f>IF($AK$1129&gt;0,PPMT('Assumptions (Nuclear)'!$V$7,Model!X1,'Assumptions (Nuclear)'!$V$10,'Assumptions (Nuclear)'!$V$5*Model!$AK$1129*AVERAGE('Assumptions (Nuclear)'!$AD$2:$AI$2)/10^9),0)</f>
        <v>-0.07615629198</v>
      </c>
      <c r="AM1220" s="160">
        <f>IF($AK$1129&gt;0,PPMT('Assumptions (Nuclear)'!$V$7,Model!Y1,'Assumptions (Nuclear)'!$V$10,'Assumptions (Nuclear)'!$V$5*Model!$AK$1129*AVERAGE('Assumptions (Nuclear)'!$AD$2:$AI$2)/10^9),0)</f>
        <v>-0.07977371584</v>
      </c>
      <c r="AN1220" s="160">
        <f>IF($AK$1129&gt;0,PPMT('Assumptions (Nuclear)'!$V$7,Model!Z1,'Assumptions (Nuclear)'!$V$10,'Assumptions (Nuclear)'!$V$5*Model!$AK$1129*AVERAGE('Assumptions (Nuclear)'!$AD$2:$AI$2)/10^9),0)</f>
        <v>-0.08356296735</v>
      </c>
      <c r="AO1220" s="160">
        <f>IF($AK$1129&gt;0,PPMT('Assumptions (Nuclear)'!$V$7,Model!AA1,'Assumptions (Nuclear)'!$V$10,'Assumptions (Nuclear)'!$V$5*Model!$AK$1129*AVERAGE('Assumptions (Nuclear)'!$AD$2:$AI$2)/10^9),0)</f>
        <v>-0.0875322083</v>
      </c>
      <c r="AP1220" s="160">
        <f>IF($AK$1129&gt;0,PPMT('Assumptions (Nuclear)'!$V$7,Model!AB1,'Assumptions (Nuclear)'!$V$10,'Assumptions (Nuclear)'!$V$5*Model!$AK$1129*AVERAGE('Assumptions (Nuclear)'!$AD$2:$AI$2)/10^9),0)</f>
        <v>-0.09168998819</v>
      </c>
      <c r="AQ1220" s="160">
        <f>IF($AK$1129&gt;0,PPMT('Assumptions (Nuclear)'!$V$7,Model!AC1,'Assumptions (Nuclear)'!$V$10,'Assumptions (Nuclear)'!$V$5*Model!$AK$1129*AVERAGE('Assumptions (Nuclear)'!$AD$2:$AI$2)/10^9),0)</f>
        <v>-0.09604526263</v>
      </c>
      <c r="AR1220" s="160">
        <f>IF($AK$1129&gt;0,PPMT('Assumptions (Nuclear)'!$V$7,Model!AD1,'Assumptions (Nuclear)'!$V$10,'Assumptions (Nuclear)'!$V$5*Model!$AK$1129*AVERAGE('Assumptions (Nuclear)'!$AD$2:$AI$2)/10^9),0)</f>
        <v>-0.1006074126</v>
      </c>
      <c r="AS1220" s="160">
        <f>IF($AK$1129&gt;0,PPMT('Assumptions (Nuclear)'!$V$7,Model!AE1,'Assumptions (Nuclear)'!$V$10,'Assumptions (Nuclear)'!$V$5*Model!$AK$1129*AVERAGE('Assumptions (Nuclear)'!$AD$2:$AI$2)/10^9),0)</f>
        <v>-0.1053862647</v>
      </c>
      <c r="AT1220" s="160">
        <f>IF($AK$1129&gt;0,PPMT('Assumptions (Nuclear)'!$V$7,Model!AF1,'Assumptions (Nuclear)'!$V$10,'Assumptions (Nuclear)'!$V$5*Model!$AK$1129*AVERAGE('Assumptions (Nuclear)'!$AD$2:$AI$2)/10^9),0)</f>
        <v>-0.1103921123</v>
      </c>
      <c r="AU1220" s="160">
        <f>IF($AK$1129&gt;0,PPMT('Assumptions (Nuclear)'!$V$7,Model!AG1,'Assumptions (Nuclear)'!$V$10,'Assumptions (Nuclear)'!$V$5*Model!$AK$1129*AVERAGE('Assumptions (Nuclear)'!$AD$2:$AI$2)/10^9),0)</f>
        <v>-0.1156357376</v>
      </c>
      <c r="AV1220" s="160">
        <f>IF($AK$1129&gt;0,PPMT('Assumptions (Nuclear)'!$V$7,Model!AH1,'Assumptions (Nuclear)'!$V$10,'Assumptions (Nuclear)'!$V$5*Model!$AK$1129*AVERAGE('Assumptions (Nuclear)'!$AD$2:$AI$2)/10^9),0)</f>
        <v>-0.1211284351</v>
      </c>
      <c r="AW1220" s="160">
        <f>IF($AK$1129&gt;0,PPMT('Assumptions (Nuclear)'!$V$7,Model!AI1,'Assumptions (Nuclear)'!$V$10,'Assumptions (Nuclear)'!$V$5*Model!$AK$1129*AVERAGE('Assumptions (Nuclear)'!$AD$2:$AI$2)/10^9),0)</f>
        <v>-0.1268820358</v>
      </c>
      <c r="AX1220" s="160">
        <f>IF($AK$1129&gt;0,PPMT('Assumptions (Nuclear)'!$V$7,Model!AJ1,'Assumptions (Nuclear)'!$V$10,'Assumptions (Nuclear)'!$V$5*Model!$AK$1129*AVERAGE('Assumptions (Nuclear)'!$AD$2:$AI$2)/10^9),0)</f>
        <v>-0.1329089325</v>
      </c>
      <c r="AY1220" s="160">
        <f>IF($AK$1129&gt;0,PPMT('Assumptions (Nuclear)'!$V$7,Model!AK1,'Assumptions (Nuclear)'!$V$10,'Assumptions (Nuclear)'!$V$5*Model!$AK$1129*AVERAGE('Assumptions (Nuclear)'!$AD$2:$AI$2)/10^9),0)</f>
        <v>-0.1392221068</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-0.1444802134</v>
      </c>
      <c r="AO1223" s="160">
        <f>IF($AN$1129&gt;0,PPMT('Assumptions (Nuclear)'!$V$7,Model!X1,'Assumptions (Nuclear)'!$V$10,'Assumptions (Nuclear)'!$V$5*Model!$AN$1129*AVERAGE('Assumptions (Nuclear)'!$AG$2:$AL$2)/10^9),0)</f>
        <v>-0.1513430236</v>
      </c>
      <c r="AP1223" s="160">
        <f>IF($AN$1129&gt;0,PPMT('Assumptions (Nuclear)'!$V$7,Model!Y1,'Assumptions (Nuclear)'!$V$10,'Assumptions (Nuclear)'!$V$5*Model!$AN$1129*AVERAGE('Assumptions (Nuclear)'!$AG$2:$AL$2)/10^9),0)</f>
        <v>-0.1585318172</v>
      </c>
      <c r="AQ1223" s="160">
        <f>IF($AN$1129&gt;0,PPMT('Assumptions (Nuclear)'!$V$7,Model!Z1,'Assumptions (Nuclear)'!$V$10,'Assumptions (Nuclear)'!$V$5*Model!$AN$1129*AVERAGE('Assumptions (Nuclear)'!$AG$2:$AL$2)/10^9),0)</f>
        <v>-0.1660620785</v>
      </c>
      <c r="AR1223" s="160">
        <f>IF($AN$1129&gt;0,PPMT('Assumptions (Nuclear)'!$V$7,Model!AA1,'Assumptions (Nuclear)'!$V$10,'Assumptions (Nuclear)'!$V$5*Model!$AN$1129*AVERAGE('Assumptions (Nuclear)'!$AG$2:$AL$2)/10^9),0)</f>
        <v>-0.1739500272</v>
      </c>
      <c r="AS1223" s="160">
        <f>IF($AN$1129&gt;0,PPMT('Assumptions (Nuclear)'!$V$7,Model!AB1,'Assumptions (Nuclear)'!$V$10,'Assumptions (Nuclear)'!$V$5*Model!$AN$1129*AVERAGE('Assumptions (Nuclear)'!$AG$2:$AL$2)/10^9),0)</f>
        <v>-0.1822126535</v>
      </c>
      <c r="AT1223" s="160">
        <f>IF($AN$1129&gt;0,PPMT('Assumptions (Nuclear)'!$V$7,Model!AC1,'Assumptions (Nuclear)'!$V$10,'Assumptions (Nuclear)'!$V$5*Model!$AN$1129*AVERAGE('Assumptions (Nuclear)'!$AG$2:$AL$2)/10^9),0)</f>
        <v>-0.1908677545</v>
      </c>
      <c r="AU1223" s="160">
        <f>IF($AN$1129&gt;0,PPMT('Assumptions (Nuclear)'!$V$7,Model!AD1,'Assumptions (Nuclear)'!$V$10,'Assumptions (Nuclear)'!$V$5*Model!$AN$1129*AVERAGE('Assumptions (Nuclear)'!$AG$2:$AL$2)/10^9),0)</f>
        <v>-0.1999339729</v>
      </c>
      <c r="AV1223" s="160">
        <f>IF($AN$1129&gt;0,PPMT('Assumptions (Nuclear)'!$V$7,Model!AE1,'Assumptions (Nuclear)'!$V$10,'Assumptions (Nuclear)'!$V$5*Model!$AN$1129*AVERAGE('Assumptions (Nuclear)'!$AG$2:$AL$2)/10^9),0)</f>
        <v>-0.2094308366</v>
      </c>
      <c r="AW1223" s="160">
        <f>IF($AN$1129&gt;0,PPMT('Assumptions (Nuclear)'!$V$7,Model!AF1,'Assumptions (Nuclear)'!$V$10,'Assumptions (Nuclear)'!$V$5*Model!$AN$1129*AVERAGE('Assumptions (Nuclear)'!$AG$2:$AL$2)/10^9),0)</f>
        <v>-0.2193788013</v>
      </c>
      <c r="AX1223" s="160">
        <f>IF($AN$1129&gt;0,PPMT('Assumptions (Nuclear)'!$V$7,Model!AG1,'Assumptions (Nuclear)'!$V$10,'Assumptions (Nuclear)'!$V$5*Model!$AN$1129*AVERAGE('Assumptions (Nuclear)'!$AG$2:$AL$2)/10^9),0)</f>
        <v>-0.2297992944</v>
      </c>
      <c r="AY1223" s="160">
        <f>IF($AN$1129&gt;0,PPMT('Assumptions (Nuclear)'!$V$7,Model!AH1,'Assumptions (Nuclear)'!$V$10,'Assumptions (Nuclear)'!$V$5*Model!$AN$1129*AVERAGE('Assumptions (Nuclear)'!$AG$2:$AL$2)/10^9),0)</f>
        <v>-0.2407147609</v>
      </c>
      <c r="AZ1223" s="160">
        <f>IF($AN$1129&gt;0,PPMT('Assumptions (Nuclear)'!$V$7,Model!AI1,'Assumptions (Nuclear)'!$V$10,'Assumptions (Nuclear)'!$V$5*Model!$AN$1129*AVERAGE('Assumptions (Nuclear)'!$AG$2:$AL$2)/10^9),0)</f>
        <v>-0.252148712</v>
      </c>
      <c r="BA1223" s="160">
        <f>IF($AN$1129&gt;0,PPMT('Assumptions (Nuclear)'!$V$7,Model!AJ1,'Assumptions (Nuclear)'!$V$10,'Assumptions (Nuclear)'!$V$5*Model!$AN$1129*AVERAGE('Assumptions (Nuclear)'!$AG$2:$AL$2)/10^9),0)</f>
        <v>-0.2641257759</v>
      </c>
      <c r="BB1223" s="160">
        <f>IF($AN$1129&gt;0,PPMT('Assumptions (Nuclear)'!$V$7,Model!AK1,'Assumptions (Nuclear)'!$V$10,'Assumptions (Nuclear)'!$V$5*Model!$AN$1129*AVERAGE('Assumptions (Nuclear)'!$AG$2:$AL$2)/10^9),0)</f>
        <v>-0.2766717502</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-0.2066744451</v>
      </c>
      <c r="AZ1234" s="160">
        <f>IF($AY$1129&gt;0,PPMT('Assumptions (Nuclear)'!$V$7,Model!X1,'Assumptions (Nuclear)'!$V$10,'Assumptions (Nuclear)'!$V$5*Model!$AY$1129*AVERAGE('Assumptions (Nuclear)'!$AR$2:$AW$2)/10^9),0)</f>
        <v>-0.2164914812</v>
      </c>
      <c r="BA1234" s="160">
        <f>IF($AY$1129&gt;0,PPMT('Assumptions (Nuclear)'!$V$7,Model!Y1,'Assumptions (Nuclear)'!$V$10,'Assumptions (Nuclear)'!$V$5*Model!$AY$1129*AVERAGE('Assumptions (Nuclear)'!$AR$2:$AW$2)/10^9),0)</f>
        <v>-0.2267748266</v>
      </c>
      <c r="BB1234" s="160">
        <f>IF($AY$1129&gt;0,PPMT('Assumptions (Nuclear)'!$V$7,Model!Z1,'Assumptions (Nuclear)'!$V$10,'Assumptions (Nuclear)'!$V$5*Model!$AY$1129*AVERAGE('Assumptions (Nuclear)'!$AR$2:$AW$2)/10^9),0)</f>
        <v>-0.2375466309</v>
      </c>
      <c r="BC1234" s="160">
        <f>IF($AY$1129&gt;0,PPMT('Assumptions (Nuclear)'!$V$7,Model!AA1,'Assumptions (Nuclear)'!$V$10,'Assumptions (Nuclear)'!$V$5*Model!$AY$1129*AVERAGE('Assumptions (Nuclear)'!$AR$2:$AW$2)/10^9),0)</f>
        <v>-0.2488300958</v>
      </c>
      <c r="BD1234" s="160">
        <f>IF($AY$1129&gt;0,PPMT('Assumptions (Nuclear)'!$V$7,Model!AB1,'Assumptions (Nuclear)'!$V$10,'Assumptions (Nuclear)'!$V$5*Model!$AY$1129*AVERAGE('Assumptions (Nuclear)'!$AR$2:$AW$2)/10^9),0)</f>
        <v>-0.2606495254</v>
      </c>
      <c r="BE1234" s="160">
        <f>IF($AY$1129&gt;0,PPMT('Assumptions (Nuclear)'!$V$7,Model!AC1,'Assumptions (Nuclear)'!$V$10,'Assumptions (Nuclear)'!$V$5*Model!$AY$1129*AVERAGE('Assumptions (Nuclear)'!$AR$2:$AW$2)/10^9),0)</f>
        <v>-0.2730303778</v>
      </c>
      <c r="BF1234" s="160">
        <f>IF($AY$1129&gt;0,PPMT('Assumptions (Nuclear)'!$V$7,Model!AD1,'Assumptions (Nuclear)'!$V$10,'Assumptions (Nuclear)'!$V$5*Model!$AY$1129*AVERAGE('Assumptions (Nuclear)'!$AR$2:$AW$2)/10^9),0)</f>
        <v>-0.2859993208</v>
      </c>
      <c r="BG1234" s="160">
        <f>IF($AY$1129&gt;0,PPMT('Assumptions (Nuclear)'!$V$7,Model!AE1,'Assumptions (Nuclear)'!$V$10,'Assumptions (Nuclear)'!$V$5*Model!$AY$1129*AVERAGE('Assumptions (Nuclear)'!$AR$2:$AW$2)/10^9),0)</f>
        <v>-0.2995842885</v>
      </c>
      <c r="BH1234" s="160">
        <f>IF($AY$1129&gt;0,PPMT('Assumptions (Nuclear)'!$V$7,Model!AF1,'Assumptions (Nuclear)'!$V$10,'Assumptions (Nuclear)'!$V$5*Model!$AY$1129*AVERAGE('Assumptions (Nuclear)'!$AR$2:$AW$2)/10^9),0)</f>
        <v>-0.3138145422</v>
      </c>
      <c r="BI1234" s="160">
        <f>IF($AY$1129&gt;0,PPMT('Assumptions (Nuclear)'!$V$7,Model!AG1,'Assumptions (Nuclear)'!$V$10,'Assumptions (Nuclear)'!$V$5*Model!$AY$1129*AVERAGE('Assumptions (Nuclear)'!$AR$2:$AW$2)/10^9),0)</f>
        <v>-0.328720733</v>
      </c>
      <c r="BJ1234" s="160">
        <f>IF($AY$1129&gt;0,PPMT('Assumptions (Nuclear)'!$V$7,Model!AH1,'Assumptions (Nuclear)'!$V$10,'Assumptions (Nuclear)'!$V$5*Model!$AY$1129*AVERAGE('Assumptions (Nuclear)'!$AR$2:$AW$2)/10^9),0)</f>
        <v>-0.3443349678</v>
      </c>
      <c r="BK1234" s="160">
        <f>IF($AY$1129&gt;0,PPMT('Assumptions (Nuclear)'!$V$7,Model!AI1,'Assumptions (Nuclear)'!$V$10,'Assumptions (Nuclear)'!$V$5*Model!$AY$1129*AVERAGE('Assumptions (Nuclear)'!$AR$2:$AW$2)/10^9),0)</f>
        <v>-0.3606908788</v>
      </c>
      <c r="BL1234" s="160">
        <f>IF($AY$1129&gt;0,PPMT('Assumptions (Nuclear)'!$V$7,Model!AJ1,'Assumptions (Nuclear)'!$V$10,'Assumptions (Nuclear)'!$V$5*Model!$AY$1129*AVERAGE('Assumptions (Nuclear)'!$AR$2:$AW$2)/10^9),0)</f>
        <v>-0.3778236955</v>
      </c>
      <c r="BM1234" s="160">
        <f>IF($AY$1129&gt;0,PPMT('Assumptions (Nuclear)'!$V$7,Model!AK1,'Assumptions (Nuclear)'!$V$10,'Assumptions (Nuclear)'!$V$5*Model!$AY$1129*AVERAGE('Assumptions (Nuclear)'!$AR$2:$AW$2)/10^9),0)</f>
        <v>-0.3957703211</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-0.07313225285</v>
      </c>
      <c r="AL1237" s="177">
        <f t="array" ref="AL1237">SUM(IF(ISERROR(AL1238:AL1288),"",AL1238:AL1288))</f>
        <v>-0.06967886491</v>
      </c>
      <c r="AM1237" s="177">
        <f t="array" ref="AM1237">SUM(IF(ISERROR(AM1238:AM1288),"",AM1238:AM1288))</f>
        <v>-0.06606144104</v>
      </c>
      <c r="AN1237" s="177">
        <f t="array" ref="AN1237">SUM(IF(ISERROR(AN1238:AN1288),"",AN1238:AN1288))</f>
        <v>-0.2076056345</v>
      </c>
      <c r="AO1237" s="177">
        <f t="array" ref="AO1237">SUM(IF(ISERROR(AO1238:AO1288),"",AO1238:AO1288))</f>
        <v>-0.1967735834</v>
      </c>
      <c r="AP1237" s="177">
        <f t="array" ref="AP1237">SUM(IF(ISERROR(AP1238:AP1288),"",AP1238:AP1288))</f>
        <v>-0.1854270099</v>
      </c>
      <c r="AQ1237" s="177">
        <f t="array" ref="AQ1237">SUM(IF(ISERROR(AQ1238:AQ1288),"",AQ1238:AQ1288))</f>
        <v>-0.1735414741</v>
      </c>
      <c r="AR1237" s="177">
        <f t="array" ref="AR1237">SUM(IF(ISERROR(AR1238:AR1288),"",AR1238:AR1288))</f>
        <v>-0.1610913754</v>
      </c>
      <c r="AS1237" s="177">
        <f t="array" ref="AS1237">SUM(IF(ISERROR(AS1238:AS1288),"",AS1238:AS1288))</f>
        <v>-0.148049897</v>
      </c>
      <c r="AT1237" s="177">
        <f t="array" ref="AT1237">SUM(IF(ISERROR(AT1238:AT1288),"",AT1238:AT1288))</f>
        <v>-0.1343889484</v>
      </c>
      <c r="AU1237" s="177">
        <f t="array" ref="AU1237">SUM(IF(ISERROR(AU1238:AU1288),"",AU1238:AU1288))</f>
        <v>-0.1200791047</v>
      </c>
      <c r="AV1237" s="177">
        <f t="array" ref="AV1237">SUM(IF(ISERROR(AV1238:AV1288),"",AV1238:AV1288))</f>
        <v>-0.1050895435</v>
      </c>
      <c r="AW1237" s="177">
        <f t="array" ref="AW1237">SUM(IF(ISERROR(AW1238:AW1288),"",AW1238:AW1288))</f>
        <v>-0.08938797807</v>
      </c>
      <c r="AX1237" s="177">
        <f t="array" ref="AX1237">SUM(IF(ISERROR(AX1238:AX1288),"",AX1238:AX1288))</f>
        <v>-0.0729405883</v>
      </c>
      <c r="AY1237" s="177">
        <f t="array" ref="AY1237">SUM(IF(ISERROR(AY1238:AY1288),"",AY1238:AY1288))</f>
        <v>-0.2636069137</v>
      </c>
      <c r="AZ1237" s="177">
        <f t="array" ref="AZ1237">SUM(IF(ISERROR(AZ1238:AZ1288),"",AZ1238:AZ1288))</f>
        <v>-0.2357428764</v>
      </c>
      <c r="BA1237" s="177">
        <f t="array" ref="BA1237">SUM(IF(ISERROR(BA1238:BA1288),"",BA1238:BA1288))</f>
        <v>-0.2134824672</v>
      </c>
      <c r="BB1237" s="177">
        <f t="array" ref="BB1237">SUM(IF(ISERROR(BB1238:BB1288),"",BB1238:BB1288))</f>
        <v>-0.1901646886</v>
      </c>
      <c r="BC1237" s="177">
        <f t="array" ref="BC1237">SUM(IF(ISERROR(BC1238:BC1288),"",BC1238:BC1288))</f>
        <v>-0.1657393155</v>
      </c>
      <c r="BD1237" s="177">
        <f t="array" ref="BD1237">SUM(IF(ISERROR(BD1238:BD1288),"",BD1238:BD1288))</f>
        <v>-0.1539198859</v>
      </c>
      <c r="BE1237" s="177">
        <f t="array" ref="BE1237">SUM(IF(ISERROR(BE1238:BE1288),"",BE1238:BE1288))</f>
        <v>-0.1415390335</v>
      </c>
      <c r="BF1237" s="177">
        <f t="array" ref="BF1237">SUM(IF(ISERROR(BF1238:BF1288),"",BF1238:BF1288))</f>
        <v>-0.1285700905</v>
      </c>
      <c r="BG1237" s="177">
        <f t="array" ref="BG1237">SUM(IF(ISERROR(BG1238:BG1288),"",BG1238:BG1288))</f>
        <v>-0.1149851228</v>
      </c>
      <c r="BH1237" s="177">
        <f t="array" ref="BH1237">SUM(IF(ISERROR(BH1238:BH1288),"",BH1238:BH1288))</f>
        <v>-0.1007548691</v>
      </c>
      <c r="BI1237" s="177">
        <f t="array" ref="BI1237">SUM(IF(ISERROR(BI1238:BI1288),"",BI1238:BI1288))</f>
        <v>-0.08584867832</v>
      </c>
      <c r="BJ1237" s="177">
        <f t="array" ref="BJ1237">SUM(IF(ISERROR(BJ1238:BJ1288),"",BJ1238:BJ1288))</f>
        <v>-0.0702344435</v>
      </c>
      <c r="BK1237" s="177">
        <f t="array" ref="BK1237">SUM(IF(ISERROR(BK1238:BK1288),"",BK1238:BK1288))</f>
        <v>-0.05387853253</v>
      </c>
      <c r="BL1237" s="177">
        <f t="array" ref="BL1237">SUM(IF(ISERROR(BL1238:BL1288),"",BL1238:BL1288))</f>
        <v>-0.03674571579</v>
      </c>
      <c r="BM1237" s="177">
        <f t="array" ref="BM1237">SUM(IF(ISERROR(BM1238:BM1288),"",BM1238:BM1288))</f>
        <v>-0.01879909025</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-0.07313225285</v>
      </c>
      <c r="AL1272" s="160">
        <f>IF($AK$1129&gt;0,IPMT('Assumptions (Nuclear)'!$V$7,Model!X1,'Assumptions (Nuclear)'!$V$10,'Assumptions (Nuclear)'!$V$5*Model!$AK$1129*AVERAGE('Assumptions (Nuclear)'!$AD$2:$AI$2)/10^9),0)</f>
        <v>-0.06967886491</v>
      </c>
      <c r="AM1272" s="160">
        <f>IF($AK$1129&gt;0,IPMT('Assumptions (Nuclear)'!$V$7,Model!Y1,'Assumptions (Nuclear)'!$V$10,'Assumptions (Nuclear)'!$V$5*Model!$AK$1129*AVERAGE('Assumptions (Nuclear)'!$AD$2:$AI$2)/10^9),0)</f>
        <v>-0.06606144104</v>
      </c>
      <c r="AN1272" s="160">
        <f>IF($AK$1129&gt;0,IPMT('Assumptions (Nuclear)'!$V$7,Model!Z1,'Assumptions (Nuclear)'!$V$10,'Assumptions (Nuclear)'!$V$5*Model!$AK$1129*AVERAGE('Assumptions (Nuclear)'!$AD$2:$AI$2)/10^9),0)</f>
        <v>-0.06227218954</v>
      </c>
      <c r="AO1272" s="160">
        <f>IF($AK$1129&gt;0,IPMT('Assumptions (Nuclear)'!$V$7,Model!AA1,'Assumptions (Nuclear)'!$V$10,'Assumptions (Nuclear)'!$V$5*Model!$AK$1129*AVERAGE('Assumptions (Nuclear)'!$AD$2:$AI$2)/10^9),0)</f>
        <v>-0.05830294859</v>
      </c>
      <c r="AP1272" s="160">
        <f>IF($AK$1129&gt;0,IPMT('Assumptions (Nuclear)'!$V$7,Model!AB1,'Assumptions (Nuclear)'!$V$10,'Assumptions (Nuclear)'!$V$5*Model!$AK$1129*AVERAGE('Assumptions (Nuclear)'!$AD$2:$AI$2)/10^9),0)</f>
        <v>-0.05414516869</v>
      </c>
      <c r="AQ1272" s="160">
        <f>IF($AK$1129&gt;0,IPMT('Assumptions (Nuclear)'!$V$7,Model!AC1,'Assumptions (Nuclear)'!$V$10,'Assumptions (Nuclear)'!$V$5*Model!$AK$1129*AVERAGE('Assumptions (Nuclear)'!$AD$2:$AI$2)/10^9),0)</f>
        <v>-0.04978989425</v>
      </c>
      <c r="AR1272" s="160">
        <f>IF($AK$1129&gt;0,IPMT('Assumptions (Nuclear)'!$V$7,Model!AD1,'Assumptions (Nuclear)'!$V$10,'Assumptions (Nuclear)'!$V$5*Model!$AK$1129*AVERAGE('Assumptions (Nuclear)'!$AD$2:$AI$2)/10^9),0)</f>
        <v>-0.04522774428</v>
      </c>
      <c r="AS1272" s="160">
        <f>IF($AK$1129&gt;0,IPMT('Assumptions (Nuclear)'!$V$7,Model!AE1,'Assumptions (Nuclear)'!$V$10,'Assumptions (Nuclear)'!$V$5*Model!$AK$1129*AVERAGE('Assumptions (Nuclear)'!$AD$2:$AI$2)/10^9),0)</f>
        <v>-0.04044889218</v>
      </c>
      <c r="AT1272" s="160">
        <f>IF($AK$1129&gt;0,IPMT('Assumptions (Nuclear)'!$V$7,Model!AF1,'Assumptions (Nuclear)'!$V$10,'Assumptions (Nuclear)'!$V$5*Model!$AK$1129*AVERAGE('Assumptions (Nuclear)'!$AD$2:$AI$2)/10^9),0)</f>
        <v>-0.03544304461</v>
      </c>
      <c r="AU1272" s="160">
        <f>IF($AK$1129&gt;0,IPMT('Assumptions (Nuclear)'!$V$7,Model!AG1,'Assumptions (Nuclear)'!$V$10,'Assumptions (Nuclear)'!$V$5*Model!$AK$1129*AVERAGE('Assumptions (Nuclear)'!$AD$2:$AI$2)/10^9),0)</f>
        <v>-0.03019941927</v>
      </c>
      <c r="AV1272" s="160">
        <f>IF($AK$1129&gt;0,IPMT('Assumptions (Nuclear)'!$V$7,Model!AH1,'Assumptions (Nuclear)'!$V$10,'Assumptions (Nuclear)'!$V$5*Model!$AK$1129*AVERAGE('Assumptions (Nuclear)'!$AD$2:$AI$2)/10^9),0)</f>
        <v>-0.02470672174</v>
      </c>
      <c r="AW1272" s="160">
        <f>IF($AK$1129&gt;0,IPMT('Assumptions (Nuclear)'!$V$7,Model!AI1,'Assumptions (Nuclear)'!$V$10,'Assumptions (Nuclear)'!$V$5*Model!$AK$1129*AVERAGE('Assumptions (Nuclear)'!$AD$2:$AI$2)/10^9),0)</f>
        <v>-0.01895312107</v>
      </c>
      <c r="AX1272" s="160">
        <f>IF($AK$1129&gt;0,IPMT('Assumptions (Nuclear)'!$V$7,Model!AJ1,'Assumptions (Nuclear)'!$V$10,'Assumptions (Nuclear)'!$V$5*Model!$AK$1129*AVERAGE('Assumptions (Nuclear)'!$AD$2:$AI$2)/10^9),0)</f>
        <v>-0.01292622437</v>
      </c>
      <c r="AY1272" s="160">
        <f>IF($AK$1129&gt;0,IPMT('Assumptions (Nuclear)'!$V$7,Model!AK1,'Assumptions (Nuclear)'!$V$10,'Assumptions (Nuclear)'!$V$5*Model!$AK$1129*AVERAGE('Assumptions (Nuclear)'!$AD$2:$AI$2)/10^9),0)</f>
        <v>-0.006613050073</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-0.1453334449</v>
      </c>
      <c r="AO1275" s="160">
        <f>IF($AN$1129&gt;0,IPMT('Assumptions (Nuclear)'!$V$7,Model!X1,'Assumptions (Nuclear)'!$V$10,'Assumptions (Nuclear)'!$V$5*Model!$AN$1129*AVERAGE('Assumptions (Nuclear)'!$AG$2:$AL$2)/10^9),0)</f>
        <v>-0.1384706348</v>
      </c>
      <c r="AP1275" s="160">
        <f>IF($AN$1129&gt;0,IPMT('Assumptions (Nuclear)'!$V$7,Model!Y1,'Assumptions (Nuclear)'!$V$10,'Assumptions (Nuclear)'!$V$5*Model!$AN$1129*AVERAGE('Assumptions (Nuclear)'!$AG$2:$AL$2)/10^9),0)</f>
        <v>-0.1312818412</v>
      </c>
      <c r="AQ1275" s="160">
        <f>IF($AN$1129&gt;0,IPMT('Assumptions (Nuclear)'!$V$7,Model!Z1,'Assumptions (Nuclear)'!$V$10,'Assumptions (Nuclear)'!$V$5*Model!$AN$1129*AVERAGE('Assumptions (Nuclear)'!$AG$2:$AL$2)/10^9),0)</f>
        <v>-0.1237515799</v>
      </c>
      <c r="AR1275" s="160">
        <f>IF($AN$1129&gt;0,IPMT('Assumptions (Nuclear)'!$V$7,Model!AA1,'Assumptions (Nuclear)'!$V$10,'Assumptions (Nuclear)'!$V$5*Model!$AN$1129*AVERAGE('Assumptions (Nuclear)'!$AG$2:$AL$2)/10^9),0)</f>
        <v>-0.1158636311</v>
      </c>
      <c r="AS1275" s="160">
        <f>IF($AN$1129&gt;0,IPMT('Assumptions (Nuclear)'!$V$7,Model!AB1,'Assumptions (Nuclear)'!$V$10,'Assumptions (Nuclear)'!$V$5*Model!$AN$1129*AVERAGE('Assumptions (Nuclear)'!$AG$2:$AL$2)/10^9),0)</f>
        <v>-0.1076010048</v>
      </c>
      <c r="AT1275" s="160">
        <f>IF($AN$1129&gt;0,IPMT('Assumptions (Nuclear)'!$V$7,Model!AC1,'Assumptions (Nuclear)'!$V$10,'Assumptions (Nuclear)'!$V$5*Model!$AN$1129*AVERAGE('Assumptions (Nuclear)'!$AG$2:$AL$2)/10^9),0)</f>
        <v>-0.09894590379</v>
      </c>
      <c r="AU1275" s="160">
        <f>IF($AN$1129&gt;0,IPMT('Assumptions (Nuclear)'!$V$7,Model!AD1,'Assumptions (Nuclear)'!$V$10,'Assumptions (Nuclear)'!$V$5*Model!$AN$1129*AVERAGE('Assumptions (Nuclear)'!$AG$2:$AL$2)/10^9),0)</f>
        <v>-0.08987968545</v>
      </c>
      <c r="AV1275" s="160">
        <f>IF($AN$1129&gt;0,IPMT('Assumptions (Nuclear)'!$V$7,Model!AE1,'Assumptions (Nuclear)'!$V$10,'Assumptions (Nuclear)'!$V$5*Model!$AN$1129*AVERAGE('Assumptions (Nuclear)'!$AG$2:$AL$2)/10^9),0)</f>
        <v>-0.08038282174</v>
      </c>
      <c r="AW1275" s="160">
        <f>IF($AN$1129&gt;0,IPMT('Assumptions (Nuclear)'!$V$7,Model!AF1,'Assumptions (Nuclear)'!$V$10,'Assumptions (Nuclear)'!$V$5*Model!$AN$1129*AVERAGE('Assumptions (Nuclear)'!$AG$2:$AL$2)/10^9),0)</f>
        <v>-0.070434857</v>
      </c>
      <c r="AX1275" s="160">
        <f>IF($AN$1129&gt;0,IPMT('Assumptions (Nuclear)'!$V$7,Model!AG1,'Assumptions (Nuclear)'!$V$10,'Assumptions (Nuclear)'!$V$5*Model!$AN$1129*AVERAGE('Assumptions (Nuclear)'!$AG$2:$AL$2)/10^9),0)</f>
        <v>-0.06001436394</v>
      </c>
      <c r="AY1275" s="160">
        <f>IF($AN$1129&gt;0,IPMT('Assumptions (Nuclear)'!$V$7,Model!AH1,'Assumptions (Nuclear)'!$V$10,'Assumptions (Nuclear)'!$V$5*Model!$AN$1129*AVERAGE('Assumptions (Nuclear)'!$AG$2:$AL$2)/10^9),0)</f>
        <v>-0.04909889745</v>
      </c>
      <c r="AZ1275" s="160">
        <f>IF($AN$1129&gt;0,IPMT('Assumptions (Nuclear)'!$V$7,Model!AI1,'Assumptions (Nuclear)'!$V$10,'Assumptions (Nuclear)'!$V$5*Model!$AN$1129*AVERAGE('Assumptions (Nuclear)'!$AG$2:$AL$2)/10^9),0)</f>
        <v>-0.03766494631</v>
      </c>
      <c r="BA1275" s="160">
        <f>IF($AN$1129&gt;0,IPMT('Assumptions (Nuclear)'!$V$7,Model!AJ1,'Assumptions (Nuclear)'!$V$10,'Assumptions (Nuclear)'!$V$5*Model!$AN$1129*AVERAGE('Assumptions (Nuclear)'!$AG$2:$AL$2)/10^9),0)</f>
        <v>-0.02568788249</v>
      </c>
      <c r="BB1275" s="160">
        <f>IF($AN$1129&gt;0,IPMT('Assumptions (Nuclear)'!$V$7,Model!AK1,'Assumptions (Nuclear)'!$V$10,'Assumptions (Nuclear)'!$V$5*Model!$AN$1129*AVERAGE('Assumptions (Nuclear)'!$AG$2:$AL$2)/10^9),0)</f>
        <v>-0.01314190813</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-0.2078949662</v>
      </c>
      <c r="AZ1286" s="160">
        <f>IF($AY$1129&gt;0,IPMT('Assumptions (Nuclear)'!$V$7,Model!X1,'Assumptions (Nuclear)'!$V$10,'Assumptions (Nuclear)'!$V$5*Model!$AY$1129*AVERAGE('Assumptions (Nuclear)'!$AR$2:$AW$2)/10^9),0)</f>
        <v>-0.1980779301</v>
      </c>
      <c r="BA1286" s="160">
        <f>IF($AY$1129&gt;0,IPMT('Assumptions (Nuclear)'!$V$7,Model!Y1,'Assumptions (Nuclear)'!$V$10,'Assumptions (Nuclear)'!$V$5*Model!$AY$1129*AVERAGE('Assumptions (Nuclear)'!$AR$2:$AW$2)/10^9),0)</f>
        <v>-0.1877945847</v>
      </c>
      <c r="BB1286" s="160">
        <f>IF($AY$1129&gt;0,IPMT('Assumptions (Nuclear)'!$V$7,Model!Z1,'Assumptions (Nuclear)'!$V$10,'Assumptions (Nuclear)'!$V$5*Model!$AY$1129*AVERAGE('Assumptions (Nuclear)'!$AR$2:$AW$2)/10^9),0)</f>
        <v>-0.1770227804</v>
      </c>
      <c r="BC1286" s="160">
        <f>IF($AY$1129&gt;0,IPMT('Assumptions (Nuclear)'!$V$7,Model!AA1,'Assumptions (Nuclear)'!$V$10,'Assumptions (Nuclear)'!$V$5*Model!$AY$1129*AVERAGE('Assumptions (Nuclear)'!$AR$2:$AW$2)/10^9),0)</f>
        <v>-0.1657393155</v>
      </c>
      <c r="BD1286" s="160">
        <f>IF($AY$1129&gt;0,IPMT('Assumptions (Nuclear)'!$V$7,Model!AB1,'Assumptions (Nuclear)'!$V$10,'Assumptions (Nuclear)'!$V$5*Model!$AY$1129*AVERAGE('Assumptions (Nuclear)'!$AR$2:$AW$2)/10^9),0)</f>
        <v>-0.1539198859</v>
      </c>
      <c r="BE1286" s="160">
        <f>IF($AY$1129&gt;0,IPMT('Assumptions (Nuclear)'!$V$7,Model!AC1,'Assumptions (Nuclear)'!$V$10,'Assumptions (Nuclear)'!$V$5*Model!$AY$1129*AVERAGE('Assumptions (Nuclear)'!$AR$2:$AW$2)/10^9),0)</f>
        <v>-0.1415390335</v>
      </c>
      <c r="BF1286" s="160">
        <f>IF($AY$1129&gt;0,IPMT('Assumptions (Nuclear)'!$V$7,Model!AD1,'Assumptions (Nuclear)'!$V$10,'Assumptions (Nuclear)'!$V$5*Model!$AY$1129*AVERAGE('Assumptions (Nuclear)'!$AR$2:$AW$2)/10^9),0)</f>
        <v>-0.1285700905</v>
      </c>
      <c r="BG1286" s="160">
        <f>IF($AY$1129&gt;0,IPMT('Assumptions (Nuclear)'!$V$7,Model!AE1,'Assumptions (Nuclear)'!$V$10,'Assumptions (Nuclear)'!$V$5*Model!$AY$1129*AVERAGE('Assumptions (Nuclear)'!$AR$2:$AW$2)/10^9),0)</f>
        <v>-0.1149851228</v>
      </c>
      <c r="BH1286" s="160">
        <f>IF($AY$1129&gt;0,IPMT('Assumptions (Nuclear)'!$V$7,Model!AF1,'Assumptions (Nuclear)'!$V$10,'Assumptions (Nuclear)'!$V$5*Model!$AY$1129*AVERAGE('Assumptions (Nuclear)'!$AR$2:$AW$2)/10^9),0)</f>
        <v>-0.1007548691</v>
      </c>
      <c r="BI1286" s="160">
        <f>IF($AY$1129&gt;0,IPMT('Assumptions (Nuclear)'!$V$7,Model!AG1,'Assumptions (Nuclear)'!$V$10,'Assumptions (Nuclear)'!$V$5*Model!$AY$1129*AVERAGE('Assumptions (Nuclear)'!$AR$2:$AW$2)/10^9),0)</f>
        <v>-0.08584867832</v>
      </c>
      <c r="BJ1286" s="160">
        <f>IF($AY$1129&gt;0,IPMT('Assumptions (Nuclear)'!$V$7,Model!AH1,'Assumptions (Nuclear)'!$V$10,'Assumptions (Nuclear)'!$V$5*Model!$AY$1129*AVERAGE('Assumptions (Nuclear)'!$AR$2:$AW$2)/10^9),0)</f>
        <v>-0.0702344435</v>
      </c>
      <c r="BK1286" s="160">
        <f>IF($AY$1129&gt;0,IPMT('Assumptions (Nuclear)'!$V$7,Model!AI1,'Assumptions (Nuclear)'!$V$10,'Assumptions (Nuclear)'!$V$5*Model!$AY$1129*AVERAGE('Assumptions (Nuclear)'!$AR$2:$AW$2)/10^9),0)</f>
        <v>-0.05387853253</v>
      </c>
      <c r="BL1286" s="160">
        <f>IF($AY$1129&gt;0,IPMT('Assumptions (Nuclear)'!$V$7,Model!AJ1,'Assumptions (Nuclear)'!$V$10,'Assumptions (Nuclear)'!$V$5*Model!$AY$1129*AVERAGE('Assumptions (Nuclear)'!$AR$2:$AW$2)/10^9),0)</f>
        <v>-0.03674571579</v>
      </c>
      <c r="BM1286" s="160">
        <f>IF($AY$1129&gt;0,IPMT('Assumptions (Nuclear)'!$V$7,Model!AK1,'Assumptions (Nuclear)'!$V$10,'Assumptions (Nuclear)'!$V$5*Model!$AY$1129*AVERAGE('Assumptions (Nuclear)'!$AR$2:$AW$2)/10^9),0)</f>
        <v>-0.01879909025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0.192453297</v>
      </c>
      <c r="AL1289" s="160">
        <f t="shared" si="50"/>
        <v>0.3656612642</v>
      </c>
      <c r="AM1289" s="160">
        <f t="shared" si="50"/>
        <v>0.3290951378</v>
      </c>
      <c r="AN1289" s="160">
        <f t="shared" si="50"/>
        <v>0.6788345114</v>
      </c>
      <c r="AO1289" s="160">
        <f t="shared" si="50"/>
        <v>0.9934074942</v>
      </c>
      <c r="AP1289" s="160">
        <f t="shared" si="50"/>
        <v>0.8937973102</v>
      </c>
      <c r="AQ1289" s="160">
        <f t="shared" si="50"/>
        <v>0.8160777988</v>
      </c>
      <c r="AR1289" s="160">
        <f t="shared" si="50"/>
        <v>0.757179508</v>
      </c>
      <c r="AS1289" s="160">
        <f t="shared" si="50"/>
        <v>0.7040205138</v>
      </c>
      <c r="AT1289" s="160">
        <f t="shared" si="50"/>
        <v>0.6783934826</v>
      </c>
      <c r="AU1289" s="160">
        <f t="shared" si="50"/>
        <v>0.6787783892</v>
      </c>
      <c r="AV1289" s="160">
        <f t="shared" si="50"/>
        <v>0.6791583954</v>
      </c>
      <c r="AW1289" s="160">
        <f t="shared" si="50"/>
        <v>0.6787783892</v>
      </c>
      <c r="AX1289" s="160">
        <f t="shared" si="50"/>
        <v>0.6791583954</v>
      </c>
      <c r="AY1289" s="160">
        <f t="shared" si="50"/>
        <v>1.225870405</v>
      </c>
      <c r="AZ1289" s="160">
        <f t="shared" si="50"/>
        <v>1.605085781</v>
      </c>
      <c r="BA1289" s="160">
        <f t="shared" si="50"/>
        <v>1.38682594</v>
      </c>
      <c r="BB1289" s="160">
        <f t="shared" si="50"/>
        <v>1.29458521</v>
      </c>
      <c r="BC1289" s="160">
        <f t="shared" si="50"/>
        <v>0.9839188307</v>
      </c>
      <c r="BD1289" s="160">
        <f t="shared" si="50"/>
        <v>0.6816766523</v>
      </c>
      <c r="BE1289" s="160">
        <f t="shared" si="50"/>
        <v>0.6455685793</v>
      </c>
      <c r="BF1289" s="160">
        <f t="shared" si="50"/>
        <v>0.6455685793</v>
      </c>
      <c r="BG1289" s="160">
        <f t="shared" si="50"/>
        <v>0.6466627633</v>
      </c>
      <c r="BH1289" s="160">
        <f t="shared" si="50"/>
        <v>0.6455685793</v>
      </c>
      <c r="BI1289" s="160">
        <f t="shared" si="50"/>
        <v>0.6466627633</v>
      </c>
      <c r="BJ1289" s="160">
        <f t="shared" si="50"/>
        <v>0.6455685793</v>
      </c>
      <c r="BK1289" s="160">
        <f t="shared" si="50"/>
        <v>0.6466627633</v>
      </c>
      <c r="BL1289" s="160">
        <f t="shared" si="50"/>
        <v>0.6455685793</v>
      </c>
      <c r="BM1289" s="160">
        <f t="shared" si="50"/>
        <v>0.6466627633</v>
      </c>
      <c r="BN1289" s="160">
        <f t="shared" si="50"/>
        <v>0.3227842896</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0.192453297</v>
      </c>
      <c r="AL1324" s="177">
        <f>IF($AK$1129&gt;0,'Assumptions (Nuclear)'!W11*Model!$AK$1129*AVERAGE('Assumptions (Nuclear)'!$AD$2:$AI$2)/10^9,0)</f>
        <v>0.3656612642</v>
      </c>
      <c r="AM1324" s="177">
        <f>IF($AK$1129&gt;0,'Assumptions (Nuclear)'!X11*Model!$AK$1129*AVERAGE('Assumptions (Nuclear)'!$AD$2:$AI$2)/10^9,0)</f>
        <v>0.3290951378</v>
      </c>
      <c r="AN1324" s="177">
        <f>IF($AK$1129&gt;0,'Assumptions (Nuclear)'!Y11*Model!$AK$1129*AVERAGE('Assumptions (Nuclear)'!$AD$2:$AI$2)/10^9,0)</f>
        <v>0.2963780773</v>
      </c>
      <c r="AO1324" s="177">
        <f>IF($AK$1129&gt;0,'Assumptions (Nuclear)'!Z11*Model!$AK$1129*AVERAGE('Assumptions (Nuclear)'!$AD$2:$AI$2)/10^9,0)</f>
        <v>0.2667402696</v>
      </c>
      <c r="AP1324" s="177">
        <f>IF($AK$1129&gt;0,'Assumptions (Nuclear)'!AA11*Model!$AK$1129*AVERAGE('Assumptions (Nuclear)'!$AD$2:$AI$2)/10^9,0)</f>
        <v>0.239796808</v>
      </c>
      <c r="AQ1324" s="177">
        <f>IF($AK$1129&gt;0,'Assumptions (Nuclear)'!AB11*Model!$AK$1129*AVERAGE('Assumptions (Nuclear)'!$AD$2:$AI$2)/10^9,0)</f>
        <v>0.2270948904</v>
      </c>
      <c r="AR1324" s="177">
        <f>IF($AK$1129&gt;0,'Assumptions (Nuclear)'!AC11*Model!$AK$1129*AVERAGE('Assumptions (Nuclear)'!$AD$2:$AI$2)/10^9,0)</f>
        <v>0.2270948904</v>
      </c>
      <c r="AS1324" s="177">
        <f>IF($AK$1129&gt;0,'Assumptions (Nuclear)'!AD11*Model!$AK$1129*AVERAGE('Assumptions (Nuclear)'!$AD$2:$AI$2)/10^9,0)</f>
        <v>0.227479797</v>
      </c>
      <c r="AT1324" s="177">
        <f>IF($AK$1129&gt;0,'Assumptions (Nuclear)'!AE11*Model!$AK$1129*AVERAGE('Assumptions (Nuclear)'!$AD$2:$AI$2)/10^9,0)</f>
        <v>0.2270948904</v>
      </c>
      <c r="AU1324" s="177">
        <f>IF($AK$1129&gt;0,'Assumptions (Nuclear)'!AF11*Model!$AK$1129*AVERAGE('Assumptions (Nuclear)'!$AD$2:$AI$2)/10^9,0)</f>
        <v>0.227479797</v>
      </c>
      <c r="AV1324" s="177">
        <f>IF($AK$1129&gt;0,'Assumptions (Nuclear)'!AG11*Model!$AK$1129*AVERAGE('Assumptions (Nuclear)'!$AD$2:$AI$2)/10^9,0)</f>
        <v>0.2270948904</v>
      </c>
      <c r="AW1324" s="177">
        <f>IF($AK$1129&gt;0,'Assumptions (Nuclear)'!AH11*Model!$AK$1129*AVERAGE('Assumptions (Nuclear)'!$AD$2:$AI$2)/10^9,0)</f>
        <v>0.227479797</v>
      </c>
      <c r="AX1324" s="177">
        <f>IF($AK$1129&gt;0,'Assumptions (Nuclear)'!AI11*Model!$AK$1129*AVERAGE('Assumptions (Nuclear)'!$AD$2:$AI$2)/10^9,0)</f>
        <v>0.2270948904</v>
      </c>
      <c r="AY1324" s="177">
        <f>IF($AK$1129&gt;0,'Assumptions (Nuclear)'!AJ11*Model!$AK$1129*AVERAGE('Assumptions (Nuclear)'!$AD$2:$AI$2)/10^9,0)</f>
        <v>0.227479797</v>
      </c>
      <c r="AZ1324" s="177">
        <f>IF($AK$1129&gt;0,'Assumptions (Nuclear)'!AK11*Model!$AK$1129*AVERAGE('Assumptions (Nuclear)'!$AD$2:$AI$2)/10^9,0)</f>
        <v>0.1135474452</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0.382456434</v>
      </c>
      <c r="AO1327" s="160">
        <f>IF($AN$1129&gt;0,'Assumptions (Nuclear)'!W11*Model!$AN$1129*AVERAGE('Assumptions (Nuclear)'!$AG$2:$AL$2)/10^9,0)</f>
        <v>0.7266672246</v>
      </c>
      <c r="AP1327" s="160">
        <f>IF($AN$1129&gt;0,'Assumptions (Nuclear)'!X11*Model!$AN$1129*AVERAGE('Assumptions (Nuclear)'!$AG$2:$AL$2)/10^9,0)</f>
        <v>0.6540005022</v>
      </c>
      <c r="AQ1327" s="160">
        <f>IF($AN$1129&gt;0,'Assumptions (Nuclear)'!Y11*Model!$AN$1129*AVERAGE('Assumptions (Nuclear)'!$AG$2:$AL$2)/10^9,0)</f>
        <v>0.5889829084</v>
      </c>
      <c r="AR1327" s="160">
        <f>IF($AN$1129&gt;0,'Assumptions (Nuclear)'!Z11*Model!$AN$1129*AVERAGE('Assumptions (Nuclear)'!$AG$2:$AL$2)/10^9,0)</f>
        <v>0.5300846175</v>
      </c>
      <c r="AS1327" s="160">
        <f>IF($AN$1129&gt;0,'Assumptions (Nuclear)'!AA11*Model!$AN$1129*AVERAGE('Assumptions (Nuclear)'!$AG$2:$AL$2)/10^9,0)</f>
        <v>0.4765407168</v>
      </c>
      <c r="AT1327" s="160">
        <f>IF($AN$1129&gt;0,'Assumptions (Nuclear)'!AB11*Model!$AN$1129*AVERAGE('Assumptions (Nuclear)'!$AG$2:$AL$2)/10^9,0)</f>
        <v>0.4512985921</v>
      </c>
      <c r="AU1327" s="160">
        <f>IF($AN$1129&gt;0,'Assumptions (Nuclear)'!AC11*Model!$AN$1129*AVERAGE('Assumptions (Nuclear)'!$AG$2:$AL$2)/10^9,0)</f>
        <v>0.4512985921</v>
      </c>
      <c r="AV1327" s="160">
        <f>IF($AN$1129&gt;0,'Assumptions (Nuclear)'!AD11*Model!$AN$1129*AVERAGE('Assumptions (Nuclear)'!$AG$2:$AL$2)/10^9,0)</f>
        <v>0.452063505</v>
      </c>
      <c r="AW1327" s="160">
        <f>IF($AN$1129&gt;0,'Assumptions (Nuclear)'!AE11*Model!$AN$1129*AVERAGE('Assumptions (Nuclear)'!$AG$2:$AL$2)/10^9,0)</f>
        <v>0.4512985921</v>
      </c>
      <c r="AX1327" s="160">
        <f>IF($AN$1129&gt;0,'Assumptions (Nuclear)'!AF11*Model!$AN$1129*AVERAGE('Assumptions (Nuclear)'!$AG$2:$AL$2)/10^9,0)</f>
        <v>0.452063505</v>
      </c>
      <c r="AY1327" s="160">
        <f>IF($AN$1129&gt;0,'Assumptions (Nuclear)'!AG11*Model!$AN$1129*AVERAGE('Assumptions (Nuclear)'!$AG$2:$AL$2)/10^9,0)</f>
        <v>0.4512985921</v>
      </c>
      <c r="AZ1327" s="160">
        <f>IF($AN$1129&gt;0,'Assumptions (Nuclear)'!AH11*Model!$AN$1129*AVERAGE('Assumptions (Nuclear)'!$AG$2:$AL$2)/10^9,0)</f>
        <v>0.452063505</v>
      </c>
      <c r="BA1327" s="160">
        <f>IF($AN$1129&gt;0,'Assumptions (Nuclear)'!AI11*Model!$AN$1129*AVERAGE('Assumptions (Nuclear)'!$AG$2:$AL$2)/10^9,0)</f>
        <v>0.4512985921</v>
      </c>
      <c r="BB1327" s="160">
        <f>IF($AN$1129&gt;0,'Assumptions (Nuclear)'!AJ11*Model!$AN$1129*AVERAGE('Assumptions (Nuclear)'!$AG$2:$AL$2)/10^9,0)</f>
        <v>0.452063505</v>
      </c>
      <c r="BC1327" s="160">
        <f>IF($AN$1129&gt;0,'Assumptions (Nuclear)'!AK11*Model!$AN$1129*AVERAGE('Assumptions (Nuclear)'!$AG$2:$AL$2)/10^9,0)</f>
        <v>0.2256492961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0.5470920163</v>
      </c>
      <c r="AZ1338" s="160">
        <f>IF($AY$1129&gt;0,'Assumptions (Nuclear)'!W11*Model!$AY$1129*AVERAGE('Assumptions (Nuclear)'!$AR$2:$AW$2)/10^9,0)</f>
        <v>1.039474831</v>
      </c>
      <c r="BA1338" s="160">
        <f>IF($AY$1129&gt;0,'Assumptions (Nuclear)'!X11*Model!$AY$1129*AVERAGE('Assumptions (Nuclear)'!$AR$2:$AW$2)/10^9,0)</f>
        <v>0.9355273479</v>
      </c>
      <c r="BB1338" s="160">
        <f>IF($AY$1129&gt;0,'Assumptions (Nuclear)'!Y11*Model!$AY$1129*AVERAGE('Assumptions (Nuclear)'!$AR$2:$AW$2)/10^9,0)</f>
        <v>0.8425217051</v>
      </c>
      <c r="BC1338" s="160">
        <f>IF($AY$1129&gt;0,'Assumptions (Nuclear)'!Z11*Model!$AY$1129*AVERAGE('Assumptions (Nuclear)'!$AR$2:$AW$2)/10^9,0)</f>
        <v>0.7582695346</v>
      </c>
      <c r="BD1338" s="160">
        <f>IF($AY$1129&gt;0,'Assumptions (Nuclear)'!AA11*Model!$AY$1129*AVERAGE('Assumptions (Nuclear)'!$AR$2:$AW$2)/10^9,0)</f>
        <v>0.6816766523</v>
      </c>
      <c r="BE1338" s="160">
        <f>IF($AY$1129&gt;0,'Assumptions (Nuclear)'!AB11*Model!$AY$1129*AVERAGE('Assumptions (Nuclear)'!$AR$2:$AW$2)/10^9,0)</f>
        <v>0.6455685793</v>
      </c>
      <c r="BF1338" s="160">
        <f>IF($AY$1129&gt;0,'Assumptions (Nuclear)'!AC11*Model!$AY$1129*AVERAGE('Assumptions (Nuclear)'!$AR$2:$AW$2)/10^9,0)</f>
        <v>0.6455685793</v>
      </c>
      <c r="BG1338" s="160">
        <f>IF($AY$1129&gt;0,'Assumptions (Nuclear)'!AD11*Model!$AY$1129*AVERAGE('Assumptions (Nuclear)'!$AR$2:$AW$2)/10^9,0)</f>
        <v>0.6466627633</v>
      </c>
      <c r="BH1338" s="160">
        <f>IF($AY$1129&gt;0,'Assumptions (Nuclear)'!AE11*Model!$AY$1129*AVERAGE('Assumptions (Nuclear)'!$AR$2:$AW$2)/10^9,0)</f>
        <v>0.6455685793</v>
      </c>
      <c r="BI1338" s="160">
        <f>IF($AY$1129&gt;0,'Assumptions (Nuclear)'!AF11*Model!$AY$1129*AVERAGE('Assumptions (Nuclear)'!$AR$2:$AW$2)/10^9,0)</f>
        <v>0.6466627633</v>
      </c>
      <c r="BJ1338" s="160">
        <f>IF($AY$1129&gt;0,'Assumptions (Nuclear)'!AG11*Model!$AY$1129*AVERAGE('Assumptions (Nuclear)'!$AR$2:$AW$2)/10^9,0)</f>
        <v>0.6455685793</v>
      </c>
      <c r="BK1338" s="160">
        <f>IF($AY$1129&gt;0,'Assumptions (Nuclear)'!AH11*Model!$AY$1129*AVERAGE('Assumptions (Nuclear)'!$AR$2:$AW$2)/10^9,0)</f>
        <v>0.6466627633</v>
      </c>
      <c r="BL1338" s="160">
        <f>IF($AY$1129&gt;0,'Assumptions (Nuclear)'!AI11*Model!$AY$1129*AVERAGE('Assumptions (Nuclear)'!$AR$2:$AW$2)/10^9,0)</f>
        <v>0.6455685793</v>
      </c>
      <c r="BM1338" s="160">
        <f>IF($AY$1129&gt;0,'Assumptions (Nuclear)'!AJ11*Model!$AY$1129*AVERAGE('Assumptions (Nuclear)'!$AR$2:$AW$2)/10^9,0)</f>
        <v>0.6466627633</v>
      </c>
      <c r="BN1338" s="160">
        <f>IF($AY$1129&gt;0,'Assumptions (Nuclear)'!AK11*Model!$AY$1129*AVERAGE('Assumptions (Nuclear)'!$AR$2:$AW$2)/10^9,0)</f>
        <v>0.3227842896</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0.8710304578</v>
      </c>
      <c r="D1341" s="160">
        <f>IF(Model!D1127+Model!D1128-D1124-Model!D1125-Model!D1126-D1289+D1237&gt;0,(1-'Assumptions (Nuclear)'!C29)*(Model!D1127+Model!D1128-D1124-Model!D1125-Model!D1126-D1289+D1237)+D1289-D1184+D1185,Model!D1127+Model!D1128-D1124-Model!D1125-Model!D1126+D1237-D1184+D1185)</f>
        <v>0.8870359621</v>
      </c>
      <c r="E1341" s="160">
        <f>IF(Model!E1127+Model!E1128-E1124-Model!E1125-Model!E1126-E1289+E1237&gt;0,(1-'Assumptions (Nuclear)'!D29)*(Model!E1127+Model!E1128-E1124-Model!E1125-Model!E1126-E1289+E1237)+E1289-E1184+E1185,Model!E1127+Model!E1128-E1124-Model!E1125-Model!E1126+E1237-E1184+E1185)</f>
        <v>0.7592731159</v>
      </c>
      <c r="F1341" s="160">
        <f>IF(Model!F1127+Model!F1128-F1124-Model!F1125-Model!F1126-F1289+F1237&gt;0,(1-'Assumptions (Nuclear)'!E29)*(Model!F1127+Model!F1128-F1124-Model!F1125-Model!F1126-F1289+F1237)+F1289-F1184+F1185,Model!F1127+Model!F1128-F1124-Model!F1125-Model!F1126+F1237-F1184+F1185)</f>
        <v>1.083816212</v>
      </c>
      <c r="G1341" s="160">
        <f>IF(Model!G1127+Model!G1128-G1124-Model!G1125-Model!G1126-G1289+G1237&gt;0,(1-'Assumptions (Nuclear)'!F29)*(Model!G1127+Model!G1128-G1124-Model!G1125-Model!G1126-G1289+G1237)+G1289-G1184+G1185,Model!G1127+Model!G1128-G1124-Model!G1125-Model!G1126+G1237-G1184+G1185)</f>
        <v>1.232591081</v>
      </c>
      <c r="H1341" s="160">
        <f>IF(Model!H1127+Model!H1128-H1124-Model!H1125-Model!H1126-H1289+H1237&gt;0,(1-'Assumptions (Nuclear)'!G29)*(Model!H1127+Model!H1128-H1124-Model!H1125-Model!H1126-H1289+H1237)+H1289-H1184+H1185,Model!H1127+Model!H1128-H1124-Model!H1125-Model!H1126+H1237-H1184+H1185)</f>
        <v>1.535069307</v>
      </c>
      <c r="I1341" s="160">
        <f>IF(Model!I1127+Model!I1128-I1124-Model!I1125-Model!I1126-I1289+I1237&gt;0,(1-'Assumptions (Nuclear)'!H29)*(Model!I1127+Model!I1128-I1124-Model!I1125-Model!I1126-I1289+I1237)+I1289-I1184+I1185,Model!I1127+Model!I1128-I1124-Model!I1125-Model!I1126+I1237-I1184+I1185)</f>
        <v>1.392912317</v>
      </c>
      <c r="J1341" s="160">
        <f>IF(Model!J1127+Model!J1128-J1124-Model!J1125-Model!J1126-J1289+J1237&gt;0,(1-'Assumptions (Nuclear)'!I29)*(Model!J1127+Model!J1128-J1124-Model!J1125-Model!J1126-J1289+J1237)+J1289-J1184+J1185,Model!J1127+Model!J1128-J1124-Model!J1125-Model!J1126+J1237-J1184+J1185)</f>
        <v>1.511328807</v>
      </c>
      <c r="K1341" s="160">
        <f>IF(Model!K1127+Model!K1128-K1124-Model!K1125-Model!K1126-K1289+K1237&gt;0,(1-'Assumptions (Nuclear)'!J29)*(Model!K1127+Model!K1128-K1124-Model!K1125-Model!K1126-K1289+K1237)+K1289-K1184+K1185,Model!K1127+Model!K1128-K1124-Model!K1125-Model!K1126+K1237-K1184+K1185)</f>
        <v>1.764867303</v>
      </c>
      <c r="L1341" s="160">
        <f>IF(Model!L1127+Model!L1128-L1124-Model!L1125-Model!L1126-L1289+L1237&gt;0,(1-'Assumptions (Nuclear)'!K29)*(Model!L1127+Model!L1128-L1124-Model!L1125-Model!L1126-L1289+L1237)+L1289-L1184+L1185,Model!L1127+Model!L1128-L1124-Model!L1125-Model!L1126+L1237-L1184+L1185)</f>
        <v>1.070006288</v>
      </c>
      <c r="M1341" s="160">
        <f>IF(Model!M1127+Model!M1128-M1124-Model!M1125-Model!M1126-M1289+M1237&gt;0,(1-'Assumptions (Nuclear)'!L29)*(Model!M1127+Model!M1128-M1124-Model!M1125-Model!M1126-M1289+M1237)+M1289-M1184+M1185,Model!M1127+Model!M1128-M1124-Model!M1125-Model!M1126+M1237-M1184+M1185)</f>
        <v>1.133880655</v>
      </c>
      <c r="N1341" s="160">
        <f>IF(Model!N1127+Model!N1128-N1124-Model!N1125-Model!N1126-N1289+N1237&gt;0,(1-'Assumptions (Nuclear)'!M29)*(Model!N1127+Model!N1128-N1124-Model!N1125-Model!N1126-N1289+N1237)+N1289-N1184+N1185,Model!N1127+Model!N1128-N1124-Model!N1125-Model!N1126+N1237-N1184+N1185)</f>
        <v>0.9574581223</v>
      </c>
      <c r="O1341" s="160">
        <f>IF(Model!O1127+Model!O1128-O1124-Model!O1125-Model!O1126-O1289+O1237&gt;0,(1-'Assumptions (Nuclear)'!N29)*(Model!O1127+Model!O1128-O1124-Model!O1125-Model!O1126-O1289+O1237)+O1289-O1184+O1185,Model!O1127+Model!O1128-O1124-Model!O1125-Model!O1126+O1237-O1184+O1185)</f>
        <v>0.7635677074</v>
      </c>
      <c r="P1341" s="160">
        <f>IF(Model!P1127+Model!P1128-P1124-Model!P1125-Model!P1126-P1289+P1237&gt;0,(1-'Assumptions (Nuclear)'!O29)*(Model!P1127+Model!P1128-P1124-Model!P1125-Model!P1126-P1289+P1237)+P1289-P1184+P1185,Model!P1127+Model!P1128-P1124-Model!P1125-Model!P1126+P1237-P1184+P1185)</f>
        <v>0.9303596286</v>
      </c>
      <c r="Q1341" s="160">
        <f>IF(Model!Q1127+Model!Q1128-Q1124-Model!Q1125-Model!Q1126-Q1289+Q1237&gt;0,(1-'Assumptions (Nuclear)'!P29)*(Model!Q1127+Model!Q1128-Q1124-Model!Q1125-Model!Q1126-Q1289+Q1237)+Q1289-Q1184+Q1185,Model!Q1127+Model!Q1128-Q1124-Model!Q1125-Model!Q1126+Q1237-Q1184+Q1185)</f>
        <v>1.044822273</v>
      </c>
      <c r="R1341" s="160">
        <f>IF(Model!R1127+Model!R1128-R1124-Model!R1125-Model!R1126-R1289+R1237&gt;0,(1-'Assumptions (Nuclear)'!Q29)*(Model!R1127+Model!R1128-R1124-Model!R1125-Model!R1126-R1289+R1237)+R1289-R1184+R1185,Model!R1127+Model!R1128-R1124-Model!R1125-Model!R1126+R1237-R1184+R1185)</f>
        <v>0.638359983</v>
      </c>
      <c r="S1341" s="160">
        <f>IF(Model!S1127+Model!S1128-S1124-Model!S1125-Model!S1126-S1289+S1237&gt;0,(1-'Assumptions (Nuclear)'!R29)*(Model!S1127+Model!S1128-S1124-Model!S1125-Model!S1126-S1289+S1237)+S1289-S1184+S1185,Model!S1127+Model!S1128-S1124-Model!S1125-Model!S1126+S1237-S1184+S1185)</f>
        <v>0.7181475505</v>
      </c>
      <c r="T1341" s="160">
        <f>IF(Model!T1127+Model!T1128-T1124-Model!T1125-Model!T1126-T1289+T1237&gt;0,(1-'Assumptions (Nuclear)'!S29)*(Model!T1127+Model!T1128-T1124-Model!T1125-Model!T1126-T1289+T1237)+T1289-T1184+T1185,Model!T1127+Model!T1128-T1124-Model!T1125-Model!T1126+T1237-T1184+T1185)</f>
        <v>0.6803619273</v>
      </c>
      <c r="U1341" s="160">
        <f>IF(Model!U1127+Model!U1128-U1124-Model!U1125-Model!U1126-U1289+U1237&gt;0,(1-'Assumptions (Nuclear)'!T29)*(Model!U1127+Model!U1128-U1124-Model!U1125-Model!U1126-U1289+U1237)+U1289-U1184+U1185,Model!U1127+Model!U1128-U1124-Model!U1125-Model!U1126+U1237-U1184+U1185)</f>
        <v>0.8344946162</v>
      </c>
      <c r="V1341" s="160">
        <f>IF(Model!V1127+Model!V1128-V1124-Model!V1125-Model!V1126-V1289+V1237&gt;0,(1-'Assumptions (Nuclear)'!U29)*(Model!V1127+Model!V1128-V1124-Model!V1125-Model!V1126-V1289+V1237)+V1289-V1184+V1185,Model!V1127+Model!V1128-V1124-Model!V1125-Model!V1126+V1237-V1184+V1185)</f>
        <v>0.8608929999</v>
      </c>
      <c r="W1341" s="160">
        <f>IF(Model!W1127+Model!W1128-W1124-Model!W1125-Model!W1126-W1289+W1237&gt;0,(1-'Assumptions (Nuclear)'!V29)*(Model!W1127+Model!W1128-W1124-Model!W1125-Model!W1126-W1289+W1237)+W1289-W1184+W1185,Model!W1127+Model!W1128-W1124-Model!W1125-Model!W1126+W1237-W1184+W1185)</f>
        <v>0.9270840384</v>
      </c>
      <c r="X1341" s="160">
        <f>IF(Model!X1127+Model!X1128-X1124-Model!X1125-Model!X1126-X1289+X1237&gt;0,(1-'Assumptions (Nuclear)'!W29)*(Model!X1127+Model!X1128-X1124-Model!X1125-Model!X1126-X1289+X1237)+X1289-X1184+X1185,Model!X1127+Model!X1128-X1124-Model!X1125-Model!X1126+X1237-X1184+X1185)</f>
        <v>0.934076859</v>
      </c>
      <c r="Y1341" s="160">
        <f>IF(Model!Y1127+Model!Y1128-Y1124-Model!Y1125-Model!Y1126-Y1289+Y1237&gt;0,(1-'Assumptions (Nuclear)'!X29)*(Model!Y1127+Model!Y1128-Y1124-Model!Y1125-Model!Y1126-Y1289+Y1237)+Y1289-Y1184+Y1185,Model!Y1127+Model!Y1128-Y1124-Model!Y1125-Model!Y1126+Y1237-Y1184+Y1185)</f>
        <v>0.9439090236</v>
      </c>
      <c r="Z1341" s="160">
        <f>IF(Model!Z1127+Model!Z1128-Z1124-Model!Z1125-Model!Z1126-Z1289+Z1237&gt;0,(1-'Assumptions (Nuclear)'!Y29)*(Model!Z1127+Model!Z1128-Z1124-Model!Z1125-Model!Z1126-Z1289+Z1237)+Z1289-Z1184+Z1185,Model!Z1127+Model!Z1128-Z1124-Model!Z1125-Model!Z1126+Z1237-Z1184+Z1185)</f>
        <v>0.9664726404</v>
      </c>
      <c r="AA1341" s="160">
        <f>IF(Model!AA1127+Model!AA1128-AA1124-Model!AA1125-Model!AA1126-AA1289+AA1237&gt;0,(1-'Assumptions (Nuclear)'!Z29)*(Model!AA1127+Model!AA1128-AA1124-Model!AA1125-Model!AA1126-AA1289+AA1237)+AA1289-AA1184+AA1185,Model!AA1127+Model!AA1128-AA1124-Model!AA1125-Model!AA1126+AA1237-AA1184+AA1185)</f>
        <v>0.994194953</v>
      </c>
      <c r="AB1341" s="160">
        <f>IF(Model!AB1127+Model!AB1128-AB1124-Model!AB1125-Model!AB1126-AB1289+AB1237&gt;0,(1-'Assumptions (Nuclear)'!AA29)*(Model!AB1127+Model!AB1128-AB1124-Model!AB1125-Model!AB1126-AB1289+AB1237)+AB1289-AB1184+AB1185,Model!AB1127+Model!AB1128-AB1124-Model!AB1125-Model!AB1126+AB1237-AB1184+AB1185)</f>
        <v>1.039488071</v>
      </c>
      <c r="AC1341" s="160">
        <f>IF(Model!AC1127+Model!AC1128-AC1124-Model!AC1125-Model!AC1126-AC1289+AC1237&gt;0,(1-'Assumptions (Nuclear)'!AB29)*(Model!AC1127+Model!AC1128-AC1124-Model!AC1125-Model!AC1126-AC1289+AC1237)+AC1289-AC1184+AC1185,Model!AC1127+Model!AC1128-AC1124-Model!AC1125-Model!AC1126+AC1237-AC1184+AC1185)</f>
        <v>1.062779174</v>
      </c>
      <c r="AD1341" s="160">
        <f>IF(Model!AD1127+Model!AD1128-AD1124-Model!AD1125-Model!AD1126-AD1289+AD1237&gt;0,(1-'Assumptions (Nuclear)'!AC29)*(Model!AD1127+Model!AD1128-AD1124-Model!AD1125-Model!AD1126-AD1289+AD1237)+AD1289-AD1184+AD1185,Model!AD1127+Model!AD1128-AD1124-Model!AD1125-Model!AD1126+AD1237-AD1184+AD1185)</f>
        <v>1.09020954</v>
      </c>
      <c r="AE1341" s="160">
        <f>IF(Model!AE1127+Model!AE1128-AE1124-Model!AE1125-Model!AE1126-AE1289+AE1237&gt;0,(1-'Assumptions (Nuclear)'!AD29)*(Model!AE1127+Model!AE1128-AE1124-Model!AE1125-Model!AE1126-AE1289+AE1237)+AE1289-AE1184+AE1185,Model!AE1127+Model!AE1128-AE1124-Model!AE1125-Model!AE1126+AE1237-AE1184+AE1185)</f>
        <v>0.7413264125</v>
      </c>
      <c r="AF1341" s="160">
        <f>IF(Model!AF1127+Model!AF1128-AF1124-Model!AF1125-Model!AF1126-AF1289+AF1237&gt;0,(1-'Assumptions (Nuclear)'!AE29)*(Model!AF1127+Model!AF1128-AF1124-Model!AF1125-Model!AF1126-AF1289+AF1237)+AF1289-AF1184+AF1185,Model!AF1127+Model!AF1128-AF1124-Model!AF1125-Model!AF1126+AF1237-AF1184+AF1185)</f>
        <v>0.7622377624</v>
      </c>
      <c r="AG1341" s="160">
        <f>IF(Model!AG1127+Model!AG1128-AG1124-Model!AG1125-Model!AG1126-AG1289+AG1237&gt;0,(1-'Assumptions (Nuclear)'!AF29)*(Model!AG1127+Model!AG1128-AG1124-Model!AG1125-Model!AG1126-AG1289+AG1237)+AG1289-AG1184+AG1185,Model!AG1127+Model!AG1128-AG1124-Model!AG1125-Model!AG1126+AG1237-AG1184+AG1185)</f>
        <v>0.7840026606</v>
      </c>
      <c r="AH1341" s="160">
        <f>IF(Model!AH1127+Model!AH1128-AH1124-Model!AH1125-Model!AH1126-AH1289+AH1237&gt;0,(1-'Assumptions (Nuclear)'!AG29)*(Model!AH1127+Model!AH1128-AH1124-Model!AH1125-Model!AH1126-AH1289+AH1237)+AH1289-AH1184+AH1185,Model!AH1127+Model!AH1128-AH1124-Model!AH1125-Model!AH1126+AH1237-AH1184+AH1185)</f>
        <v>0.06787007261</v>
      </c>
      <c r="AI1341" s="160">
        <f>IF(Model!AI1127+Model!AI1128-AI1124-Model!AI1125-Model!AI1126-AI1289+AI1237&gt;0,(1-'Assumptions (Nuclear)'!AH29)*(Model!AI1127+Model!AI1128-AI1124-Model!AI1125-Model!AI1126-AI1289+AI1237)+AI1289-AI1184+AI1185,Model!AI1127+Model!AI1128-AI1124-Model!AI1125-Model!AI1126+AI1237-AI1184+AI1185)</f>
        <v>0.07565601515</v>
      </c>
      <c r="AJ1341" s="160">
        <f>IF(Model!AJ1127+Model!AJ1128-AJ1124-Model!AJ1125-Model!AJ1126-AJ1289+AJ1237&gt;0,(1-'Assumptions (Nuclear)'!AI29)*(Model!AJ1127+Model!AJ1128-AJ1124-Model!AJ1125-Model!AJ1126-AJ1289+AJ1237)+AJ1289-AJ1184+AJ1185,Model!AJ1127+Model!AJ1128-AJ1124-Model!AJ1125-Model!AJ1126+AJ1237-AJ1184+AJ1185)</f>
        <v>0.08247939354</v>
      </c>
      <c r="AK1341" s="160">
        <f>IF(Model!AK1127+Model!AK1128-AK1124-Model!AK1125-Model!AK1126-AK1289+AK1237&gt;0,(1-'Assumptions (Nuclear)'!AJ29)*(Model!AK1127+Model!AK1128-AK1124-Model!AK1125-Model!AK1126-AK1289+AK1237)+AK1289-AK1184+AK1185,Model!AK1127+Model!AK1128-AK1124-Model!AK1125-Model!AK1126+AK1237-AK1184+AK1185)</f>
        <v>0.400713477</v>
      </c>
      <c r="AL1341" s="160">
        <f>IF(Model!AL1127+Model!AL1128-AL1124-Model!AL1125-Model!AL1126-AL1289+AL1237&gt;0,(1-'Assumptions (Nuclear)'!AK29)*(Model!AL1127+Model!AL1128-AL1124-Model!AL1125-Model!AL1126-AL1289+AL1237)+AL1289-AL1184+AL1185,Model!AL1127+Model!AL1128-AL1124-Model!AL1125-Model!AL1126+AL1237-AL1184+AL1185)</f>
        <v>0.4514726912</v>
      </c>
      <c r="AM1341" s="160">
        <f>IF(Model!AM1127+Model!AM1128-AM1124-Model!AM1125-Model!AM1126-AM1289+AM1237&gt;0,(1-'Assumptions (Nuclear)'!AL29)*(Model!AM1127+Model!AM1128-AM1124-Model!AM1125-Model!AM1126-AM1289+AM1237)+AM1289-AM1184+AM1185,Model!AM1127+Model!AM1128-AM1124-Model!AM1125-Model!AM1126+AM1237-AM1184+AM1185)</f>
        <v>0.4684045903</v>
      </c>
      <c r="AN1341" s="160">
        <f>IF(Model!AN1127+Model!AN1128-AN1124-Model!AN1125-Model!AN1126-AN1289+AN1237&gt;0,(1-'Assumptions (Nuclear)'!AM29)*(Model!AN1127+Model!AN1128-AN1124-Model!AN1125-Model!AN1126-AN1289+AN1237)+AN1289-AN1184+AN1185,Model!AN1127+Model!AN1128-AN1124-Model!AN1125-Model!AN1126+AN1237-AN1184+AN1185)</f>
        <v>1.102777668</v>
      </c>
      <c r="AO1341" s="160">
        <f>IF(Model!AO1127+Model!AO1128-AO1124-Model!AO1125-Model!AO1126-AO1289+AO1237&gt;0,(1-'Assumptions (Nuclear)'!AN29)*(Model!AO1127+Model!AO1128-AO1124-Model!AO1125-Model!AO1126-AO1289+AO1237)+AO1289-AO1184+AO1185,Model!AO1127+Model!AO1128-AO1124-Model!AO1125-Model!AO1126+AO1237-AO1184+AO1185)</f>
        <v>1.206183008</v>
      </c>
      <c r="AP1341" s="160">
        <f>IF(Model!AP1127+Model!AP1128-AP1124-Model!AP1125-Model!AP1126-AP1289+AP1237&gt;0,(1-'Assumptions (Nuclear)'!AO29)*(Model!AP1127+Model!AP1128-AP1124-Model!AP1125-Model!AP1126-AP1289+AP1237)+AP1289-AP1184+AP1185,Model!AP1127+Model!AP1128-AP1124-Model!AP1125-Model!AP1126+AP1237-AP1184+AP1185)</f>
        <v>1.223138312</v>
      </c>
      <c r="AQ1341" s="160">
        <f>IF(Model!AQ1127+Model!AQ1128-AQ1124-Model!AQ1125-Model!AQ1126-AQ1289+AQ1237&gt;0,(1-'Assumptions (Nuclear)'!AP29)*(Model!AQ1127+Model!AQ1128-AQ1124-Model!AQ1125-Model!AQ1126-AQ1289+AQ1237)+AQ1289-AQ1184+AQ1185,Model!AQ1127+Model!AQ1128-AQ1124-Model!AQ1125-Model!AQ1126+AQ1237-AQ1184+AQ1185)</f>
        <v>1.240782043</v>
      </c>
      <c r="AR1341" s="160">
        <f>IF(Model!AR1127+Model!AR1128-AR1124-Model!AR1125-Model!AR1126-AR1289+AR1237&gt;0,(1-'Assumptions (Nuclear)'!AQ29)*(Model!AR1127+Model!AR1128-AR1124-Model!AR1125-Model!AR1126-AR1289+AR1237)+AR1289-AR1184+AR1185,Model!AR1127+Model!AR1128-AR1124-Model!AR1125-Model!AR1126+AR1237-AR1184+AR1185)</f>
        <v>1.260899914</v>
      </c>
      <c r="AS1341" s="160">
        <f>IF(Model!AS1127+Model!AS1128-AS1124-Model!AS1125-Model!AS1126-AS1289+AS1237&gt;0,(1-'Assumptions (Nuclear)'!AR29)*(Model!AS1127+Model!AS1128-AS1124-Model!AS1125-Model!AS1126-AS1289+AS1237)+AS1289-AS1184+AS1185,Model!AS1127+Model!AS1128-AS1124-Model!AS1125-Model!AS1126+AS1237-AS1184+AS1185)</f>
        <v>0.2198264096</v>
      </c>
      <c r="AT1341" s="160">
        <f>IF(Model!AT1127+Model!AT1128-AT1124-Model!AT1125-Model!AT1126-AT1289+AT1237&gt;0,(1-'Assumptions (Nuclear)'!AS29)*(Model!AT1127+Model!AT1128-AT1124-Model!AT1125-Model!AT1126-AT1289+AT1237)+AT1289-AT1184+AT1185,Model!AT1127+Model!AT1128-AT1124-Model!AT1125-Model!AT1126+AT1237-AT1184+AT1185)</f>
        <v>0.235674972</v>
      </c>
      <c r="AU1341" s="160">
        <f>IF(Model!AU1127+Model!AU1128-AU1124-Model!AU1125-Model!AU1126-AU1289+AU1237&gt;0,(1-'Assumptions (Nuclear)'!AT29)*(Model!AU1127+Model!AU1128-AU1124-Model!AU1125-Model!AU1126-AU1289+AU1237)+AU1289-AU1184+AU1185,Model!AU1127+Model!AU1128-AU1124-Model!AU1125-Model!AU1126+AU1237-AU1184+AU1185)</f>
        <v>0.2600263643</v>
      </c>
      <c r="AV1341" s="160">
        <f>IF(Model!AV1127+Model!AV1128-AV1124-Model!AV1125-Model!AV1126-AV1289+AV1237&gt;0,(1-'Assumptions (Nuclear)'!AU29)*(Model!AV1127+Model!AV1128-AV1124-Model!AV1125-Model!AV1126-AV1289+AV1237)+AV1289-AV1184+AV1185,Model!AV1127+Model!AV1128-AV1124-Model!AV1125-Model!AV1126+AV1237-AV1184+AV1185)</f>
        <v>0.2845012093</v>
      </c>
      <c r="AW1341" s="160">
        <f>IF(Model!AW1127+Model!AW1128-AW1124-Model!AW1125-Model!AW1126-AW1289+AW1237&gt;0,(1-'Assumptions (Nuclear)'!AV29)*(Model!AW1127+Model!AW1128-AW1124-Model!AW1125-Model!AW1126-AW1289+AW1237)+AW1289-AW1184+AW1185,Model!AW1127+Model!AW1128-AW1124-Model!AW1125-Model!AW1126+AW1237-AW1184+AW1185)</f>
        <v>0.305625922</v>
      </c>
      <c r="AX1341" s="160">
        <f>IF(Model!AX1127+Model!AX1128-AX1124-Model!AX1125-Model!AX1126-AX1289+AX1237&gt;0,(1-'Assumptions (Nuclear)'!AW29)*(Model!AX1127+Model!AX1128-AX1124-Model!AX1125-Model!AX1126-AX1289+AX1237)+AX1289-AX1184+AX1185,Model!AX1127+Model!AX1128-AX1124-Model!AX1125-Model!AX1126+AX1237-AX1184+AX1185)</f>
        <v>0.3349192539</v>
      </c>
      <c r="AY1341" s="160">
        <f>IF(Model!AY1127+Model!AY1128-AY1124-Model!AY1125-Model!AY1126-AY1289+AY1237&gt;0,(1-'Assumptions (Nuclear)'!AX29)*(Model!AY1127+Model!AY1128-AY1124-Model!AY1125-Model!AY1126-AY1289+AY1237)+AY1289-AY1184+AY1185,Model!AY1127+Model!AY1128-AY1124-Model!AY1125-Model!AY1126+AY1237-AY1184+AY1185)</f>
        <v>1.288265471</v>
      </c>
      <c r="AZ1341" s="160">
        <f>IF(Model!AZ1127+Model!AZ1128-AZ1124-Model!AZ1125-Model!AZ1126-AZ1289+AZ1237&gt;0,(1-'Assumptions (Nuclear)'!AY29)*(Model!AZ1127+Model!AZ1128-AZ1124-Model!AZ1125-Model!AZ1126-AZ1289+AZ1237)+AZ1289-AZ1184+AZ1185,Model!AZ1127+Model!AZ1128-AZ1124-Model!AZ1125-Model!AZ1126+AZ1237-AZ1184+AZ1185)</f>
        <v>1.57027714</v>
      </c>
      <c r="BA1341" s="160">
        <f>IF(Model!BA1127+Model!BA1128-BA1124-Model!BA1125-Model!BA1126-BA1289+BA1237&gt;0,(1-'Assumptions (Nuclear)'!AZ29)*(Model!BA1127+Model!BA1128-BA1124-Model!BA1125-Model!BA1126-BA1289+BA1237)+BA1289-BA1184+BA1185,Model!BA1127+Model!BA1128-BA1124-Model!BA1125-Model!BA1126+BA1237-BA1184+BA1185)</f>
        <v>1.56530196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0.4690164004</v>
      </c>
      <c r="D1342" s="160">
        <f>IF(Model!D1127+Model!D1128-D1124-Model!D1125-Model!D1126-D1289+D1237&gt;0,'Assumptions (Nuclear)'!C29*(Model!D1127+Model!D1128-D1124-Model!D1125-Model!D1126-D1289+D1237)-'Assumptions (Nuclear)'!C30*Model!D1123/10^3,-'Assumptions (Nuclear)'!C30*Model!D1123/10^3)</f>
        <v>0.4776347488</v>
      </c>
      <c r="E1342" s="160">
        <f>IF(Model!E1127+Model!E1128-E1124-Model!E1125-Model!E1126-E1289+E1237&gt;0,'Assumptions (Nuclear)'!D29*(Model!E1127+Model!E1128-E1124-Model!E1125-Model!E1126-E1289+E1237)-'Assumptions (Nuclear)'!D30*Model!E1123/10^3,-'Assumptions (Nuclear)'!D30*Model!E1123/10^3)</f>
        <v>0.4088393701</v>
      </c>
      <c r="F1342" s="160">
        <f>IF(Model!F1127+Model!F1128-F1124-Model!F1125-Model!F1126-F1289+F1237&gt;0,'Assumptions (Nuclear)'!E29*(Model!F1127+Model!F1128-F1124-Model!F1125-Model!F1126-F1289+F1237)-'Assumptions (Nuclear)'!E30*Model!F1123/10^3,-'Assumptions (Nuclear)'!E30*Model!F1123/10^3)</f>
        <v>0.5835933449</v>
      </c>
      <c r="G1342" s="160">
        <f>IF(Model!G1127+Model!G1128-G1124-Model!G1125-Model!G1126-G1289+G1237&gt;0,'Assumptions (Nuclear)'!F29*(Model!G1127+Model!G1128-G1124-Model!G1125-Model!G1126-G1289+G1237)-'Assumptions (Nuclear)'!F30*Model!G1123/10^3,-'Assumptions (Nuclear)'!F30*Model!G1123/10^3)</f>
        <v>0.6637028897</v>
      </c>
      <c r="H1342" s="160">
        <f>IF(Model!H1127+Model!H1128-H1124-Model!H1125-Model!H1126-H1289+H1237&gt;0,'Assumptions (Nuclear)'!G29*(Model!H1127+Model!H1128-H1124-Model!H1125-Model!H1126-H1289+H1237)-'Assumptions (Nuclear)'!G30*Model!H1123/10^3,-'Assumptions (Nuclear)'!G30*Model!H1123/10^3)</f>
        <v>0.8265757804</v>
      </c>
      <c r="I1342" s="160">
        <f>IF(Model!I1127+Model!I1128-I1124-Model!I1125-Model!I1126-I1289+I1237&gt;0,'Assumptions (Nuclear)'!H29*(Model!I1127+Model!I1128-I1124-Model!I1125-Model!I1126-I1289+I1237)-'Assumptions (Nuclear)'!H30*Model!I1123/10^3,-'Assumptions (Nuclear)'!H30*Model!I1123/10^3)</f>
        <v>0.7500297091</v>
      </c>
      <c r="J1342" s="160">
        <f>IF(Model!J1127+Model!J1128-J1124-Model!J1125-Model!J1126-J1289+J1237&gt;0,'Assumptions (Nuclear)'!I29*(Model!J1127+Model!J1128-J1124-Model!J1125-Model!J1126-J1289+J1237)-'Assumptions (Nuclear)'!I30*Model!J1123/10^3,-'Assumptions (Nuclear)'!I30*Model!J1123/10^3)</f>
        <v>0.8137924345</v>
      </c>
      <c r="K1342" s="160">
        <f>IF(Model!K1127+Model!K1128-K1124-Model!K1125-Model!K1126-K1289+K1237&gt;0,'Assumptions (Nuclear)'!J29*(Model!K1127+Model!K1128-K1124-Model!K1125-Model!K1126-K1289+K1237)-'Assumptions (Nuclear)'!J30*Model!K1123/10^3,-'Assumptions (Nuclear)'!J30*Model!K1123/10^3)</f>
        <v>0.950313163</v>
      </c>
      <c r="L1342" s="160">
        <f>IF(Model!L1127+Model!L1128-L1124-Model!L1125-Model!L1126-L1289+L1237&gt;0,'Assumptions (Nuclear)'!K29*(Model!L1127+Model!L1128-L1124-Model!L1125-Model!L1126-L1289+L1237)-'Assumptions (Nuclear)'!K30*Model!L1123/10^3,-'Assumptions (Nuclear)'!K30*Model!L1123/10^3)</f>
        <v>0.5761572317</v>
      </c>
      <c r="M1342" s="160">
        <f>IF(Model!M1127+Model!M1128-M1124-Model!M1125-Model!M1126-M1289+M1237&gt;0,'Assumptions (Nuclear)'!L29*(Model!M1127+Model!M1128-M1124-Model!M1125-Model!M1126-M1289+M1237)-'Assumptions (Nuclear)'!L30*Model!M1123/10^3,-'Assumptions (Nuclear)'!L30*Model!M1123/10^3)</f>
        <v>0.610551122</v>
      </c>
      <c r="N1342" s="160">
        <f>IF(Model!N1127+Model!N1128-N1124-Model!N1125-Model!N1126-N1289+N1237&gt;0,'Assumptions (Nuclear)'!M29*(Model!N1127+Model!N1128-N1124-Model!N1125-Model!N1126-N1289+N1237)-'Assumptions (Nuclear)'!M30*Model!N1123/10^3,-'Assumptions (Nuclear)'!M30*Model!N1123/10^3)</f>
        <v>0.5155543736</v>
      </c>
      <c r="O1342" s="160">
        <f>IF(Model!O1127+Model!O1128-O1124-Model!O1125-Model!O1126-O1289+O1237&gt;0,'Assumptions (Nuclear)'!N29*(Model!O1127+Model!O1128-O1124-Model!O1125-Model!O1126-O1289+O1237)-'Assumptions (Nuclear)'!N30*Model!O1123/10^3,-'Assumptions (Nuclear)'!N30*Model!O1123/10^3)</f>
        <v>0.4111518424</v>
      </c>
      <c r="P1342" s="160">
        <f>IF(Model!P1127+Model!P1128-P1124-Model!P1125-Model!P1126-P1289+P1237&gt;0,'Assumptions (Nuclear)'!O29*(Model!P1127+Model!P1128-P1124-Model!P1125-Model!P1126-P1289+P1237)-'Assumptions (Nuclear)'!O30*Model!P1123/10^3,-'Assumptions (Nuclear)'!O30*Model!P1123/10^3)</f>
        <v>0.500962877</v>
      </c>
      <c r="Q1342" s="160">
        <f>IF(Model!Q1127+Model!Q1128-Q1124-Model!Q1125-Model!Q1126-Q1289+Q1237&gt;0,'Assumptions (Nuclear)'!P29*(Model!Q1127+Model!Q1128-Q1124-Model!Q1125-Model!Q1126-Q1289+Q1237)-'Assumptions (Nuclear)'!P30*Model!Q1123/10^3,-'Assumptions (Nuclear)'!P30*Model!Q1123/10^3)</f>
        <v>0.5625966086</v>
      </c>
      <c r="R1342" s="160">
        <f>IF(Model!R1127+Model!R1128-R1124-Model!R1125-Model!R1126-R1289+R1237&gt;0,'Assumptions (Nuclear)'!Q29*(Model!R1127+Model!R1128-R1124-Model!R1125-Model!R1126-R1289+R1237)-'Assumptions (Nuclear)'!Q30*Model!R1123/10^3,-'Assumptions (Nuclear)'!Q30*Model!R1123/10^3)</f>
        <v>0.3437322986</v>
      </c>
      <c r="S1342" s="160">
        <f>IF(Model!S1127+Model!S1128-S1124-Model!S1125-Model!S1126-S1289+S1237&gt;0,'Assumptions (Nuclear)'!R29*(Model!S1127+Model!S1128-S1124-Model!S1125-Model!S1126-S1289+S1237)-'Assumptions (Nuclear)'!R30*Model!S1123/10^3,-'Assumptions (Nuclear)'!R30*Model!S1123/10^3)</f>
        <v>0.3866948349</v>
      </c>
      <c r="T1342" s="160">
        <f>IF(Model!T1127+Model!T1128-T1124-Model!T1125-Model!T1126-T1289+T1237&gt;0,'Assumptions (Nuclear)'!S29*(Model!T1127+Model!T1128-T1124-Model!T1125-Model!T1126-T1289+T1237)-'Assumptions (Nuclear)'!S30*Model!T1123/10^3,-'Assumptions (Nuclear)'!S30*Model!T1123/10^3)</f>
        <v>0.3663487301</v>
      </c>
      <c r="U1342" s="160">
        <f>IF(Model!U1127+Model!U1128-U1124-Model!U1125-Model!U1126-U1289+U1237&gt;0,'Assumptions (Nuclear)'!T29*(Model!U1127+Model!U1128-U1124-Model!U1125-Model!U1126-U1289+U1237)-'Assumptions (Nuclear)'!T30*Model!U1123/10^3,-'Assumptions (Nuclear)'!T30*Model!U1123/10^3)</f>
        <v>0.2218276828</v>
      </c>
      <c r="V1342" s="160">
        <f>IF(Model!V1127+Model!V1128-V1124-Model!V1125-Model!V1126-V1289+V1237&gt;0,'Assumptions (Nuclear)'!U29*(Model!V1127+Model!V1128-V1124-Model!V1125-Model!V1126-V1289+V1237)-'Assumptions (Nuclear)'!U30*Model!V1123/10^3,-'Assumptions (Nuclear)'!U30*Model!V1123/10^3)</f>
        <v>0.2288449747</v>
      </c>
      <c r="W1342" s="160">
        <f>IF(Model!W1127+Model!W1128-W1124-Model!W1125-Model!W1126-W1289+W1237&gt;0,'Assumptions (Nuclear)'!V29*(Model!W1127+Model!W1128-W1124-Model!W1125-Model!W1126-W1289+W1237)-'Assumptions (Nuclear)'!V30*Model!W1123/10^3,-'Assumptions (Nuclear)'!V30*Model!W1123/10^3)</f>
        <v>0.2128583773</v>
      </c>
      <c r="X1342" s="160">
        <f>IF(Model!X1127+Model!X1128-X1124-Model!X1125-Model!X1126-X1289+X1237&gt;0,'Assumptions (Nuclear)'!W29*(Model!X1127+Model!X1128-X1124-Model!X1125-Model!X1126-X1289+X1237)-'Assumptions (Nuclear)'!W30*Model!X1123/10^3,-'Assumptions (Nuclear)'!W30*Model!X1123/10^3)</f>
        <v>0.21409938</v>
      </c>
      <c r="Y1342" s="160">
        <f>IF(Model!Y1127+Model!Y1128-Y1124-Model!Y1125-Model!Y1126-Y1289+Y1237&gt;0,'Assumptions (Nuclear)'!X29*(Model!Y1127+Model!Y1128-Y1124-Model!Y1125-Model!Y1126-Y1289+Y1237)-'Assumptions (Nuclear)'!X30*Model!Y1123/10^3,-'Assumptions (Nuclear)'!X30*Model!Y1123/10^3)</f>
        <v>0.2160838529</v>
      </c>
      <c r="Z1342" s="160">
        <f>IF(Model!Z1127+Model!Z1128-Z1124-Model!Z1125-Model!Z1126-Z1289+Z1237&gt;0,'Assumptions (Nuclear)'!Y29*(Model!Z1127+Model!Z1128-Z1124-Model!Z1125-Model!Z1126-Z1289+Z1237)-'Assumptions (Nuclear)'!Y30*Model!Z1123/10^3,-'Assumptions (Nuclear)'!Y30*Model!Z1123/10^3)</f>
        <v>0.2214411388</v>
      </c>
      <c r="AA1342" s="160">
        <f>IF(Model!AA1127+Model!AA1128-AA1124-Model!AA1125-Model!AA1126-AA1289+AA1237&gt;0,'Assumptions (Nuclear)'!Z29*(Model!AA1127+Model!AA1128-AA1124-Model!AA1125-Model!AA1126-AA1289+AA1237)-'Assumptions (Nuclear)'!Z30*Model!AA1123/10^3,-'Assumptions (Nuclear)'!Z30*Model!AA1123/10^3)</f>
        <v>0.2281580181</v>
      </c>
      <c r="AB1342" s="160">
        <f>IF(Model!AB1127+Model!AB1128-AB1124-Model!AB1125-Model!AB1126-AB1289+AB1237&gt;0,'Assumptions (Nuclear)'!AA29*(Model!AB1127+Model!AB1128-AB1124-Model!AB1125-Model!AB1126-AB1289+AB1237)-'Assumptions (Nuclear)'!AA30*Model!AB1123/10^3,-'Assumptions (Nuclear)'!AA30*Model!AB1123/10^3)</f>
        <v>0.2395337003</v>
      </c>
      <c r="AC1342" s="160">
        <f>IF(Model!AC1127+Model!AC1128-AC1124-Model!AC1125-Model!AC1126-AC1289+AC1237&gt;0,'Assumptions (Nuclear)'!AB29*(Model!AC1127+Model!AC1128-AC1124-Model!AC1125-Model!AC1126-AC1289+AC1237)-'Assumptions (Nuclear)'!AB30*Model!AC1123/10^3,-'Assumptions (Nuclear)'!AB30*Model!AC1123/10^3)</f>
        <v>0.2450486115</v>
      </c>
      <c r="AD1342" s="160">
        <f>IF(Model!AD1127+Model!AD1128-AD1124-Model!AD1125-Model!AD1126-AD1289+AD1237&gt;0,'Assumptions (Nuclear)'!AC29*(Model!AD1127+Model!AD1128-AD1124-Model!AD1125-Model!AD1126-AD1289+AD1237)-'Assumptions (Nuclear)'!AC30*Model!AD1123/10^3,-'Assumptions (Nuclear)'!AC30*Model!AD1123/10^3)</f>
        <v>0.25165148</v>
      </c>
      <c r="AE1342" s="160">
        <f>IF(Model!AE1127+Model!AE1128-AE1124-Model!AE1125-Model!AE1126-AE1289+AE1237&gt;0,'Assumptions (Nuclear)'!AD29*(Model!AE1127+Model!AE1128-AE1124-Model!AE1125-Model!AE1126-AE1289+AE1237)-'Assumptions (Nuclear)'!AD30*Model!AE1123/10^3,-'Assumptions (Nuclear)'!AD30*Model!AE1123/10^3)</f>
        <v>0.2572847143</v>
      </c>
      <c r="AF1342" s="160">
        <f>IF(Model!AF1127+Model!AF1128-AF1124-Model!AF1125-Model!AF1126-AF1289+AF1237&gt;0,'Assumptions (Nuclear)'!AE29*(Model!AF1127+Model!AF1128-AF1124-Model!AF1125-Model!AF1126-AF1289+AF1237)-'Assumptions (Nuclear)'!AE30*Model!AF1123/10^3,-'Assumptions (Nuclear)'!AE30*Model!AF1123/10^3)</f>
        <v>0.2634692144</v>
      </c>
      <c r="AG1342" s="160">
        <f>IF(Model!AG1127+Model!AG1128-AG1124-Model!AG1125-Model!AG1126-AG1289+AG1237&gt;0,'Assumptions (Nuclear)'!AF29*(Model!AG1127+Model!AG1128-AG1124-Model!AG1125-Model!AG1126-AG1289+AG1237)-'Assumptions (Nuclear)'!AF30*Model!AG1123/10^3,-'Assumptions (Nuclear)'!AF30*Model!AG1123/10^3)</f>
        <v>0.2697914653</v>
      </c>
      <c r="AH1342" s="160">
        <f>IF(Model!AH1127+Model!AH1128-AH1124-Model!AH1125-Model!AH1126-AH1289+AH1237&gt;0,'Assumptions (Nuclear)'!AG29*(Model!AH1127+Model!AH1128-AH1124-Model!AH1125-Model!AH1126-AH1289+AH1237)-'Assumptions (Nuclear)'!AG30*Model!AH1123/10^3,-'Assumptions (Nuclear)'!AG30*Model!AH1123/10^3)</f>
        <v>0.2770517147</v>
      </c>
      <c r="AI1342" s="160">
        <f>IF(Model!AI1127+Model!AI1128-AI1124-Model!AI1125-Model!AI1126-AI1289+AI1237&gt;0,'Assumptions (Nuclear)'!AH29*(Model!AI1127+Model!AI1128-AI1124-Model!AI1125-Model!AI1126-AI1289+AI1237)-'Assumptions (Nuclear)'!AH30*Model!AI1123/10^3,-'Assumptions (Nuclear)'!AH30*Model!AI1123/10^3)</f>
        <v>0.2820696902</v>
      </c>
      <c r="AJ1342" s="160">
        <f>IF(Model!AJ1127+Model!AJ1128-AJ1124-Model!AJ1125-Model!AJ1126-AJ1289+AJ1237&gt;0,'Assumptions (Nuclear)'!AI29*(Model!AJ1127+Model!AJ1128-AJ1124-Model!AJ1125-Model!AJ1126-AJ1289+AJ1237)-'Assumptions (Nuclear)'!AI30*Model!AJ1123/10^3,-'Assumptions (Nuclear)'!AI30*Model!AJ1123/10^3)</f>
        <v>0.2868482933</v>
      </c>
      <c r="AK1342" s="160">
        <f>IF(Model!AK1127+Model!AK1128-AK1124-Model!AK1125-Model!AK1126-AK1289+AK1237&gt;0,'Assumptions (Nuclear)'!AJ29*(Model!AK1127+Model!AK1128-AK1124-Model!AK1125-Model!AK1126-AK1289+AK1237)-'Assumptions (Nuclear)'!AJ30*Model!AK1123/10^3,-'Assumptions (Nuclear)'!AJ30*Model!AK1123/10^3)</f>
        <v>0.235965698</v>
      </c>
      <c r="AL1342" s="160">
        <f>IF(Model!AL1127+Model!AL1128-AL1124-Model!AL1125-Model!AL1126-AL1289+AL1237&gt;0,'Assumptions (Nuclear)'!AK29*(Model!AL1127+Model!AL1128-AL1124-Model!AL1125-Model!AL1126-AL1289+AL1237)-'Assumptions (Nuclear)'!AK30*Model!AL1123/10^3,-'Assumptions (Nuclear)'!AK30*Model!AL1123/10^3)</f>
        <v>0.2061599921</v>
      </c>
      <c r="AM1342" s="160">
        <f>IF(Model!AM1127+Model!AM1128-AM1124-Model!AM1125-Model!AM1126-AM1289+AM1237&gt;0,'Assumptions (Nuclear)'!AL29*(Model!AM1127+Model!AM1128-AM1124-Model!AM1125-Model!AM1126-AM1289+AM1237)-'Assumptions (Nuclear)'!AL30*Model!AM1123/10^3,-'Assumptions (Nuclear)'!AL30*Model!AM1123/10^3)</f>
        <v>0.2228861415</v>
      </c>
      <c r="AN1342" s="160">
        <f>IF(Model!AN1127+Model!AN1128-AN1124-Model!AN1125-Model!AN1126-AN1289+AN1237&gt;0,'Assumptions (Nuclear)'!AM29*(Model!AN1127+Model!AN1128-AN1124-Model!AN1125-Model!AN1126-AN1289+AN1237)-'Assumptions (Nuclear)'!AM30*Model!AN1123/10^3,-'Assumptions (Nuclear)'!AM30*Model!AN1123/10^3)</f>
        <v>0.1275435566</v>
      </c>
      <c r="AO1342" s="160">
        <f>IF(Model!AO1127+Model!AO1128-AO1124-Model!AO1125-Model!AO1126-AO1289+AO1237&gt;0,'Assumptions (Nuclear)'!AN29*(Model!AO1127+Model!AO1128-AO1124-Model!AO1125-Model!AO1126-AO1289+AO1237)-'Assumptions (Nuclear)'!AN30*Model!AO1123/10^3,-'Assumptions (Nuclear)'!AN30*Model!AO1123/10^3)</f>
        <v>0.07344946253</v>
      </c>
      <c r="AP1342" s="160">
        <f>IF(Model!AP1127+Model!AP1128-AP1124-Model!AP1125-Model!AP1126-AP1289+AP1237&gt;0,'Assumptions (Nuclear)'!AO29*(Model!AP1127+Model!AP1128-AP1124-Model!AP1125-Model!AP1126-AP1289+AP1237)-'Assumptions (Nuclear)'!AO30*Model!AP1123/10^3,-'Assumptions (Nuclear)'!AO30*Model!AP1123/10^3)</f>
        <v>0.106595753</v>
      </c>
      <c r="AQ1342" s="160">
        <f>IF(Model!AQ1127+Model!AQ1128-AQ1124-Model!AQ1125-Model!AQ1126-AQ1289+AQ1237&gt;0,'Assumptions (Nuclear)'!AP29*(Model!AQ1127+Model!AQ1128-AQ1124-Model!AQ1125-Model!AQ1126-AQ1289+AQ1237)-'Assumptions (Nuclear)'!AP30*Model!AQ1123/10^3,-'Assumptions (Nuclear)'!AP30*Model!AQ1123/10^3)</f>
        <v>0.134233674</v>
      </c>
      <c r="AR1342" s="160">
        <f>IF(Model!AR1127+Model!AR1128-AR1124-Model!AR1125-Model!AR1126-AR1289+AR1237&gt;0,'Assumptions (Nuclear)'!AQ29*(Model!AR1127+Model!AR1128-AR1124-Model!AR1125-Model!AR1126-AR1289+AR1237)-'Assumptions (Nuclear)'!AQ30*Model!AR1123/10^3,-'Assumptions (Nuclear)'!AQ30*Model!AR1123/10^3)</f>
        <v>0.1576603622</v>
      </c>
      <c r="AS1342" s="160">
        <f>IF(Model!AS1127+Model!AS1128-AS1124-Model!AS1125-Model!AS1126-AS1289+AS1237&gt;0,'Assumptions (Nuclear)'!AR29*(Model!AS1127+Model!AS1128-AS1124-Model!AS1125-Model!AS1126-AS1289+AS1237)-'Assumptions (Nuclear)'!AR30*Model!AS1123/10^3,-'Assumptions (Nuclear)'!AR30*Model!AS1123/10^3)</f>
        <v>0.1798316931</v>
      </c>
      <c r="AT1342" s="160">
        <f>IF(Model!AT1127+Model!AT1128-AT1124-Model!AT1125-Model!AT1126-AT1289+AT1237&gt;0,'Assumptions (Nuclear)'!AS29*(Model!AT1127+Model!AT1128-AT1124-Model!AT1125-Model!AT1126-AT1289+AT1237)-'Assumptions (Nuclear)'!AS30*Model!AT1123/10^3,-'Assumptions (Nuclear)'!AS30*Model!AT1123/10^3)</f>
        <v>0.1970250918</v>
      </c>
      <c r="AU1342" s="160">
        <f>IF(Model!AU1127+Model!AU1128-AU1124-Model!AU1125-Model!AU1126-AU1289+AU1237&gt;0,'Assumptions (Nuclear)'!AT29*(Model!AU1127+Model!AU1128-AU1124-Model!AU1125-Model!AU1126-AU1289+AU1237)-'Assumptions (Nuclear)'!AT30*Model!AU1123/10^3,-'Assumptions (Nuclear)'!AT30*Model!AU1123/10^3)</f>
        <v>0.2096998819</v>
      </c>
      <c r="AV1342" s="160">
        <f>IF(Model!AV1127+Model!AV1128-AV1124-Model!AV1125-Model!AV1126-AV1289+AV1237&gt;0,'Assumptions (Nuclear)'!AU29*(Model!AV1127+Model!AV1128-AV1124-Model!AV1125-Model!AV1126-AV1289+AV1237)-'Assumptions (Nuclear)'!AU30*Model!AV1123/10^3,-'Assumptions (Nuclear)'!AU30*Model!AV1123/10^3)</f>
        <v>0.2227914058</v>
      </c>
      <c r="AW1342" s="160">
        <f>IF(Model!AW1127+Model!AW1128-AW1124-Model!AW1125-Model!AW1126-AW1289+AW1237&gt;0,'Assumptions (Nuclear)'!AV29*(Model!AW1127+Model!AW1128-AW1124-Model!AW1125-Model!AW1126-AW1289+AW1237)-'Assumptions (Nuclear)'!AV30*Model!AW1123/10^3,-'Assumptions (Nuclear)'!AV30*Model!AW1123/10^3)</f>
        <v>0.2348560462</v>
      </c>
      <c r="AX1342" s="160">
        <f>IF(Model!AX1127+Model!AX1128-AX1124-Model!AX1125-Model!AX1126-AX1289+AX1237&gt;0,'Assumptions (Nuclear)'!AW29*(Model!AX1127+Model!AX1128-AX1124-Model!AX1125-Model!AX1126-AX1289+AX1237)-'Assumptions (Nuclear)'!AW30*Model!AX1123/10^3,-'Assumptions (Nuclear)'!AW30*Model!AX1123/10^3)</f>
        <v>0.2494844506</v>
      </c>
      <c r="AY1342" s="160">
        <f>IF(Model!AY1127+Model!AY1128-AY1124-Model!AY1125-Model!AY1126-AY1289+AY1237&gt;0,'Assumptions (Nuclear)'!AX29*(Model!AY1127+Model!AY1128-AY1124-Model!AY1125-Model!AY1126-AY1289+AY1237)-'Assumptions (Nuclear)'!AX30*Model!AY1123/10^3,-'Assumptions (Nuclear)'!AX30*Model!AY1123/10^3)</f>
        <v>0.1166177656</v>
      </c>
      <c r="AZ1342" s="160">
        <f>IF(Model!AZ1127+Model!AZ1128-AZ1124-Model!AZ1125-Model!AZ1126-AZ1289+AZ1237&gt;0,'Assumptions (Nuclear)'!AY29*(Model!AZ1127+Model!AZ1128-AZ1124-Model!AZ1125-Model!AZ1126-AZ1289+AZ1237)-'Assumptions (Nuclear)'!AY30*Model!AZ1123/10^3,-'Assumptions (Nuclear)'!AY30*Model!AZ1123/10^3)</f>
        <v>0.05839445266</v>
      </c>
      <c r="BA1342" s="160">
        <f>IF(Model!BA1127+Model!BA1128-BA1124-Model!BA1125-Model!BA1126-BA1289+BA1237&gt;0,'Assumptions (Nuclear)'!AZ29*(Model!BA1127+Model!BA1128-BA1124-Model!BA1125-Model!BA1126-BA1289+BA1237)-'Assumptions (Nuclear)'!AZ30*Model!BA1123/10^3,-'Assumptions (Nuclear)'!AZ30*Model!BA1123/10^3)</f>
        <v>0.1199641021</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0.157808388</v>
      </c>
      <c r="AL1343" s="266">
        <f>'Assumptions (Nuclear)'!$V$28*AL1129/1000000000</f>
        <v>0</v>
      </c>
      <c r="AM1343" s="266">
        <f>'Assumptions (Nuclear)'!$V$28*AM1129/1000000000</f>
        <v>0</v>
      </c>
      <c r="AN1343" s="266">
        <f>'Assumptions (Nuclear)'!$V$28*AN1129/1000000000</f>
        <v>0.3020310831</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v>
      </c>
      <c r="AY1343" s="266">
        <f>'Assumptions (Nuclear)'!$V$28*AY1129/1000000000</f>
        <v>0.3782923049</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1949.6</v>
      </c>
      <c r="Y1348" s="167">
        <f>X1348-'Assumptions (Hydro)'!X36+X1354</f>
        <v>1949.6</v>
      </c>
      <c r="Z1348" s="167">
        <f>Y1348-'Assumptions (Hydro)'!Y36+Y1354</f>
        <v>1949.6</v>
      </c>
      <c r="AA1348" s="167">
        <f>Z1348-'Assumptions (Hydro)'!Z36+Z1354</f>
        <v>1949.6</v>
      </c>
      <c r="AB1348" s="167">
        <f>AA1348-'Assumptions (Hydro)'!AA36+AA1354</f>
        <v>1949.6</v>
      </c>
      <c r="AC1348" s="167">
        <f>AB1348-'Assumptions (Hydro)'!AB36+AB1354</f>
        <v>1949.6</v>
      </c>
      <c r="AD1348" s="167">
        <f>AC1348-'Assumptions (Hydro)'!AC36+AC1354</f>
        <v>1949.6</v>
      </c>
      <c r="AE1348" s="167">
        <f>AD1348-'Assumptions (Hydro)'!AD36+AD1354</f>
        <v>1949.6</v>
      </c>
      <c r="AF1348" s="167">
        <f>AE1348-'Assumptions (Hydro)'!AE36+AE1354</f>
        <v>1949.6</v>
      </c>
      <c r="AG1348" s="167">
        <f>AF1348-'Assumptions (Hydro)'!AF36+AF1354</f>
        <v>1949.6</v>
      </c>
      <c r="AH1348" s="167">
        <f>AG1348-'Assumptions (Hydro)'!AG36+AG1354</f>
        <v>1949.6</v>
      </c>
      <c r="AI1348" s="167">
        <f>AH1348-'Assumptions (Hydro)'!AH36+AH1354</f>
        <v>1949.6</v>
      </c>
      <c r="AJ1348" s="167">
        <f>AI1348-'Assumptions (Hydro)'!AI36+AI1354</f>
        <v>1949.6</v>
      </c>
      <c r="AK1348" s="167">
        <f>AJ1348-'Assumptions (Hydro)'!AJ36+AJ1354</f>
        <v>1949.6</v>
      </c>
      <c r="AL1348" s="167">
        <f>AK1348-'Assumptions (Hydro)'!AK36+AK1354</f>
        <v>1949.6</v>
      </c>
      <c r="AM1348" s="167">
        <f>AL1348-'Assumptions (Hydro)'!AL36+AL1354</f>
        <v>1949.6</v>
      </c>
      <c r="AN1348" s="167">
        <f>AM1348-'Assumptions (Hydro)'!AM36+AM1354</f>
        <v>1949.6</v>
      </c>
      <c r="AO1348" s="167">
        <f>AN1348-'Assumptions (Hydro)'!AN36+AN1354</f>
        <v>1949.6</v>
      </c>
      <c r="AP1348" s="167">
        <f>AO1348-'Assumptions (Hydro)'!AO36+AO1354</f>
        <v>1949.6</v>
      </c>
      <c r="AQ1348" s="167">
        <f>AP1348-'Assumptions (Hydro)'!AP36+AP1354</f>
        <v>1949.6</v>
      </c>
      <c r="AR1348" s="167">
        <f>AQ1348-'Assumptions (Hydro)'!AQ36+AQ1354</f>
        <v>1949.6</v>
      </c>
      <c r="AS1348" s="167">
        <f>AR1348-'Assumptions (Hydro)'!AR36+AR1354</f>
        <v>1949.6</v>
      </c>
      <c r="AT1348" s="167">
        <f>AS1348-'Assumptions (Hydro)'!AS36+AS1354</f>
        <v>1949.6</v>
      </c>
      <c r="AU1348" s="167">
        <f>AT1348-'Assumptions (Hydro)'!AT36+AT1354</f>
        <v>1949.6</v>
      </c>
      <c r="AV1348" s="167">
        <f>AU1348-'Assumptions (Hydro)'!AU36+AU1354</f>
        <v>1949.6</v>
      </c>
      <c r="AW1348" s="167">
        <f>AV1348-'Assumptions (Hydro)'!AV36+AV1354</f>
        <v>1949.6</v>
      </c>
      <c r="AX1348" s="167">
        <f>AW1348-'Assumptions (Hydro)'!AW36+AW1354</f>
        <v>1949.6</v>
      </c>
      <c r="AY1348" s="167">
        <f>AX1348-'Assumptions (Hydro)'!AX36+AX1354</f>
        <v>1949.6</v>
      </c>
      <c r="AZ1348" s="167">
        <f>AY1348-'Assumptions (Hydro)'!AY36+AY1354</f>
        <v>1949.6</v>
      </c>
      <c r="BA1348" s="167">
        <f>AZ1348-'Assumptions (Hydro)'!AZ36+AZ1354</f>
        <v>1949.6</v>
      </c>
    </row>
    <row r="1349" ht="15.75" customHeight="1">
      <c r="A1349" s="272" t="s">
        <v>350</v>
      </c>
      <c r="B1349" s="150" t="s">
        <v>149</v>
      </c>
      <c r="C1349" s="151">
        <v>1931.7</v>
      </c>
      <c r="D1349" s="151">
        <v>1933.7</v>
      </c>
      <c r="E1349" s="151">
        <v>1932.3</v>
      </c>
      <c r="F1349" s="151">
        <v>1932.3</v>
      </c>
      <c r="G1349" s="151">
        <v>1924.3</v>
      </c>
      <c r="H1349" s="151">
        <v>1924.3</v>
      </c>
      <c r="I1349" s="151">
        <v>1917.8</v>
      </c>
      <c r="J1349" s="151">
        <v>1917.8</v>
      </c>
      <c r="K1349" s="151">
        <v>1940.6</v>
      </c>
      <c r="L1349" s="151">
        <v>1943.3</v>
      </c>
      <c r="M1349" s="151">
        <v>1943.3</v>
      </c>
      <c r="N1349" s="151">
        <v>1944.7</v>
      </c>
      <c r="O1349" s="151">
        <v>1943.6</v>
      </c>
      <c r="P1349" s="151">
        <v>1949.0</v>
      </c>
      <c r="Q1349" s="151">
        <v>1949.0</v>
      </c>
      <c r="R1349" s="151">
        <v>1947.2</v>
      </c>
      <c r="S1349" s="151">
        <v>1949.6</v>
      </c>
      <c r="T1349" s="151">
        <v>1949.6</v>
      </c>
      <c r="U1349" s="151">
        <v>1949.6</v>
      </c>
      <c r="V1349" s="172">
        <f t="shared" ref="V1349:W1349" si="51">U1349+V1354</f>
        <v>1949.6</v>
      </c>
      <c r="W1349" s="153">
        <f t="shared" si="51"/>
        <v>1949.6</v>
      </c>
      <c r="X1349" s="154">
        <f t="shared" ref="X1349:AZ1349" si="52">W1349+($BA$1349-$W$1349)/($BA$2-$W$2)</f>
        <v>1927.197361</v>
      </c>
      <c r="Y1349" s="154">
        <f t="shared" si="52"/>
        <v>1904.794723</v>
      </c>
      <c r="Z1349" s="154">
        <f t="shared" si="52"/>
        <v>1882.392084</v>
      </c>
      <c r="AA1349" s="154">
        <f t="shared" si="52"/>
        <v>1859.989445</v>
      </c>
      <c r="AB1349" s="154">
        <f t="shared" si="52"/>
        <v>1837.586806</v>
      </c>
      <c r="AC1349" s="154">
        <f t="shared" si="52"/>
        <v>1815.184168</v>
      </c>
      <c r="AD1349" s="154">
        <f t="shared" si="52"/>
        <v>1792.781529</v>
      </c>
      <c r="AE1349" s="154">
        <f t="shared" si="52"/>
        <v>1770.37889</v>
      </c>
      <c r="AF1349" s="154">
        <f t="shared" si="52"/>
        <v>1747.976252</v>
      </c>
      <c r="AG1349" s="154">
        <f t="shared" si="52"/>
        <v>1725.573613</v>
      </c>
      <c r="AH1349" s="154">
        <f t="shared" si="52"/>
        <v>1703.170974</v>
      </c>
      <c r="AI1349" s="154">
        <f t="shared" si="52"/>
        <v>1680.768335</v>
      </c>
      <c r="AJ1349" s="154">
        <f t="shared" si="52"/>
        <v>1658.365697</v>
      </c>
      <c r="AK1349" s="154">
        <f t="shared" si="52"/>
        <v>1635.963058</v>
      </c>
      <c r="AL1349" s="154">
        <f t="shared" si="52"/>
        <v>1613.560419</v>
      </c>
      <c r="AM1349" s="154">
        <f t="shared" si="52"/>
        <v>1591.157781</v>
      </c>
      <c r="AN1349" s="154">
        <f t="shared" si="52"/>
        <v>1568.755142</v>
      </c>
      <c r="AO1349" s="154">
        <f t="shared" si="52"/>
        <v>1546.352503</v>
      </c>
      <c r="AP1349" s="154">
        <f t="shared" si="52"/>
        <v>1523.949864</v>
      </c>
      <c r="AQ1349" s="154">
        <f t="shared" si="52"/>
        <v>1501.547226</v>
      </c>
      <c r="AR1349" s="154">
        <f t="shared" si="52"/>
        <v>1479.144587</v>
      </c>
      <c r="AS1349" s="154">
        <f t="shared" si="52"/>
        <v>1456.741948</v>
      </c>
      <c r="AT1349" s="154">
        <f t="shared" si="52"/>
        <v>1434.33931</v>
      </c>
      <c r="AU1349" s="154">
        <f t="shared" si="52"/>
        <v>1411.936671</v>
      </c>
      <c r="AV1349" s="154">
        <f t="shared" si="52"/>
        <v>1389.534032</v>
      </c>
      <c r="AW1349" s="154">
        <f t="shared" si="52"/>
        <v>1367.131394</v>
      </c>
      <c r="AX1349" s="154">
        <f t="shared" si="52"/>
        <v>1344.728755</v>
      </c>
      <c r="AY1349" s="154">
        <f t="shared" si="52"/>
        <v>1322.326116</v>
      </c>
      <c r="AZ1349" s="154">
        <f t="shared" si="52"/>
        <v>1299.923477</v>
      </c>
      <c r="BA1349" s="155">
        <f>Inputs!$H$7</f>
        <v>1277.520839</v>
      </c>
    </row>
    <row r="1350" ht="15.75" customHeight="1">
      <c r="A1350" s="273" t="s">
        <v>28</v>
      </c>
      <c r="B1350" s="159" t="s">
        <v>150</v>
      </c>
      <c r="C1350" s="274">
        <v>7.835457</v>
      </c>
      <c r="D1350" s="274">
        <v>5.511936</v>
      </c>
      <c r="E1350" s="274">
        <v>6.237559</v>
      </c>
      <c r="F1350" s="274">
        <v>7.303548</v>
      </c>
      <c r="G1350" s="274">
        <v>7.399615</v>
      </c>
      <c r="H1350" s="274">
        <v>8.627523</v>
      </c>
      <c r="I1350" s="274">
        <v>9.388153</v>
      </c>
      <c r="J1350" s="274">
        <v>6.815109</v>
      </c>
      <c r="K1350" s="274">
        <v>9.300498</v>
      </c>
      <c r="L1350" s="274">
        <v>9.093354</v>
      </c>
      <c r="M1350" s="274">
        <v>8.025563</v>
      </c>
      <c r="N1350" s="274">
        <v>8.732137</v>
      </c>
      <c r="O1350" s="274">
        <v>7.360084</v>
      </c>
      <c r="P1350" s="274">
        <v>7.671444</v>
      </c>
      <c r="Q1350" s="274">
        <v>7.519933</v>
      </c>
      <c r="R1350" s="274">
        <v>6.903046</v>
      </c>
      <c r="S1350" s="274">
        <v>6.16138</v>
      </c>
      <c r="T1350" s="274">
        <v>7.454597</v>
      </c>
      <c r="U1350" s="274">
        <v>7.57727</v>
      </c>
      <c r="V1350" s="275">
        <f t="shared" ref="V1350:W1350" si="53">U1350</f>
        <v>7.57727</v>
      </c>
      <c r="W1350" s="275">
        <f t="shared" si="53"/>
        <v>7.57727</v>
      </c>
      <c r="X1350" s="154">
        <f t="shared" ref="X1350:AZ1350" si="54">W1350+($BA$1350-$W$1350)/($BA$2-$W$2)</f>
        <v>7.599168933</v>
      </c>
      <c r="Y1350" s="154">
        <f t="shared" si="54"/>
        <v>7.621067866</v>
      </c>
      <c r="Z1350" s="154">
        <f t="shared" si="54"/>
        <v>7.642966799</v>
      </c>
      <c r="AA1350" s="154">
        <f t="shared" si="54"/>
        <v>7.664865732</v>
      </c>
      <c r="AB1350" s="154">
        <f t="shared" si="54"/>
        <v>7.686764665</v>
      </c>
      <c r="AC1350" s="154">
        <f t="shared" si="54"/>
        <v>7.708663598</v>
      </c>
      <c r="AD1350" s="154">
        <f t="shared" si="54"/>
        <v>7.730562531</v>
      </c>
      <c r="AE1350" s="154">
        <f t="shared" si="54"/>
        <v>7.752461464</v>
      </c>
      <c r="AF1350" s="154">
        <f t="shared" si="54"/>
        <v>7.774360397</v>
      </c>
      <c r="AG1350" s="154">
        <f t="shared" si="54"/>
        <v>7.79625933</v>
      </c>
      <c r="AH1350" s="154">
        <f t="shared" si="54"/>
        <v>7.818158264</v>
      </c>
      <c r="AI1350" s="154">
        <f t="shared" si="54"/>
        <v>7.840057197</v>
      </c>
      <c r="AJ1350" s="154">
        <f t="shared" si="54"/>
        <v>7.86195613</v>
      </c>
      <c r="AK1350" s="154">
        <f t="shared" si="54"/>
        <v>7.883855063</v>
      </c>
      <c r="AL1350" s="154">
        <f t="shared" si="54"/>
        <v>7.905753996</v>
      </c>
      <c r="AM1350" s="154">
        <f t="shared" si="54"/>
        <v>7.927652929</v>
      </c>
      <c r="AN1350" s="154">
        <f t="shared" si="54"/>
        <v>7.949551862</v>
      </c>
      <c r="AO1350" s="154">
        <f t="shared" si="54"/>
        <v>7.971450795</v>
      </c>
      <c r="AP1350" s="154">
        <f t="shared" si="54"/>
        <v>7.993349728</v>
      </c>
      <c r="AQ1350" s="154">
        <f t="shared" si="54"/>
        <v>8.015248661</v>
      </c>
      <c r="AR1350" s="154">
        <f t="shared" si="54"/>
        <v>8.037147594</v>
      </c>
      <c r="AS1350" s="154">
        <f t="shared" si="54"/>
        <v>8.059046527</v>
      </c>
      <c r="AT1350" s="154">
        <f t="shared" si="54"/>
        <v>8.08094546</v>
      </c>
      <c r="AU1350" s="154">
        <f t="shared" si="54"/>
        <v>8.102844393</v>
      </c>
      <c r="AV1350" s="154">
        <f t="shared" si="54"/>
        <v>8.124743326</v>
      </c>
      <c r="AW1350" s="154">
        <f t="shared" si="54"/>
        <v>8.146642259</v>
      </c>
      <c r="AX1350" s="154">
        <f t="shared" si="54"/>
        <v>8.168541192</v>
      </c>
      <c r="AY1350" s="154">
        <f t="shared" si="54"/>
        <v>8.190440125</v>
      </c>
      <c r="AZ1350" s="154">
        <f t="shared" si="54"/>
        <v>8.212339058</v>
      </c>
      <c r="BA1350" s="243">
        <f>Inputs!$I$7</f>
        <v>8.234237991</v>
      </c>
    </row>
    <row r="1351" ht="15.75" customHeight="1">
      <c r="A1351" s="273" t="s">
        <v>31</v>
      </c>
      <c r="B1351" s="159" t="s">
        <v>351</v>
      </c>
      <c r="C1351" s="160">
        <f>'Assumptions (Hydro)'!B17*Model!C1349/10^9+'Assumptions (Hydro)'!B18*Model!C1350/10^3</f>
        <v>0.06147888252</v>
      </c>
      <c r="D1351" s="160">
        <f>'Assumptions (Hydro)'!C17*Model!D1349/10^9+'Assumptions (Hydro)'!C18*Model!D1350/10^3</f>
        <v>0.05937076477</v>
      </c>
      <c r="E1351" s="160">
        <f>'Assumptions (Hydro)'!D17*Model!E1349/10^9+'Assumptions (Hydro)'!D18*Model!E1350/10^3</f>
        <v>0.06000736965</v>
      </c>
      <c r="F1351" s="160">
        <f>'Assumptions (Hydro)'!E17*Model!F1349/10^9+'Assumptions (Hydro)'!E18*Model!F1350/10^3</f>
        <v>0.06100027155</v>
      </c>
      <c r="G1351" s="160">
        <f>'Assumptions (Hydro)'!F17*Model!G1349/10^9+'Assumptions (Hydro)'!F18*Model!G1350/10^3</f>
        <v>0.06086536659</v>
      </c>
      <c r="H1351" s="160">
        <f>'Assumptions (Hydro)'!G17*Model!H1349/10^9+'Assumptions (Hydro)'!G18*Model!H1350/10^3</f>
        <v>0.06306267196</v>
      </c>
      <c r="I1351" s="160">
        <f>'Assumptions (Hydro)'!H17*Model!I1349/10^9+'Assumptions (Hydro)'!H18*Model!I1350/10^3</f>
        <v>0.06554566434</v>
      </c>
      <c r="J1351" s="160">
        <f>'Assumptions (Hydro)'!I17*Model!J1349/10^9+'Assumptions (Hydro)'!I18*Model!J1350/10^3</f>
        <v>0.06641927372</v>
      </c>
      <c r="K1351" s="160">
        <f>'Assumptions (Hydro)'!J17*Model!K1349/10^9+'Assumptions (Hydro)'!J18*Model!K1350/10^3</f>
        <v>0.07143877872</v>
      </c>
      <c r="L1351" s="160">
        <f>'Assumptions (Hydro)'!K17*Model!L1349/10^9+'Assumptions (Hydro)'!K18*Model!L1350/10^3</f>
        <v>0.07415559537</v>
      </c>
      <c r="M1351" s="160">
        <f>'Assumptions (Hydro)'!L17*Model!M1349/10^9+'Assumptions (Hydro)'!L18*Model!M1350/10^3</f>
        <v>0.07439992453</v>
      </c>
      <c r="N1351" s="160">
        <f>'Assumptions (Hydro)'!M17*Model!N1349/10^9+'Assumptions (Hydro)'!M18*Model!N1350/10^3</f>
        <v>0.07668780014</v>
      </c>
      <c r="O1351" s="160">
        <f>'Assumptions (Hydro)'!N17*Model!O1349/10^9+'Assumptions (Hydro)'!N18*Model!O1350/10^3</f>
        <v>0.07676928905</v>
      </c>
      <c r="P1351" s="160">
        <f>'Assumptions (Hydro)'!O17*Model!P1349/10^9+'Assumptions (Hydro)'!O18*Model!P1350/10^3</f>
        <v>0.07805188463</v>
      </c>
      <c r="Q1351" s="160">
        <f>'Assumptions (Hydro)'!P17*Model!Q1349/10^9+'Assumptions (Hydro)'!P18*Model!Q1350/10^3</f>
        <v>0.07885733171</v>
      </c>
      <c r="R1351" s="160">
        <f>'Assumptions (Hydro)'!Q17*Model!R1349/10^9+'Assumptions (Hydro)'!Q18*Model!R1350/10^3</f>
        <v>0.08077603173</v>
      </c>
      <c r="S1351" s="160">
        <f>'Assumptions (Hydro)'!R17*Model!S1349/10^9+'Assumptions (Hydro)'!R18*Model!S1350/10^3</f>
        <v>0.08124688046</v>
      </c>
      <c r="T1351" s="160">
        <f>'Assumptions (Hydro)'!S17*Model!T1349/10^9+'Assumptions (Hydro)'!S18*Model!T1350/10^3</f>
        <v>0.08198661466</v>
      </c>
      <c r="U1351" s="160">
        <f>'Assumptions (Hydro)'!T17*Model!U1349/10^9+'Assumptions (Hydro)'!T18*Model!U1350/10^3</f>
        <v>0.08536137039</v>
      </c>
      <c r="V1351" s="160">
        <f>'Assumptions (Hydro)'!U17*Model!V1349/10^9+'Assumptions (Hydro)'!U18*Model!V1350/10^3</f>
        <v>0.08643959919</v>
      </c>
      <c r="W1351" s="160">
        <f>'Assumptions (Hydro)'!V17*Model!W1349/10^9+'Assumptions (Hydro)'!V18*Model!W1350/10^3</f>
        <v>0.0881592491</v>
      </c>
      <c r="X1351" s="160">
        <f>'Assumptions (Hydro)'!W17*Model!X1349/10^9+'Assumptions (Hydro)'!W18*Model!X1350/10^3</f>
        <v>0.08902773984</v>
      </c>
      <c r="Y1351" s="160">
        <f>'Assumptions (Hydro)'!X17*Model!Y1349/10^9+'Assumptions (Hydro)'!X18*Model!Y1350/10^3</f>
        <v>0.08989589477</v>
      </c>
      <c r="Z1351" s="160">
        <f>'Assumptions (Hydro)'!Y17*Model!Z1349/10^9+'Assumptions (Hydro)'!Y18*Model!Z1350/10^3</f>
        <v>0.09076335681</v>
      </c>
      <c r="AA1351" s="160">
        <f>'Assumptions (Hydro)'!Z17*Model!AA1349/10^9+'Assumptions (Hydro)'!Z18*Model!AA1350/10^3</f>
        <v>0.09162975478</v>
      </c>
      <c r="AB1351" s="160">
        <f>'Assumptions (Hydro)'!AA17*Model!AB1349/10^9+'Assumptions (Hydro)'!AA18*Model!AB1350/10^3</f>
        <v>0.09249470302</v>
      </c>
      <c r="AC1351" s="160">
        <f>'Assumptions (Hydro)'!AB17*Model!AC1349/10^9+'Assumptions (Hydro)'!AB18*Model!AC1350/10^3</f>
        <v>0.09335780094</v>
      </c>
      <c r="AD1351" s="160">
        <f>'Assumptions (Hydro)'!AC17*Model!AD1349/10^9+'Assumptions (Hydro)'!AC18*Model!AD1350/10^3</f>
        <v>0.0942186326</v>
      </c>
      <c r="AE1351" s="160">
        <f>'Assumptions (Hydro)'!AD17*Model!AE1349/10^9+'Assumptions (Hydro)'!AD18*Model!AE1350/10^3</f>
        <v>0.09507676622</v>
      </c>
      <c r="AF1351" s="160">
        <f>'Assumptions (Hydro)'!AE17*Model!AF1349/10^9+'Assumptions (Hydro)'!AE18*Model!AF1350/10^3</f>
        <v>0.09593175375</v>
      </c>
      <c r="AG1351" s="160">
        <f>'Assumptions (Hydro)'!AF17*Model!AG1349/10^9+'Assumptions (Hydro)'!AF18*Model!AG1350/10^3</f>
        <v>0.09678313039</v>
      </c>
      <c r="AH1351" s="160">
        <f>'Assumptions (Hydro)'!AG17*Model!AH1349/10^9+'Assumptions (Hydro)'!AG18*Model!AH1350/10^3</f>
        <v>0.09763041407</v>
      </c>
      <c r="AI1351" s="160">
        <f>'Assumptions (Hydro)'!AH17*Model!AI1349/10^9+'Assumptions (Hydro)'!AH18*Model!AI1350/10^3</f>
        <v>0.09847310498</v>
      </c>
      <c r="AJ1351" s="160">
        <f>'Assumptions (Hydro)'!AI17*Model!AJ1349/10^9+'Assumptions (Hydro)'!AI18*Model!AJ1350/10^3</f>
        <v>0.09931068505</v>
      </c>
      <c r="AK1351" s="160">
        <f>'Assumptions (Hydro)'!AJ17*Model!AK1349/10^9+'Assumptions (Hydro)'!AJ18*Model!AK1350/10^3</f>
        <v>0.1001426174</v>
      </c>
      <c r="AL1351" s="160">
        <f>'Assumptions (Hydro)'!AK17*Model!AL1349/10^9+'Assumptions (Hydro)'!AK18*Model!AL1350/10^3</f>
        <v>0.1009683458</v>
      </c>
      <c r="AM1351" s="160">
        <f>'Assumptions (Hydro)'!AL17*Model!AM1349/10^9+'Assumptions (Hydro)'!AL18*Model!AM1350/10^3</f>
        <v>0.1017872942</v>
      </c>
      <c r="AN1351" s="160">
        <f>'Assumptions (Hydro)'!AM17*Model!AN1349/10^9+'Assumptions (Hydro)'!AM18*Model!AN1350/10^3</f>
        <v>0.102598866</v>
      </c>
      <c r="AO1351" s="160">
        <f>'Assumptions (Hydro)'!AN17*Model!AO1349/10^9+'Assumptions (Hydro)'!AN18*Model!AO1350/10^3</f>
        <v>0.1034024435</v>
      </c>
      <c r="AP1351" s="160">
        <f>'Assumptions (Hydro)'!AO17*Model!AP1349/10^9+'Assumptions (Hydro)'!AO18*Model!AP1350/10^3</f>
        <v>0.1041973875</v>
      </c>
      <c r="AQ1351" s="160">
        <f>'Assumptions (Hydro)'!AP17*Model!AQ1349/10^9+'Assumptions (Hydro)'!AP18*Model!AQ1350/10^3</f>
        <v>0.1049830364</v>
      </c>
      <c r="AR1351" s="160">
        <f>'Assumptions (Hydro)'!AQ17*Model!AR1349/10^9+'Assumptions (Hydro)'!AQ18*Model!AR1350/10^3</f>
        <v>0.1057587058</v>
      </c>
      <c r="AS1351" s="160">
        <f>'Assumptions (Hydro)'!AR17*Model!AS1349/10^9+'Assumptions (Hydro)'!AR18*Model!AS1350/10^3</f>
        <v>0.1065236876</v>
      </c>
      <c r="AT1351" s="160">
        <f>'Assumptions (Hydro)'!AS17*Model!AT1349/10^9+'Assumptions (Hydro)'!AS18*Model!AT1350/10^3</f>
        <v>0.1072772496</v>
      </c>
      <c r="AU1351" s="160">
        <f>'Assumptions (Hydro)'!AT17*Model!AU1349/10^9+'Assumptions (Hydro)'!AT18*Model!AU1350/10^3</f>
        <v>0.1080186347</v>
      </c>
      <c r="AV1351" s="160">
        <f>'Assumptions (Hydro)'!AU17*Model!AV1349/10^9+'Assumptions (Hydro)'!AU18*Model!AV1350/10^3</f>
        <v>0.1087470601</v>
      </c>
      <c r="AW1351" s="160">
        <f>'Assumptions (Hydro)'!AV17*Model!AW1349/10^9+'Assumptions (Hydro)'!AV18*Model!AW1350/10^3</f>
        <v>0.1094617168</v>
      </c>
      <c r="AX1351" s="160">
        <f>'Assumptions (Hydro)'!AW17*Model!AX1349/10^9+'Assumptions (Hydro)'!AW18*Model!AX1350/10^3</f>
        <v>0.1101617685</v>
      </c>
      <c r="AY1351" s="160">
        <f>'Assumptions (Hydro)'!AX17*Model!AY1349/10^9+'Assumptions (Hydro)'!AX18*Model!AY1350/10^3</f>
        <v>0.1108463515</v>
      </c>
      <c r="AZ1351" s="160">
        <f>'Assumptions (Hydro)'!AY17*Model!AZ1349/10^9+'Assumptions (Hydro)'!AY18*Model!AZ1350/10^3</f>
        <v>0.111514573</v>
      </c>
      <c r="BA1351" s="160">
        <f>'Assumptions (Hydro)'!AZ17*Model!BA1349/10^9+'Assumptions (Hydro)'!AZ18*Model!BA1350/10^3</f>
        <v>0.1121655112</v>
      </c>
    </row>
    <row r="1352" ht="15.75" customHeight="1">
      <c r="A1352" s="273" t="s">
        <v>36</v>
      </c>
      <c r="B1352" s="159" t="s">
        <v>351</v>
      </c>
      <c r="C1352" s="95">
        <f>C1350*'Assumptions (Hydro)'!B30/10^3</f>
        <v>0.524478851</v>
      </c>
      <c r="D1352" s="95">
        <f>D1350*'Assumptions (Hydro)'!C30/10^3</f>
        <v>0.3779132144</v>
      </c>
      <c r="E1352" s="95">
        <f>E1350*'Assumptions (Hydro)'!D30/10^3</f>
        <v>0.3866513123</v>
      </c>
      <c r="F1352" s="95">
        <f>F1350*'Assumptions (Hydro)'!E30/10^3</f>
        <v>0.5503216114</v>
      </c>
      <c r="G1352" s="95">
        <f>G1350*'Assumptions (Hydro)'!F30/10^3</f>
        <v>0.5858105004</v>
      </c>
      <c r="H1352" s="95">
        <f>H1350*'Assumptions (Hydro)'!G30/10^3</f>
        <v>0.8269730994</v>
      </c>
      <c r="I1352" s="95">
        <f>I1350*'Assumptions (Hydro)'!H30/10^3</f>
        <v>0.809612722</v>
      </c>
      <c r="J1352" s="95">
        <f>J1350*'Assumptions (Hydro)'!I30/10^3</f>
        <v>0.5973558895</v>
      </c>
      <c r="K1352" s="95">
        <f>K1350*'Assumptions (Hydro)'!J30/10^3</f>
        <v>0.9434257762</v>
      </c>
      <c r="L1352" s="95">
        <f>L1350*'Assumptions (Hydro)'!K30/10^3</f>
        <v>0.6440377064</v>
      </c>
      <c r="M1352" s="95">
        <f>M1350*'Assumptions (Hydro)'!L30/10^3</f>
        <v>0.5877031504</v>
      </c>
      <c r="N1352" s="95">
        <f>N1350*'Assumptions (Hydro)'!M30/10^3</f>
        <v>0.6159850279</v>
      </c>
      <c r="O1352" s="95">
        <f>O1350*'Assumptions (Hydro)'!N30/10^3</f>
        <v>0.4489489318</v>
      </c>
      <c r="P1352" s="95">
        <f>P1350*'Assumptions (Hydro)'!O30/10^3</f>
        <v>0.5194664604</v>
      </c>
      <c r="Q1352" s="95">
        <f>Q1350*'Assumptions (Hydro)'!P30/10^3</f>
        <v>0.5464231476</v>
      </c>
      <c r="R1352" s="95">
        <f>R1350*'Assumptions (Hydro)'!Q30/10^3</f>
        <v>0.4132618937</v>
      </c>
      <c r="S1352" s="95">
        <f>S1350*'Assumptions (Hydro)'!R30/10^3</f>
        <v>0.3947596166</v>
      </c>
      <c r="T1352" s="95">
        <f>T1350*'Assumptions (Hydro)'!S30/10^3</f>
        <v>0.4662104964</v>
      </c>
      <c r="U1352" s="95">
        <f>U1350*'Assumptions (Hydro)'!T30/10^3</f>
        <v>0.486460734</v>
      </c>
      <c r="V1352" s="95">
        <f>V1350*'Assumptions (Hydro)'!U30/10^3</f>
        <v>0.4932045043</v>
      </c>
      <c r="W1352" s="95">
        <f>W1350*'Assumptions (Hydro)'!V30/10^3</f>
        <v>0.5144457137</v>
      </c>
      <c r="X1352" s="95">
        <f>X1350*'Assumptions (Hydro)'!W30/10^3</f>
        <v>0.5198456962</v>
      </c>
      <c r="Y1352" s="95">
        <f>Y1350*'Assumptions (Hydro)'!X30/10^3</f>
        <v>0.5261573061</v>
      </c>
      <c r="Z1352" s="95">
        <f>Z1350*'Assumptions (Hydro)'!Y30/10^3</f>
        <v>0.5362758734</v>
      </c>
      <c r="AA1352" s="95">
        <f>AA1350*'Assumptions (Hydro)'!Z30/10^3</f>
        <v>0.548034374</v>
      </c>
      <c r="AB1352" s="95">
        <f>AB1350*'Assumptions (Hydro)'!AA30/10^3</f>
        <v>0.5651047263</v>
      </c>
      <c r="AC1352" s="95">
        <f>AC1350*'Assumptions (Hydro)'!AB30/10^3</f>
        <v>0.5758650762</v>
      </c>
      <c r="AD1352" s="95">
        <f>AD1350*'Assumptions (Hydro)'!AC30/10^3</f>
        <v>0.5888493942</v>
      </c>
      <c r="AE1352" s="95">
        <f>AE1350*'Assumptions (Hydro)'!AD30/10^3</f>
        <v>0.6008892568</v>
      </c>
      <c r="AF1352" s="95">
        <f>AF1350*'Assumptions (Hydro)'!AE30/10^3</f>
        <v>0.6136849199</v>
      </c>
      <c r="AG1352" s="95">
        <f>AG1350*'Assumptions (Hydro)'!AF30/10^3</f>
        <v>0.6267783978</v>
      </c>
      <c r="AH1352" s="95">
        <f>AH1350*'Assumptions (Hydro)'!AG30/10^3</f>
        <v>0.6410828794</v>
      </c>
      <c r="AI1352" s="95">
        <f>AI1350*'Assumptions (Hydro)'!AH30/10^3</f>
        <v>0.6529838598</v>
      </c>
      <c r="AJ1352" s="95">
        <f>AJ1350*'Assumptions (Hydro)'!AI30/10^3</f>
        <v>0.6647455298</v>
      </c>
      <c r="AK1352" s="95">
        <f>AK1350*'Assumptions (Hydro)'!AJ30/10^3</f>
        <v>0.6767703012</v>
      </c>
      <c r="AL1352" s="95">
        <f>AL1350*'Assumptions (Hydro)'!AK30/10^3</f>
        <v>0.6900339731</v>
      </c>
      <c r="AM1352" s="95">
        <f>AM1350*'Assumptions (Hydro)'!AL30/10^3</f>
        <v>0.7062869666</v>
      </c>
      <c r="AN1352" s="95">
        <f>AN1350*'Assumptions (Hydro)'!AM30/10^3</f>
        <v>0.7221779133</v>
      </c>
      <c r="AO1352" s="95">
        <f>AO1350*'Assumptions (Hydro)'!AN30/10^3</f>
        <v>0.7404271708</v>
      </c>
      <c r="AP1352" s="95">
        <f>AP1350*'Assumptions (Hydro)'!AO30/10^3</f>
        <v>0.7590515276</v>
      </c>
      <c r="AQ1352" s="95">
        <f>AQ1350*'Assumptions (Hydro)'!AP30/10^3</f>
        <v>0.7766619655</v>
      </c>
      <c r="AR1352" s="95">
        <f>AR1350*'Assumptions (Hydro)'!AQ30/10^3</f>
        <v>0.7940132793</v>
      </c>
      <c r="AS1352" s="95">
        <f>AS1350*'Assumptions (Hydro)'!AR30/10^3</f>
        <v>0.8113438644</v>
      </c>
      <c r="AT1352" s="95">
        <f>AT1350*'Assumptions (Hydro)'!AS30/10^3</f>
        <v>0.829669135</v>
      </c>
      <c r="AU1352" s="95">
        <f>AU1350*'Assumptions (Hydro)'!AT30/10^3</f>
        <v>0.8491630211</v>
      </c>
      <c r="AV1352" s="95">
        <f>AV1350*'Assumptions (Hydro)'!AU30/10^3</f>
        <v>0.869194222</v>
      </c>
      <c r="AW1352" s="95">
        <f>AW1350*'Assumptions (Hydro)'!AV30/10^3</f>
        <v>0.8878160225</v>
      </c>
      <c r="AX1352" s="95">
        <f>AX1350*'Assumptions (Hydro)'!AW30/10^3</f>
        <v>0.9097681712</v>
      </c>
      <c r="AY1352" s="95">
        <f>AY1350*'Assumptions (Hydro)'!AX30/10^3</f>
        <v>0.9450892347</v>
      </c>
      <c r="AZ1352" s="95">
        <f>AZ1350*'Assumptions (Hydro)'!AY30/10^3</f>
        <v>0.9728583219</v>
      </c>
      <c r="BA1352" s="95">
        <f>BA1350*'Assumptions (Hydro)'!AZ30/10^3</f>
        <v>0.9953498302</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0.02819373776</v>
      </c>
      <c r="K1353" s="95">
        <f>K1349*'Assumptions (Hydro)'!J33*'Assumptions (Hydro)'!J32*365/10^9</f>
        <v>0.02899669812</v>
      </c>
      <c r="L1353" s="95">
        <f>L1349*'Assumptions (Hydro)'!K33*'Assumptions (Hydro)'!K32*365/10^9</f>
        <v>0.03360420004</v>
      </c>
      <c r="M1353" s="95">
        <f>M1349*'Assumptions (Hydro)'!L33*'Assumptions (Hydro)'!L32*365/10^9</f>
        <v>0.02346276677</v>
      </c>
      <c r="N1353" s="95">
        <f>N1349*'Assumptions (Hydro)'!M33*'Assumptions (Hydro)'!M32*365/10^9</f>
        <v>0.02427656862</v>
      </c>
      <c r="O1353" s="95">
        <f>O1349*'Assumptions (Hydro)'!N33*'Assumptions (Hydro)'!N32*365/10^9</f>
        <v>0.02337268911</v>
      </c>
      <c r="P1353" s="95">
        <f>P1349*'Assumptions (Hydro)'!O33*'Assumptions (Hydro)'!O32*365/10^9</f>
        <v>0.0202664736</v>
      </c>
      <c r="Q1353" s="95">
        <f>Q1349*'Assumptions (Hydro)'!P33*'Assumptions (Hydro)'!P32*365/10^9</f>
        <v>0.02249802572</v>
      </c>
      <c r="R1353" s="95">
        <f>R1349*'Assumptions (Hydro)'!Q33*'Assumptions (Hydro)'!Q32*365/10^9</f>
        <v>0.02412003062</v>
      </c>
      <c r="S1353" s="95">
        <f>S1349*'Assumptions (Hydro)'!R33*'Assumptions (Hydro)'!R32*365/10^9</f>
        <v>0.01989675658</v>
      </c>
      <c r="T1353" s="95">
        <f>T1349*'Assumptions (Hydro)'!S33*'Assumptions (Hydro)'!S32*365/10^9</f>
        <v>0.02129376303</v>
      </c>
      <c r="U1353" s="95">
        <f>U1349*'Assumptions (Hydro)'!T33*'Assumptions (Hydro)'!T32*365/10^9</f>
        <v>0.02078526518</v>
      </c>
      <c r="V1353" s="95">
        <f>V1349*'Assumptions (Hydro)'!U33*'Assumptions (Hydro)'!U32*365/10^9</f>
        <v>0.02133696873</v>
      </c>
      <c r="W1353" s="95">
        <f>W1349*'Assumptions (Hydro)'!V33*'Assumptions (Hydro)'!V32*365/10^9</f>
        <v>0.0216327616</v>
      </c>
      <c r="X1353" s="95">
        <f>X1349*'Assumptions (Hydro)'!W33*'Assumptions (Hydro)'!W32*365/10^9</f>
        <v>0.02154637447</v>
      </c>
      <c r="Y1353" s="95">
        <f>Y1349*'Assumptions (Hydro)'!X33*'Assumptions (Hydro)'!X32*365/10^9</f>
        <v>0.02149253353</v>
      </c>
      <c r="Z1353" s="95">
        <f>Z1349*'Assumptions (Hydro)'!Y33*'Assumptions (Hydro)'!Y32*365/10^9</f>
        <v>0.02158619179</v>
      </c>
      <c r="AA1353" s="95">
        <f>AA1349*'Assumptions (Hydro)'!Z33*'Assumptions (Hydro)'!Z32*365/10^9</f>
        <v>0.02173468674</v>
      </c>
      <c r="AB1353" s="95">
        <f>AB1349*'Assumptions (Hydro)'!AA33*'Assumptions (Hydro)'!AA32*365/10^9</f>
        <v>0.02207866837</v>
      </c>
      <c r="AC1353" s="95">
        <f>AC1349*'Assumptions (Hydro)'!AB33*'Assumptions (Hydro)'!AB32*365/10^9</f>
        <v>0.02216164532</v>
      </c>
      <c r="AD1353" s="95">
        <f>AD1349*'Assumptions (Hydro)'!AC33*'Assumptions (Hydro)'!AC32*365/10^9</f>
        <v>0.02231825122</v>
      </c>
      <c r="AE1353" s="95">
        <f>AE1349*'Assumptions (Hydro)'!AD33*'Assumptions (Hydro)'!AD32*365/10^9</f>
        <v>0.02242645884</v>
      </c>
      <c r="AF1353" s="95">
        <f>AF1349*'Assumptions (Hydro)'!AE33*'Assumptions (Hydro)'!AE32*365/10^9</f>
        <v>0.0225504892</v>
      </c>
      <c r="AG1353" s="95">
        <f>AG1349*'Assumptions (Hydro)'!AF33*'Assumptions (Hydro)'!AF32*365/10^9</f>
        <v>0.02267257732</v>
      </c>
      <c r="AH1353" s="95">
        <f>AH1349*'Assumptions (Hydro)'!AG33*'Assumptions (Hydro)'!AG32*365/10^9</f>
        <v>0.02282483391</v>
      </c>
      <c r="AI1353" s="95">
        <f>AI1349*'Assumptions (Hydro)'!AH33*'Assumptions (Hydro)'!AH32*365/10^9</f>
        <v>0.02287866772</v>
      </c>
      <c r="AJ1353" s="95">
        <f>AJ1349*'Assumptions (Hydro)'!AI33*'Assumptions (Hydro)'!AI32*365/10^9</f>
        <v>0.02291631445</v>
      </c>
      <c r="AK1353" s="95">
        <f>AK1349*'Assumptions (Hydro)'!AJ33*'Assumptions (Hydro)'!AJ32*365/10^9</f>
        <v>0.02295175033</v>
      </c>
      <c r="AL1353" s="95">
        <f>AL1349*'Assumptions (Hydro)'!AK33*'Assumptions (Hydro)'!AK32*365/10^9</f>
        <v>0.0230171775</v>
      </c>
      <c r="AM1353" s="95">
        <f>AM1349*'Assumptions (Hydro)'!AL33*'Assumptions (Hydro)'!AL32*365/10^9</f>
        <v>0.02316804926</v>
      </c>
      <c r="AN1353" s="95">
        <f>AN1349*'Assumptions (Hydro)'!AM33*'Assumptions (Hydro)'!AM32*365/10^9</f>
        <v>0.02329144189</v>
      </c>
      <c r="AO1353" s="95">
        <f>AO1349*'Assumptions (Hydro)'!AN33*'Assumptions (Hydro)'!AN32*365/10^9</f>
        <v>0.02347432629</v>
      </c>
      <c r="AP1353" s="95">
        <f>AP1349*'Assumptions (Hydro)'!AO33*'Assumptions (Hydro)'!AO32*365/10^9</f>
        <v>0.02365117825</v>
      </c>
      <c r="AQ1353" s="95">
        <f>AQ1349*'Assumptions (Hydro)'!AP33*'Assumptions (Hydro)'!AP32*365/10^9</f>
        <v>0.02377900569</v>
      </c>
      <c r="AR1353" s="95">
        <f>AR1349*'Assumptions (Hydro)'!AQ33*'Assumptions (Hydro)'!AQ32*365/10^9</f>
        <v>0.02388229773</v>
      </c>
      <c r="AS1353" s="95">
        <f>AS1349*'Assumptions (Hydro)'!AR33*'Assumptions (Hydro)'!AR32*365/10^9</f>
        <v>0.02396865019</v>
      </c>
      <c r="AT1353" s="95">
        <f>AT1349*'Assumptions (Hydro)'!AS33*'Assumptions (Hydro)'!AS32*365/10^9</f>
        <v>0.02406768489</v>
      </c>
      <c r="AU1353" s="95">
        <f>AU1349*'Assumptions (Hydro)'!AT33*'Assumptions (Hydro)'!AT32*365/10^9</f>
        <v>0.02418290391</v>
      </c>
      <c r="AV1353" s="95">
        <f>AV1349*'Assumptions (Hydro)'!AU33*'Assumptions (Hydro)'!AU32*365/10^9</f>
        <v>0.02429495094</v>
      </c>
      <c r="AW1353" s="95">
        <f>AW1349*'Assumptions (Hydro)'!AV33*'Assumptions (Hydro)'!AV32*365/10^9</f>
        <v>0.02434973542</v>
      </c>
      <c r="AX1353" s="95">
        <f>AX1349*'Assumptions (Hydro)'!AW33*'Assumptions (Hydro)'!AW32*365/10^9</f>
        <v>0.02447713508</v>
      </c>
      <c r="AY1353" s="95">
        <f>AY1349*'Assumptions (Hydro)'!AX33*'Assumptions (Hydro)'!AX32*365/10^9</f>
        <v>0.02493697727</v>
      </c>
      <c r="AZ1353" s="95">
        <f>AZ1349*'Assumptions (Hydro)'!AY33*'Assumptions (Hydro)'!AY32*365/10^9</f>
        <v>0.02516750547</v>
      </c>
      <c r="BA1353" s="95">
        <f>BA1349*'Assumptions (Hydro)'!AZ33*'Assumptions (Hydro)'!AZ32*365/10^9</f>
        <v>0.02523829325</v>
      </c>
    </row>
    <row r="1354" ht="15.75" customHeight="1">
      <c r="A1354" s="273" t="s">
        <v>46</v>
      </c>
      <c r="B1354" s="159" t="s">
        <v>149</v>
      </c>
      <c r="C1354" s="172">
        <f t="array" ref="C1354:V1354">transpose('Assumptions (Hydro)'!V108:V127)</f>
        <v>0</v>
      </c>
      <c r="D1354" s="172">
        <v>2.0</v>
      </c>
      <c r="E1354" s="172">
        <v>0.0</v>
      </c>
      <c r="F1354" s="172">
        <v>0.0</v>
      </c>
      <c r="G1354" s="172">
        <v>1.0</v>
      </c>
      <c r="H1354" s="172">
        <v>0.0</v>
      </c>
      <c r="I1354" s="172">
        <v>0.6</v>
      </c>
      <c r="J1354" s="172">
        <v>0.0</v>
      </c>
      <c r="K1354" s="172">
        <v>22.8</v>
      </c>
      <c r="L1354" s="172">
        <v>2.7</v>
      </c>
      <c r="M1354" s="172">
        <v>0.0</v>
      </c>
      <c r="N1354" s="172">
        <v>1.4</v>
      </c>
      <c r="O1354" s="172">
        <v>0.0</v>
      </c>
      <c r="P1354" s="172">
        <v>6.3</v>
      </c>
      <c r="Q1354" s="172">
        <v>0.0</v>
      </c>
      <c r="R1354" s="172">
        <v>0.0</v>
      </c>
      <c r="S1354" s="172">
        <v>2.4</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0.004059105632</v>
      </c>
      <c r="D1356" s="177">
        <f t="shared" si="56"/>
        <v>0.0006765176054</v>
      </c>
      <c r="E1356" s="177">
        <f t="shared" si="56"/>
        <v>0.0006765176054</v>
      </c>
      <c r="F1356" s="177">
        <f t="shared" si="56"/>
        <v>0.001082428169</v>
      </c>
      <c r="G1356" s="177">
        <f t="shared" si="56"/>
        <v>0.0004059105632</v>
      </c>
      <c r="H1356" s="177">
        <f t="shared" si="56"/>
        <v>0.01609948557</v>
      </c>
      <c r="I1356" s="177">
        <f t="shared" si="56"/>
        <v>0.01808166211</v>
      </c>
      <c r="J1356" s="177">
        <f t="shared" si="56"/>
        <v>0.01905284908</v>
      </c>
      <c r="K1356" s="177">
        <f t="shared" si="56"/>
        <v>0.003140617745</v>
      </c>
      <c r="L1356" s="177">
        <f t="shared" si="56"/>
        <v>0.001115261544</v>
      </c>
      <c r="M1356" s="177">
        <f t="shared" si="56"/>
        <v>0.006252900969</v>
      </c>
      <c r="N1356" s="177">
        <f t="shared" si="56"/>
        <v>0.005214658632</v>
      </c>
      <c r="O1356" s="177">
        <f t="shared" si="56"/>
        <v>0.005331530872</v>
      </c>
      <c r="P1356" s="177">
        <f t="shared" si="56"/>
        <v>0.002050243878</v>
      </c>
      <c r="Q1356" s="177">
        <f t="shared" si="56"/>
        <v>0.002076141213</v>
      </c>
      <c r="R1356" s="177">
        <f t="shared" si="56"/>
        <v>0.002148432515</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0.004059105632</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0.0006765176054</v>
      </c>
      <c r="E1361" s="177">
        <f>IF($G$1354&gt;0,'Assumptions (Hydro)'!$V$13*Model!$G$1354*'Assumptions (Hydro)'!D$2/10^9,0)</f>
        <v>0.0006765176054</v>
      </c>
      <c r="F1361" s="177">
        <f>IF($G$1354&gt;0,'Assumptions (Hydro)'!$V$13*Model!$G$1354*'Assumptions (Hydro)'!E$2/10^9,0)</f>
        <v>0.0006765176054</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0.0004059105632</v>
      </c>
      <c r="G1363" s="177">
        <f>IF($I$1354&gt;0,'Assumptions (Hydro)'!$V$13*Model!$I$1354*'Assumptions (Hydro)'!F$2/10^9,0)</f>
        <v>0.0004059105632</v>
      </c>
      <c r="H1363" s="177">
        <f>IF($I$1354&gt;0,'Assumptions (Hydro)'!$V$13*Model!$I$1354*'Assumptions (Hydro)'!G$2/10^9,0)</f>
        <v>0.0004128073222</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0.01568667824</v>
      </c>
      <c r="I1365" s="177">
        <f>IF($K$1354&gt;0,'Assumptions (Hydro)'!$V$13*Model!$K$1354*'Assumptions (Hydro)'!H$2/10^9,0)</f>
        <v>0.01616713318</v>
      </c>
      <c r="J1365" s="177">
        <f>IF($K$1354&gt;0,'Assumptions (Hydro)'!$V$13*Model!$K$1354*'Assumptions (Hydro)'!I$2/10^9,0)</f>
        <v>0.01703548859</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0.001914528929</v>
      </c>
      <c r="J1366" s="177">
        <f>IF($L$1354&gt;0,'Assumptions (Hydro)'!$V$13*Model!$L$1354*'Assumptions (Hydro)'!I$2/10^9,0)</f>
        <v>0.00201736049</v>
      </c>
      <c r="K1366" s="177">
        <f>IF($L$1354&gt;0,'Assumptions (Hydro)'!$V$13*Model!$L$1354*'Assumptions (Hydro)'!J$2/10^9,0)</f>
        <v>0.002068211685</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0.001072406059</v>
      </c>
      <c r="L1368" s="160">
        <f>IF($N$1354&gt;0,'Assumptions (Hydro)'!$V$13*Model!$N$1354*'Assumptions (Hydro)'!K$2/10^9,0)</f>
        <v>0.001115261544</v>
      </c>
      <c r="M1368" s="160">
        <f>IF($N$1354&gt;0,'Assumptions (Hydro)'!$V$13*Model!$N$1354*'Assumptions (Hydro)'!L$2/10^9,0)</f>
        <v>0.001136891085</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0.005116009884</v>
      </c>
      <c r="N1370" s="177">
        <f>IF($P$1354&gt;0,'Assumptions (Hydro)'!$V$13*Model!$P$1354*'Assumptions (Hydro)'!M$2/10^9,0)</f>
        <v>0.005214658632</v>
      </c>
      <c r="O1370" s="177">
        <f>IF($P$1354&gt;0,'Assumptions (Hydro)'!$V$13*Model!$P$1354*'Assumptions (Hydro)'!N$2/10^9,0)</f>
        <v>0.005331530872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0.002050243878</v>
      </c>
      <c r="Q1373" s="160">
        <f>IF($S$1354&gt;0,'Assumptions (Hydro)'!$V$13*Model!$S$1354*'Assumptions (Hydro)'!P$2/10^9,0)</f>
        <v>0.002076141213</v>
      </c>
      <c r="R1373" s="160">
        <f>IF($S$1354&gt;0,'Assumptions (Hydro)'!$V$13*Model!$S$1354*'Assumptions (Hydro)'!Q$2/10^9,0)</f>
        <v>0.002148432515</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0.002435463379</v>
      </c>
      <c r="D1408" s="279">
        <f>'Assumptions (Hydro)'!$V$4*Model!D1356</f>
        <v>0.0004059105632</v>
      </c>
      <c r="E1408" s="279">
        <f>'Assumptions (Hydro)'!$V$4*Model!E1356</f>
        <v>0.0004059105632</v>
      </c>
      <c r="F1408" s="279">
        <f>'Assumptions (Hydro)'!$V$4*Model!F1356</f>
        <v>0.0006494569012</v>
      </c>
      <c r="G1408" s="279">
        <f>'Assumptions (Hydro)'!$V$4*Model!G1356</f>
        <v>0.0002435463379</v>
      </c>
      <c r="H1408" s="279">
        <f>'Assumptions (Hydro)'!$V$4*Model!H1356</f>
        <v>0.009659691339</v>
      </c>
      <c r="I1408" s="279">
        <f>'Assumptions (Hydro)'!$V$4*Model!I1356</f>
        <v>0.01084899726</v>
      </c>
      <c r="J1408" s="279">
        <f>'Assumptions (Hydro)'!$V$4*Model!J1356</f>
        <v>0.01143170945</v>
      </c>
      <c r="K1408" s="279">
        <f>'Assumptions (Hydro)'!$V$4*Model!K1356</f>
        <v>0.001884370647</v>
      </c>
      <c r="L1408" s="279">
        <f>'Assumptions (Hydro)'!$V$4*Model!L1356</f>
        <v>0.0006691569263</v>
      </c>
      <c r="M1408" s="279">
        <f>'Assumptions (Hydro)'!$V$4*Model!M1356</f>
        <v>0.003751740581</v>
      </c>
      <c r="N1408" s="279">
        <f>'Assumptions (Hydro)'!$V$4*Model!N1356</f>
        <v>0.003128795179</v>
      </c>
      <c r="O1408" s="279">
        <f>'Assumptions (Hydro)'!$V$4*Model!O1356</f>
        <v>0.003198918523</v>
      </c>
      <c r="P1408" s="279">
        <f>'Assumptions (Hydro)'!$V$4*Model!P1356</f>
        <v>0.001230146327</v>
      </c>
      <c r="Q1408" s="279">
        <f>'Assumptions (Hydro)'!$V$4*Model!Q1356</f>
        <v>0.001245684728</v>
      </c>
      <c r="R1408" s="279">
        <f>'Assumptions (Hydro)'!$V$4*Model!R1356</f>
        <v>0.001289059509</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0.001623642253</v>
      </c>
      <c r="D1409" s="176">
        <f>'Assumptions (Hydro)'!$V$5*Model!D1356</f>
        <v>0.0002706070422</v>
      </c>
      <c r="E1409" s="176">
        <f>'Assumptions (Hydro)'!$V$5*Model!E1356</f>
        <v>0.0002706070422</v>
      </c>
      <c r="F1409" s="176">
        <f>'Assumptions (Hydro)'!$V$5*Model!F1356</f>
        <v>0.0004329712674</v>
      </c>
      <c r="G1409" s="176">
        <f>'Assumptions (Hydro)'!$V$5*Model!G1356</f>
        <v>0.0001623642253</v>
      </c>
      <c r="H1409" s="176">
        <f>'Assumptions (Hydro)'!$V$5*Model!H1356</f>
        <v>0.006439794226</v>
      </c>
      <c r="I1409" s="176">
        <f>'Assumptions (Hydro)'!$V$5*Model!I1356</f>
        <v>0.007232664842</v>
      </c>
      <c r="J1409" s="176">
        <f>'Assumptions (Hydro)'!$V$5*Model!J1356</f>
        <v>0.007621139631</v>
      </c>
      <c r="K1409" s="176">
        <f>'Assumptions (Hydro)'!$V$5*Model!K1356</f>
        <v>0.001256247098</v>
      </c>
      <c r="L1409" s="176">
        <f>'Assumptions (Hydro)'!$V$5*Model!L1356</f>
        <v>0.0004461046175</v>
      </c>
      <c r="M1409" s="176">
        <f>'Assumptions (Hydro)'!$V$5*Model!M1356</f>
        <v>0.002501160388</v>
      </c>
      <c r="N1409" s="176">
        <f>'Assumptions (Hydro)'!$V$5*Model!N1356</f>
        <v>0.002085863453</v>
      </c>
      <c r="O1409" s="176">
        <f>'Assumptions (Hydro)'!$V$5*Model!O1356</f>
        <v>0.002132612349</v>
      </c>
      <c r="P1409" s="176">
        <f>'Assumptions (Hydro)'!$V$5*Model!P1356</f>
        <v>0.0008200975511</v>
      </c>
      <c r="Q1409" s="176">
        <f>'Assumptions (Hydro)'!$V$5*Model!Q1356</f>
        <v>0.000830456485</v>
      </c>
      <c r="R1409" s="176">
        <f>'Assumptions (Hydro)'!$V$5*Model!R1356</f>
        <v>0.0008593730058</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-0.0001150053436</v>
      </c>
      <c r="E1410" s="177">
        <f t="array" ref="E1410">SUM(IF(ISERROR(E1411:E1461),"",E1411:E1461))</f>
        <v>-0.0001204680974</v>
      </c>
      <c r="F1410" s="177">
        <f t="array" ref="F1410">SUM(IF(ISERROR(F1411:F1461),"",F1411:F1461))</f>
        <v>-0.000126190332</v>
      </c>
      <c r="G1410" s="177">
        <f t="array" ref="G1410">SUM(IF(ISERROR(G1411:G1461),"",G1411:G1461))</f>
        <v>-0.0001896870446</v>
      </c>
      <c r="H1410" s="177">
        <f t="array" ref="H1410">SUM(IF(ISERROR(H1411:H1461),"",H1411:H1461))</f>
        <v>-0.0001986971792</v>
      </c>
      <c r="I1410" s="177">
        <f t="array" ref="I1410">SUM(IF(ISERROR(I1411:I1461),"",I1411:I1461))</f>
        <v>-0.000242832302</v>
      </c>
      <c r="J1410" s="177">
        <f t="array" ref="J1410">SUM(IF(ISERROR(J1411:J1461),"",J1411:J1461))</f>
        <v>-0.0002543668363</v>
      </c>
      <c r="K1410" s="177">
        <f t="array" ref="K1410">SUM(IF(ISERROR(K1411:K1461),"",K1411:K1461))</f>
        <v>-0.001651614185</v>
      </c>
      <c r="L1410" s="177">
        <f t="array" ref="L1410">SUM(IF(ISERROR(L1411:L1461),"",L1411:L1461))</f>
        <v>-0.001900064807</v>
      </c>
      <c r="M1410" s="177">
        <f t="array" ref="M1410">SUM(IF(ISERROR(M1411:M1461),"",M1411:M1461))</f>
        <v>-0.001990317886</v>
      </c>
      <c r="N1410" s="177">
        <f t="array" ref="N1410">SUM(IF(ISERROR(N1411:N1461),"",N1411:N1461))</f>
        <v>-0.002179051645</v>
      </c>
      <c r="O1410" s="177">
        <f t="array" ref="O1410">SUM(IF(ISERROR(O1411:O1461),"",O1411:O1461))</f>
        <v>-0.002282556598</v>
      </c>
      <c r="P1410" s="177">
        <f t="array" ref="P1410">SUM(IF(ISERROR(P1411:P1461),"",P1411:P1461))</f>
        <v>-0.00283473013</v>
      </c>
      <c r="Q1410" s="177">
        <f t="array" ref="Q1410">SUM(IF(ISERROR(Q1411:Q1461),"",Q1411:Q1461))</f>
        <v>-0.002969379811</v>
      </c>
      <c r="R1410" s="177">
        <f t="array" ref="R1410">SUM(IF(ISERROR(R1411:R1461),"",R1411:R1461))</f>
        <v>-0.003110425352</v>
      </c>
      <c r="S1410" s="177">
        <f t="array" ref="S1410">SUM(IF(ISERROR(S1411:S1461),"",S1411:S1461))</f>
        <v>-0.003205263106</v>
      </c>
      <c r="T1410" s="177">
        <f t="array" ref="T1410">SUM(IF(ISERROR(T1411:T1461),"",T1411:T1461))</f>
        <v>-0.003357513103</v>
      </c>
      <c r="U1410" s="177">
        <f t="array" ref="U1410">SUM(IF(ISERROR(U1411:U1461),"",U1411:U1461))</f>
        <v>-0.003516994976</v>
      </c>
      <c r="V1410" s="177">
        <f t="array" ref="V1410">SUM(IF(ISERROR(V1411:V1461),"",V1411:V1461))</f>
        <v>-0.00356870731</v>
      </c>
      <c r="W1410" s="177">
        <f t="array" ref="W1410">SUM(IF(ISERROR(W1411:W1461),"",W1411:W1461))</f>
        <v>-0.003738220907</v>
      </c>
      <c r="X1410" s="177">
        <f t="array" ref="X1410">SUM(IF(ISERROR(X1411:X1461),"",X1411:X1461))</f>
        <v>-0.003846187483</v>
      </c>
      <c r="Y1410" s="177">
        <f t="array" ref="Y1410">SUM(IF(ISERROR(Y1411:Y1461),"",Y1411:Y1461))</f>
        <v>-0.004028881388</v>
      </c>
      <c r="Z1410" s="177">
        <f t="array" ref="Z1410">SUM(IF(ISERROR(Z1411:Z1461),"",Z1411:Z1461))</f>
        <v>-0.00144174328</v>
      </c>
      <c r="AA1410" s="177">
        <f t="array" ref="AA1410">SUM(IF(ISERROR(AA1411:AA1461),"",AA1411:AA1461))</f>
        <v>-0.001169224255</v>
      </c>
      <c r="AB1410" s="177">
        <f t="array" ref="AB1410">SUM(IF(ISERROR(AB1411:AB1461),"",AB1411:AB1461))</f>
        <v>-0.001224762408</v>
      </c>
      <c r="AC1410" s="177">
        <f t="array" ref="AC1410">SUM(IF(ISERROR(AC1411:AC1461),"",AC1411:AC1461))</f>
        <v>-0.00109399504</v>
      </c>
      <c r="AD1410" s="177">
        <f t="array" ref="AD1410">SUM(IF(ISERROR(AD1411:AD1461),"",AD1411:AD1461))</f>
        <v>-0.001145959804</v>
      </c>
      <c r="AE1410" s="177">
        <f t="array" ref="AE1410">SUM(IF(ISERROR(AE1411:AE1461),"",AE1411:AE1461))</f>
        <v>-0.0003102681188</v>
      </c>
      <c r="AF1410" s="177">
        <f t="array" ref="AF1410">SUM(IF(ISERROR(AF1411:AF1461),"",AF1411:AF1461))</f>
        <v>-0.0003250058544</v>
      </c>
      <c r="AG1410" s="177">
        <f t="array" ref="AG1410">SUM(IF(ISERROR(AG1411:AG1461),"",AG1411:AG1461))</f>
        <v>-0.0003404436325</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-0.0001150053436</v>
      </c>
      <c r="E1412" s="177">
        <f>IF($D$1354&gt;0,PPMT('Assumptions (Hydro)'!$V$6,Model!X$1,'Assumptions (Hydro)'!$V$9,'Assumptions (Hydro)'!$V$4*Model!$D$1354*'Assumptions (Hydro)'!$B$2/10^9),0)</f>
        <v>-0.0001204680974</v>
      </c>
      <c r="F1412" s="177">
        <f>IF($D$1354&gt;0,PPMT('Assumptions (Hydro)'!$V$6,Model!Y$1,'Assumptions (Hydro)'!$V$9,'Assumptions (Hydro)'!$V$4*Model!$D$1354*'Assumptions (Hydro)'!$B$2/10^9),0)</f>
        <v>-0.000126190332</v>
      </c>
      <c r="G1412" s="177">
        <f>IF($D$1354&gt;0,PPMT('Assumptions (Hydro)'!$V$6,Model!Z$1,'Assumptions (Hydro)'!$V$9,'Assumptions (Hydro)'!$V$4*Model!$D$1354*'Assumptions (Hydro)'!$B$2/10^9),0)</f>
        <v>-0.0001321843728</v>
      </c>
      <c r="H1412" s="177">
        <f>IF($D$1354&gt;0,PPMT('Assumptions (Hydro)'!$V$6,Model!AA$1,'Assumptions (Hydro)'!$V$9,'Assumptions (Hydro)'!$V$4*Model!$D$1354*'Assumptions (Hydro)'!$B$2/10^9),0)</f>
        <v>-0.0001384631305</v>
      </c>
      <c r="I1412" s="177">
        <f>IF($D$1354&gt;0,PPMT('Assumptions (Hydro)'!$V$6,Model!AB$1,'Assumptions (Hydro)'!$V$9,'Assumptions (Hydro)'!$V$4*Model!$D$1354*'Assumptions (Hydro)'!$B$2/10^9),0)</f>
        <v>-0.0001450401292</v>
      </c>
      <c r="J1412" s="177">
        <f>IF($D$1354&gt;0,PPMT('Assumptions (Hydro)'!$V$6,Model!AC$1,'Assumptions (Hydro)'!$V$9,'Assumptions (Hydro)'!$V$4*Model!$D$1354*'Assumptions (Hydro)'!$B$2/10^9),0)</f>
        <v>-0.0001519295354</v>
      </c>
      <c r="K1412" s="177">
        <f>IF($D$1354&gt;0,PPMT('Assumptions (Hydro)'!$V$6,Model!AD$1,'Assumptions (Hydro)'!$V$9,'Assumptions (Hydro)'!$V$4*Model!$D$1354*'Assumptions (Hydro)'!$B$2/10^9),0)</f>
        <v>-0.0001591461883</v>
      </c>
      <c r="L1412" s="177">
        <f>IF($D$1354&gt;0,PPMT('Assumptions (Hydro)'!$V$6,Model!AE$1,'Assumptions (Hydro)'!$V$9,'Assumptions (Hydro)'!$V$4*Model!$D$1354*'Assumptions (Hydro)'!$B$2/10^9),0)</f>
        <v>-0.0001667056322</v>
      </c>
      <c r="M1412" s="177">
        <f>IF($D$1354&gt;0,PPMT('Assumptions (Hydro)'!$V$6,Model!AF$1,'Assumptions (Hydro)'!$V$9,'Assumptions (Hydro)'!$V$4*Model!$D$1354*'Assumptions (Hydro)'!$B$2/10^9),0)</f>
        <v>-0.0001746241498</v>
      </c>
      <c r="N1412" s="177">
        <f>IF($D$1354&gt;0,PPMT('Assumptions (Hydro)'!$V$6,Model!AG$1,'Assumptions (Hydro)'!$V$9,'Assumptions (Hydro)'!$V$4*Model!$D$1354*'Assumptions (Hydro)'!$B$2/10^9),0)</f>
        <v>-0.0001829187969</v>
      </c>
      <c r="O1412" s="177">
        <f>IF($D$1354&gt;0,PPMT('Assumptions (Hydro)'!$V$6,Model!AH$1,'Assumptions (Hydro)'!$V$9,'Assumptions (Hydro)'!$V$4*Model!$D$1354*'Assumptions (Hydro)'!$B$2/10^9),0)</f>
        <v>-0.0001916074397</v>
      </c>
      <c r="P1412" s="177">
        <f>IF($D$1354&gt;0,PPMT('Assumptions (Hydro)'!$V$6,Model!AI$1,'Assumptions (Hydro)'!$V$9,'Assumptions (Hydro)'!$V$4*Model!$D$1354*'Assumptions (Hydro)'!$B$2/10^9),0)</f>
        <v>-0.0002007087931</v>
      </c>
      <c r="Q1412" s="177">
        <f>IF($D$1354&gt;0,PPMT('Assumptions (Hydro)'!$V$6,Model!AJ$1,'Assumptions (Hydro)'!$V$9,'Assumptions (Hydro)'!$V$4*Model!$D$1354*'Assumptions (Hydro)'!$B$2/10^9),0)</f>
        <v>-0.0002102424608</v>
      </c>
      <c r="R1412" s="177">
        <f>IF($D$1354&gt;0,PPMT('Assumptions (Hydro)'!$V$6,Model!AK$1,'Assumptions (Hydro)'!$V$9,'Assumptions (Hydro)'!$V$4*Model!$D$1354*'Assumptions (Hydro)'!$B$2/10^9),0)</f>
        <v>-0.0002202289777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-0.0000575026718</v>
      </c>
      <c r="H1415" s="160">
        <f>IF($G$1354&gt;0,PPMT('Assumptions (Hydro)'!$V$6,Model!X$1,'Assumptions (Hydro)'!$V$9,'Assumptions (Hydro)'!$V$4*Model!$G$1354*AVERAGE('Assumptions (Hydro)'!$C$2:$E$2)/10^9),0)</f>
        <v>-0.00006023404871</v>
      </c>
      <c r="I1415" s="160">
        <f>IF($G$1354&gt;0,PPMT('Assumptions (Hydro)'!$V$6,Model!Y$1,'Assumptions (Hydro)'!$V$9,'Assumptions (Hydro)'!$V$4*Model!$G$1354*AVERAGE('Assumptions (Hydro)'!$C$2:$E$2)/10^9),0)</f>
        <v>-0.00006309516602</v>
      </c>
      <c r="J1415" s="160">
        <f>IF($G$1354&gt;0,PPMT('Assumptions (Hydro)'!$V$6,Model!Z$1,'Assumptions (Hydro)'!$V$9,'Assumptions (Hydro)'!$V$4*Model!$G$1354*AVERAGE('Assumptions (Hydro)'!$C$2:$E$2)/10^9),0)</f>
        <v>-0.0000660921864</v>
      </c>
      <c r="K1415" s="160">
        <f>IF($G$1354&gt;0,PPMT('Assumptions (Hydro)'!$V$6,Model!AA$1,'Assumptions (Hydro)'!$V$9,'Assumptions (Hydro)'!$V$4*Model!$G$1354*AVERAGE('Assumptions (Hydro)'!$C$2:$E$2)/10^9),0)</f>
        <v>-0.00006923156526</v>
      </c>
      <c r="L1415" s="160">
        <f>IF($G$1354&gt;0,PPMT('Assumptions (Hydro)'!$V$6,Model!AB$1,'Assumptions (Hydro)'!$V$9,'Assumptions (Hydro)'!$V$4*Model!$G$1354*AVERAGE('Assumptions (Hydro)'!$C$2:$E$2)/10^9),0)</f>
        <v>-0.00007252006461</v>
      </c>
      <c r="M1415" s="160">
        <f>IF($G$1354&gt;0,PPMT('Assumptions (Hydro)'!$V$6,Model!AC$1,'Assumptions (Hydro)'!$V$9,'Assumptions (Hydro)'!$V$4*Model!$G$1354*AVERAGE('Assumptions (Hydro)'!$C$2:$E$2)/10^9),0)</f>
        <v>-0.00007596476768</v>
      </c>
      <c r="N1415" s="160">
        <f>IF($G$1354&gt;0,PPMT('Assumptions (Hydro)'!$V$6,Model!AD$1,'Assumptions (Hydro)'!$V$9,'Assumptions (Hydro)'!$V$4*Model!$G$1354*AVERAGE('Assumptions (Hydro)'!$C$2:$E$2)/10^9),0)</f>
        <v>-0.00007957309414</v>
      </c>
      <c r="O1415" s="160">
        <f>IF($G$1354&gt;0,PPMT('Assumptions (Hydro)'!$V$6,Model!AE$1,'Assumptions (Hydro)'!$V$9,'Assumptions (Hydro)'!$V$4*Model!$G$1354*AVERAGE('Assumptions (Hydro)'!$C$2:$E$2)/10^9),0)</f>
        <v>-0.00008335281611</v>
      </c>
      <c r="P1415" s="160">
        <f>IF($G$1354&gt;0,PPMT('Assumptions (Hydro)'!$V$6,Model!AF$1,'Assumptions (Hydro)'!$V$9,'Assumptions (Hydro)'!$V$4*Model!$G$1354*AVERAGE('Assumptions (Hydro)'!$C$2:$E$2)/10^9),0)</f>
        <v>-0.00008731207488</v>
      </c>
      <c r="Q1415" s="160">
        <f>IF($G$1354&gt;0,PPMT('Assumptions (Hydro)'!$V$6,Model!AG$1,'Assumptions (Hydro)'!$V$9,'Assumptions (Hydro)'!$V$4*Model!$G$1354*AVERAGE('Assumptions (Hydro)'!$C$2:$E$2)/10^9),0)</f>
        <v>-0.00009145939844</v>
      </c>
      <c r="R1415" s="160">
        <f>IF($G$1354&gt;0,PPMT('Assumptions (Hydro)'!$V$6,Model!AH$1,'Assumptions (Hydro)'!$V$9,'Assumptions (Hydro)'!$V$4*Model!$G$1354*AVERAGE('Assumptions (Hydro)'!$C$2:$E$2)/10^9),0)</f>
        <v>-0.00009580371986</v>
      </c>
      <c r="S1415" s="160">
        <f>IF($G$1354&gt;0,PPMT('Assumptions (Hydro)'!$V$6,Model!AI$1,'Assumptions (Hydro)'!$V$9,'Assumptions (Hydro)'!$V$4*Model!$G$1354*AVERAGE('Assumptions (Hydro)'!$C$2:$E$2)/10^9),0)</f>
        <v>-0.0001003543966</v>
      </c>
      <c r="T1415" s="160">
        <f>IF($G$1354&gt;0,PPMT('Assumptions (Hydro)'!$V$6,Model!AJ$1,'Assumptions (Hydro)'!$V$9,'Assumptions (Hydro)'!$V$4*Model!$G$1354*AVERAGE('Assumptions (Hydro)'!$C$2:$E$2)/10^9),0)</f>
        <v>-0.0001051212304</v>
      </c>
      <c r="U1415" s="160">
        <f>IF($G$1354&gt;0,PPMT('Assumptions (Hydro)'!$V$6,Model!AK$1,'Assumptions (Hydro)'!$V$9,'Assumptions (Hydro)'!$V$4*Model!$G$1354*AVERAGE('Assumptions (Hydro)'!$C$2:$E$2)/10^9),0)</f>
        <v>-0.0001101144888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-0.00003469700675</v>
      </c>
      <c r="J1417" s="160">
        <f>IF($I$1354&gt;0,PPMT('Assumptions (Hydro)'!$V$6,Model!X$1,'Assumptions (Hydro)'!$V$9,'Assumptions (Hydro)'!$V$4*Model!$I$1354*AVERAGE('Assumptions (Hydro)'!$E$2:$G$2)/10^9),0)</f>
        <v>-0.00003634511457</v>
      </c>
      <c r="K1417" s="160">
        <f>IF($I$1354&gt;0,PPMT('Assumptions (Hydro)'!$V$6,Model!Y$1,'Assumptions (Hydro)'!$V$9,'Assumptions (Hydro)'!$V$4*Model!$I$1354*AVERAGE('Assumptions (Hydro)'!$E$2:$G$2)/10^9),0)</f>
        <v>-0.00003807150751</v>
      </c>
      <c r="L1417" s="160">
        <f>IF($I$1354&gt;0,PPMT('Assumptions (Hydro)'!$V$6,Model!Z$1,'Assumptions (Hydro)'!$V$9,'Assumptions (Hydro)'!$V$4*Model!$I$1354*AVERAGE('Assumptions (Hydro)'!$E$2:$G$2)/10^9),0)</f>
        <v>-0.00003987990412</v>
      </c>
      <c r="M1417" s="160">
        <f>IF($I$1354&gt;0,PPMT('Assumptions (Hydro)'!$V$6,Model!AA$1,'Assumptions (Hydro)'!$V$9,'Assumptions (Hydro)'!$V$4*Model!$I$1354*AVERAGE('Assumptions (Hydro)'!$E$2:$G$2)/10^9),0)</f>
        <v>-0.00004177419956</v>
      </c>
      <c r="N1417" s="160">
        <f>IF($I$1354&gt;0,PPMT('Assumptions (Hydro)'!$V$6,Model!AB$1,'Assumptions (Hydro)'!$V$9,'Assumptions (Hydro)'!$V$4*Model!$I$1354*AVERAGE('Assumptions (Hydro)'!$E$2:$G$2)/10^9),0)</f>
        <v>-0.00004375847404</v>
      </c>
      <c r="O1417" s="160">
        <f>IF($I$1354&gt;0,PPMT('Assumptions (Hydro)'!$V$6,Model!AC$1,'Assumptions (Hydro)'!$V$9,'Assumptions (Hydro)'!$V$4*Model!$I$1354*AVERAGE('Assumptions (Hydro)'!$E$2:$G$2)/10^9),0)</f>
        <v>-0.00004583700156</v>
      </c>
      <c r="P1417" s="160">
        <f>IF($I$1354&gt;0,PPMT('Assumptions (Hydro)'!$V$6,Model!AD$1,'Assumptions (Hydro)'!$V$9,'Assumptions (Hydro)'!$V$4*Model!$I$1354*AVERAGE('Assumptions (Hydro)'!$E$2:$G$2)/10^9),0)</f>
        <v>-0.00004801425913</v>
      </c>
      <c r="Q1417" s="160">
        <f>IF($I$1354&gt;0,PPMT('Assumptions (Hydro)'!$V$6,Model!AE$1,'Assumptions (Hydro)'!$V$9,'Assumptions (Hydro)'!$V$4*Model!$I$1354*AVERAGE('Assumptions (Hydro)'!$E$2:$G$2)/10^9),0)</f>
        <v>-0.00005029493644</v>
      </c>
      <c r="R1417" s="160">
        <f>IF($I$1354&gt;0,PPMT('Assumptions (Hydro)'!$V$6,Model!AF$1,'Assumptions (Hydro)'!$V$9,'Assumptions (Hydro)'!$V$4*Model!$I$1354*AVERAGE('Assumptions (Hydro)'!$E$2:$G$2)/10^9),0)</f>
        <v>-0.00005268394592</v>
      </c>
      <c r="S1417" s="160">
        <f>IF($I$1354&gt;0,PPMT('Assumptions (Hydro)'!$V$6,Model!AG$1,'Assumptions (Hydro)'!$V$9,'Assumptions (Hydro)'!$V$4*Model!$I$1354*AVERAGE('Assumptions (Hydro)'!$E$2:$G$2)/10^9),0)</f>
        <v>-0.00005518643335</v>
      </c>
      <c r="T1417" s="160">
        <f>IF($I$1354&gt;0,PPMT('Assumptions (Hydro)'!$V$6,Model!AH$1,'Assumptions (Hydro)'!$V$9,'Assumptions (Hydro)'!$V$4*Model!$I$1354*AVERAGE('Assumptions (Hydro)'!$E$2:$G$2)/10^9),0)</f>
        <v>-0.00005780778894</v>
      </c>
      <c r="U1417" s="160">
        <f>IF($I$1354&gt;0,PPMT('Assumptions (Hydro)'!$V$6,Model!AI$1,'Assumptions (Hydro)'!$V$9,'Assumptions (Hydro)'!$V$4*Model!$I$1354*AVERAGE('Assumptions (Hydro)'!$E$2:$G$2)/10^9),0)</f>
        <v>-0.00006055365891</v>
      </c>
      <c r="V1417" s="160">
        <f>IF($I$1354&gt;0,PPMT('Assumptions (Hydro)'!$V$6,Model!AJ$1,'Assumptions (Hydro)'!$V$9,'Assumptions (Hydro)'!$V$4*Model!$I$1354*AVERAGE('Assumptions (Hydro)'!$E$2:$G$2)/10^9),0)</f>
        <v>-0.00006342995771</v>
      </c>
      <c r="W1417" s="160">
        <f>IF($I$1354&gt;0,PPMT('Assumptions (Hydro)'!$V$6,Model!AK$1,'Assumptions (Hydro)'!$V$9,'Assumptions (Hydro)'!$V$4*Model!$I$1354*AVERAGE('Assumptions (Hydro)'!$E$2:$G$2)/10^9),0)</f>
        <v>-0.0000664428807</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-0.001385164924</v>
      </c>
      <c r="L1419" s="160">
        <f>IF($K$1354&gt;0,PPMT('Assumptions (Hydro)'!$V$6,Model!X$1,'Assumptions (Hydro)'!$V$9,'Assumptions (Hydro)'!$V$4*Model!$K$1354*AVERAGE('Assumptions (Hydro)'!$G$2:$I$2)/10^9),0)</f>
        <v>-0.001450960258</v>
      </c>
      <c r="M1419" s="160">
        <f>IF($K$1354&gt;0,PPMT('Assumptions (Hydro)'!$V$6,Model!Y$1,'Assumptions (Hydro)'!$V$9,'Assumptions (Hydro)'!$V$4*Model!$K$1354*AVERAGE('Assumptions (Hydro)'!$G$2:$I$2)/10^9),0)</f>
        <v>-0.00151988087</v>
      </c>
      <c r="N1419" s="160">
        <f>IF($K$1354&gt;0,PPMT('Assumptions (Hydro)'!$V$6,Model!Z$1,'Assumptions (Hydro)'!$V$9,'Assumptions (Hydro)'!$V$4*Model!$K$1354*AVERAGE('Assumptions (Hydro)'!$G$2:$I$2)/10^9),0)</f>
        <v>-0.001592075212</v>
      </c>
      <c r="O1419" s="160">
        <f>IF($K$1354&gt;0,PPMT('Assumptions (Hydro)'!$V$6,Model!AA$1,'Assumptions (Hydro)'!$V$9,'Assumptions (Hydro)'!$V$4*Model!$K$1354*AVERAGE('Assumptions (Hydro)'!$G$2:$I$2)/10^9),0)</f>
        <v>-0.001667698784</v>
      </c>
      <c r="P1419" s="160">
        <f>IF($K$1354&gt;0,PPMT('Assumptions (Hydro)'!$V$6,Model!AB$1,'Assumptions (Hydro)'!$V$9,'Assumptions (Hydro)'!$V$4*Model!$K$1354*AVERAGE('Assumptions (Hydro)'!$G$2:$I$2)/10^9),0)</f>
        <v>-0.001746914476</v>
      </c>
      <c r="Q1419" s="160">
        <f>IF($K$1354&gt;0,PPMT('Assumptions (Hydro)'!$V$6,Model!AC$1,'Assumptions (Hydro)'!$V$9,'Assumptions (Hydro)'!$V$4*Model!$K$1354*AVERAGE('Assumptions (Hydro)'!$G$2:$I$2)/10^9),0)</f>
        <v>-0.001829892914</v>
      </c>
      <c r="R1419" s="160">
        <f>IF($K$1354&gt;0,PPMT('Assumptions (Hydro)'!$V$6,Model!AD$1,'Assumptions (Hydro)'!$V$9,'Assumptions (Hydro)'!$V$4*Model!$K$1354*AVERAGE('Assumptions (Hydro)'!$G$2:$I$2)/10^9),0)</f>
        <v>-0.001916812827</v>
      </c>
      <c r="S1419" s="160">
        <f>IF($K$1354&gt;0,PPMT('Assumptions (Hydro)'!$V$6,Model!AE$1,'Assumptions (Hydro)'!$V$9,'Assumptions (Hydro)'!$V$4*Model!$K$1354*AVERAGE('Assumptions (Hydro)'!$G$2:$I$2)/10^9),0)</f>
        <v>-0.002007861437</v>
      </c>
      <c r="T1419" s="160">
        <f>IF($K$1354&gt;0,PPMT('Assumptions (Hydro)'!$V$6,Model!AF$1,'Assumptions (Hydro)'!$V$9,'Assumptions (Hydro)'!$V$4*Model!$K$1354*AVERAGE('Assumptions (Hydro)'!$G$2:$I$2)/10^9),0)</f>
        <v>-0.002103234855</v>
      </c>
      <c r="U1419" s="160">
        <f>IF($K$1354&gt;0,PPMT('Assumptions (Hydro)'!$V$6,Model!AG$1,'Assumptions (Hydro)'!$V$9,'Assumptions (Hydro)'!$V$4*Model!$K$1354*AVERAGE('Assumptions (Hydro)'!$G$2:$I$2)/10^9),0)</f>
        <v>-0.002203138511</v>
      </c>
      <c r="V1419" s="160">
        <f>IF($K$1354&gt;0,PPMT('Assumptions (Hydro)'!$V$6,Model!AH$1,'Assumptions (Hydro)'!$V$9,'Assumptions (Hydro)'!$V$4*Model!$K$1354*AVERAGE('Assumptions (Hydro)'!$G$2:$I$2)/10^9),0)</f>
        <v>-0.00230778759</v>
      </c>
      <c r="W1419" s="160">
        <f>IF($K$1354&gt;0,PPMT('Assumptions (Hydro)'!$V$6,Model!AI$1,'Assumptions (Hydro)'!$V$9,'Assumptions (Hydro)'!$V$4*Model!$K$1354*AVERAGE('Assumptions (Hydro)'!$G$2:$I$2)/10^9),0)</f>
        <v>-0.0024174075</v>
      </c>
      <c r="X1419" s="160">
        <f>IF($K$1354&gt;0,PPMT('Assumptions (Hydro)'!$V$6,Model!AJ$1,'Assumptions (Hydro)'!$V$9,'Assumptions (Hydro)'!$V$4*Model!$K$1354*AVERAGE('Assumptions (Hydro)'!$G$2:$I$2)/10^9),0)</f>
        <v>-0.002532234357</v>
      </c>
      <c r="Y1419" s="160">
        <f>IF($K$1354&gt;0,PPMT('Assumptions (Hydro)'!$V$6,Model!AK$1,'Assumptions (Hydro)'!$V$9,'Assumptions (Hydro)'!$V$4*Model!$K$1354*AVERAGE('Assumptions (Hydro)'!$G$2:$I$2)/10^9),0)</f>
        <v>-0.002652515489</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-0.0001699989484</v>
      </c>
      <c r="M1420" s="160">
        <f>IF($L$1354&gt;0,PPMT('Assumptions (Hydro)'!$V$6,Model!X$1,'Assumptions (Hydro)'!$V$9,'Assumptions (Hydro)'!$V$4*Model!$L$1354*AVERAGE('Assumptions (Hydro)'!$H$2:$J$2)/10^9),0)</f>
        <v>-0.0001780738985</v>
      </c>
      <c r="N1420" s="160">
        <f>IF($L$1354&gt;0,PPMT('Assumptions (Hydro)'!$V$6,Model!Y$1,'Assumptions (Hydro)'!$V$9,'Assumptions (Hydro)'!$V$4*Model!$L$1354*AVERAGE('Assumptions (Hydro)'!$H$2:$J$2)/10^9),0)</f>
        <v>-0.0001865324087</v>
      </c>
      <c r="O1420" s="160">
        <f>IF($L$1354&gt;0,PPMT('Assumptions (Hydro)'!$V$6,Model!Z$1,'Assumptions (Hydro)'!$V$9,'Assumptions (Hydro)'!$V$4*Model!$L$1354*AVERAGE('Assumptions (Hydro)'!$H$2:$J$2)/10^9),0)</f>
        <v>-0.0001953926981</v>
      </c>
      <c r="P1420" s="160">
        <f>IF($L$1354&gt;0,PPMT('Assumptions (Hydro)'!$V$6,Model!AA$1,'Assumptions (Hydro)'!$V$9,'Assumptions (Hydro)'!$V$4*Model!$L$1354*AVERAGE('Assumptions (Hydro)'!$H$2:$J$2)/10^9),0)</f>
        <v>-0.0002046738513</v>
      </c>
      <c r="Q1420" s="160">
        <f>IF($L$1354&gt;0,PPMT('Assumptions (Hydro)'!$V$6,Model!AB$1,'Assumptions (Hydro)'!$V$9,'Assumptions (Hydro)'!$V$4*Model!$L$1354*AVERAGE('Assumptions (Hydro)'!$H$2:$J$2)/10^9),0)</f>
        <v>-0.0002143958592</v>
      </c>
      <c r="R1420" s="160">
        <f>IF($L$1354&gt;0,PPMT('Assumptions (Hydro)'!$V$6,Model!AC$1,'Assumptions (Hydro)'!$V$9,'Assumptions (Hydro)'!$V$4*Model!$L$1354*AVERAGE('Assumptions (Hydro)'!$H$2:$J$2)/10^9),0)</f>
        <v>-0.0002245796625</v>
      </c>
      <c r="S1420" s="160">
        <f>IF($L$1354&gt;0,PPMT('Assumptions (Hydro)'!$V$6,Model!AD$1,'Assumptions (Hydro)'!$V$9,'Assumptions (Hydro)'!$V$4*Model!$L$1354*AVERAGE('Assumptions (Hydro)'!$H$2:$J$2)/10^9),0)</f>
        <v>-0.0002352471965</v>
      </c>
      <c r="T1420" s="160">
        <f>IF($L$1354&gt;0,PPMT('Assumptions (Hydro)'!$V$6,Model!AE$1,'Assumptions (Hydro)'!$V$9,'Assumptions (Hydro)'!$V$4*Model!$L$1354*AVERAGE('Assumptions (Hydro)'!$H$2:$J$2)/10^9),0)</f>
        <v>-0.0002464214383</v>
      </c>
      <c r="U1420" s="160">
        <f>IF($L$1354&gt;0,PPMT('Assumptions (Hydro)'!$V$6,Model!AF$1,'Assumptions (Hydro)'!$V$9,'Assumptions (Hydro)'!$V$4*Model!$L$1354*AVERAGE('Assumptions (Hydro)'!$H$2:$J$2)/10^9),0)</f>
        <v>-0.0002581264566</v>
      </c>
      <c r="V1420" s="160">
        <f>IF($L$1354&gt;0,PPMT('Assumptions (Hydro)'!$V$6,Model!AG$1,'Assumptions (Hydro)'!$V$9,'Assumptions (Hydro)'!$V$4*Model!$L$1354*AVERAGE('Assumptions (Hydro)'!$H$2:$J$2)/10^9),0)</f>
        <v>-0.0002703874633</v>
      </c>
      <c r="W1420" s="160">
        <f>IF($L$1354&gt;0,PPMT('Assumptions (Hydro)'!$V$6,Model!AH$1,'Assumptions (Hydro)'!$V$9,'Assumptions (Hydro)'!$V$4*Model!$L$1354*AVERAGE('Assumptions (Hydro)'!$H$2:$J$2)/10^9),0)</f>
        <v>-0.0002832308678</v>
      </c>
      <c r="X1420" s="160">
        <f>IF($L$1354&gt;0,PPMT('Assumptions (Hydro)'!$V$6,Model!AI$1,'Assumptions (Hydro)'!$V$9,'Assumptions (Hydro)'!$V$4*Model!$L$1354*AVERAGE('Assumptions (Hydro)'!$H$2:$J$2)/10^9),0)</f>
        <v>-0.000296684334</v>
      </c>
      <c r="Y1420" s="160">
        <f>IF($L$1354&gt;0,PPMT('Assumptions (Hydro)'!$V$6,Model!AJ$1,'Assumptions (Hydro)'!$V$9,'Assumptions (Hydro)'!$V$4*Model!$L$1354*AVERAGE('Assumptions (Hydro)'!$H$2:$J$2)/10^9),0)</f>
        <v>-0.0003107768399</v>
      </c>
      <c r="Z1420" s="160">
        <f>IF($L$1354&gt;0,PPMT('Assumptions (Hydro)'!$V$6,Model!AK$1,'Assumptions (Hydro)'!$V$9,'Assumptions (Hydro)'!$V$4*Model!$L$1354*AVERAGE('Assumptions (Hydro)'!$H$2:$J$2)/10^9),0)</f>
        <v>-0.0003255387398</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-0.00009419365961</v>
      </c>
      <c r="O1422" s="177">
        <f>IF($N$1354&gt;0,PPMT('Assumptions (Hydro)'!$V$6,Model!X$1,'Assumptions (Hydro)'!$V$9,'Assumptions (Hydro)'!$V$4*Model!$N$1354*AVERAGE('Assumptions (Hydro)'!$J$2:$L$2)/10^9),0)</f>
        <v>-0.00009866785844</v>
      </c>
      <c r="P1422" s="177">
        <f>IF($N$1354&gt;0,PPMT('Assumptions (Hydro)'!$V$6,Model!Y$1,'Assumptions (Hydro)'!$V$9,'Assumptions (Hydro)'!$V$4*Model!$N$1354*AVERAGE('Assumptions (Hydro)'!$J$2:$L$2)/10^9),0)</f>
        <v>-0.0001033545817</v>
      </c>
      <c r="Q1422" s="177">
        <f>IF($N$1354&gt;0,PPMT('Assumptions (Hydro)'!$V$6,Model!Z$1,'Assumptions (Hydro)'!$V$9,'Assumptions (Hydro)'!$V$4*Model!$N$1354*AVERAGE('Assumptions (Hydro)'!$J$2:$L$2)/10^9),0)</f>
        <v>-0.0001082639243</v>
      </c>
      <c r="R1422" s="177">
        <f>IF($N$1354&gt;0,PPMT('Assumptions (Hydro)'!$V$6,Model!AA$1,'Assumptions (Hydro)'!$V$9,'Assumptions (Hydro)'!$V$4*Model!$N$1354*AVERAGE('Assumptions (Hydro)'!$J$2:$L$2)/10^9),0)</f>
        <v>-0.0001134064608</v>
      </c>
      <c r="S1422" s="177">
        <f>IF($N$1354&gt;0,PPMT('Assumptions (Hydro)'!$V$6,Model!AB$1,'Assumptions (Hydro)'!$V$9,'Assumptions (Hydro)'!$V$4*Model!$N$1354*AVERAGE('Assumptions (Hydro)'!$J$2:$L$2)/10^9),0)</f>
        <v>-0.0001187932676</v>
      </c>
      <c r="T1422" s="177">
        <f>IF($N$1354&gt;0,PPMT('Assumptions (Hydro)'!$V$6,Model!AC$1,'Assumptions (Hydro)'!$V$9,'Assumptions (Hydro)'!$V$4*Model!$N$1354*AVERAGE('Assumptions (Hydro)'!$J$2:$L$2)/10^9),0)</f>
        <v>-0.0001244359478</v>
      </c>
      <c r="U1422" s="177">
        <f>IF($N$1354&gt;0,PPMT('Assumptions (Hydro)'!$V$6,Model!AD$1,'Assumptions (Hydro)'!$V$9,'Assumptions (Hydro)'!$V$4*Model!$N$1354*AVERAGE('Assumptions (Hydro)'!$J$2:$L$2)/10^9),0)</f>
        <v>-0.0001303466554</v>
      </c>
      <c r="V1422" s="177">
        <f>IF($N$1354&gt;0,PPMT('Assumptions (Hydro)'!$V$6,Model!AE$1,'Assumptions (Hydro)'!$V$9,'Assumptions (Hydro)'!$V$4*Model!$N$1354*AVERAGE('Assumptions (Hydro)'!$J$2:$L$2)/10^9),0)</f>
        <v>-0.0001365381215</v>
      </c>
      <c r="W1422" s="177">
        <f>IF($N$1354&gt;0,PPMT('Assumptions (Hydro)'!$V$6,Model!AF$1,'Assumptions (Hydro)'!$V$9,'Assumptions (Hydro)'!$V$4*Model!$N$1354*AVERAGE('Assumptions (Hydro)'!$J$2:$L$2)/10^9),0)</f>
        <v>-0.0001430236823</v>
      </c>
      <c r="X1422" s="177">
        <f>IF($N$1354&gt;0,PPMT('Assumptions (Hydro)'!$V$6,Model!AG$1,'Assumptions (Hydro)'!$V$9,'Assumptions (Hydro)'!$V$4*Model!$N$1354*AVERAGE('Assumptions (Hydro)'!$J$2:$L$2)/10^9),0)</f>
        <v>-0.0001498173072</v>
      </c>
      <c r="Y1422" s="177">
        <f>IF($N$1354&gt;0,PPMT('Assumptions (Hydro)'!$V$6,Model!AH$1,'Assumptions (Hydro)'!$V$9,'Assumptions (Hydro)'!$V$4*Model!$N$1354*AVERAGE('Assumptions (Hydro)'!$J$2:$L$2)/10^9),0)</f>
        <v>-0.0001569336293</v>
      </c>
      <c r="Z1422" s="177">
        <f>IF($N$1354&gt;0,PPMT('Assumptions (Hydro)'!$V$6,Model!AI$1,'Assumptions (Hydro)'!$V$9,'Assumptions (Hydro)'!$V$4*Model!$N$1354*AVERAGE('Assumptions (Hydro)'!$J$2:$L$2)/10^9),0)</f>
        <v>-0.0001643879767</v>
      </c>
      <c r="AA1422" s="177">
        <f>IF($N$1354&gt;0,PPMT('Assumptions (Hydro)'!$V$6,Model!AJ$1,'Assumptions (Hydro)'!$V$9,'Assumptions (Hydro)'!$V$4*Model!$N$1354*AVERAGE('Assumptions (Hydro)'!$J$2:$L$2)/10^9),0)</f>
        <v>-0.0001721964056</v>
      </c>
      <c r="AB1422" s="177">
        <f>IF($N$1354&gt;0,PPMT('Assumptions (Hydro)'!$V$6,Model!AK$1,'Assumptions (Hydro)'!$V$9,'Assumptions (Hydro)'!$V$4*Model!$N$1354*AVERAGE('Assumptions (Hydro)'!$J$2:$L$2)/10^9),0)</f>
        <v>-0.0001803757348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-0.0004437520935</v>
      </c>
      <c r="Q1424" s="177">
        <f>IF($P$1354&gt;0,PPMT('Assumptions (Hydro)'!$V$6,Model!X$1,'Assumptions (Hydro)'!$V$9,'Assumptions (Hydro)'!$V$4*Model!$P$1354*AVERAGE('Assumptions (Hydro)'!$L$2:$N$2)/10^9),0)</f>
        <v>-0.0004648303179</v>
      </c>
      <c r="R1424" s="177">
        <f>IF($P$1354&gt;0,PPMT('Assumptions (Hydro)'!$V$6,Model!Y$1,'Assumptions (Hydro)'!$V$9,'Assumptions (Hydro)'!$V$4*Model!$P$1354*AVERAGE('Assumptions (Hydro)'!$L$2:$N$2)/10^9),0)</f>
        <v>-0.000486909758</v>
      </c>
      <c r="S1424" s="177">
        <f>IF($P$1354&gt;0,PPMT('Assumptions (Hydro)'!$V$6,Model!Z$1,'Assumptions (Hydro)'!$V$9,'Assumptions (Hydro)'!$V$4*Model!$P$1354*AVERAGE('Assumptions (Hydro)'!$L$2:$N$2)/10^9),0)</f>
        <v>-0.0005100379715</v>
      </c>
      <c r="T1424" s="177">
        <f>IF($P$1354&gt;0,PPMT('Assumptions (Hydro)'!$V$6,Model!AA$1,'Assumptions (Hydro)'!$V$9,'Assumptions (Hydro)'!$V$4*Model!$P$1354*AVERAGE('Assumptions (Hydro)'!$L$2:$N$2)/10^9),0)</f>
        <v>-0.0005342647752</v>
      </c>
      <c r="U1424" s="177">
        <f>IF($P$1354&gt;0,PPMT('Assumptions (Hydro)'!$V$6,Model!AB$1,'Assumptions (Hydro)'!$V$9,'Assumptions (Hydro)'!$V$4*Model!$P$1354*AVERAGE('Assumptions (Hydro)'!$L$2:$N$2)/10^9),0)</f>
        <v>-0.000559642352</v>
      </c>
      <c r="V1424" s="177">
        <f>IF($P$1354&gt;0,PPMT('Assumptions (Hydro)'!$V$6,Model!AC$1,'Assumptions (Hydro)'!$V$9,'Assumptions (Hydro)'!$V$4*Model!$P$1354*AVERAGE('Assumptions (Hydro)'!$L$2:$N$2)/10^9),0)</f>
        <v>-0.0005862253637</v>
      </c>
      <c r="W1424" s="177">
        <f>IF($P$1354&gt;0,PPMT('Assumptions (Hydro)'!$V$6,Model!AD$1,'Assumptions (Hydro)'!$V$9,'Assumptions (Hydro)'!$V$4*Model!$P$1354*AVERAGE('Assumptions (Hydro)'!$L$2:$N$2)/10^9),0)</f>
        <v>-0.0006140710685</v>
      </c>
      <c r="X1424" s="177">
        <f>IF($P$1354&gt;0,PPMT('Assumptions (Hydro)'!$V$6,Model!AE$1,'Assumptions (Hydro)'!$V$9,'Assumptions (Hydro)'!$V$4*Model!$P$1354*AVERAGE('Assumptions (Hydro)'!$L$2:$N$2)/10^9),0)</f>
        <v>-0.0006432394443</v>
      </c>
      <c r="Y1424" s="177">
        <f>IF($P$1354&gt;0,PPMT('Assumptions (Hydro)'!$V$6,Model!AF$1,'Assumptions (Hydro)'!$V$9,'Assumptions (Hydro)'!$V$4*Model!$P$1354*AVERAGE('Assumptions (Hydro)'!$L$2:$N$2)/10^9),0)</f>
        <v>-0.0006737933179</v>
      </c>
      <c r="Z1424" s="177">
        <f>IF($P$1354&gt;0,PPMT('Assumptions (Hydro)'!$V$6,Model!AG$1,'Assumptions (Hydro)'!$V$9,'Assumptions (Hydro)'!$V$4*Model!$P$1354*AVERAGE('Assumptions (Hydro)'!$L$2:$N$2)/10^9),0)</f>
        <v>-0.0007057985005</v>
      </c>
      <c r="AA1424" s="177">
        <f>IF($P$1354&gt;0,PPMT('Assumptions (Hydro)'!$V$6,Model!AH$1,'Assumptions (Hydro)'!$V$9,'Assumptions (Hydro)'!$V$4*Model!$P$1354*AVERAGE('Assumptions (Hydro)'!$L$2:$N$2)/10^9),0)</f>
        <v>-0.0007393239292</v>
      </c>
      <c r="AB1424" s="177">
        <f>IF($P$1354&gt;0,PPMT('Assumptions (Hydro)'!$V$6,Model!AI$1,'Assumptions (Hydro)'!$V$9,'Assumptions (Hydro)'!$V$4*Model!$P$1354*AVERAGE('Assumptions (Hydro)'!$L$2:$N$2)/10^9),0)</f>
        <v>-0.0007744418159</v>
      </c>
      <c r="AC1424" s="177">
        <f>IF($P$1354&gt;0,PPMT('Assumptions (Hydro)'!$V$6,Model!AJ$1,'Assumptions (Hydro)'!$V$9,'Assumptions (Hydro)'!$V$4*Model!$P$1354*AVERAGE('Assumptions (Hydro)'!$L$2:$N$2)/10^9),0)</f>
        <v>-0.0008112278021</v>
      </c>
      <c r="AD1424" s="177">
        <f>IF($P$1354&gt;0,PPMT('Assumptions (Hydro)'!$V$6,Model!AK$1,'Assumptions (Hydro)'!$V$9,'Assumptions (Hydro)'!$V$4*Model!$P$1354*AVERAGE('Assumptions (Hydro)'!$L$2:$N$2)/10^9),0)</f>
        <v>-0.0008497611227</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-0.0001777824033</v>
      </c>
      <c r="T1427" s="160">
        <f>IF($S$1354&gt;0,PPMT('Assumptions (Hydro)'!$V$6,Model!X$1,'Assumptions (Hydro)'!$V$9,'Assumptions (Hydro)'!$V$4*Model!$S$1354*AVERAGE('Assumptions (Hydro)'!$O$2:$Q$2)/10^9),0)</f>
        <v>-0.0001862270675</v>
      </c>
      <c r="U1427" s="160">
        <f>IF($S$1354&gt;0,PPMT('Assumptions (Hydro)'!$V$6,Model!Y$1,'Assumptions (Hydro)'!$V$9,'Assumptions (Hydro)'!$V$4*Model!$S$1354*AVERAGE('Assumptions (Hydro)'!$O$2:$Q$2)/10^9),0)</f>
        <v>-0.0001950728532</v>
      </c>
      <c r="V1427" s="160">
        <f>IF($S$1354&gt;0,PPMT('Assumptions (Hydro)'!$V$6,Model!Z$1,'Assumptions (Hydro)'!$V$9,'Assumptions (Hydro)'!$V$4*Model!$S$1354*AVERAGE('Assumptions (Hydro)'!$O$2:$Q$2)/10^9),0)</f>
        <v>-0.0002043388137</v>
      </c>
      <c r="W1427" s="160">
        <f>IF($S$1354&gt;0,PPMT('Assumptions (Hydro)'!$V$6,Model!AA$1,'Assumptions (Hydro)'!$V$9,'Assumptions (Hydro)'!$V$4*Model!$S$1354*AVERAGE('Assumptions (Hydro)'!$O$2:$Q$2)/10^9),0)</f>
        <v>-0.0002140449074</v>
      </c>
      <c r="X1427" s="160">
        <f>IF($S$1354&gt;0,PPMT('Assumptions (Hydro)'!$V$6,Model!AB$1,'Assumptions (Hydro)'!$V$9,'Assumptions (Hydro)'!$V$4*Model!$S$1354*AVERAGE('Assumptions (Hydro)'!$O$2:$Q$2)/10^9),0)</f>
        <v>-0.0002242120405</v>
      </c>
      <c r="Y1427" s="160">
        <f>IF($S$1354&gt;0,PPMT('Assumptions (Hydro)'!$V$6,Model!AC$1,'Assumptions (Hydro)'!$V$9,'Assumptions (Hydro)'!$V$4*Model!$S$1354*AVERAGE('Assumptions (Hydro)'!$O$2:$Q$2)/10^9),0)</f>
        <v>-0.0002348621124</v>
      </c>
      <c r="Z1427" s="160">
        <f>IF($S$1354&gt;0,PPMT('Assumptions (Hydro)'!$V$6,Model!AD$1,'Assumptions (Hydro)'!$V$9,'Assumptions (Hydro)'!$V$4*Model!$S$1354*AVERAGE('Assumptions (Hydro)'!$O$2:$Q$2)/10^9),0)</f>
        <v>-0.0002460180627</v>
      </c>
      <c r="AA1427" s="160">
        <f>IF($S$1354&gt;0,PPMT('Assumptions (Hydro)'!$V$6,Model!AE$1,'Assumptions (Hydro)'!$V$9,'Assumptions (Hydro)'!$V$4*Model!$S$1354*AVERAGE('Assumptions (Hydro)'!$O$2:$Q$2)/10^9),0)</f>
        <v>-0.0002577039207</v>
      </c>
      <c r="AB1427" s="160">
        <f>IF($S$1354&gt;0,PPMT('Assumptions (Hydro)'!$V$6,Model!AF$1,'Assumptions (Hydro)'!$V$9,'Assumptions (Hydro)'!$V$4*Model!$S$1354*AVERAGE('Assumptions (Hydro)'!$O$2:$Q$2)/10^9),0)</f>
        <v>-0.0002699448569</v>
      </c>
      <c r="AC1427" s="160">
        <f>IF($S$1354&gt;0,PPMT('Assumptions (Hydro)'!$V$6,Model!AG$1,'Assumptions (Hydro)'!$V$9,'Assumptions (Hydro)'!$V$4*Model!$S$1354*AVERAGE('Assumptions (Hydro)'!$O$2:$Q$2)/10^9),0)</f>
        <v>-0.0002827672376</v>
      </c>
      <c r="AD1427" s="160">
        <f>IF($S$1354&gt;0,PPMT('Assumptions (Hydro)'!$V$6,Model!AH$1,'Assumptions (Hydro)'!$V$9,'Assumptions (Hydro)'!$V$4*Model!$S$1354*AVERAGE('Assumptions (Hydro)'!$O$2:$Q$2)/10^9),0)</f>
        <v>-0.0002961986814</v>
      </c>
      <c r="AE1427" s="160">
        <f>IF($S$1354&gt;0,PPMT('Assumptions (Hydro)'!$V$6,Model!AI$1,'Assumptions (Hydro)'!$V$9,'Assumptions (Hydro)'!$V$4*Model!$S$1354*AVERAGE('Assumptions (Hydro)'!$O$2:$Q$2)/10^9),0)</f>
        <v>-0.0003102681188</v>
      </c>
      <c r="AF1427" s="160">
        <f>IF($S$1354&gt;0,PPMT('Assumptions (Hydro)'!$V$6,Model!AJ$1,'Assumptions (Hydro)'!$V$9,'Assumptions (Hydro)'!$V$4*Model!$S$1354*AVERAGE('Assumptions (Hydro)'!$O$2:$Q$2)/10^9),0)</f>
        <v>-0.0003250058544</v>
      </c>
      <c r="AG1427" s="160">
        <f>IF($S$1354&gt;0,PPMT('Assumptions (Hydro)'!$V$6,Model!AK$1,'Assumptions (Hydro)'!$V$9,'Assumptions (Hydro)'!$V$4*Model!$S$1354*AVERAGE('Assumptions (Hydro)'!$O$2:$Q$2)/10^9),0)</f>
        <v>-0.0003404436325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-0.0001156845105</v>
      </c>
      <c r="E1462" s="177">
        <f t="array" ref="E1462">SUM(IF(ISERROR(E1463:E1513),"",E1463:E1513))</f>
        <v>-0.0001102217567</v>
      </c>
      <c r="F1462" s="177">
        <f t="array" ref="F1462">SUM(IF(ISERROR(F1463:F1513),"",F1463:F1513))</f>
        <v>-0.0001044995221</v>
      </c>
      <c r="G1462" s="177">
        <f t="array" ref="G1462">SUM(IF(ISERROR(G1463:G1513),"",G1463:G1513))</f>
        <v>-0.0001563477366</v>
      </c>
      <c r="H1462" s="177">
        <f t="array" ref="H1462">SUM(IF(ISERROR(H1463:H1513),"",H1463:H1513))</f>
        <v>-0.0001473376019</v>
      </c>
      <c r="I1462" s="177">
        <f t="array" ref="I1462">SUM(IF(ISERROR(I1463:I1513),"",I1463:I1513))</f>
        <v>-0.0001728013967</v>
      </c>
      <c r="J1462" s="177">
        <f t="array" ref="J1462">SUM(IF(ISERROR(J1463:J1513),"",J1463:J1513))</f>
        <v>-0.0001612668624</v>
      </c>
      <c r="K1462" s="177">
        <f t="array" ref="K1462">SUM(IF(ISERROR(K1463:K1513),"",K1463:K1513))</f>
        <v>-0.001542529488</v>
      </c>
      <c r="L1462" s="177">
        <f t="array" ref="L1462">SUM(IF(ISERROR(L1463:L1513),"",L1463:L1513))</f>
        <v>-0.001635080696</v>
      </c>
      <c r="M1462" s="177">
        <f t="array" ref="M1462">SUM(IF(ISERROR(M1463:M1513),"",M1463:M1513))</f>
        <v>-0.001544827617</v>
      </c>
      <c r="N1462" s="177">
        <f t="array" ref="N1462">SUM(IF(ISERROR(N1463:N1513),"",N1463:N1513))</f>
        <v>-0.00154503744</v>
      </c>
      <c r="O1462" s="177">
        <f t="array" ref="O1462">SUM(IF(ISERROR(O1463:O1513),"",O1463:O1513))</f>
        <v>-0.001441532487</v>
      </c>
      <c r="P1462" s="177">
        <f t="array" ref="P1462">SUM(IF(ISERROR(P1463:P1513),"",P1463:P1513))</f>
        <v>-0.001779483731</v>
      </c>
      <c r="Q1462" s="177">
        <f t="array" ref="Q1462">SUM(IF(ISERROR(Q1463:Q1513),"",Q1463:Q1513))</f>
        <v>-0.00164483405</v>
      </c>
      <c r="R1462" s="177">
        <f t="array" ref="R1462">SUM(IF(ISERROR(R1463:R1513),"",R1463:R1513))</f>
        <v>-0.001503788509</v>
      </c>
      <c r="S1462" s="177">
        <f t="array" ref="S1462">SUM(IF(ISERROR(S1463:S1513),"",S1463:S1513))</f>
        <v>-0.001534875607</v>
      </c>
      <c r="T1462" s="177">
        <f t="array" ref="T1462">SUM(IF(ISERROR(T1463:T1513),"",T1463:T1513))</f>
        <v>-0.001382625609</v>
      </c>
      <c r="U1462" s="177">
        <f t="array" ref="U1462">SUM(IF(ISERROR(U1463:U1513),"",U1463:U1513))</f>
        <v>-0.001223143737</v>
      </c>
      <c r="V1462" s="177">
        <f t="array" ref="V1462">SUM(IF(ISERROR(V1463:V1513),"",V1463:V1513))</f>
        <v>-0.001056086475</v>
      </c>
      <c r="W1462" s="177">
        <f t="array" ref="W1462">SUM(IF(ISERROR(W1463:W1513),"",W1463:W1513))</f>
        <v>-0.0008865728781</v>
      </c>
      <c r="X1462" s="177">
        <f t="array" ref="X1462">SUM(IF(ISERROR(X1463:X1513),"",X1463:X1513))</f>
        <v>-0.000709007385</v>
      </c>
      <c r="Y1462" s="177">
        <f t="array" ref="Y1462">SUM(IF(ISERROR(Y1463:Y1513),"",Y1463:Y1513))</f>
        <v>-0.0005263134796</v>
      </c>
      <c r="Z1462" s="177">
        <f t="array" ref="Z1462">SUM(IF(ISERROR(Z1463:Z1513),"",Z1463:Z1513))</f>
        <v>-0.0003349416136</v>
      </c>
      <c r="AA1462" s="177">
        <f t="array" ref="AA1462">SUM(IF(ISERROR(AA1463:AA1513),"",AA1463:AA1513))</f>
        <v>-0.0002664588079</v>
      </c>
      <c r="AB1462" s="177">
        <f t="array" ref="AB1462">SUM(IF(ISERROR(AB1463:AB1513),"",AB1463:AB1513))</f>
        <v>-0.0002109206557</v>
      </c>
      <c r="AC1462" s="177">
        <f t="array" ref="AC1462">SUM(IF(ISERROR(AC1463:AC1513),"",AC1463:AC1513))</f>
        <v>-0.0001527444414</v>
      </c>
      <c r="AD1462" s="177">
        <f t="array" ref="AD1462">SUM(IF(ISERROR(AD1463:AD1513),"",AD1463:AD1513))</f>
        <v>-0.000100779677</v>
      </c>
      <c r="AE1462" s="177">
        <f t="array" ref="AE1462">SUM(IF(ISERROR(AE1463:AE1513),"",AE1463:AE1513))</f>
        <v>-0.00004634658627</v>
      </c>
      <c r="AF1462" s="177">
        <f t="array" ref="AF1462">SUM(IF(ISERROR(AF1463:AF1513),"",AF1463:AF1513))</f>
        <v>-0.00003160885063</v>
      </c>
      <c r="AG1462" s="177">
        <f t="array" ref="AG1462">SUM(IF(ISERROR(AG1463:AG1513),"",AG1463:AG1513))</f>
        <v>-0.00001617107254</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-0.0001156845105</v>
      </c>
      <c r="E1464" s="177">
        <f>IF($D$1354&gt;0,IPMT('Assumptions (Hydro)'!$V$6,Model!X$1,'Assumptions (Hydro)'!$V$9,'Assumptions (Hydro)'!$V$4*Model!$D$1354*'Assumptions (Hydro)'!$B$2/10^9),0)</f>
        <v>-0.0001102217567</v>
      </c>
      <c r="F1464" s="177">
        <f>IF($D$1354&gt;0,IPMT('Assumptions (Hydro)'!$V$6,Model!Y$1,'Assumptions (Hydro)'!$V$9,'Assumptions (Hydro)'!$V$4*Model!$D$1354*'Assumptions (Hydro)'!$B$2/10^9),0)</f>
        <v>-0.0001044995221</v>
      </c>
      <c r="G1464" s="177">
        <f>IF($D$1354&gt;0,IPMT('Assumptions (Hydro)'!$V$6,Model!Z$1,'Assumptions (Hydro)'!$V$9,'Assumptions (Hydro)'!$V$4*Model!$D$1354*'Assumptions (Hydro)'!$B$2/10^9),0)</f>
        <v>-0.0000985054813</v>
      </c>
      <c r="H1464" s="177">
        <f>IF($D$1354&gt;0,IPMT('Assumptions (Hydro)'!$V$6,Model!AA$1,'Assumptions (Hydro)'!$V$9,'Assumptions (Hydro)'!$V$4*Model!$D$1354*'Assumptions (Hydro)'!$B$2/10^9),0)</f>
        <v>-0.00009222672359</v>
      </c>
      <c r="I1464" s="177">
        <f>IF($D$1354&gt;0,IPMT('Assumptions (Hydro)'!$V$6,Model!AB$1,'Assumptions (Hydro)'!$V$9,'Assumptions (Hydro)'!$V$4*Model!$D$1354*'Assumptions (Hydro)'!$B$2/10^9),0)</f>
        <v>-0.00008564972489</v>
      </c>
      <c r="J1464" s="177">
        <f>IF($D$1354&gt;0,IPMT('Assumptions (Hydro)'!$V$6,Model!AC$1,'Assumptions (Hydro)'!$V$9,'Assumptions (Hydro)'!$V$4*Model!$D$1354*'Assumptions (Hydro)'!$B$2/10^9),0)</f>
        <v>-0.00007876031876</v>
      </c>
      <c r="K1464" s="177">
        <f>IF($D$1354&gt;0,IPMT('Assumptions (Hydro)'!$V$6,Model!AD$1,'Assumptions (Hydro)'!$V$9,'Assumptions (Hydro)'!$V$4*Model!$D$1354*'Assumptions (Hydro)'!$B$2/10^9),0)</f>
        <v>-0.00007154366583</v>
      </c>
      <c r="L1464" s="177">
        <f>IF($D$1354&gt;0,IPMT('Assumptions (Hydro)'!$V$6,Model!AE$1,'Assumptions (Hydro)'!$V$9,'Assumptions (Hydro)'!$V$4*Model!$D$1354*'Assumptions (Hydro)'!$B$2/10^9),0)</f>
        <v>-0.00006398422188</v>
      </c>
      <c r="M1464" s="177">
        <f>IF($D$1354&gt;0,IPMT('Assumptions (Hydro)'!$V$6,Model!AF$1,'Assumptions (Hydro)'!$V$9,'Assumptions (Hydro)'!$V$4*Model!$D$1354*'Assumptions (Hydro)'!$B$2/10^9),0)</f>
        <v>-0.00005606570435</v>
      </c>
      <c r="N1464" s="177">
        <f>IF($D$1354&gt;0,IPMT('Assumptions (Hydro)'!$V$6,Model!AG$1,'Assumptions (Hydro)'!$V$9,'Assumptions (Hydro)'!$V$4*Model!$D$1354*'Assumptions (Hydro)'!$B$2/10^9),0)</f>
        <v>-0.00004777105724</v>
      </c>
      <c r="O1464" s="177">
        <f>IF($D$1354&gt;0,IPMT('Assumptions (Hydro)'!$V$6,Model!AH$1,'Assumptions (Hydro)'!$V$9,'Assumptions (Hydro)'!$V$4*Model!$D$1354*'Assumptions (Hydro)'!$B$2/10^9),0)</f>
        <v>-0.00003908241439</v>
      </c>
      <c r="P1464" s="177">
        <f>IF($D$1354&gt;0,IPMT('Assumptions (Hydro)'!$V$6,Model!AI$1,'Assumptions (Hydro)'!$V$9,'Assumptions (Hydro)'!$V$4*Model!$D$1354*'Assumptions (Hydro)'!$B$2/10^9),0)</f>
        <v>-0.000029981061</v>
      </c>
      <c r="Q1464" s="177">
        <f>IF($D$1354&gt;0,IPMT('Assumptions (Hydro)'!$V$6,Model!AJ$1,'Assumptions (Hydro)'!$V$9,'Assumptions (Hydro)'!$V$4*Model!$D$1354*'Assumptions (Hydro)'!$B$2/10^9),0)</f>
        <v>-0.00002044739333</v>
      </c>
      <c r="R1464" s="177">
        <f>IF($D$1354&gt;0,IPMT('Assumptions (Hydro)'!$V$6,Model!AK$1,'Assumptions (Hydro)'!$V$9,'Assumptions (Hydro)'!$V$4*Model!$D$1354*'Assumptions (Hydro)'!$B$2/10^9),0)</f>
        <v>-0.00001046087644</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-0.00005784225526</v>
      </c>
      <c r="H1467" s="160">
        <f>IF($G$1354&gt;0,IPMT('Assumptions (Hydro)'!$V$6,Model!X$1,'Assumptions (Hydro)'!$V$9,'Assumptions (Hydro)'!$V$4*Model!$G$1354*AVERAGE('Assumptions (Hydro)'!$C$2:$E$2)/10^9),0)</f>
        <v>-0.00005511087835</v>
      </c>
      <c r="I1467" s="160">
        <f>IF($G$1354&gt;0,IPMT('Assumptions (Hydro)'!$V$6,Model!Y$1,'Assumptions (Hydro)'!$V$9,'Assumptions (Hydro)'!$V$4*Model!$G$1354*AVERAGE('Assumptions (Hydro)'!$C$2:$E$2)/10^9),0)</f>
        <v>-0.00005224976104</v>
      </c>
      <c r="J1467" s="160">
        <f>IF($G$1354&gt;0,IPMT('Assumptions (Hydro)'!$V$6,Model!Z$1,'Assumptions (Hydro)'!$V$9,'Assumptions (Hydro)'!$V$4*Model!$G$1354*AVERAGE('Assumptions (Hydro)'!$C$2:$E$2)/10^9),0)</f>
        <v>-0.00004925274065</v>
      </c>
      <c r="K1467" s="160">
        <f>IF($G$1354&gt;0,IPMT('Assumptions (Hydro)'!$V$6,Model!AA$1,'Assumptions (Hydro)'!$V$9,'Assumptions (Hydro)'!$V$4*Model!$G$1354*AVERAGE('Assumptions (Hydro)'!$C$2:$E$2)/10^9),0)</f>
        <v>-0.0000461133618</v>
      </c>
      <c r="L1467" s="160">
        <f>IF($G$1354&gt;0,IPMT('Assumptions (Hydro)'!$V$6,Model!AB$1,'Assumptions (Hydro)'!$V$9,'Assumptions (Hydro)'!$V$4*Model!$G$1354*AVERAGE('Assumptions (Hydro)'!$C$2:$E$2)/10^9),0)</f>
        <v>-0.00004282486245</v>
      </c>
      <c r="M1467" s="160">
        <f>IF($G$1354&gt;0,IPMT('Assumptions (Hydro)'!$V$6,Model!AC$1,'Assumptions (Hydro)'!$V$9,'Assumptions (Hydro)'!$V$4*Model!$G$1354*AVERAGE('Assumptions (Hydro)'!$C$2:$E$2)/10^9),0)</f>
        <v>-0.00003938015938</v>
      </c>
      <c r="N1467" s="160">
        <f>IF($G$1354&gt;0,IPMT('Assumptions (Hydro)'!$V$6,Model!AD$1,'Assumptions (Hydro)'!$V$9,'Assumptions (Hydro)'!$V$4*Model!$G$1354*AVERAGE('Assumptions (Hydro)'!$C$2:$E$2)/10^9),0)</f>
        <v>-0.00003577183291</v>
      </c>
      <c r="O1467" s="160">
        <f>IF($G$1354&gt;0,IPMT('Assumptions (Hydro)'!$V$6,Model!AE$1,'Assumptions (Hydro)'!$V$9,'Assumptions (Hydro)'!$V$4*Model!$G$1354*AVERAGE('Assumptions (Hydro)'!$C$2:$E$2)/10^9),0)</f>
        <v>-0.00003199211094</v>
      </c>
      <c r="P1467" s="160">
        <f>IF($G$1354&gt;0,IPMT('Assumptions (Hydro)'!$V$6,Model!AF$1,'Assumptions (Hydro)'!$V$9,'Assumptions (Hydro)'!$V$4*Model!$G$1354*AVERAGE('Assumptions (Hydro)'!$C$2:$E$2)/10^9),0)</f>
        <v>-0.00002803285218</v>
      </c>
      <c r="Q1467" s="160">
        <f>IF($G$1354&gt;0,IPMT('Assumptions (Hydro)'!$V$6,Model!AG$1,'Assumptions (Hydro)'!$V$9,'Assumptions (Hydro)'!$V$4*Model!$G$1354*AVERAGE('Assumptions (Hydro)'!$C$2:$E$2)/10^9),0)</f>
        <v>-0.00002388552862</v>
      </c>
      <c r="R1467" s="160">
        <f>IF($G$1354&gt;0,IPMT('Assumptions (Hydro)'!$V$6,Model!AH$1,'Assumptions (Hydro)'!$V$9,'Assumptions (Hydro)'!$V$4*Model!$G$1354*AVERAGE('Assumptions (Hydro)'!$C$2:$E$2)/10^9),0)</f>
        <v>-0.00001954120719</v>
      </c>
      <c r="S1467" s="160">
        <f>IF($G$1354&gt;0,IPMT('Assumptions (Hydro)'!$V$6,Model!AI$1,'Assumptions (Hydro)'!$V$9,'Assumptions (Hydro)'!$V$4*Model!$G$1354*AVERAGE('Assumptions (Hydro)'!$C$2:$E$2)/10^9),0)</f>
        <v>-0.0000149905305</v>
      </c>
      <c r="T1467" s="160">
        <f>IF($G$1354&gt;0,IPMT('Assumptions (Hydro)'!$V$6,Model!AJ$1,'Assumptions (Hydro)'!$V$9,'Assumptions (Hydro)'!$V$4*Model!$G$1354*AVERAGE('Assumptions (Hydro)'!$C$2:$E$2)/10^9),0)</f>
        <v>-0.00001022369666</v>
      </c>
      <c r="U1467" s="160">
        <f>IF($G$1354&gt;0,IPMT('Assumptions (Hydro)'!$V$6,Model!AK$1,'Assumptions (Hydro)'!$V$9,'Assumptions (Hydro)'!$V$4*Model!$G$1354*AVERAGE('Assumptions (Hydro)'!$C$2:$E$2)/10^9),0)</f>
        <v>-0.00000523043822</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-0.00003490191079</v>
      </c>
      <c r="J1469" s="160">
        <f>IF($I$1354&gt;0,IPMT('Assumptions (Hydro)'!$V$6,Model!X$1,'Assumptions (Hydro)'!$V$9,'Assumptions (Hydro)'!$V$4*Model!$I$1354*AVERAGE('Assumptions (Hydro)'!$E$2:$G$2)/10^9),0)</f>
        <v>-0.00003325380297</v>
      </c>
      <c r="K1469" s="160">
        <f>IF($I$1354&gt;0,IPMT('Assumptions (Hydro)'!$V$6,Model!Y$1,'Assumptions (Hydro)'!$V$9,'Assumptions (Hydro)'!$V$4*Model!$I$1354*AVERAGE('Assumptions (Hydro)'!$E$2:$G$2)/10^9),0)</f>
        <v>-0.00003152741002</v>
      </c>
      <c r="L1469" s="160">
        <f>IF($I$1354&gt;0,IPMT('Assumptions (Hydro)'!$V$6,Model!Z$1,'Assumptions (Hydro)'!$V$9,'Assumptions (Hydro)'!$V$4*Model!$I$1354*AVERAGE('Assumptions (Hydro)'!$E$2:$G$2)/10^9),0)</f>
        <v>-0.00002971901342</v>
      </c>
      <c r="M1469" s="160">
        <f>IF($I$1354&gt;0,IPMT('Assumptions (Hydro)'!$V$6,Model!AA$1,'Assumptions (Hydro)'!$V$9,'Assumptions (Hydro)'!$V$4*Model!$I$1354*AVERAGE('Assumptions (Hydro)'!$E$2:$G$2)/10^9),0)</f>
        <v>-0.00002782471797</v>
      </c>
      <c r="N1469" s="160">
        <f>IF($I$1354&gt;0,IPMT('Assumptions (Hydro)'!$V$6,Model!AB$1,'Assumptions (Hydro)'!$V$9,'Assumptions (Hydro)'!$V$4*Model!$I$1354*AVERAGE('Assumptions (Hydro)'!$E$2:$G$2)/10^9),0)</f>
        <v>-0.00002584044349</v>
      </c>
      <c r="O1469" s="160">
        <f>IF($I$1354&gt;0,IPMT('Assumptions (Hydro)'!$V$6,Model!AC$1,'Assumptions (Hydro)'!$V$9,'Assumptions (Hydro)'!$V$4*Model!$I$1354*AVERAGE('Assumptions (Hydro)'!$E$2:$G$2)/10^9),0)</f>
        <v>-0.00002376191598</v>
      </c>
      <c r="P1469" s="160">
        <f>IF($I$1354&gt;0,IPMT('Assumptions (Hydro)'!$V$6,Model!AD$1,'Assumptions (Hydro)'!$V$9,'Assumptions (Hydro)'!$V$4*Model!$I$1354*AVERAGE('Assumptions (Hydro)'!$E$2:$G$2)/10^9),0)</f>
        <v>-0.0000215846584</v>
      </c>
      <c r="Q1469" s="160">
        <f>IF($I$1354&gt;0,IPMT('Assumptions (Hydro)'!$V$6,Model!AE$1,'Assumptions (Hydro)'!$V$9,'Assumptions (Hydro)'!$V$4*Model!$I$1354*AVERAGE('Assumptions (Hydro)'!$E$2:$G$2)/10^9),0)</f>
        <v>-0.00001930398109</v>
      </c>
      <c r="R1469" s="160">
        <f>IF($I$1354&gt;0,IPMT('Assumptions (Hydro)'!$V$6,Model!AF$1,'Assumptions (Hydro)'!$V$9,'Assumptions (Hydro)'!$V$4*Model!$I$1354*AVERAGE('Assumptions (Hydro)'!$E$2:$G$2)/10^9),0)</f>
        <v>-0.00001691497161</v>
      </c>
      <c r="S1469" s="160">
        <f>IF($I$1354&gt;0,IPMT('Assumptions (Hydro)'!$V$6,Model!AG$1,'Assumptions (Hydro)'!$V$9,'Assumptions (Hydro)'!$V$4*Model!$I$1354*AVERAGE('Assumptions (Hydro)'!$E$2:$G$2)/10^9),0)</f>
        <v>-0.00001441248418</v>
      </c>
      <c r="T1469" s="160">
        <f>IF($I$1354&gt;0,IPMT('Assumptions (Hydro)'!$V$6,Model!AH$1,'Assumptions (Hydro)'!$V$9,'Assumptions (Hydro)'!$V$4*Model!$I$1354*AVERAGE('Assumptions (Hydro)'!$E$2:$G$2)/10^9),0)</f>
        <v>-0.0000117911286</v>
      </c>
      <c r="U1469" s="160">
        <f>IF($I$1354&gt;0,IPMT('Assumptions (Hydro)'!$V$6,Model!AI$1,'Assumptions (Hydro)'!$V$9,'Assumptions (Hydro)'!$V$4*Model!$I$1354*AVERAGE('Assumptions (Hydro)'!$E$2:$G$2)/10^9),0)</f>
        <v>-0.000009045258623</v>
      </c>
      <c r="V1469" s="160">
        <f>IF($I$1354&gt;0,IPMT('Assumptions (Hydro)'!$V$6,Model!AJ$1,'Assumptions (Hydro)'!$V$9,'Assumptions (Hydro)'!$V$4*Model!$I$1354*AVERAGE('Assumptions (Hydro)'!$E$2:$G$2)/10^9),0)</f>
        <v>-0.000006168959824</v>
      </c>
      <c r="W1469" s="160">
        <f>IF($I$1354&gt;0,IPMT('Assumptions (Hydro)'!$V$6,Model!AK$1,'Assumptions (Hydro)'!$V$9,'Assumptions (Hydro)'!$V$4*Model!$I$1354*AVERAGE('Assumptions (Hydro)'!$E$2:$G$2)/10^9),0)</f>
        <v>-0.000003156036833</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-0.00139334505</v>
      </c>
      <c r="L1471" s="160">
        <f>IF($K$1354&gt;0,IPMT('Assumptions (Hydro)'!$V$6,Model!X$1,'Assumptions (Hydro)'!$V$9,'Assumptions (Hydro)'!$V$4*Model!$K$1354*AVERAGE('Assumptions (Hydro)'!$G$2:$I$2)/10^9),0)</f>
        <v>-0.001327549716</v>
      </c>
      <c r="M1471" s="160">
        <f>IF($K$1354&gt;0,IPMT('Assumptions (Hydro)'!$V$6,Model!Y$1,'Assumptions (Hydro)'!$V$9,'Assumptions (Hydro)'!$V$4*Model!$K$1354*AVERAGE('Assumptions (Hydro)'!$G$2:$I$2)/10^9),0)</f>
        <v>-0.001258629104</v>
      </c>
      <c r="N1471" s="160">
        <f>IF($K$1354&gt;0,IPMT('Assumptions (Hydro)'!$V$6,Model!Z$1,'Assumptions (Hydro)'!$V$9,'Assumptions (Hydro)'!$V$4*Model!$K$1354*AVERAGE('Assumptions (Hydro)'!$G$2:$I$2)/10^9),0)</f>
        <v>-0.001186434763</v>
      </c>
      <c r="O1471" s="160">
        <f>IF($K$1354&gt;0,IPMT('Assumptions (Hydro)'!$V$6,Model!AA$1,'Assumptions (Hydro)'!$V$9,'Assumptions (Hydro)'!$V$4*Model!$K$1354*AVERAGE('Assumptions (Hydro)'!$G$2:$I$2)/10^9),0)</f>
        <v>-0.00111081119</v>
      </c>
      <c r="P1471" s="160">
        <f>IF($K$1354&gt;0,IPMT('Assumptions (Hydro)'!$V$6,Model!AB$1,'Assumptions (Hydro)'!$V$9,'Assumptions (Hydro)'!$V$4*Model!$K$1354*AVERAGE('Assumptions (Hydro)'!$G$2:$I$2)/10^9),0)</f>
        <v>-0.001031595498</v>
      </c>
      <c r="Q1471" s="160">
        <f>IF($K$1354&gt;0,IPMT('Assumptions (Hydro)'!$V$6,Model!AC$1,'Assumptions (Hydro)'!$V$9,'Assumptions (Hydro)'!$V$4*Model!$K$1354*AVERAGE('Assumptions (Hydro)'!$G$2:$I$2)/10^9),0)</f>
        <v>-0.0009486170603</v>
      </c>
      <c r="R1471" s="160">
        <f>IF($K$1354&gt;0,IPMT('Assumptions (Hydro)'!$V$6,Model!AD$1,'Assumptions (Hydro)'!$V$9,'Assumptions (Hydro)'!$V$4*Model!$K$1354*AVERAGE('Assumptions (Hydro)'!$G$2:$I$2)/10^9),0)</f>
        <v>-0.0008616971468</v>
      </c>
      <c r="S1471" s="160">
        <f>IF($K$1354&gt;0,IPMT('Assumptions (Hydro)'!$V$6,Model!AE$1,'Assumptions (Hydro)'!$V$9,'Assumptions (Hydro)'!$V$4*Model!$K$1354*AVERAGE('Assumptions (Hydro)'!$G$2:$I$2)/10^9),0)</f>
        <v>-0.0007706485375</v>
      </c>
      <c r="T1471" s="160">
        <f>IF($K$1354&gt;0,IPMT('Assumptions (Hydro)'!$V$6,Model!AF$1,'Assumptions (Hydro)'!$V$9,'Assumptions (Hydro)'!$V$4*Model!$K$1354*AVERAGE('Assumptions (Hydro)'!$G$2:$I$2)/10^9),0)</f>
        <v>-0.0006752751193</v>
      </c>
      <c r="U1471" s="160">
        <f>IF($K$1354&gt;0,IPMT('Assumptions (Hydro)'!$V$6,Model!AG$1,'Assumptions (Hydro)'!$V$9,'Assumptions (Hydro)'!$V$4*Model!$K$1354*AVERAGE('Assumptions (Hydro)'!$G$2:$I$2)/10^9),0)</f>
        <v>-0.0005753714637</v>
      </c>
      <c r="V1471" s="160">
        <f>IF($K$1354&gt;0,IPMT('Assumptions (Hydro)'!$V$6,Model!AH$1,'Assumptions (Hydro)'!$V$9,'Assumptions (Hydro)'!$V$4*Model!$K$1354*AVERAGE('Assumptions (Hydro)'!$G$2:$I$2)/10^9),0)</f>
        <v>-0.0004707223844</v>
      </c>
      <c r="W1471" s="160">
        <f>IF($K$1354&gt;0,IPMT('Assumptions (Hydro)'!$V$6,Model!AI$1,'Assumptions (Hydro)'!$V$9,'Assumptions (Hydro)'!$V$4*Model!$K$1354*AVERAGE('Assumptions (Hydro)'!$G$2:$I$2)/10^9),0)</f>
        <v>-0.0003611024739</v>
      </c>
      <c r="X1471" s="160">
        <f>IF($K$1354&gt;0,IPMT('Assumptions (Hydro)'!$V$6,Model!AJ$1,'Assumptions (Hydro)'!$V$9,'Assumptions (Hydro)'!$V$4*Model!$K$1354*AVERAGE('Assumptions (Hydro)'!$G$2:$I$2)/10^9),0)</f>
        <v>-0.0002462756176</v>
      </c>
      <c r="Y1471" s="160">
        <f>IF($K$1354&gt;0,IPMT('Assumptions (Hydro)'!$V$6,Model!AK$1,'Assumptions (Hydro)'!$V$9,'Assumptions (Hydro)'!$V$4*Model!$K$1354*AVERAGE('Assumptions (Hydro)'!$G$2:$I$2)/10^9),0)</f>
        <v>-0.0001259944857</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-0.0001710028815</v>
      </c>
      <c r="M1472" s="160">
        <f>IF($L$1354&gt;0,IPMT('Assumptions (Hydro)'!$V$6,Model!X$1,'Assumptions (Hydro)'!$V$9,'Assumptions (Hydro)'!$V$4*Model!$L$1354*AVERAGE('Assumptions (Hydro)'!$H$2:$J$2)/10^9),0)</f>
        <v>-0.0001629279314</v>
      </c>
      <c r="N1472" s="160">
        <f>IF($L$1354&gt;0,IPMT('Assumptions (Hydro)'!$V$6,Model!Y$1,'Assumptions (Hydro)'!$V$9,'Assumptions (Hydro)'!$V$4*Model!$L$1354*AVERAGE('Assumptions (Hydro)'!$H$2:$J$2)/10^9),0)</f>
        <v>-0.0001544694213</v>
      </c>
      <c r="O1472" s="160">
        <f>IF($L$1354&gt;0,IPMT('Assumptions (Hydro)'!$V$6,Model!Z$1,'Assumptions (Hydro)'!$V$9,'Assumptions (Hydro)'!$V$4*Model!$L$1354*AVERAGE('Assumptions (Hydro)'!$H$2:$J$2)/10^9),0)</f>
        <v>-0.0001456091318</v>
      </c>
      <c r="P1472" s="160">
        <f>IF($L$1354&gt;0,IPMT('Assumptions (Hydro)'!$V$6,Model!AA$1,'Assumptions (Hydro)'!$V$9,'Assumptions (Hydro)'!$V$4*Model!$L$1354*AVERAGE('Assumptions (Hydro)'!$H$2:$J$2)/10^9),0)</f>
        <v>-0.0001363279787</v>
      </c>
      <c r="Q1472" s="160">
        <f>IF($L$1354&gt;0,IPMT('Assumptions (Hydro)'!$V$6,Model!AB$1,'Assumptions (Hydro)'!$V$9,'Assumptions (Hydro)'!$V$4*Model!$L$1354*AVERAGE('Assumptions (Hydro)'!$H$2:$J$2)/10^9),0)</f>
        <v>-0.0001266059708</v>
      </c>
      <c r="R1472" s="160">
        <f>IF($L$1354&gt;0,IPMT('Assumptions (Hydro)'!$V$6,Model!AC$1,'Assumptions (Hydro)'!$V$9,'Assumptions (Hydro)'!$V$4*Model!$L$1354*AVERAGE('Assumptions (Hydro)'!$H$2:$J$2)/10^9),0)</f>
        <v>-0.0001164221674</v>
      </c>
      <c r="S1472" s="160">
        <f>IF($L$1354&gt;0,IPMT('Assumptions (Hydro)'!$V$6,Model!AD$1,'Assumptions (Hydro)'!$V$9,'Assumptions (Hydro)'!$V$4*Model!$L$1354*AVERAGE('Assumptions (Hydro)'!$H$2:$J$2)/10^9),0)</f>
        <v>-0.0001057546335</v>
      </c>
      <c r="T1472" s="160">
        <f>IF($L$1354&gt;0,IPMT('Assumptions (Hydro)'!$V$6,Model!AE$1,'Assumptions (Hydro)'!$V$9,'Assumptions (Hydro)'!$V$4*Model!$L$1354*AVERAGE('Assumptions (Hydro)'!$H$2:$J$2)/10^9),0)</f>
        <v>-0.00009458039164</v>
      </c>
      <c r="U1472" s="160">
        <f>IF($L$1354&gt;0,IPMT('Assumptions (Hydro)'!$V$6,Model!AF$1,'Assumptions (Hydro)'!$V$9,'Assumptions (Hydro)'!$V$4*Model!$L$1354*AVERAGE('Assumptions (Hydro)'!$H$2:$J$2)/10^9),0)</f>
        <v>-0.00008287537332</v>
      </c>
      <c r="V1472" s="160">
        <f>IF($L$1354&gt;0,IPMT('Assumptions (Hydro)'!$V$6,Model!AG$1,'Assumptions (Hydro)'!$V$9,'Assumptions (Hydro)'!$V$4*Model!$L$1354*AVERAGE('Assumptions (Hydro)'!$H$2:$J$2)/10^9),0)</f>
        <v>-0.00007061436663</v>
      </c>
      <c r="W1472" s="160">
        <f>IF($L$1354&gt;0,IPMT('Assumptions (Hydro)'!$V$6,Model!AH$1,'Assumptions (Hydro)'!$V$9,'Assumptions (Hydro)'!$V$4*Model!$L$1354*AVERAGE('Assumptions (Hydro)'!$H$2:$J$2)/10^9),0)</f>
        <v>-0.00005777096212</v>
      </c>
      <c r="X1472" s="160">
        <f>IF($L$1354&gt;0,IPMT('Assumptions (Hydro)'!$V$6,Model!AI$1,'Assumptions (Hydro)'!$V$9,'Assumptions (Hydro)'!$V$4*Model!$L$1354*AVERAGE('Assumptions (Hydro)'!$H$2:$J$2)/10^9),0)</f>
        <v>-0.0000443174959</v>
      </c>
      <c r="Y1472" s="160">
        <f>IF($L$1354&gt;0,IPMT('Assumptions (Hydro)'!$V$6,Model!AJ$1,'Assumptions (Hydro)'!$V$9,'Assumptions (Hydro)'!$V$4*Model!$L$1354*AVERAGE('Assumptions (Hydro)'!$H$2:$J$2)/10^9),0)</f>
        <v>-0.00003022499004</v>
      </c>
      <c r="Z1472" s="160">
        <f>IF($L$1354&gt;0,IPMT('Assumptions (Hydro)'!$V$6,Model!AK$1,'Assumptions (Hydro)'!$V$9,'Assumptions (Hydro)'!$V$4*Model!$L$1354*AVERAGE('Assumptions (Hydro)'!$H$2:$J$2)/10^9),0)</f>
        <v>-0.00001546309014</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-0.00009474992262</v>
      </c>
      <c r="O1474" s="177">
        <f>IF($N$1354&gt;0,IPMT('Assumptions (Hydro)'!$V$6,Model!X$1,'Assumptions (Hydro)'!$V$9,'Assumptions (Hydro)'!$V$4*Model!$N$1354*AVERAGE('Assumptions (Hydro)'!$J$2:$L$2)/10^9),0)</f>
        <v>-0.00009027572378</v>
      </c>
      <c r="P1474" s="177">
        <f>IF($N$1354&gt;0,IPMT('Assumptions (Hydro)'!$V$6,Model!Y$1,'Assumptions (Hydro)'!$V$9,'Assumptions (Hydro)'!$V$4*Model!$N$1354*AVERAGE('Assumptions (Hydro)'!$J$2:$L$2)/10^9),0)</f>
        <v>-0.00008558900051</v>
      </c>
      <c r="Q1474" s="177">
        <f>IF($N$1354&gt;0,IPMT('Assumptions (Hydro)'!$V$6,Model!Z$1,'Assumptions (Hydro)'!$V$9,'Assumptions (Hydro)'!$V$4*Model!$N$1354*AVERAGE('Assumptions (Hydro)'!$J$2:$L$2)/10^9),0)</f>
        <v>-0.00008067965788</v>
      </c>
      <c r="R1474" s="177">
        <f>IF($N$1354&gt;0,IPMT('Assumptions (Hydro)'!$V$6,Model!AA$1,'Assumptions (Hydro)'!$V$9,'Assumptions (Hydro)'!$V$4*Model!$N$1354*AVERAGE('Assumptions (Hydro)'!$J$2:$L$2)/10^9),0)</f>
        <v>-0.00007553712147</v>
      </c>
      <c r="S1474" s="177">
        <f>IF($N$1354&gt;0,IPMT('Assumptions (Hydro)'!$V$6,Model!AB$1,'Assumptions (Hydro)'!$V$9,'Assumptions (Hydro)'!$V$4*Model!$N$1354*AVERAGE('Assumptions (Hydro)'!$J$2:$L$2)/10^9),0)</f>
        <v>-0.00007015031459</v>
      </c>
      <c r="T1474" s="177">
        <f>IF($N$1354&gt;0,IPMT('Assumptions (Hydro)'!$V$6,Model!AC$1,'Assumptions (Hydro)'!$V$9,'Assumptions (Hydro)'!$V$4*Model!$N$1354*AVERAGE('Assumptions (Hydro)'!$J$2:$L$2)/10^9),0)</f>
        <v>-0.00006450763437</v>
      </c>
      <c r="U1474" s="177">
        <f>IF($N$1354&gt;0,IPMT('Assumptions (Hydro)'!$V$6,Model!AD$1,'Assumptions (Hydro)'!$V$9,'Assumptions (Hydro)'!$V$4*Model!$N$1354*AVERAGE('Assumptions (Hydro)'!$J$2:$L$2)/10^9),0)</f>
        <v>-0.00005859692685</v>
      </c>
      <c r="V1474" s="177">
        <f>IF($N$1354&gt;0,IPMT('Assumptions (Hydro)'!$V$6,Model!AE$1,'Assumptions (Hydro)'!$V$9,'Assumptions (Hydro)'!$V$4*Model!$N$1354*AVERAGE('Assumptions (Hydro)'!$J$2:$L$2)/10^9),0)</f>
        <v>-0.00005240546072</v>
      </c>
      <c r="W1474" s="177">
        <f>IF($N$1354&gt;0,IPMT('Assumptions (Hydro)'!$V$6,Model!AF$1,'Assumptions (Hydro)'!$V$9,'Assumptions (Hydro)'!$V$4*Model!$N$1354*AVERAGE('Assumptions (Hydro)'!$J$2:$L$2)/10^9),0)</f>
        <v>-0.00004591989995</v>
      </c>
      <c r="X1474" s="177">
        <f>IF($N$1354&gt;0,IPMT('Assumptions (Hydro)'!$V$6,Model!AG$1,'Assumptions (Hydro)'!$V$9,'Assumptions (Hydro)'!$V$4*Model!$N$1354*AVERAGE('Assumptions (Hydro)'!$J$2:$L$2)/10^9),0)</f>
        <v>-0.00003912627504</v>
      </c>
      <c r="Y1474" s="177">
        <f>IF($N$1354&gt;0,IPMT('Assumptions (Hydro)'!$V$6,Model!AH$1,'Assumptions (Hydro)'!$V$9,'Assumptions (Hydro)'!$V$4*Model!$N$1354*AVERAGE('Assumptions (Hydro)'!$J$2:$L$2)/10^9),0)</f>
        <v>-0.00003200995295</v>
      </c>
      <c r="Z1474" s="177">
        <f>IF($N$1354&gt;0,IPMT('Assumptions (Hydro)'!$V$6,Model!AI$1,'Assumptions (Hydro)'!$V$9,'Assumptions (Hydro)'!$V$4*Model!$N$1354*AVERAGE('Assumptions (Hydro)'!$J$2:$L$2)/10^9),0)</f>
        <v>-0.00002455560556</v>
      </c>
      <c r="AA1474" s="177">
        <f>IF($N$1354&gt;0,IPMT('Assumptions (Hydro)'!$V$6,Model!AJ$1,'Assumptions (Hydro)'!$V$9,'Assumptions (Hydro)'!$V$4*Model!$N$1354*AVERAGE('Assumptions (Hydro)'!$J$2:$L$2)/10^9),0)</f>
        <v>-0.00001674717667</v>
      </c>
      <c r="AB1474" s="177">
        <f>IF($N$1354&gt;0,IPMT('Assumptions (Hydro)'!$V$6,Model!AK$1,'Assumptions (Hydro)'!$V$9,'Assumptions (Hydro)'!$V$4*Model!$N$1354*AVERAGE('Assumptions (Hydro)'!$J$2:$L$2)/10^9),0)</f>
        <v>-0.000008567847404</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-0.0004463726826</v>
      </c>
      <c r="Q1476" s="177">
        <f>IF($P$1354&gt;0,IPMT('Assumptions (Hydro)'!$V$6,Model!X$1,'Assumptions (Hydro)'!$V$9,'Assumptions (Hydro)'!$V$4*Model!$P$1354*AVERAGE('Assumptions (Hydro)'!$L$2:$N$2)/10^9),0)</f>
        <v>-0.0004252944581</v>
      </c>
      <c r="R1476" s="177">
        <f>IF($P$1354&gt;0,IPMT('Assumptions (Hydro)'!$V$6,Model!Y$1,'Assumptions (Hydro)'!$V$9,'Assumptions (Hydro)'!$V$4*Model!$P$1354*AVERAGE('Assumptions (Hydro)'!$L$2:$N$2)/10^9),0)</f>
        <v>-0.000403215018</v>
      </c>
      <c r="S1476" s="177">
        <f>IF($P$1354&gt;0,IPMT('Assumptions (Hydro)'!$V$6,Model!Z$1,'Assumptions (Hydro)'!$V$9,'Assumptions (Hydro)'!$V$4*Model!$P$1354*AVERAGE('Assumptions (Hydro)'!$L$2:$N$2)/10^9),0)</f>
        <v>-0.0003800868045</v>
      </c>
      <c r="T1476" s="177">
        <f>IF($P$1354&gt;0,IPMT('Assumptions (Hydro)'!$V$6,Model!AA$1,'Assumptions (Hydro)'!$V$9,'Assumptions (Hydro)'!$V$4*Model!$P$1354*AVERAGE('Assumptions (Hydro)'!$L$2:$N$2)/10^9),0)</f>
        <v>-0.0003558600009</v>
      </c>
      <c r="U1476" s="177">
        <f>IF($P$1354&gt;0,IPMT('Assumptions (Hydro)'!$V$6,Model!AB$1,'Assumptions (Hydro)'!$V$9,'Assumptions (Hydro)'!$V$4*Model!$P$1354*AVERAGE('Assumptions (Hydro)'!$L$2:$N$2)/10^9),0)</f>
        <v>-0.000330482424</v>
      </c>
      <c r="V1476" s="177">
        <f>IF($P$1354&gt;0,IPMT('Assumptions (Hydro)'!$V$6,Model!AC$1,'Assumptions (Hydro)'!$V$9,'Assumptions (Hydro)'!$V$4*Model!$P$1354*AVERAGE('Assumptions (Hydro)'!$L$2:$N$2)/10^9),0)</f>
        <v>-0.0003038994123</v>
      </c>
      <c r="W1476" s="177">
        <f>IF($P$1354&gt;0,IPMT('Assumptions (Hydro)'!$V$6,Model!AD$1,'Assumptions (Hydro)'!$V$9,'Assumptions (Hydro)'!$V$4*Model!$P$1354*AVERAGE('Assumptions (Hydro)'!$L$2:$N$2)/10^9),0)</f>
        <v>-0.0002760537076</v>
      </c>
      <c r="X1476" s="177">
        <f>IF($P$1354&gt;0,IPMT('Assumptions (Hydro)'!$V$6,Model!AE$1,'Assumptions (Hydro)'!$V$9,'Assumptions (Hydro)'!$V$4*Model!$P$1354*AVERAGE('Assumptions (Hydro)'!$L$2:$N$2)/10^9),0)</f>
        <v>-0.0002468853318</v>
      </c>
      <c r="Y1476" s="177">
        <f>IF($P$1354&gt;0,IPMT('Assumptions (Hydro)'!$V$6,Model!AF$1,'Assumptions (Hydro)'!$V$9,'Assumptions (Hydro)'!$V$4*Model!$P$1354*AVERAGE('Assumptions (Hydro)'!$L$2:$N$2)/10^9),0)</f>
        <v>-0.0002163314582</v>
      </c>
      <c r="Z1476" s="177">
        <f>IF($P$1354&gt;0,IPMT('Assumptions (Hydro)'!$V$6,Model!AG$1,'Assumptions (Hydro)'!$V$9,'Assumptions (Hydro)'!$V$4*Model!$P$1354*AVERAGE('Assumptions (Hydro)'!$L$2:$N$2)/10^9),0)</f>
        <v>-0.0001843262756</v>
      </c>
      <c r="AA1476" s="177">
        <f>IF($P$1354&gt;0,IPMT('Assumptions (Hydro)'!$V$6,Model!AH$1,'Assumptions (Hydro)'!$V$9,'Assumptions (Hydro)'!$V$4*Model!$P$1354*AVERAGE('Assumptions (Hydro)'!$L$2:$N$2)/10^9),0)</f>
        <v>-0.0001508008468</v>
      </c>
      <c r="AB1476" s="177">
        <f>IF($P$1354&gt;0,IPMT('Assumptions (Hydro)'!$V$6,Model!AI$1,'Assumptions (Hydro)'!$V$9,'Assumptions (Hydro)'!$V$4*Model!$P$1354*AVERAGE('Assumptions (Hydro)'!$L$2:$N$2)/10^9),0)</f>
        <v>-0.0001156829602</v>
      </c>
      <c r="AC1476" s="177">
        <f>IF($P$1354&gt;0,IPMT('Assumptions (Hydro)'!$V$6,Model!AJ$1,'Assumptions (Hydro)'!$V$9,'Assumptions (Hydro)'!$V$4*Model!$P$1354*AVERAGE('Assumptions (Hydro)'!$L$2:$N$2)/10^9),0)</f>
        <v>-0.00007889697393</v>
      </c>
      <c r="AD1476" s="177">
        <f>IF($P$1354&gt;0,IPMT('Assumptions (Hydro)'!$V$6,Model!AK$1,'Assumptions (Hydro)'!$V$9,'Assumptions (Hydro)'!$V$4*Model!$P$1354*AVERAGE('Assumptions (Hydro)'!$L$2:$N$2)/10^9),0)</f>
        <v>-0.00004036365333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-0.0001788323017</v>
      </c>
      <c r="T1479" s="160">
        <f>IF($S$1354&gt;0,IPMT('Assumptions (Hydro)'!$V$6,Model!X$1,'Assumptions (Hydro)'!$V$9,'Assumptions (Hydro)'!$V$4*Model!$S$1354*AVERAGE('Assumptions (Hydro)'!$O$2:$Q$2)/10^9),0)</f>
        <v>-0.0001703876376</v>
      </c>
      <c r="U1479" s="160">
        <f>IF($S$1354&gt;0,IPMT('Assumptions (Hydro)'!$V$6,Model!Y$1,'Assumptions (Hydro)'!$V$9,'Assumptions (Hydro)'!$V$4*Model!$S$1354*AVERAGE('Assumptions (Hydro)'!$O$2:$Q$2)/10^9),0)</f>
        <v>-0.0001615418519</v>
      </c>
      <c r="V1479" s="160">
        <f>IF($S$1354&gt;0,IPMT('Assumptions (Hydro)'!$V$6,Model!Z$1,'Assumptions (Hydro)'!$V$9,'Assumptions (Hydro)'!$V$4*Model!$S$1354*AVERAGE('Assumptions (Hydro)'!$O$2:$Q$2)/10^9),0)</f>
        <v>-0.0001522758913</v>
      </c>
      <c r="W1479" s="160">
        <f>IF($S$1354&gt;0,IPMT('Assumptions (Hydro)'!$V$6,Model!AA$1,'Assumptions (Hydro)'!$V$9,'Assumptions (Hydro)'!$V$4*Model!$S$1354*AVERAGE('Assumptions (Hydro)'!$O$2:$Q$2)/10^9),0)</f>
        <v>-0.0001425697977</v>
      </c>
      <c r="X1479" s="160">
        <f>IF($S$1354&gt;0,IPMT('Assumptions (Hydro)'!$V$6,Model!AB$1,'Assumptions (Hydro)'!$V$9,'Assumptions (Hydro)'!$V$4*Model!$S$1354*AVERAGE('Assumptions (Hydro)'!$O$2:$Q$2)/10^9),0)</f>
        <v>-0.0001324026646</v>
      </c>
      <c r="Y1479" s="160">
        <f>IF($S$1354&gt;0,IPMT('Assumptions (Hydro)'!$V$6,Model!AC$1,'Assumptions (Hydro)'!$V$9,'Assumptions (Hydro)'!$V$4*Model!$S$1354*AVERAGE('Assumptions (Hydro)'!$O$2:$Q$2)/10^9),0)</f>
        <v>-0.0001217525927</v>
      </c>
      <c r="Z1479" s="160">
        <f>IF($S$1354&gt;0,IPMT('Assumptions (Hydro)'!$V$6,Model!AD$1,'Assumptions (Hydro)'!$V$9,'Assumptions (Hydro)'!$V$4*Model!$S$1354*AVERAGE('Assumptions (Hydro)'!$O$2:$Q$2)/10^9),0)</f>
        <v>-0.0001105966423</v>
      </c>
      <c r="AA1479" s="160">
        <f>IF($S$1354&gt;0,IPMT('Assumptions (Hydro)'!$V$6,Model!AE$1,'Assumptions (Hydro)'!$V$9,'Assumptions (Hydro)'!$V$4*Model!$S$1354*AVERAGE('Assumptions (Hydro)'!$O$2:$Q$2)/10^9),0)</f>
        <v>-0.00009891078436</v>
      </c>
      <c r="AB1479" s="160">
        <f>IF($S$1354&gt;0,IPMT('Assumptions (Hydro)'!$V$6,Model!AF$1,'Assumptions (Hydro)'!$V$9,'Assumptions (Hydro)'!$V$4*Model!$S$1354*AVERAGE('Assumptions (Hydro)'!$O$2:$Q$2)/10^9),0)</f>
        <v>-0.00008666984813</v>
      </c>
      <c r="AC1479" s="160">
        <f>IF($S$1354&gt;0,IPMT('Assumptions (Hydro)'!$V$6,Model!AG$1,'Assumptions (Hydro)'!$V$9,'Assumptions (Hydro)'!$V$4*Model!$S$1354*AVERAGE('Assumptions (Hydro)'!$O$2:$Q$2)/10^9),0)</f>
        <v>-0.00007384746743</v>
      </c>
      <c r="AD1479" s="160">
        <f>IF($S$1354&gt;0,IPMT('Assumptions (Hydro)'!$V$6,Model!AH$1,'Assumptions (Hydro)'!$V$9,'Assumptions (Hydro)'!$V$4*Model!$S$1354*AVERAGE('Assumptions (Hydro)'!$O$2:$Q$2)/10^9),0)</f>
        <v>-0.00006041602364</v>
      </c>
      <c r="AE1479" s="160">
        <f>IF($S$1354&gt;0,IPMT('Assumptions (Hydro)'!$V$6,Model!AI$1,'Assumptions (Hydro)'!$V$9,'Assumptions (Hydro)'!$V$4*Model!$S$1354*AVERAGE('Assumptions (Hydro)'!$O$2:$Q$2)/10^9),0)</f>
        <v>-0.00004634658627</v>
      </c>
      <c r="AF1479" s="160">
        <f>IF($S$1354&gt;0,IPMT('Assumptions (Hydro)'!$V$6,Model!AJ$1,'Assumptions (Hydro)'!$V$9,'Assumptions (Hydro)'!$V$4*Model!$S$1354*AVERAGE('Assumptions (Hydro)'!$O$2:$Q$2)/10^9),0)</f>
        <v>-0.00003160885063</v>
      </c>
      <c r="AG1479" s="160">
        <f>IF($S$1354&gt;0,IPMT('Assumptions (Hydro)'!$V$6,Model!AK$1,'Assumptions (Hydro)'!$V$9,'Assumptions (Hydro)'!$V$4*Model!$S$1354*AVERAGE('Assumptions (Hydro)'!$O$2:$Q$2)/10^9),0)</f>
        <v>-0.00001617107254</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0.0002029552816</v>
      </c>
      <c r="E1514" s="177">
        <f t="shared" si="57"/>
        <v>0.0003856150351</v>
      </c>
      <c r="F1514" s="177">
        <f t="shared" si="57"/>
        <v>0.0003470535316</v>
      </c>
      <c r="G1514" s="177">
        <f t="shared" si="57"/>
        <v>0.0004140287745</v>
      </c>
      <c r="H1514" s="177">
        <f t="shared" si="57"/>
        <v>0.0004741035379</v>
      </c>
      <c r="I1514" s="177">
        <f t="shared" si="57"/>
        <v>0.0004876404691</v>
      </c>
      <c r="J1514" s="177">
        <f t="shared" si="57"/>
        <v>0.0005121025018</v>
      </c>
      <c r="K1514" s="177">
        <f t="shared" si="57"/>
        <v>0.002929305975</v>
      </c>
      <c r="L1514" s="177">
        <f t="shared" si="57"/>
        <v>0.00540511923</v>
      </c>
      <c r="M1514" s="177">
        <f t="shared" si="57"/>
        <v>0.005194142355</v>
      </c>
      <c r="N1514" s="177">
        <f t="shared" si="57"/>
        <v>0.004879643791</v>
      </c>
      <c r="O1514" s="177">
        <f t="shared" si="57"/>
        <v>0.004597556233</v>
      </c>
      <c r="P1514" s="177">
        <f t="shared" si="57"/>
        <v>0.004960859972</v>
      </c>
      <c r="Q1514" s="177">
        <f t="shared" si="57"/>
        <v>0.005433984305</v>
      </c>
      <c r="R1514" s="177">
        <f t="shared" si="57"/>
        <v>0.005239874468</v>
      </c>
      <c r="S1514" s="177">
        <f t="shared" si="57"/>
        <v>0.005282279564</v>
      </c>
      <c r="T1514" s="177">
        <f t="shared" si="57"/>
        <v>0.005308718423</v>
      </c>
      <c r="U1514" s="177">
        <f t="shared" si="57"/>
        <v>0.005144086598</v>
      </c>
      <c r="V1514" s="177">
        <f t="shared" si="57"/>
        <v>0.0049749117</v>
      </c>
      <c r="W1514" s="177">
        <f t="shared" si="57"/>
        <v>0.004870802723</v>
      </c>
      <c r="X1514" s="177">
        <f t="shared" si="57"/>
        <v>0.004788239754</v>
      </c>
      <c r="Y1514" s="177">
        <f t="shared" si="57"/>
        <v>0.004733796561</v>
      </c>
      <c r="Z1514" s="177">
        <f t="shared" si="57"/>
        <v>0.003289171966</v>
      </c>
      <c r="AA1514" s="177">
        <f t="shared" si="57"/>
        <v>0.00166806343</v>
      </c>
      <c r="AB1514" s="177">
        <f t="shared" si="57"/>
        <v>0.001492331641</v>
      </c>
      <c r="AC1514" s="177">
        <f t="shared" si="57"/>
        <v>0.001392985966</v>
      </c>
      <c r="AD1514" s="177">
        <f t="shared" si="57"/>
        <v>0.001295850223</v>
      </c>
      <c r="AE1514" s="177">
        <f t="shared" si="57"/>
        <v>0.0008328766024</v>
      </c>
      <c r="AF1514" s="177">
        <f t="shared" si="57"/>
        <v>0.0003702142387</v>
      </c>
      <c r="AG1514" s="177">
        <f t="shared" si="57"/>
        <v>0.0003708417204</v>
      </c>
      <c r="AH1514" s="177">
        <f t="shared" si="57"/>
        <v>0.0001851071193</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0.0002029552816</v>
      </c>
      <c r="E1516" s="160">
        <f>IF($D$1354&gt;0,'Assumptions (Hydro)'!W$10*Model!$D$1354*'Assumptions (Hydro)'!$B$2/10^9,0)</f>
        <v>0.0003856150351</v>
      </c>
      <c r="F1516" s="160">
        <f>IF($D$1354&gt;0,'Assumptions (Hydro)'!X$10*Model!$D$1354*'Assumptions (Hydro)'!$B$2/10^9,0)</f>
        <v>0.0003470535316</v>
      </c>
      <c r="G1516" s="160">
        <f>IF($D$1354&gt;0,'Assumptions (Hydro)'!Y$10*Model!$D$1354*'Assumptions (Hydro)'!$B$2/10^9,0)</f>
        <v>0.0003125511337</v>
      </c>
      <c r="H1516" s="160">
        <f>IF($D$1354&gt;0,'Assumptions (Hydro)'!Z$10*Model!$D$1354*'Assumptions (Hydro)'!$B$2/10^9,0)</f>
        <v>0.0002812960203</v>
      </c>
      <c r="I1516" s="160">
        <f>IF($D$1354&gt;0,'Assumptions (Hydro)'!AA$10*Model!$D$1354*'Assumptions (Hydro)'!$B$2/10^9,0)</f>
        <v>0.0002528822809</v>
      </c>
      <c r="J1516" s="160">
        <f>IF($D$1354&gt;0,'Assumptions (Hydro)'!AB$10*Model!$D$1354*'Assumptions (Hydro)'!$B$2/10^9,0)</f>
        <v>0.0002394872323</v>
      </c>
      <c r="K1516" s="160">
        <f>IF($D$1354&gt;0,'Assumptions (Hydro)'!AC$10*Model!$D$1354*'Assumptions (Hydro)'!$B$2/10^9,0)</f>
        <v>0.0002394872323</v>
      </c>
      <c r="L1516" s="160">
        <f>IF($D$1354&gt;0,'Assumptions (Hydro)'!AD$10*Model!$D$1354*'Assumptions (Hydro)'!$B$2/10^9,0)</f>
        <v>0.0002398931429</v>
      </c>
      <c r="M1516" s="160">
        <f>IF($D$1354&gt;0,'Assumptions (Hydro)'!AE$10*Model!$D$1354*'Assumptions (Hydro)'!$B$2/10^9,0)</f>
        <v>0.0002394872323</v>
      </c>
      <c r="N1516" s="160">
        <f>IF($D$1354&gt;0,'Assumptions (Hydro)'!AF$10*Model!$D$1354*'Assumptions (Hydro)'!$B$2/10^9,0)</f>
        <v>0.0002398931429</v>
      </c>
      <c r="O1516" s="160">
        <f>IF($D$1354&gt;0,'Assumptions (Hydro)'!AG$10*Model!$D$1354*'Assumptions (Hydro)'!$B$2/10^9,0)</f>
        <v>0.0002394872323</v>
      </c>
      <c r="P1516" s="160">
        <f>IF($D$1354&gt;0,'Assumptions (Hydro)'!AH$10*Model!$D$1354*'Assumptions (Hydro)'!$B$2/10^9,0)</f>
        <v>0.0002398931429</v>
      </c>
      <c r="Q1516" s="160">
        <f>IF($D$1354&gt;0,'Assumptions (Hydro)'!AI$10*Model!$D$1354*'Assumptions (Hydro)'!$B$2/10^9,0)</f>
        <v>0.0002394872323</v>
      </c>
      <c r="R1516" s="160">
        <f>IF($D$1354&gt;0,'Assumptions (Hydro)'!AJ$10*Model!$D$1354*'Assumptions (Hydro)'!$B$2/10^9,0)</f>
        <v>0.0002398931429</v>
      </c>
      <c r="S1516" s="160">
        <f>IF($D$1354&gt;0,'Assumptions (Hydro)'!AK$10*Model!$D$1354*'Assumptions (Hydro)'!$B$2/10^9,0)</f>
        <v>0.0001197436162</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0.0001014776408</v>
      </c>
      <c r="H1519" s="160">
        <f>IF($G$1354&gt;0,'Assumptions (Hydro)'!W$10*Model!$G$1354*AVERAGE('Assumptions (Hydro)'!$C$2:$E$2)/10^9,0)</f>
        <v>0.0001928075175</v>
      </c>
      <c r="I1519" s="160">
        <f>IF($G$1354&gt;0,'Assumptions (Hydro)'!X$10*Model!$G$1354*AVERAGE('Assumptions (Hydro)'!$C$2:$E$2)/10^9,0)</f>
        <v>0.0001735267658</v>
      </c>
      <c r="J1519" s="160">
        <f>IF($G$1354&gt;0,'Assumptions (Hydro)'!Y$10*Model!$G$1354*AVERAGE('Assumptions (Hydro)'!$C$2:$E$2)/10^9,0)</f>
        <v>0.0001562755668</v>
      </c>
      <c r="K1519" s="160">
        <f>IF($G$1354&gt;0,'Assumptions (Hydro)'!Z$10*Model!$G$1354*AVERAGE('Assumptions (Hydro)'!$C$2:$E$2)/10^9,0)</f>
        <v>0.0001406480102</v>
      </c>
      <c r="L1519" s="160">
        <f>IF($G$1354&gt;0,'Assumptions (Hydro)'!AA$10*Model!$G$1354*AVERAGE('Assumptions (Hydro)'!$C$2:$E$2)/10^9,0)</f>
        <v>0.0001264411404</v>
      </c>
      <c r="M1519" s="160">
        <f>IF($G$1354&gt;0,'Assumptions (Hydro)'!AB$10*Model!$G$1354*AVERAGE('Assumptions (Hydro)'!$C$2:$E$2)/10^9,0)</f>
        <v>0.0001197436162</v>
      </c>
      <c r="N1519" s="160">
        <f>IF($G$1354&gt;0,'Assumptions (Hydro)'!AC$10*Model!$G$1354*AVERAGE('Assumptions (Hydro)'!$C$2:$E$2)/10^9,0)</f>
        <v>0.0001197436162</v>
      </c>
      <c r="O1519" s="160">
        <f>IF($G$1354&gt;0,'Assumptions (Hydro)'!AD$10*Model!$G$1354*AVERAGE('Assumptions (Hydro)'!$C$2:$E$2)/10^9,0)</f>
        <v>0.0001199465714</v>
      </c>
      <c r="P1519" s="160">
        <f>IF($G$1354&gt;0,'Assumptions (Hydro)'!AE$10*Model!$G$1354*AVERAGE('Assumptions (Hydro)'!$C$2:$E$2)/10^9,0)</f>
        <v>0.0001197436162</v>
      </c>
      <c r="Q1519" s="160">
        <f>IF($G$1354&gt;0,'Assumptions (Hydro)'!AF$10*Model!$G$1354*AVERAGE('Assumptions (Hydro)'!$C$2:$E$2)/10^9,0)</f>
        <v>0.0001199465714</v>
      </c>
      <c r="R1519" s="160">
        <f>IF($G$1354&gt;0,'Assumptions (Hydro)'!AG$10*Model!$G$1354*AVERAGE('Assumptions (Hydro)'!$C$2:$E$2)/10^9,0)</f>
        <v>0.0001197436162</v>
      </c>
      <c r="S1519" s="160">
        <f>IF($G$1354&gt;0,'Assumptions (Hydro)'!AH$10*Model!$G$1354*AVERAGE('Assumptions (Hydro)'!$C$2:$E$2)/10^9,0)</f>
        <v>0.0001199465714</v>
      </c>
      <c r="T1519" s="160">
        <f>IF($G$1354&gt;0,'Assumptions (Hydro)'!AI$10*Model!$G$1354*AVERAGE('Assumptions (Hydro)'!$C$2:$E$2)/10^9,0)</f>
        <v>0.0001197436162</v>
      </c>
      <c r="U1519" s="160">
        <f>IF($G$1354&gt;0,'Assumptions (Hydro)'!AJ$10*Model!$G$1354*AVERAGE('Assumptions (Hydro)'!$C$2:$E$2)/10^9,0)</f>
        <v>0.0001199465714</v>
      </c>
      <c r="V1519" s="160">
        <f>IF($G$1354&gt;0,'Assumptions (Hydro)'!AK$10*Model!$G$1354*AVERAGE('Assumptions (Hydro)'!$C$2:$E$2)/10^9,0)</f>
        <v>0.00005987180808</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0.00006123142243</v>
      </c>
      <c r="J1521" s="160">
        <f>IF($I$1354&gt;0,'Assumptions (Hydro)'!W$10*Model!$I$1354*AVERAGE('Assumptions (Hydro)'!$E$2:$G$2)/10^9,0)</f>
        <v>0.0001163397026</v>
      </c>
      <c r="K1521" s="160">
        <f>IF($I$1354&gt;0,'Assumptions (Hydro)'!X$10*Model!$I$1354*AVERAGE('Assumptions (Hydro)'!$E$2:$G$2)/10^9,0)</f>
        <v>0.0001047057324</v>
      </c>
      <c r="L1521" s="160">
        <f>IF($I$1354&gt;0,'Assumptions (Hydro)'!Y$10*Model!$I$1354*AVERAGE('Assumptions (Hydro)'!$E$2:$G$2)/10^9,0)</f>
        <v>0.00009429639055</v>
      </c>
      <c r="M1521" s="160">
        <f>IF($I$1354&gt;0,'Assumptions (Hydro)'!Z$10*Model!$I$1354*AVERAGE('Assumptions (Hydro)'!$E$2:$G$2)/10^9,0)</f>
        <v>0.00008486675149</v>
      </c>
      <c r="N1521" s="160">
        <f>IF($I$1354&gt;0,'Assumptions (Hydro)'!AA$10*Model!$I$1354*AVERAGE('Assumptions (Hydro)'!$E$2:$G$2)/10^9,0)</f>
        <v>0.00007629435235</v>
      </c>
      <c r="O1521" s="160">
        <f>IF($I$1354&gt;0,'Assumptions (Hydro)'!AB$10*Model!$I$1354*AVERAGE('Assumptions (Hydro)'!$E$2:$G$2)/10^9,0)</f>
        <v>0.00007225307847</v>
      </c>
      <c r="P1521" s="160">
        <f>IF($I$1354&gt;0,'Assumptions (Hydro)'!AC$10*Model!$I$1354*AVERAGE('Assumptions (Hydro)'!$E$2:$G$2)/10^9,0)</f>
        <v>0.00007225307847</v>
      </c>
      <c r="Q1521" s="160">
        <f>IF($I$1354&gt;0,'Assumptions (Hydro)'!AD$10*Model!$I$1354*AVERAGE('Assumptions (Hydro)'!$E$2:$G$2)/10^9,0)</f>
        <v>0.00007237554131</v>
      </c>
      <c r="R1521" s="160">
        <f>IF($I$1354&gt;0,'Assumptions (Hydro)'!AE$10*Model!$I$1354*AVERAGE('Assumptions (Hydro)'!$E$2:$G$2)/10^9,0)</f>
        <v>0.00007225307847</v>
      </c>
      <c r="S1521" s="160">
        <f>IF($I$1354&gt;0,'Assumptions (Hydro)'!AF$10*Model!$I$1354*AVERAGE('Assumptions (Hydro)'!$E$2:$G$2)/10^9,0)</f>
        <v>0.00007237554131</v>
      </c>
      <c r="T1521" s="160">
        <f>IF($I$1354&gt;0,'Assumptions (Hydro)'!AG$10*Model!$I$1354*AVERAGE('Assumptions (Hydro)'!$E$2:$G$2)/10^9,0)</f>
        <v>0.00007225307847</v>
      </c>
      <c r="U1521" s="160">
        <f>IF($I$1354&gt;0,'Assumptions (Hydro)'!AH$10*Model!$I$1354*AVERAGE('Assumptions (Hydro)'!$E$2:$G$2)/10^9,0)</f>
        <v>0.00007237554131</v>
      </c>
      <c r="V1521" s="160">
        <f>IF($I$1354&gt;0,'Assumptions (Hydro)'!AI$10*Model!$I$1354*AVERAGE('Assumptions (Hydro)'!$E$2:$G$2)/10^9,0)</f>
        <v>0.00007225307847</v>
      </c>
      <c r="W1521" s="160">
        <f>IF($I$1354&gt;0,'Assumptions (Hydro)'!AJ$10*Model!$I$1354*AVERAGE('Assumptions (Hydro)'!$E$2:$G$2)/10^9,0)</f>
        <v>0.00007237554131</v>
      </c>
      <c r="X1521" s="160">
        <f>IF($I$1354&gt;0,'Assumptions (Hydro)'!AK$10*Model!$I$1354*AVERAGE('Assumptions (Hydro)'!$E$2:$G$2)/10^9,0)</f>
        <v>0.00003612653923</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0.002444465</v>
      </c>
      <c r="L1523" s="160">
        <f>IF($K$1354&gt;0,'Assumptions (Hydro)'!W$10*Model!$K$1354*AVERAGE('Assumptions (Hydro)'!$G$2:$I$2)/10^9,0)</f>
        <v>0.004644483501</v>
      </c>
      <c r="M1523" s="160">
        <f>IF($K$1354&gt;0,'Assumptions (Hydro)'!X$10*Model!$K$1354*AVERAGE('Assumptions (Hydro)'!$G$2:$I$2)/10^9,0)</f>
        <v>0.004180035151</v>
      </c>
      <c r="N1523" s="160">
        <f>IF($K$1354&gt;0,'Assumptions (Hydro)'!Y$10*Model!$K$1354*AVERAGE('Assumptions (Hydro)'!$G$2:$I$2)/10^9,0)</f>
        <v>0.0037644761</v>
      </c>
      <c r="O1523" s="160">
        <f>IF($K$1354&gt;0,'Assumptions (Hydro)'!Z$10*Model!$K$1354*AVERAGE('Assumptions (Hydro)'!$G$2:$I$2)/10^9,0)</f>
        <v>0.00338802849</v>
      </c>
      <c r="P1523" s="160">
        <f>IF($K$1354&gt;0,'Assumptions (Hydro)'!AA$10*Model!$K$1354*AVERAGE('Assumptions (Hydro)'!$G$2:$I$2)/10^9,0)</f>
        <v>0.00304580339</v>
      </c>
      <c r="Q1523" s="160">
        <f>IF($K$1354&gt;0,'Assumptions (Hydro)'!AB$10*Model!$K$1354*AVERAGE('Assumptions (Hydro)'!$G$2:$I$2)/10^9,0)</f>
        <v>0.0028844687</v>
      </c>
      <c r="R1523" s="160">
        <f>IF($K$1354&gt;0,'Assumptions (Hydro)'!AC$10*Model!$K$1354*AVERAGE('Assumptions (Hydro)'!$G$2:$I$2)/10^9,0)</f>
        <v>0.0028844687</v>
      </c>
      <c r="S1523" s="160">
        <f>IF($K$1354&gt;0,'Assumptions (Hydro)'!AD$10*Model!$K$1354*AVERAGE('Assumptions (Hydro)'!$G$2:$I$2)/10^9,0)</f>
        <v>0.00288935763</v>
      </c>
      <c r="T1523" s="160">
        <f>IF($K$1354&gt;0,'Assumptions (Hydro)'!AE$10*Model!$K$1354*AVERAGE('Assumptions (Hydro)'!$G$2:$I$2)/10^9,0)</f>
        <v>0.0028844687</v>
      </c>
      <c r="U1523" s="160">
        <f>IF($K$1354&gt;0,'Assumptions (Hydro)'!AF$10*Model!$K$1354*AVERAGE('Assumptions (Hydro)'!$G$2:$I$2)/10^9,0)</f>
        <v>0.00288935763</v>
      </c>
      <c r="V1523" s="160">
        <f>IF($K$1354&gt;0,'Assumptions (Hydro)'!AG$10*Model!$K$1354*AVERAGE('Assumptions (Hydro)'!$G$2:$I$2)/10^9,0)</f>
        <v>0.0028844687</v>
      </c>
      <c r="W1523" s="160">
        <f>IF($K$1354&gt;0,'Assumptions (Hydro)'!AH$10*Model!$K$1354*AVERAGE('Assumptions (Hydro)'!$G$2:$I$2)/10^9,0)</f>
        <v>0.00288935763</v>
      </c>
      <c r="X1523" s="160">
        <f>IF($K$1354&gt;0,'Assumptions (Hydro)'!AI$10*Model!$K$1354*AVERAGE('Assumptions (Hydro)'!$G$2:$I$2)/10^9,0)</f>
        <v>0.0028844687</v>
      </c>
      <c r="Y1523" s="160">
        <f>IF($K$1354&gt;0,'Assumptions (Hydro)'!AJ$10*Model!$K$1354*AVERAGE('Assumptions (Hydro)'!$G$2:$I$2)/10^9,0)</f>
        <v>0.00288935763</v>
      </c>
      <c r="Z1523" s="160">
        <f>IF($K$1354&gt;0,'Assumptions (Hydro)'!AK$10*Model!$K$1354*AVERAGE('Assumptions (Hydro)'!$G$2:$I$2)/10^9,0)</f>
        <v>0.00144223435</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0.0003000050552</v>
      </c>
      <c r="M1524" s="160">
        <f>IF($L$1354&gt;0,'Assumptions (Hydro)'!W$10*Model!$L$1354*AVERAGE('Assumptions (Hydro)'!$H$2:$J$2)/10^9,0)</f>
        <v>0.000570009605</v>
      </c>
      <c r="N1524" s="160">
        <f>IF($L$1354&gt;0,'Assumptions (Hydro)'!X$10*Model!$L$1354*AVERAGE('Assumptions (Hydro)'!$H$2:$J$2)/10^9,0)</f>
        <v>0.0005130086445</v>
      </c>
      <c r="O1524" s="160">
        <f>IF($L$1354&gt;0,'Assumptions (Hydro)'!Y$10*Model!$L$1354*AVERAGE('Assumptions (Hydro)'!$H$2:$J$2)/10^9,0)</f>
        <v>0.0004620077851</v>
      </c>
      <c r="P1524" s="160">
        <f>IF($L$1354&gt;0,'Assumptions (Hydro)'!Z$10*Model!$L$1354*AVERAGE('Assumptions (Hydro)'!$H$2:$J$2)/10^9,0)</f>
        <v>0.0004158070066</v>
      </c>
      <c r="Q1524" s="160">
        <f>IF($L$1354&gt;0,'Assumptions (Hydro)'!AA$10*Model!$L$1354*AVERAGE('Assumptions (Hydro)'!$H$2:$J$2)/10^9,0)</f>
        <v>0.0003738062988</v>
      </c>
      <c r="R1524" s="160">
        <f>IF($L$1354&gt;0,'Assumptions (Hydro)'!AB$10*Model!$L$1354*AVERAGE('Assumptions (Hydro)'!$H$2:$J$2)/10^9,0)</f>
        <v>0.0003540059652</v>
      </c>
      <c r="S1524" s="160">
        <f>IF($L$1354&gt;0,'Assumptions (Hydro)'!AC$10*Model!$L$1354*AVERAGE('Assumptions (Hydro)'!$H$2:$J$2)/10^9,0)</f>
        <v>0.0003540059652</v>
      </c>
      <c r="T1524" s="160">
        <f>IF($L$1354&gt;0,'Assumptions (Hydro)'!AD$10*Model!$L$1354*AVERAGE('Assumptions (Hydro)'!$H$2:$J$2)/10^9,0)</f>
        <v>0.0003546059753</v>
      </c>
      <c r="U1524" s="160">
        <f>IF($L$1354&gt;0,'Assumptions (Hydro)'!AE$10*Model!$L$1354*AVERAGE('Assumptions (Hydro)'!$H$2:$J$2)/10^9,0)</f>
        <v>0.0003540059652</v>
      </c>
      <c r="V1524" s="160">
        <f>IF($L$1354&gt;0,'Assumptions (Hydro)'!AF$10*Model!$L$1354*AVERAGE('Assumptions (Hydro)'!$H$2:$J$2)/10^9,0)</f>
        <v>0.0003546059753</v>
      </c>
      <c r="W1524" s="160">
        <f>IF($L$1354&gt;0,'Assumptions (Hydro)'!AG$10*Model!$L$1354*AVERAGE('Assumptions (Hydro)'!$H$2:$J$2)/10^9,0)</f>
        <v>0.0003540059652</v>
      </c>
      <c r="X1524" s="160">
        <f>IF($L$1354&gt;0,'Assumptions (Hydro)'!AH$10*Model!$L$1354*AVERAGE('Assumptions (Hydro)'!$H$2:$J$2)/10^9,0)</f>
        <v>0.0003546059753</v>
      </c>
      <c r="Y1524" s="160">
        <f>IF($L$1354&gt;0,'Assumptions (Hydro)'!AI$10*Model!$L$1354*AVERAGE('Assumptions (Hydro)'!$H$2:$J$2)/10^9,0)</f>
        <v>0.0003540059652</v>
      </c>
      <c r="Z1524" s="160">
        <f>IF($L$1354&gt;0,'Assumptions (Hydro)'!AJ$10*Model!$L$1354*AVERAGE('Assumptions (Hydro)'!$H$2:$J$2)/10^9,0)</f>
        <v>0.0003546059753</v>
      </c>
      <c r="AA1524" s="160">
        <f>IF($L$1354&gt;0,'Assumptions (Hydro)'!AK$10*Model!$L$1354*AVERAGE('Assumptions (Hydro)'!$H$2:$J$2)/10^9,0)</f>
        <v>0.0001770029826</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0.0001662279344</v>
      </c>
      <c r="O1526" s="160">
        <f>IF($N$1354&gt;0,'Assumptions (Hydro)'!W$10*Model!$N$1354*AVERAGE('Assumptions (Hydro)'!$J$2:$L$2)/10^9,0)</f>
        <v>0.0003158330754</v>
      </c>
      <c r="P1526" s="160">
        <f>IF($N$1354&gt;0,'Assumptions (Hydro)'!X$10*Model!$N$1354*AVERAGE('Assumptions (Hydro)'!$J$2:$L$2)/10^9,0)</f>
        <v>0.0002842497678</v>
      </c>
      <c r="Q1526" s="160">
        <f>IF($N$1354&gt;0,'Assumptions (Hydro)'!Y$10*Model!$N$1354*AVERAGE('Assumptions (Hydro)'!$J$2:$L$2)/10^9,0)</f>
        <v>0.000255991019</v>
      </c>
      <c r="R1526" s="160">
        <f>IF($N$1354&gt;0,'Assumptions (Hydro)'!Z$10*Model!$N$1354*AVERAGE('Assumptions (Hydro)'!$J$2:$L$2)/10^9,0)</f>
        <v>0.0002303919171</v>
      </c>
      <c r="S1526" s="160">
        <f>IF($N$1354&gt;0,'Assumptions (Hydro)'!AA$10*Model!$N$1354*AVERAGE('Assumptions (Hydro)'!$J$2:$L$2)/10^9,0)</f>
        <v>0.0002071200063</v>
      </c>
      <c r="T1526" s="160">
        <f>IF($N$1354&gt;0,'Assumptions (Hydro)'!AB$10*Model!$N$1354*AVERAGE('Assumptions (Hydro)'!$J$2:$L$2)/10^9,0)</f>
        <v>0.0001961489626</v>
      </c>
      <c r="U1526" s="160">
        <f>IF($N$1354&gt;0,'Assumptions (Hydro)'!AC$10*Model!$N$1354*AVERAGE('Assumptions (Hydro)'!$J$2:$L$2)/10^9,0)</f>
        <v>0.0001961489626</v>
      </c>
      <c r="V1526" s="160">
        <f>IF($N$1354&gt;0,'Assumptions (Hydro)'!AD$10*Model!$N$1354*AVERAGE('Assumptions (Hydro)'!$J$2:$L$2)/10^9,0)</f>
        <v>0.0001964814185</v>
      </c>
      <c r="W1526" s="160">
        <f>IF($N$1354&gt;0,'Assumptions (Hydro)'!AE$10*Model!$N$1354*AVERAGE('Assumptions (Hydro)'!$J$2:$L$2)/10^9,0)</f>
        <v>0.0001961489626</v>
      </c>
      <c r="X1526" s="160">
        <f>IF($N$1354&gt;0,'Assumptions (Hydro)'!AF$10*Model!$N$1354*AVERAGE('Assumptions (Hydro)'!$J$2:$L$2)/10^9,0)</f>
        <v>0.0001964814185</v>
      </c>
      <c r="Y1526" s="160">
        <f>IF($N$1354&gt;0,'Assumptions (Hydro)'!AG$10*Model!$N$1354*AVERAGE('Assumptions (Hydro)'!$J$2:$L$2)/10^9,0)</f>
        <v>0.0001961489626</v>
      </c>
      <c r="Z1526" s="160">
        <f>IF($N$1354&gt;0,'Assumptions (Hydro)'!AH$10*Model!$N$1354*AVERAGE('Assumptions (Hydro)'!$J$2:$L$2)/10^9,0)</f>
        <v>0.0001964814185</v>
      </c>
      <c r="AA1526" s="160">
        <f>IF($N$1354&gt;0,'Assumptions (Hydro)'!AI$10*Model!$N$1354*AVERAGE('Assumptions (Hydro)'!$J$2:$L$2)/10^9,0)</f>
        <v>0.0001961489626</v>
      </c>
      <c r="AB1526" s="160">
        <f>IF($N$1354&gt;0,'Assumptions (Hydro)'!AJ$10*Model!$N$1354*AVERAGE('Assumptions (Hydro)'!$J$2:$L$2)/10^9,0)</f>
        <v>0.0001964814185</v>
      </c>
      <c r="AC1526" s="160">
        <f>IF($N$1354&gt;0,'Assumptions (Hydro)'!AK$10*Model!$N$1354*AVERAGE('Assumptions (Hydro)'!$J$2:$L$2)/10^9,0)</f>
        <v>0.0000980744813</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0.0007831099694</v>
      </c>
      <c r="Q1528" s="177">
        <f>IF($P$1354&gt;0,'Assumptions (Hydro)'!W$10*Model!$P$1354*AVERAGE('Assumptions (Hydro)'!$L$2:$N$2)/10^9,0)</f>
        <v>0.001487908942</v>
      </c>
      <c r="R1528" s="177">
        <f>IF($P$1354&gt;0,'Assumptions (Hydro)'!X$10*Model!$P$1354*AVERAGE('Assumptions (Hydro)'!$L$2:$N$2)/10^9,0)</f>
        <v>0.001339118048</v>
      </c>
      <c r="S1528" s="177">
        <f>IF($P$1354&gt;0,'Assumptions (Hydro)'!Y$10*Model!$P$1354*AVERAGE('Assumptions (Hydro)'!$L$2:$N$2)/10^9,0)</f>
        <v>0.001205989353</v>
      </c>
      <c r="T1528" s="177">
        <f>IF($P$1354&gt;0,'Assumptions (Hydro)'!Z$10*Model!$P$1354*AVERAGE('Assumptions (Hydro)'!$L$2:$N$2)/10^9,0)</f>
        <v>0.001085390418</v>
      </c>
      <c r="U1528" s="177">
        <f>IF($P$1354&gt;0,'Assumptions (Hydro)'!AA$10*Model!$P$1354*AVERAGE('Assumptions (Hydro)'!$L$2:$N$2)/10^9,0)</f>
        <v>0.0009757550219</v>
      </c>
      <c r="V1528" s="177">
        <f>IF($P$1354&gt;0,'Assumptions (Hydro)'!AB$10*Model!$P$1354*AVERAGE('Assumptions (Hydro)'!$L$2:$N$2)/10^9,0)</f>
        <v>0.0009240697639</v>
      </c>
      <c r="W1528" s="177">
        <f>IF($P$1354&gt;0,'Assumptions (Hydro)'!AC$10*Model!$P$1354*AVERAGE('Assumptions (Hydro)'!$L$2:$N$2)/10^9,0)</f>
        <v>0.0009240697639</v>
      </c>
      <c r="X1528" s="177">
        <f>IF($P$1354&gt;0,'Assumptions (Hydro)'!AD$10*Model!$P$1354*AVERAGE('Assumptions (Hydro)'!$L$2:$N$2)/10^9,0)</f>
        <v>0.0009256359839</v>
      </c>
      <c r="Y1528" s="177">
        <f>IF($P$1354&gt;0,'Assumptions (Hydro)'!AE$10*Model!$P$1354*AVERAGE('Assumptions (Hydro)'!$L$2:$N$2)/10^9,0)</f>
        <v>0.0009240697639</v>
      </c>
      <c r="Z1528" s="177">
        <f>IF($P$1354&gt;0,'Assumptions (Hydro)'!AF$10*Model!$P$1354*AVERAGE('Assumptions (Hydro)'!$L$2:$N$2)/10^9,0)</f>
        <v>0.0009256359839</v>
      </c>
      <c r="AA1528" s="177">
        <f>IF($P$1354&gt;0,'Assumptions (Hydro)'!AG$10*Model!$P$1354*AVERAGE('Assumptions (Hydro)'!$L$2:$N$2)/10^9,0)</f>
        <v>0.0009240697639</v>
      </c>
      <c r="AB1528" s="177">
        <f>IF($P$1354&gt;0,'Assumptions (Hydro)'!AH$10*Model!$P$1354*AVERAGE('Assumptions (Hydro)'!$L$2:$N$2)/10^9,0)</f>
        <v>0.0009256359839</v>
      </c>
      <c r="AC1528" s="177">
        <f>IF($P$1354&gt;0,'Assumptions (Hydro)'!AI$10*Model!$P$1354*AVERAGE('Assumptions (Hydro)'!$L$2:$N$2)/10^9,0)</f>
        <v>0.0009240697639</v>
      </c>
      <c r="AD1528" s="177">
        <f>IF($P$1354&gt;0,'Assumptions (Hydro)'!AJ$10*Model!$P$1354*AVERAGE('Assumptions (Hydro)'!$L$2:$N$2)/10^9,0)</f>
        <v>0.0009256359839</v>
      </c>
      <c r="AE1528" s="177">
        <f>IF($P$1354&gt;0,'Assumptions (Hydro)'!AK$10*Model!$P$1354*AVERAGE('Assumptions (Hydro)'!$L$2:$N$2)/10^9,0)</f>
        <v>0.000462034882</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0.0003137408802</v>
      </c>
      <c r="T1531" s="160">
        <f>IF($S$1354&gt;0,'Assumptions (Hydro)'!W$10*Model!$S$1354*AVERAGE('Assumptions (Hydro)'!$O$2:$Q$2)/10^9,0)</f>
        <v>0.0005961076725</v>
      </c>
      <c r="U1531" s="160">
        <f>IF($S$1354&gt;0,'Assumptions (Hydro)'!X$10*Model!$S$1354*AVERAGE('Assumptions (Hydro)'!$O$2:$Q$2)/10^9,0)</f>
        <v>0.0005364969052</v>
      </c>
      <c r="V1531" s="160">
        <f>IF($S$1354&gt;0,'Assumptions (Hydro)'!Y$10*Model!$S$1354*AVERAGE('Assumptions (Hydro)'!$O$2:$Q$2)/10^9,0)</f>
        <v>0.0004831609556</v>
      </c>
      <c r="W1531" s="160">
        <f>IF($S$1354&gt;0,'Assumptions (Hydro)'!Z$10*Model!$S$1354*AVERAGE('Assumptions (Hydro)'!$O$2:$Q$2)/10^9,0)</f>
        <v>0.00043484486</v>
      </c>
      <c r="X1531" s="160">
        <f>IF($S$1354&gt;0,'Assumptions (Hydro)'!AA$10*Model!$S$1354*AVERAGE('Assumptions (Hydro)'!$O$2:$Q$2)/10^9,0)</f>
        <v>0.0003909211368</v>
      </c>
      <c r="Y1531" s="160">
        <f>IF($S$1354&gt;0,'Assumptions (Hydro)'!AB$10*Model!$S$1354*AVERAGE('Assumptions (Hydro)'!$O$2:$Q$2)/10^9,0)</f>
        <v>0.0003702142387</v>
      </c>
      <c r="Z1531" s="160">
        <f>IF($S$1354&gt;0,'Assumptions (Hydro)'!AC$10*Model!$S$1354*AVERAGE('Assumptions (Hydro)'!$O$2:$Q$2)/10^9,0)</f>
        <v>0.0003702142387</v>
      </c>
      <c r="AA1531" s="160">
        <f>IF($S$1354&gt;0,'Assumptions (Hydro)'!AD$10*Model!$S$1354*AVERAGE('Assumptions (Hydro)'!$O$2:$Q$2)/10^9,0)</f>
        <v>0.0003708417204</v>
      </c>
      <c r="AB1531" s="160">
        <f>IF($S$1354&gt;0,'Assumptions (Hydro)'!AE$10*Model!$S$1354*AVERAGE('Assumptions (Hydro)'!$O$2:$Q$2)/10^9,0)</f>
        <v>0.0003702142387</v>
      </c>
      <c r="AC1531" s="160">
        <f>IF($S$1354&gt;0,'Assumptions (Hydro)'!AF$10*Model!$S$1354*AVERAGE('Assumptions (Hydro)'!$O$2:$Q$2)/10^9,0)</f>
        <v>0.0003708417204</v>
      </c>
      <c r="AD1531" s="160">
        <f>IF($S$1354&gt;0,'Assumptions (Hydro)'!AG$10*Model!$S$1354*AVERAGE('Assumptions (Hydro)'!$O$2:$Q$2)/10^9,0)</f>
        <v>0.0003702142387</v>
      </c>
      <c r="AE1531" s="160">
        <f>IF($S$1354&gt;0,'Assumptions (Hydro)'!AH$10*Model!$S$1354*AVERAGE('Assumptions (Hydro)'!$O$2:$Q$2)/10^9,0)</f>
        <v>0.0003708417204</v>
      </c>
      <c r="AF1531" s="160">
        <f>IF($S$1354&gt;0,'Assumptions (Hydro)'!AI$10*Model!$S$1354*AVERAGE('Assumptions (Hydro)'!$O$2:$Q$2)/10^9,0)</f>
        <v>0.0003702142387</v>
      </c>
      <c r="AG1531" s="160">
        <f>IF($S$1354&gt;0,'Assumptions (Hydro)'!AJ$10*Model!$S$1354*AVERAGE('Assumptions (Hydro)'!$O$2:$Q$2)/10^9,0)</f>
        <v>0.0003708417204</v>
      </c>
      <c r="AH1531" s="160">
        <f>IF($S$1354&gt;0,'Assumptions (Hydro)'!AK$10*Model!$S$1354*AVERAGE('Assumptions (Hydro)'!$O$2:$Q$2)/10^9,0)</f>
        <v>0.0001851071193</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0.2993263373</v>
      </c>
      <c r="D1566" s="160">
        <f>IF(Model!D1352+Model!D1353-D1351-D1514+D1462&gt;0,(1-'Assumptions (Hydro)'!C22)*(Model!D1352+Model!D1353-D1351-D1514+D1462)+Model!D1514-D1409-+Model!D1410,Model!D1352+Model!D1353-D1351+D1462-D1409+Model!D1410)</f>
        <v>0.20689283</v>
      </c>
      <c r="E1566" s="160">
        <f>IF(Model!E1352+Model!E1353-E1351-E1514+E1462&gt;0,(1-'Assumptions (Hydro)'!D22)*(Model!E1352+Model!E1353-E1351-E1514+E1462)+Model!E1514-E1409-+Model!E1410,Model!E1352+Model!E1353-E1351+E1462-E1409+Model!E1410)</f>
        <v>0.2122317449</v>
      </c>
      <c r="F1566" s="160">
        <f>IF(Model!F1352+Model!F1353-F1351-F1514+F1462&gt;0,(1-'Assumptions (Hydro)'!E22)*(Model!F1352+Model!F1353-F1351-F1514+F1462)+Model!F1514-F1409-+Model!F1410,Model!F1352+Model!F1353-F1351+F1462-F1409+Model!F1410)</f>
        <v>0.317805634</v>
      </c>
      <c r="G1566" s="160">
        <f>IF(Model!G1352+Model!G1353-G1351-G1514+G1462&gt;0,(1-'Assumptions (Hydro)'!F22)*(Model!G1352+Model!G1353-G1351-G1514+G1462)+Model!G1514-G1409-+Model!G1410,Model!G1352+Model!G1353-G1351+G1462-G1409+Model!G1410)</f>
        <v>0.3412849439</v>
      </c>
      <c r="H1566" s="160">
        <f>IF(Model!H1352+Model!H1353-H1351-H1514+H1462&gt;0,(1-'Assumptions (Hydro)'!G22)*(Model!H1352+Model!H1353-H1351-H1514+H1462)+Model!H1514-H1409-+Model!H1410,Model!H1352+Model!H1353-H1351+H1462-H1409+Model!H1410)</f>
        <v>0.4903708476</v>
      </c>
      <c r="I1566" s="160">
        <f>IF(Model!I1352+Model!I1353-I1351-I1514+I1462&gt;0,(1-'Assumptions (Hydro)'!H22)*(Model!I1352+Model!I1353-I1351-I1514+I1462)+Model!I1514-I1409-+Model!I1410,Model!I1352+Model!I1353-I1351+I1462-I1409+Model!I1410)</f>
        <v>0.4767121082</v>
      </c>
      <c r="J1566" s="160">
        <f>IF(Model!J1352+Model!J1353-J1351-J1514+J1462&gt;0,(1-'Assumptions (Hydro)'!I22)*(Model!J1352+Model!J1353-J1351-J1514+J1462)+Model!J1514-J1409-+Model!J1410,Model!J1352+Model!J1353-J1351+J1462-J1409+Model!J1410)</f>
        <v>0.3561423694</v>
      </c>
      <c r="K1566" s="160">
        <f>IF(Model!K1352+Model!K1353-K1351-K1514+K1462&gt;0,(1-'Assumptions (Hydro)'!J22)*(Model!K1352+Model!K1353-K1351-K1514+K1462)+Model!K1514-K1409-+Model!K1410,Model!K1352+Model!K1353-K1351+K1462-K1409+Model!K1410)</f>
        <v>0.5860573822</v>
      </c>
      <c r="L1566" s="160">
        <f>IF(Model!L1352+Model!L1353-L1351-L1514+L1462&gt;0,(1-'Assumptions (Hydro)'!K22)*(Model!L1352+Model!L1353-L1351-L1514+L1462)+Model!L1514-L1409-+Model!L1410,Model!L1352+Model!L1353-L1351+L1462-L1409+Model!L1410)</f>
        <v>0.3945490517</v>
      </c>
      <c r="M1566" s="160">
        <f>IF(Model!M1352+Model!M1353-M1351-M1514+M1462&gt;0,(1-'Assumptions (Hydro)'!L22)*(Model!M1352+Model!M1353-M1351-M1514+M1462)+Model!M1514-M1409-+Model!M1410,Model!M1352+Model!M1353-M1351+M1462-M1409+Model!M1410)</f>
        <v>0.3492008646</v>
      </c>
      <c r="N1566" s="160">
        <f>IF(Model!N1352+Model!N1353-N1351-N1514+N1462&gt;0,(1-'Assumptions (Hydro)'!M22)*(Model!N1352+Model!N1353-N1351-N1514+N1462)+Model!N1514-N1409-+Model!N1410,Model!N1352+Model!N1353-N1351+N1462-N1409+Model!N1410)</f>
        <v>0.3671197568</v>
      </c>
      <c r="O1566" s="160">
        <f>IF(Model!O1352+Model!O1353-O1351-O1514+O1462&gt;0,(1-'Assumptions (Hydro)'!N22)*(Model!O1352+Model!O1353-O1351-O1514+O1462)+Model!O1514-O1409-+Model!O1410,Model!O1352+Model!O1353-O1351+O1462-O1409+Model!O1410)</f>
        <v>0.2579311085</v>
      </c>
      <c r="P1566" s="160">
        <f>IF(Model!P1352+Model!P1353-P1351-P1514+P1462&gt;0,(1-'Assumptions (Hydro)'!O22)*(Model!P1352+Model!P1353-P1351-P1514+P1462)+Model!P1514-P1409-+Model!P1410,Model!P1352+Model!P1353-P1351+P1462-P1409+Model!P1410)</f>
        <v>0.3026869513</v>
      </c>
      <c r="Q1566" s="160">
        <f>IF(Model!Q1352+Model!Q1353-Q1351-Q1514+Q1462&gt;0,(1-'Assumptions (Hydro)'!P22)*(Model!Q1352+Model!Q1353-Q1351-Q1514+Q1462)+Model!Q1514-Q1409-+Model!Q1410,Model!Q1352+Model!Q1353-Q1351+Q1462-Q1409+Model!Q1410)</f>
        <v>0.3215131727</v>
      </c>
      <c r="R1566" s="160">
        <f>IF(Model!R1352+Model!R1353-R1351-R1514+R1462&gt;0,(1-'Assumptions (Hydro)'!Q22)*(Model!R1352+Model!R1353-R1351-R1514+R1462)+Model!R1514-R1409-+Model!R1410,Model!R1352+Model!R1353-R1351+R1462-R1409+Model!R1410)</f>
        <v>0.234901376</v>
      </c>
      <c r="S1566" s="160">
        <f>IF(Model!S1352+Model!S1353-S1351-S1514+S1462&gt;0,(1-'Assumptions (Hydro)'!R22)*(Model!S1352+Model!S1353-S1351-S1514+S1462)+Model!S1514-S1409-+Model!S1410,Model!S1352+Model!S1353-S1351+S1462-S1409+Model!S1410)</f>
        <v>0.2207725621</v>
      </c>
      <c r="T1566" s="160">
        <f>IF(Model!T1352+Model!T1353-T1351-T1514+T1462&gt;0,(1-'Assumptions (Hydro)'!S22)*(Model!T1352+Model!T1353-T1351-T1514+T1462)+Model!T1514-T1409-+Model!T1410,Model!T1352+Model!T1353-T1351+T1462-T1409+Model!T1410)</f>
        <v>0.267903327</v>
      </c>
      <c r="U1566" s="160">
        <f>IF(Model!U1352+Model!U1353-U1351-U1514+U1462&gt;0,(1-'Assumptions (Hydro)'!T22)*(Model!U1352+Model!U1353-U1351-U1514+U1462)+Model!U1514-U1409-+Model!U1410,Model!U1352+Model!U1353-U1351+U1462-U1409+Model!U1410)</f>
        <v>0.3369198263</v>
      </c>
      <c r="V1566" s="160">
        <f>IF(Model!V1352+Model!V1353-V1351-V1514+V1462&gt;0,(1-'Assumptions (Hydro)'!U22)*(Model!V1352+Model!V1353-V1351-V1514+V1462)+Model!V1514-V1409-+Model!V1410,Model!V1352+Model!V1353-V1351+V1462-V1409+Model!V1410)</f>
        <v>0.3419796108</v>
      </c>
      <c r="W1566" s="160">
        <f>IF(Model!W1352+Model!W1353-W1351-W1514+W1462&gt;0,(1-'Assumptions (Hydro)'!V22)*(Model!W1352+Model!W1353-W1351-W1514+W1462)+Model!W1514-W1409-+Model!W1410,Model!W1352+Model!W1353-W1351+W1462-W1409+Model!W1410)</f>
        <v>0.3579168856</v>
      </c>
      <c r="X1566" s="160">
        <f>IF(Model!X1352+Model!X1353-X1351-X1514+X1462&gt;0,(1-'Assumptions (Hydro)'!W22)*(Model!X1352+Model!X1353-X1351-X1514+X1462)+Model!X1514-X1409-+Model!X1410,Model!X1352+Model!X1353-X1351+X1462-X1409+Model!X1410)</f>
        <v>0.3616594233</v>
      </c>
      <c r="Y1566" s="160">
        <f>IF(Model!Y1352+Model!Y1353-Y1351-Y1514+Y1462&gt;0,(1-'Assumptions (Hydro)'!X22)*(Model!Y1352+Model!Y1353-Y1351-Y1514+Y1462)+Model!Y1514-Y1409-+Model!Y1410,Model!Y1352+Model!Y1353-Y1351+Y1462-Y1409+Model!Y1410)</f>
        <v>0.3662328075</v>
      </c>
      <c r="Z1566" s="160">
        <f>IF(Model!Z1352+Model!Z1353-Z1351-Z1514+Z1462&gt;0,(1-'Assumptions (Hydro)'!Y22)*(Model!Z1352+Model!Z1353-Z1351-Z1514+Z1462)+Model!Z1514-Z1409-+Model!Z1410,Model!Z1352+Model!Z1353-Z1351+Z1462-Z1409+Model!Z1410)</f>
        <v>0.3708758452</v>
      </c>
      <c r="AA1566" s="160">
        <f>IF(Model!AA1352+Model!AA1353-AA1351-AA1514+AA1462&gt;0,(1-'Assumptions (Hydro)'!Z22)*(Model!AA1352+Model!AA1353-AA1351-AA1514+AA1462)+Model!AA1514-AA1409-+Model!AA1410,Model!AA1352+Model!AA1353-AA1351+AA1462-AA1409+Model!AA1410)</f>
        <v>0.3790390668</v>
      </c>
      <c r="AB1566" s="160">
        <f>IF(Model!AB1352+Model!AB1353-AB1351-AB1514+AB1462&gt;0,(1-'Assumptions (Hydro)'!AA22)*(Model!AB1352+Model!AB1353-AB1351-AB1514+AB1462)+Model!AB1514-AB1409-+Model!AB1410,Model!AB1352+Model!AB1353-AB1351+AB1462-AB1409+Model!AB1410)</f>
        <v>0.3921755912</v>
      </c>
      <c r="AC1566" s="160">
        <f>IF(Model!AC1352+Model!AC1353-AC1351-AC1514+AC1462&gt;0,(1-'Assumptions (Hydro)'!AB22)*(Model!AC1352+Model!AC1353-AC1351-AC1514+AC1462)+Model!AC1514-AC1409-+Model!AC1410,Model!AC1352+Model!AC1353-AC1351+AC1462-AC1409+Model!AC1410)</f>
        <v>0.3999543012</v>
      </c>
      <c r="AD1566" s="160">
        <f>IF(Model!AD1352+Model!AD1353-AD1351-AD1514+AD1462&gt;0,(1-'Assumptions (Hydro)'!AC22)*(Model!AD1352+Model!AD1353-AD1351-AD1514+AD1462)+Model!AD1514-AD1409-+Model!AD1410,Model!AD1352+Model!AD1353-AD1351+AD1462-AD1409+Model!AD1410)</f>
        <v>0.4097281925</v>
      </c>
      <c r="AE1566" s="160">
        <f>IF(Model!AE1352+Model!AE1353-AE1351-AE1514+AE1462&gt;0,(1-'Assumptions (Hydro)'!AD22)*(Model!AE1352+Model!AE1353-AE1351-AE1514+AE1462)+Model!AE1514-AE1409-+Model!AE1410,Model!AE1352+Model!AE1353-AE1351+AE1462-AE1409+Model!AE1410)</f>
        <v>0.4177573285</v>
      </c>
      <c r="AF1566" s="160">
        <f>IF(Model!AF1352+Model!AF1353-AF1351-AF1514+AF1462&gt;0,(1-'Assumptions (Hydro)'!AE22)*(Model!AF1352+Model!AF1353-AF1351-AF1514+AF1462)+Model!AF1514-AF1409-+Model!AF1410,Model!AF1352+Model!AF1353-AF1351+AF1462-AF1409+Model!AF1410)</f>
        <v>0.4272176676</v>
      </c>
      <c r="AG1566" s="160">
        <f>IF(Model!AG1352+Model!AG1353-AG1351-AG1514+AG1462&gt;0,(1-'Assumptions (Hydro)'!AF22)*(Model!AG1352+Model!AG1353-AG1351-AG1514+AG1462)+Model!AG1514-AG1409-+Model!AG1410,Model!AG1352+Model!AG1353-AG1351+AG1462-AG1409+Model!AG1410)</f>
        <v>0.4370131426</v>
      </c>
      <c r="AH1566" s="160">
        <f>IF(Model!AH1352+Model!AH1353-AH1351-AH1514+AH1462&gt;0,(1-'Assumptions (Hydro)'!AG22)*(Model!AH1352+Model!AH1353-AH1351-AH1514+AH1462)+Model!AH1514-AH1409-+Model!AH1410,Model!AH1352+Model!AH1353-AH1351+AH1462-AH1409+Model!AH1410)</f>
        <v>0.4473979389</v>
      </c>
      <c r="AI1566" s="160">
        <f>IF(Model!AI1352+Model!AI1353-AI1351-AI1514+AI1462&gt;0,(1-'Assumptions (Hydro)'!AH22)*(Model!AI1352+Model!AI1353-AI1351-AI1514+AI1462)+Model!AI1514-AI1409-+Model!AI1410,Model!AI1352+Model!AI1353-AI1351+AI1462-AI1409+Model!AI1410)</f>
        <v>0.4561376438</v>
      </c>
      <c r="AJ1566" s="160">
        <f>IF(Model!AJ1352+Model!AJ1353-AJ1351-AJ1514+AJ1462&gt;0,(1-'Assumptions (Hydro)'!AI22)*(Model!AJ1352+Model!AJ1353-AJ1351-AJ1514+AJ1462)+Model!AJ1514-AJ1409-+Model!AJ1410,Model!AJ1352+Model!AJ1353-AJ1351+AJ1462-AJ1409+Model!AJ1410)</f>
        <v>0.4647974158</v>
      </c>
      <c r="AK1566" s="160">
        <f>IF(Model!AK1352+Model!AK1353-AK1351-AK1514+AK1462&gt;0,(1-'Assumptions (Hydro)'!AJ22)*(Model!AK1352+Model!AK1353-AK1351-AK1514+AK1462)+Model!AK1514-AK1409-+Model!AK1410,Model!AK1352+Model!AK1353-AK1351+AK1462-AK1409+Model!AK1410)</f>
        <v>0.473667753</v>
      </c>
      <c r="AL1566" s="160">
        <f>IF(Model!AL1352+Model!AL1353-AL1351-AL1514+AL1462&gt;0,(1-'Assumptions (Hydro)'!AK22)*(Model!AL1352+Model!AL1353-AL1351-AL1514+AL1462)+Model!AL1514-AL1409-+Model!AL1410,Model!AL1352+Model!AL1353-AL1351+AL1462-AL1409+Model!AL1410)</f>
        <v>0.4835454158</v>
      </c>
      <c r="AM1566" s="160">
        <f>IF(Model!AM1352+Model!AM1353-AM1351-AM1514+AM1462&gt;0,(1-'Assumptions (Hydro)'!AL22)*(Model!AM1352+Model!AM1353-AM1351-AM1514+AM1462)+Model!AM1514-AM1409-+Model!AM1410,Model!AM1352+Model!AM1353-AM1351+AM1462-AM1409+Model!AM1410)</f>
        <v>0.4958575001</v>
      </c>
      <c r="AN1566" s="160">
        <f>IF(Model!AN1352+Model!AN1353-AN1351-AN1514+AN1462&gt;0,(1-'Assumptions (Hydro)'!AM22)*(Model!AN1352+Model!AN1353-AN1351-AN1514+AN1462)+Model!AN1514-AN1409-+Model!AN1410,Model!AN1352+Model!AN1353-AN1351+AN1462-AN1409+Model!AN1410)</f>
        <v>0.5078676865</v>
      </c>
      <c r="AO1566" s="160">
        <f>IF(Model!AO1352+Model!AO1353-AO1351-AO1514+AO1462&gt;0,(1-'Assumptions (Hydro)'!AN22)*(Model!AO1352+Model!AO1353-AO1351-AO1514+AO1462)+Model!AO1514-AO1409-+Model!AO1410,Model!AO1352+Model!AO1353-AO1351+AO1462-AO1409+Model!AO1410)</f>
        <v>0.5217942523</v>
      </c>
      <c r="AP1566" s="160">
        <f>IF(Model!AP1352+Model!AP1353-AP1351-AP1514+AP1462&gt;0,(1-'Assumptions (Hydro)'!AO22)*(Model!AP1352+Model!AP1353-AP1351-AP1514+AP1462)+Model!AP1514-AP1409-+Model!AP1410,Model!AP1352+Model!AP1353-AP1351+AP1462-AP1409+Model!AP1410)</f>
        <v>0.5360192015</v>
      </c>
      <c r="AQ1566" s="160">
        <f>IF(Model!AQ1352+Model!AQ1353-AQ1351-AQ1514+AQ1462&gt;0,(1-'Assumptions (Hydro)'!AP22)*(Model!AQ1352+Model!AQ1353-AQ1351-AQ1514+AQ1462)+Model!AQ1514-AQ1409-+Model!AQ1410,Model!AQ1352+Model!AQ1353-AQ1351+AQ1462-AQ1409+Model!AQ1410)</f>
        <v>0.5494117685</v>
      </c>
      <c r="AR1566" s="160">
        <f>IF(Model!AR1352+Model!AR1353-AR1351-AR1514+AR1462&gt;0,(1-'Assumptions (Hydro)'!AQ22)*(Model!AR1352+Model!AR1353-AR1351-AR1514+AR1462)+Model!AR1514-AR1409-+Model!AR1410,Model!AR1352+Model!AR1353-AR1351+AR1462-AR1409+Model!AR1410)</f>
        <v>0.5625881283</v>
      </c>
      <c r="AS1566" s="160">
        <f>IF(Model!AS1352+Model!AS1353-AS1351-AS1514+AS1462&gt;0,(1-'Assumptions (Hydro)'!AR22)*(Model!AS1352+Model!AS1353-AS1351-AS1514+AS1462)+Model!AS1514-AS1409-+Model!AS1410,Model!AS1352+Model!AS1353-AS1351+AS1462-AS1409+Model!AS1410)</f>
        <v>0.5757431733</v>
      </c>
      <c r="AT1566" s="160">
        <f>IF(Model!AT1352+Model!AT1353-AT1351-AT1514+AT1462&gt;0,(1-'Assumptions (Hydro)'!AS22)*(Model!AT1352+Model!AT1353-AT1351-AT1514+AT1462)+Model!AT1514-AT1409-+Model!AT1410,Model!AT1352+Model!AT1353-AT1351+AT1462-AT1409+Model!AT1410)</f>
        <v>0.5897030605</v>
      </c>
      <c r="AU1566" s="160">
        <f>IF(Model!AU1352+Model!AU1353-AU1351-AU1514+AU1462&gt;0,(1-'Assumptions (Hydro)'!AT22)*(Model!AU1352+Model!AU1353-AU1351-AU1514+AU1462)+Model!AU1514-AU1409-+Model!AU1410,Model!AU1352+Model!AU1353-AU1351+AU1462-AU1409+Model!AU1410)</f>
        <v>0.6046085594</v>
      </c>
      <c r="AV1566" s="160">
        <f>IF(Model!AV1352+Model!AV1353-AV1351-AV1514+AV1462&gt;0,(1-'Assumptions (Hydro)'!AU22)*(Model!AV1352+Model!AV1353-AV1351-AV1514+AV1462)+Model!AV1514-AV1409-+Model!AV1410,Model!AV1352+Model!AV1353-AV1351+AV1462-AV1409+Model!AV1410)</f>
        <v>0.6199462691</v>
      </c>
      <c r="AW1566" s="160">
        <f>IF(Model!AW1352+Model!AW1353-AW1351-AW1514+AW1462&gt;0,(1-'Assumptions (Hydro)'!AV22)*(Model!AW1352+Model!AW1353-AW1351-AW1514+AW1462)+Model!AW1514-AW1409-+Model!AW1410,Model!AW1352+Model!AW1353-AW1351+AW1462-AW1409+Model!AW1410)</f>
        <v>0.6341361925</v>
      </c>
      <c r="AX1566" s="160">
        <f>IF(Model!AX1352+Model!AX1353-AX1351-AX1514+AX1462&gt;0,(1-'Assumptions (Hydro)'!AW22)*(Model!AX1352+Model!AX1353-AX1351-AX1514+AX1462)+Model!AX1514-AX1409-+Model!AX1410,Model!AX1352+Model!AX1353-AX1351+AX1462-AX1409+Model!AX1410)</f>
        <v>0.6510259948</v>
      </c>
      <c r="AY1566" s="160">
        <f>IF(Model!AY1352+Model!AY1353-AY1351-AY1514+AY1462&gt;0,(1-'Assumptions (Hydro)'!AX22)*(Model!AY1352+Model!AY1353-AY1351-AY1514+AY1462)+Model!AY1514-AY1409-+Model!AY1410,Model!AY1352+Model!AY1353-AY1351+AY1462-AY1409+Model!AY1410)</f>
        <v>0.6787520898</v>
      </c>
      <c r="AZ1566" s="160">
        <f>IF(Model!AZ1352+Model!AZ1353-AZ1351-AZ1514+AZ1462&gt;0,(1-'Assumptions (Hydro)'!AY22)*(Model!AZ1352+Model!AZ1353-AZ1351-AZ1514+AZ1462)+Model!AZ1514-AZ1409-+Model!AZ1410,Model!AZ1352+Model!AZ1353-AZ1351+AZ1462-AZ1409+Model!AZ1410)</f>
        <v>0.7003438909</v>
      </c>
      <c r="BA1566" s="160">
        <f>IF(Model!BA1352+Model!BA1353-BA1351-BA1514+BA1462&gt;0,(1-'Assumptions (Hydro)'!AZ22)*(Model!BA1352+Model!BA1353-BA1351-BA1514+BA1462)+Model!BA1514-BA1409-+Model!BA1410,Model!BA1352+Model!BA1353-BA1351+BA1462-BA1409+Model!BA1410)</f>
        <v>0.7176538637</v>
      </c>
    </row>
    <row r="1567" ht="15.75" customHeight="1">
      <c r="A1567" s="273" t="s">
        <v>64</v>
      </c>
      <c r="B1567" s="159" t="s">
        <v>351</v>
      </c>
      <c r="C1567" s="160">
        <f>IF(C1352+C1353-C1351-C1514+C1462&gt;0,'Assumptions (Hydro)'!B22*(C1352+C1353-C1351-C1514+C1462)-'Assumptions (Hydro)'!B23*Model!C1350/10^3,'Assumptions (Hydro)'!B23*Model!C1350/10^3)</f>
        <v>0.162049989</v>
      </c>
      <c r="D1567" s="160">
        <f>IF(D1352+D1353-D1351-D1514+D1462&gt;0,'Assumptions (Hydro)'!C22*(D1352+D1353-D1351-D1514+D1462)-'Assumptions (Hydro)'!C23*Model!D1350/10^3,'Assumptions (Hydro)'!C23*Model!D1350/10^3)</f>
        <v>0.1113783334</v>
      </c>
      <c r="E1567" s="160">
        <f>IF(E1352+E1353-E1351-E1514+E1462&gt;0,'Assumptions (Hydro)'!D22*(E1352+E1353-E1351-E1514+E1462)-'Assumptions (Hydro)'!D23*Model!E1350/10^3,'Assumptions (Hydro)'!D23*Model!E1350/10^3)</f>
        <v>0.114151837</v>
      </c>
      <c r="F1567" s="160">
        <f>IF(F1352+F1353-F1351-F1514+F1462&gt;0,'Assumptions (Hydro)'!E22*(F1352+F1353-F1351-F1514+F1462)-'Assumptions (Hydro)'!E23*Model!F1350/10^3,'Assumptions (Hydro)'!E23*Model!F1350/10^3)</f>
        <v>0.1711044254</v>
      </c>
      <c r="G1567" s="160">
        <f>IF(G1352+G1353-G1351-G1514+G1462&gt;0,'Assumptions (Hydro)'!F22*(G1352+G1353-G1351-G1514+G1462)-'Assumptions (Hydro)'!F23*Model!G1350/10^3,'Assumptions (Hydro)'!F23*Model!G1350/10^3)</f>
        <v>0.1835311651</v>
      </c>
      <c r="H1567" s="160">
        <f>IF(H1352+H1353-H1351-H1514+H1462&gt;0,'Assumptions (Hydro)'!G22*(H1352+H1353-H1351-H1514+H1462)-'Assumptions (Hydro)'!G23*Model!H1350/10^3,'Assumptions (Hydro)'!G23*Model!H1350/10^3)</f>
        <v>0.2671511452</v>
      </c>
      <c r="I1567" s="160">
        <f>IF(I1352+I1353-I1351-I1514+I1462&gt;0,'Assumptions (Hydro)'!H22*(I1352+I1353-I1351-I1514+I1462)-'Assumptions (Hydro)'!H23*Model!I1350/10^3,'Assumptions (Hydro)'!H23*Model!I1350/10^3)</f>
        <v>0.2601923155</v>
      </c>
      <c r="J1567" s="160">
        <f>IF(J1352+J1353-J1351-J1514+J1462&gt;0,'Assumptions (Hydro)'!I22*(J1352+J1353-J1351-J1514+J1462)-'Assumptions (Hydro)'!I23*Model!J1350/10^3,'Assumptions (Hydro)'!I23*Model!J1350/10^3)</f>
        <v>0.1954599445</v>
      </c>
      <c r="K1567" s="160">
        <f>IF(K1352+K1353-K1351-K1514+K1462&gt;0,'Assumptions (Hydro)'!J22*(K1352+K1353-K1351-K1514+K1462)-'Assumptions (Hydro)'!J23*Model!K1350/10^3,'Assumptions (Hydro)'!J23*Model!K1350/10^3)</f>
        <v>0.3137791511</v>
      </c>
      <c r="L1567" s="160">
        <f>IF(L1352+L1353-L1351-L1514+L1462&gt;0,'Assumptions (Hydro)'!K22*(L1352+L1353-L1351-L1514+L1462)-'Assumptions (Hydro)'!K23*Model!L1350/10^3,'Assumptions (Hydro)'!K23*Model!L1350/10^3)</f>
        <v>0.2087561389</v>
      </c>
      <c r="M1567" s="160">
        <f>IF(M1352+M1353-M1351-M1514+M1462&gt;0,'Assumptions (Hydro)'!L22*(M1352+M1353-M1351-M1514+M1462)-'Assumptions (Hydro)'!L23*Model!M1350/10^3,'Assumptions (Hydro)'!L23*Model!M1350/10^3)</f>
        <v>0.1855094579</v>
      </c>
      <c r="N1567" s="160">
        <f>IF(N1352+N1353-N1351-N1514+N1462&gt;0,'Assumptions (Hydro)'!M22*(N1352+N1353-N1351-N1514+N1462)-'Assumptions (Hydro)'!M23*Model!N1350/10^3,'Assumptions (Hydro)'!M23*Model!N1350/10^3)</f>
        <v>0.1950021903</v>
      </c>
      <c r="O1567" s="160">
        <f>IF(O1352+O1353-O1351-O1514+O1462&gt;0,'Assumptions (Hydro)'!N22*(O1352+O1353-O1351-O1514+O1462)-'Assumptions (Hydro)'!N23*Model!O1350/10^3,'Assumptions (Hydro)'!N23*Model!O1350/10^3)</f>
        <v>0.1363296351</v>
      </c>
      <c r="P1567" s="160">
        <f>IF(P1352+P1353-P1351-P1514+P1462&gt;0,'Assumptions (Hydro)'!O22*(P1352+P1353-P1351-P1514+P1462)-'Assumptions (Hydro)'!O23*Model!P1350/10^3,'Assumptions (Hydro)'!O23*Model!P1350/10^3)</f>
        <v>0.159229247</v>
      </c>
      <c r="Q1567" s="160">
        <f>IF(Q1352+Q1353-Q1351-Q1514+Q1462&gt;0,'Assumptions (Hydro)'!P22*(Q1352+Q1353-Q1351-Q1514+Q1462)-'Assumptions (Hydro)'!P23*Model!Q1350/10^3,'Assumptions (Hydro)'!P23*Model!Q1350/10^3)</f>
        <v>0.1690447581</v>
      </c>
      <c r="R1567" s="160">
        <f>IF(R1352+R1353-R1351-R1514+R1462&gt;0,'Assumptions (Hydro)'!Q22*(R1352+R1353-R1351-R1514+R1462)-'Assumptions (Hydro)'!Q23*Model!R1350/10^3,'Assumptions (Hydro)'!Q23*Model!R1350/10^3)</f>
        <v>0.1224517804</v>
      </c>
      <c r="S1567" s="160">
        <f>IF(S1352+S1353-S1351-S1514+S1462&gt;0,'Assumptions (Hydro)'!R22*(S1352+S1353-S1351-S1514+S1462)-'Assumptions (Hydro)'!R23*Model!S1350/10^3,'Assumptions (Hydro)'!R23*Model!S1350/10^3)</f>
        <v>0.1143073181</v>
      </c>
      <c r="T1567" s="160">
        <f>IF(T1352+T1353-T1351-T1514+T1462&gt;0,'Assumptions (Hydro)'!S22*(T1352+T1353-T1351-T1514+T1462)-'Assumptions (Hydro)'!S23*Model!T1350/10^3,'Assumptions (Hydro)'!S23*Model!T1350/10^3)</f>
        <v>0.1395892053</v>
      </c>
      <c r="U1567" s="160">
        <f>IF(U1352+U1353-U1351-U1514+U1462&gt;0,'Assumptions (Hydro)'!T22*(U1352+U1353-U1351-U1514+U1462)-'Assumptions (Hydro)'!T23*Model!U1350/10^3,'Assumptions (Hydro)'!T23*Model!U1350/10^3)</f>
        <v>0.08725865367</v>
      </c>
      <c r="V1567" s="160">
        <f>IF(V1352+V1353-V1351-V1514+V1462&gt;0,'Assumptions (Hydro)'!U22*(V1352+V1353-V1351-V1514+V1462)-'Assumptions (Hydro)'!U23*Model!V1350/10^3,'Assumptions (Hydro)'!U23*Model!V1350/10^3)</f>
        <v>0.08863488389</v>
      </c>
      <c r="W1567" s="160">
        <f>IF(W1352+W1353-W1351-W1514+W1462&gt;0,'Assumptions (Hydro)'!V22*(W1352+W1353-W1351-W1514+W1462)-'Assumptions (Hydro)'!V23*Model!W1350/10^3,'Assumptions (Hydro)'!V23*Model!W1350/10^3)</f>
        <v>0.09285398864</v>
      </c>
      <c r="X1567" s="160">
        <f>IF(X1352+X1353-X1351-X1514+X1462&gt;0,'Assumptions (Hydro)'!W22*(X1352+X1353-X1351-X1514+X1462)-'Assumptions (Hydro)'!W23*Model!X1350/10^3,'Assumptions (Hydro)'!W23*Model!X1350/10^3)</f>
        <v>0.09384208757</v>
      </c>
      <c r="Y1567" s="160">
        <f>IF(Y1352+Y1353-Y1351-Y1514+Y1462&gt;0,'Assumptions (Hydro)'!X22*(Y1352+Y1353-Y1351-Y1514+Y1462)-'Assumptions (Hydro)'!X23*Model!Y1350/10^3,'Assumptions (Hydro)'!X23*Model!Y1350/10^3)</f>
        <v>0.09502370531</v>
      </c>
      <c r="Z1567" s="160">
        <f>IF(Z1352+Z1353-Z1351-Z1514+Z1462&gt;0,'Assumptions (Hydro)'!Y22*(Z1352+Z1353-Z1351-Z1514+Z1462)-'Assumptions (Hydro)'!Y23*Model!Z1350/10^3,'Assumptions (Hydro)'!Y23*Model!Z1350/10^3)</f>
        <v>0.09732966491</v>
      </c>
      <c r="AA1567" s="160">
        <f>IF(AA1352+AA1353-AA1351-AA1514+AA1462&gt;0,'Assumptions (Hydro)'!Z22*(AA1352+AA1353-AA1351-AA1514+AA1462)-'Assumptions (Hydro)'!Z23*Model!AA1350/10^3,'Assumptions (Hydro)'!Z23*Model!AA1350/10^3)</f>
        <v>0.1000030046</v>
      </c>
      <c r="AB1567" s="160">
        <f>IF(AB1352+AB1353-AB1351-AB1514+AB1462&gt;0,'Assumptions (Hydro)'!AA22*(AB1352+AB1353-AB1351-AB1514+AB1462)-'Assumptions (Hydro)'!AA23*Model!AB1350/10^3,'Assumptions (Hydro)'!AA23*Model!AB1350/10^3)</f>
        <v>0.1035269423</v>
      </c>
      <c r="AC1567" s="160">
        <f>IF(AC1352+AC1353-AC1351-AC1514+AC1462&gt;0,'Assumptions (Hydro)'!AB22*(AC1352+AC1353-AC1351-AC1514+AC1462)-'Assumptions (Hydro)'!AB23*Model!AC1350/10^3,'Assumptions (Hydro)'!AB23*Model!AC1350/10^3)</f>
        <v>0.1056558699</v>
      </c>
      <c r="AD1567" s="160">
        <f>IF(AD1352+AD1353-AD1351-AD1514+AD1462&gt;0,'Assumptions (Hydro)'!AC22*(AD1352+AD1353-AD1351-AD1514+AD1462)-'Assumptions (Hydro)'!AC23*Model!AD1350/10^3,'Assumptions (Hydro)'!AC23*Model!AD1350/10^3)</f>
        <v>0.1082660004</v>
      </c>
      <c r="AE1567" s="160">
        <f>IF(AE1352+AE1353-AE1351-AE1514+AE1462&gt;0,'Assumptions (Hydro)'!AD22*(AE1352+AE1353-AE1351-AE1514+AE1462)-'Assumptions (Hydro)'!AD23*Model!AE1350/10^3,'Assumptions (Hydro)'!AD23*Model!AE1350/10^3)</f>
        <v>0.1107455425</v>
      </c>
      <c r="AF1567" s="160">
        <f>IF(AF1352+AF1353-AF1351-AF1514+AF1462&gt;0,'Assumptions (Hydro)'!AE22*(AF1352+AF1353-AF1351-AF1514+AF1462)-'Assumptions (Hydro)'!AE23*Model!AF1350/10^3,'Assumptions (Hydro)'!AE23*Model!AF1350/10^3)</f>
        <v>0.1133793848</v>
      </c>
      <c r="AG1567" s="160">
        <f>IF(AG1352+AG1353-AG1351-AG1514+AG1462&gt;0,'Assumptions (Hydro)'!AF22*(AG1352+AG1353-AG1351-AG1514+AG1462)-'Assumptions (Hydro)'!AF23*Model!AG1350/10^3,'Assumptions (Hydro)'!AF23*Model!AG1350/10^3)</f>
        <v>0.1159789747</v>
      </c>
      <c r="AH1567" s="160">
        <f>IF(AH1352+AH1353-AH1351-AH1514+AH1462&gt;0,'Assumptions (Hydro)'!AG22*(AH1352+AH1353-AH1351-AH1514+AH1462)-'Assumptions (Hydro)'!AG23*Model!AH1350/10^3,'Assumptions (Hydro)'!AG23*Model!AH1350/10^3)</f>
        <v>0.1188793604</v>
      </c>
      <c r="AI1567" s="160">
        <f>IF(AI1352+AI1353-AI1351-AI1514+AI1462&gt;0,'Assumptions (Hydro)'!AH22*(AI1352+AI1353-AI1351-AI1514+AI1462)-'Assumptions (Hydro)'!AH23*Model!AI1350/10^3,'Assumptions (Hydro)'!AH23*Model!AI1350/10^3)</f>
        <v>0.1212517787</v>
      </c>
      <c r="AJ1567" s="160">
        <f>IF(AJ1352+AJ1353-AJ1351-AJ1514+AJ1462&gt;0,'Assumptions (Hydro)'!AI22*(AJ1352+AJ1353-AJ1351-AJ1514+AJ1462)-'Assumptions (Hydro)'!AI23*Model!AJ1350/10^3,'Assumptions (Hydro)'!AI23*Model!AJ1350/10^3)</f>
        <v>0.1235537434</v>
      </c>
      <c r="AK1567" s="160">
        <f>IF(AK1352+AK1353-AK1351-AK1514+AK1462&gt;0,'Assumptions (Hydro)'!AJ22*(AK1352+AK1353-AK1351-AK1514+AK1462)-'Assumptions (Hydro)'!AJ23*Model!AK1350/10^3,'Assumptions (Hydro)'!AJ23*Model!AK1350/10^3)</f>
        <v>0.1259116812</v>
      </c>
      <c r="AL1567" s="160">
        <f>IF(AL1352+AL1353-AL1351-AL1514+AL1462&gt;0,'Assumptions (Hydro)'!AK22*(AL1352+AL1353-AL1351-AL1514+AL1462)-'Assumptions (Hydro)'!AK23*Model!AL1350/10^3,'Assumptions (Hydro)'!AK23*Model!AL1350/10^3)</f>
        <v>0.128537389</v>
      </c>
      <c r="AM1567" s="160">
        <f>IF(AM1352+AM1353-AM1351-AM1514+AM1462&gt;0,'Assumptions (Hydro)'!AL22*(AM1352+AM1353-AM1351-AM1514+AM1462)-'Assumptions (Hydro)'!AL23*Model!AM1350/10^3,'Assumptions (Hydro)'!AL23*Model!AM1350/10^3)</f>
        <v>0.1318102215</v>
      </c>
      <c r="AN1567" s="160">
        <f>IF(AN1352+AN1353-AN1351-AN1514+AN1462&gt;0,'Assumptions (Hydro)'!AM22*(AN1352+AN1353-AN1351-AN1514+AN1462)-'Assumptions (Hydro)'!AM23*Model!AN1350/10^3,'Assumptions (Hydro)'!AM23*Model!AN1350/10^3)</f>
        <v>0.1350028027</v>
      </c>
      <c r="AO1567" s="160">
        <f>IF(AO1352+AO1353-AO1351-AO1514+AO1462&gt;0,'Assumptions (Hydro)'!AN22*(AO1352+AO1353-AO1351-AO1514+AO1462)-'Assumptions (Hydro)'!AN23*Model!AO1350/10^3,'Assumptions (Hydro)'!AN23*Model!AO1350/10^3)</f>
        <v>0.1387048013</v>
      </c>
      <c r="AP1567" s="160">
        <f>IF(AP1352+AP1353-AP1351-AP1514+AP1462&gt;0,'Assumptions (Hydro)'!AO22*(AP1352+AP1353-AP1351-AP1514+AP1462)-'Assumptions (Hydro)'!AO23*Model!AP1350/10^3,'Assumptions (Hydro)'!AO23*Model!AP1350/10^3)</f>
        <v>0.1424861169</v>
      </c>
      <c r="AQ1567" s="160">
        <f>IF(AQ1352+AQ1353-AQ1351-AQ1514+AQ1462&gt;0,'Assumptions (Hydro)'!AP22*(AQ1352+AQ1353-AQ1351-AQ1514+AQ1462)-'Assumptions (Hydro)'!AP23*Model!AQ1350/10^3,'Assumptions (Hydro)'!AP23*Model!AQ1350/10^3)</f>
        <v>0.1460461663</v>
      </c>
      <c r="AR1567" s="160">
        <f>IF(AR1352+AR1353-AR1351-AR1514+AR1462&gt;0,'Assumptions (Hydro)'!AQ22*(AR1352+AR1353-AR1351-AR1514+AR1462)-'Assumptions (Hydro)'!AQ23*Model!AR1350/10^3,'Assumptions (Hydro)'!AQ23*Model!AR1350/10^3)</f>
        <v>0.149548743</v>
      </c>
      <c r="AS1567" s="160">
        <f>IF(AS1352+AS1353-AS1351-AS1514+AS1462&gt;0,'Assumptions (Hydro)'!AR22*(AS1352+AS1353-AS1351-AS1514+AS1462)-'Assumptions (Hydro)'!AR23*Model!AS1350/10^3,'Assumptions (Hydro)'!AR23*Model!AS1350/10^3)</f>
        <v>0.1530456537</v>
      </c>
      <c r="AT1567" s="160">
        <f>IF(AT1352+AT1353-AT1351-AT1514+AT1462&gt;0,'Assumptions (Hydro)'!AS22*(AT1352+AT1353-AT1351-AT1514+AT1462)-'Assumptions (Hydro)'!AS23*Model!AT1350/10^3,'Assumptions (Hydro)'!AS23*Model!AT1350/10^3)</f>
        <v>0.1567565098</v>
      </c>
      <c r="AU1567" s="160">
        <f>IF(AU1352+AU1353-AU1351-AU1514+AU1462&gt;0,'Assumptions (Hydro)'!AT22*(AU1352+AU1353-AU1351-AU1514+AU1462)-'Assumptions (Hydro)'!AT23*Model!AU1350/10^3,'Assumptions (Hydro)'!AT23*Model!AU1350/10^3)</f>
        <v>0.160718731</v>
      </c>
      <c r="AV1567" s="160">
        <f>IF(AV1352+AV1353-AV1351-AV1514+AV1462&gt;0,'Assumptions (Hydro)'!AU22*(AV1352+AV1353-AV1351-AV1514+AV1462)-'Assumptions (Hydro)'!AU23*Model!AV1350/10^3,'Assumptions (Hydro)'!AU23*Model!AV1350/10^3)</f>
        <v>0.1647958437</v>
      </c>
      <c r="AW1567" s="160">
        <f>IF(AW1352+AW1353-AW1351-AW1514+AW1462&gt;0,'Assumptions (Hydro)'!AV22*(AW1352+AW1353-AW1351-AW1514+AW1462)-'Assumptions (Hydro)'!AV23*Model!AW1350/10^3,'Assumptions (Hydro)'!AV23*Model!AW1350/10^3)</f>
        <v>0.1685678486</v>
      </c>
      <c r="AX1567" s="160">
        <f>IF(AX1352+AX1353-AX1351-AX1514+AX1462&gt;0,'Assumptions (Hydro)'!AW22*(AX1352+AX1353-AX1351-AX1514+AX1462)-'Assumptions (Hydro)'!AW23*Model!AX1350/10^3,'Assumptions (Hydro)'!AW23*Model!AX1350/10^3)</f>
        <v>0.1730575429</v>
      </c>
      <c r="AY1567" s="160">
        <f>IF(AY1352+AY1353-AY1351-AY1514+AY1462&gt;0,'Assumptions (Hydro)'!AX22*(AY1352+AY1353-AY1351-AY1514+AY1462)-'Assumptions (Hydro)'!AX23*Model!AY1350/10^3,'Assumptions (Hydro)'!AX23*Model!AY1350/10^3)</f>
        <v>0.1804277707</v>
      </c>
      <c r="AZ1567" s="160">
        <f>IF(AZ1352+AZ1353-AZ1351-AZ1514+AZ1462&gt;0,'Assumptions (Hydro)'!AY22*(AZ1352+AZ1353-AZ1351-AZ1514+AZ1462)-'Assumptions (Hydro)'!AY23*Model!AZ1350/10^3,'Assumptions (Hydro)'!AY23*Model!AZ1350/10^3)</f>
        <v>0.1861673634</v>
      </c>
      <c r="BA1567" s="160">
        <f>IF(BA1352+BA1353-BA1351-BA1514+BA1462&gt;0,'Assumptions (Hydro)'!AZ22*(BA1352+BA1353-BA1351-BA1514+BA1462)-'Assumptions (Hydro)'!AZ23*Model!BA1350/10^3,'Assumptions (Hydro)'!AZ23*Model!BA1350/10^3)</f>
        <v>0.1907687486</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1798.2</v>
      </c>
      <c r="Y2023" s="167">
        <f>X2023-'Assumptions (Biomass)'!X42+X2030</f>
        <v>1798.2</v>
      </c>
      <c r="Z2023" s="167">
        <f>Y2023-'Assumptions (Biomass)'!Y42+Y2030</f>
        <v>1798.2</v>
      </c>
      <c r="AA2023" s="167">
        <f>Z2023-'Assumptions (Biomass)'!Z42+Z2030</f>
        <v>1798.2</v>
      </c>
      <c r="AB2023" s="167">
        <f>AA2023-'Assumptions (Biomass)'!AA42+AA2030</f>
        <v>1798.2</v>
      </c>
      <c r="AC2023" s="167">
        <f>AB2023-'Assumptions (Biomass)'!AB42+AB2030</f>
        <v>1798.2</v>
      </c>
      <c r="AD2023" s="167">
        <f>AC2023-'Assumptions (Biomass)'!AC42+AC2030</f>
        <v>1798.2</v>
      </c>
      <c r="AE2023" s="167">
        <f>AD2023-'Assumptions (Biomass)'!AD42+AD2030</f>
        <v>1798.2</v>
      </c>
      <c r="AF2023" s="167">
        <f>AE2023-'Assumptions (Biomass)'!AE42+AE2030</f>
        <v>1798.2</v>
      </c>
      <c r="AG2023" s="167">
        <f>AF2023-'Assumptions (Biomass)'!AF42+AF2030</f>
        <v>1798.2</v>
      </c>
      <c r="AH2023" s="167">
        <f>AG2023-'Assumptions (Biomass)'!AG42+AG2030</f>
        <v>1798.2</v>
      </c>
      <c r="AI2023" s="167">
        <f>AH2023-'Assumptions (Biomass)'!AH42+AH2030</f>
        <v>1798.2</v>
      </c>
      <c r="AJ2023" s="167">
        <f>AI2023-'Assumptions (Biomass)'!AI42+AI2030</f>
        <v>1798.2</v>
      </c>
      <c r="AK2023" s="167">
        <f>AJ2023-'Assumptions (Biomass)'!AJ42+AJ2030</f>
        <v>1798.2</v>
      </c>
      <c r="AL2023" s="167">
        <f>AK2023-'Assumptions (Biomass)'!AK42+AK2030</f>
        <v>1798.2</v>
      </c>
      <c r="AM2023" s="167">
        <f>AL2023-'Assumptions (Biomass)'!AL42+AL2030</f>
        <v>1798.2</v>
      </c>
      <c r="AN2023" s="167">
        <f>AM2023-'Assumptions (Biomass)'!AM42+AM2030</f>
        <v>1798.2</v>
      </c>
      <c r="AO2023" s="167">
        <f>AN2023-'Assumptions (Biomass)'!AN42+AN2030</f>
        <v>1798.2</v>
      </c>
      <c r="AP2023" s="167">
        <f>AO2023-'Assumptions (Biomass)'!AO42+AO2030</f>
        <v>1798.2</v>
      </c>
      <c r="AQ2023" s="167">
        <f>AP2023-'Assumptions (Biomass)'!AP42+AP2030</f>
        <v>1798.2</v>
      </c>
      <c r="AR2023" s="167">
        <f>AQ2023-'Assumptions (Biomass)'!AQ42+AQ2030</f>
        <v>1798.2</v>
      </c>
      <c r="AS2023" s="167">
        <f>AR2023-'Assumptions (Biomass)'!AR42+AR2030</f>
        <v>1798.2</v>
      </c>
      <c r="AT2023" s="167">
        <f>AS2023-'Assumptions (Biomass)'!AS42+AS2030</f>
        <v>1798.2</v>
      </c>
      <c r="AU2023" s="167">
        <f>AT2023-'Assumptions (Biomass)'!AT42+AT2030</f>
        <v>1798.2</v>
      </c>
      <c r="AV2023" s="167">
        <f>AU2023-'Assumptions (Biomass)'!AU42+AU2030</f>
        <v>1798.2</v>
      </c>
      <c r="AW2023" s="167">
        <f>AV2023-'Assumptions (Biomass)'!AV42+AV2030</f>
        <v>1798.2</v>
      </c>
      <c r="AX2023" s="167">
        <f>AW2023-'Assumptions (Biomass)'!AW42+AW2030</f>
        <v>1798.2</v>
      </c>
      <c r="AY2023" s="167">
        <f>AX2023-'Assumptions (Biomass)'!AX42+AX2030</f>
        <v>1798.2</v>
      </c>
      <c r="AZ2023" s="167">
        <f>AY2023-'Assumptions (Biomass)'!AY42+AY2030</f>
        <v>1798.2</v>
      </c>
      <c r="BA2023" s="167">
        <f>AZ2023-'Assumptions (Biomass)'!AZ42+AZ2030</f>
        <v>1798.2</v>
      </c>
    </row>
    <row r="2024" ht="15.75" customHeight="1">
      <c r="A2024" s="313" t="s">
        <v>350</v>
      </c>
      <c r="B2024" s="24" t="s">
        <v>149</v>
      </c>
      <c r="C2024" s="171">
        <v>1637.1</v>
      </c>
      <c r="D2024" s="171">
        <v>1640.1</v>
      </c>
      <c r="E2024" s="171">
        <v>1640.1</v>
      </c>
      <c r="F2024" s="171">
        <v>1640.1</v>
      </c>
      <c r="G2024" s="171">
        <v>1636.4</v>
      </c>
      <c r="H2024" s="171">
        <v>1650.9</v>
      </c>
      <c r="I2024" s="171">
        <v>1658.8</v>
      </c>
      <c r="J2024" s="171">
        <v>1660.6</v>
      </c>
      <c r="K2024" s="171">
        <v>1685.5</v>
      </c>
      <c r="L2024" s="171">
        <v>1691.9</v>
      </c>
      <c r="M2024" s="171">
        <v>1682.0</v>
      </c>
      <c r="N2024" s="171">
        <v>1685.2</v>
      </c>
      <c r="O2024" s="171">
        <v>1679.8</v>
      </c>
      <c r="P2024" s="171">
        <v>1809.3</v>
      </c>
      <c r="Q2024" s="171">
        <v>1803.1</v>
      </c>
      <c r="R2024" s="171">
        <v>1803.1</v>
      </c>
      <c r="S2024" s="171">
        <v>1813.2</v>
      </c>
      <c r="T2024" s="171">
        <v>1798.2</v>
      </c>
      <c r="U2024" s="171">
        <v>1798.2</v>
      </c>
      <c r="V2024" s="314">
        <f t="shared" ref="V2024:W2024" si="70">U2024</f>
        <v>1798.2</v>
      </c>
      <c r="W2024" s="314">
        <f t="shared" si="70"/>
        <v>1798.2</v>
      </c>
      <c r="X2024" s="154">
        <f t="shared" ref="X2024:AZ2024" si="71">$W2024+($BA$2024-$W$2024)/($BA$2-$W$2)*W$1</f>
        <v>1755.486728</v>
      </c>
      <c r="Y2024" s="154">
        <f t="shared" si="71"/>
        <v>1712.773457</v>
      </c>
      <c r="Z2024" s="154">
        <f t="shared" si="71"/>
        <v>1670.060185</v>
      </c>
      <c r="AA2024" s="154">
        <f t="shared" si="71"/>
        <v>1627.346913</v>
      </c>
      <c r="AB2024" s="154">
        <f t="shared" si="71"/>
        <v>1584.633642</v>
      </c>
      <c r="AC2024" s="154">
        <f t="shared" si="71"/>
        <v>1541.92037</v>
      </c>
      <c r="AD2024" s="154">
        <f t="shared" si="71"/>
        <v>1499.207099</v>
      </c>
      <c r="AE2024" s="154">
        <f t="shared" si="71"/>
        <v>1456.493827</v>
      </c>
      <c r="AF2024" s="154">
        <f t="shared" si="71"/>
        <v>1413.780555</v>
      </c>
      <c r="AG2024" s="154">
        <f t="shared" si="71"/>
        <v>1371.067284</v>
      </c>
      <c r="AH2024" s="154">
        <f t="shared" si="71"/>
        <v>1328.354012</v>
      </c>
      <c r="AI2024" s="154">
        <f t="shared" si="71"/>
        <v>1285.64074</v>
      </c>
      <c r="AJ2024" s="154">
        <f t="shared" si="71"/>
        <v>1242.927469</v>
      </c>
      <c r="AK2024" s="154">
        <f t="shared" si="71"/>
        <v>1200.214197</v>
      </c>
      <c r="AL2024" s="154">
        <f t="shared" si="71"/>
        <v>1157.500925</v>
      </c>
      <c r="AM2024" s="154">
        <f t="shared" si="71"/>
        <v>1114.787654</v>
      </c>
      <c r="AN2024" s="154">
        <f t="shared" si="71"/>
        <v>1072.074382</v>
      </c>
      <c r="AO2024" s="154">
        <f t="shared" si="71"/>
        <v>1029.36111</v>
      </c>
      <c r="AP2024" s="154">
        <f t="shared" si="71"/>
        <v>986.6478388</v>
      </c>
      <c r="AQ2024" s="154">
        <f t="shared" si="71"/>
        <v>943.9345672</v>
      </c>
      <c r="AR2024" s="154">
        <f t="shared" si="71"/>
        <v>901.2212956</v>
      </c>
      <c r="AS2024" s="154">
        <f t="shared" si="71"/>
        <v>858.5080239</v>
      </c>
      <c r="AT2024" s="154">
        <f t="shared" si="71"/>
        <v>815.7947523</v>
      </c>
      <c r="AU2024" s="154">
        <f t="shared" si="71"/>
        <v>773.0814806</v>
      </c>
      <c r="AV2024" s="154">
        <f t="shared" si="71"/>
        <v>730.368209</v>
      </c>
      <c r="AW2024" s="154">
        <f t="shared" si="71"/>
        <v>687.6549374</v>
      </c>
      <c r="AX2024" s="154">
        <f t="shared" si="71"/>
        <v>644.9416657</v>
      </c>
      <c r="AY2024" s="154">
        <f t="shared" si="71"/>
        <v>602.2283941</v>
      </c>
      <c r="AZ2024" s="154">
        <f t="shared" si="71"/>
        <v>559.5151224</v>
      </c>
      <c r="BA2024" s="155">
        <f>Inputs!$H$11</f>
        <v>516.8018508</v>
      </c>
    </row>
    <row r="2025" ht="15.75" customHeight="1">
      <c r="A2025" s="315" t="s">
        <v>28</v>
      </c>
      <c r="B2025" s="38" t="s">
        <v>150</v>
      </c>
      <c r="C2025" s="156">
        <v>4.573016</v>
      </c>
      <c r="D2025" s="156">
        <v>4.889084</v>
      </c>
      <c r="E2025" s="156">
        <v>4.885812</v>
      </c>
      <c r="F2025" s="156">
        <v>4.439122</v>
      </c>
      <c r="G2025" s="156">
        <v>4.42753</v>
      </c>
      <c r="H2025" s="156">
        <v>5.101522</v>
      </c>
      <c r="I2025" s="156">
        <v>4.847623</v>
      </c>
      <c r="J2025" s="156">
        <v>5.391893</v>
      </c>
      <c r="K2025" s="156">
        <v>5.217525</v>
      </c>
      <c r="L2025" s="156">
        <v>4.860203</v>
      </c>
      <c r="M2025" s="156">
        <v>4.988527</v>
      </c>
      <c r="N2025" s="156">
        <v>4.902869</v>
      </c>
      <c r="O2025" s="156">
        <v>4.967533</v>
      </c>
      <c r="P2025" s="156">
        <v>5.340624</v>
      </c>
      <c r="Q2025" s="156">
        <v>5.265908</v>
      </c>
      <c r="R2025" s="156">
        <v>5.23085</v>
      </c>
      <c r="S2025" s="156">
        <v>4.995591</v>
      </c>
      <c r="T2025" s="156">
        <v>4.775958</v>
      </c>
      <c r="U2025" s="156">
        <v>4.539017</v>
      </c>
      <c r="V2025" s="242">
        <f t="shared" ref="V2025:W2025" si="72">U2025</f>
        <v>4.539017</v>
      </c>
      <c r="W2025" s="242">
        <f t="shared" si="72"/>
        <v>4.539017</v>
      </c>
      <c r="X2025" s="154">
        <f t="shared" ref="X2025:AZ2025" si="73">$W2025+($BA$2025-$W$2025)/($BA$2-$W$2)*W$1</f>
        <v>4.537735443</v>
      </c>
      <c r="Y2025" s="154">
        <f t="shared" si="73"/>
        <v>4.536453886</v>
      </c>
      <c r="Z2025" s="154">
        <f t="shared" si="73"/>
        <v>4.535172329</v>
      </c>
      <c r="AA2025" s="154">
        <f t="shared" si="73"/>
        <v>4.533890772</v>
      </c>
      <c r="AB2025" s="154">
        <f t="shared" si="73"/>
        <v>4.532609214</v>
      </c>
      <c r="AC2025" s="154">
        <f t="shared" si="73"/>
        <v>4.531327657</v>
      </c>
      <c r="AD2025" s="154">
        <f t="shared" si="73"/>
        <v>4.5300461</v>
      </c>
      <c r="AE2025" s="154">
        <f t="shared" si="73"/>
        <v>4.528764543</v>
      </c>
      <c r="AF2025" s="154">
        <f t="shared" si="73"/>
        <v>4.527482986</v>
      </c>
      <c r="AG2025" s="154">
        <f t="shared" si="73"/>
        <v>4.526201429</v>
      </c>
      <c r="AH2025" s="154">
        <f t="shared" si="73"/>
        <v>4.524919872</v>
      </c>
      <c r="AI2025" s="154">
        <f t="shared" si="73"/>
        <v>4.523638315</v>
      </c>
      <c r="AJ2025" s="154">
        <f t="shared" si="73"/>
        <v>4.522356758</v>
      </c>
      <c r="AK2025" s="154">
        <f t="shared" si="73"/>
        <v>4.5210752</v>
      </c>
      <c r="AL2025" s="154">
        <f t="shared" si="73"/>
        <v>4.519793643</v>
      </c>
      <c r="AM2025" s="154">
        <f t="shared" si="73"/>
        <v>4.518512086</v>
      </c>
      <c r="AN2025" s="154">
        <f t="shared" si="73"/>
        <v>4.517230529</v>
      </c>
      <c r="AO2025" s="154">
        <f t="shared" si="73"/>
        <v>4.515948972</v>
      </c>
      <c r="AP2025" s="154">
        <f t="shared" si="73"/>
        <v>4.514667415</v>
      </c>
      <c r="AQ2025" s="154">
        <f t="shared" si="73"/>
        <v>4.513385858</v>
      </c>
      <c r="AR2025" s="154">
        <f t="shared" si="73"/>
        <v>4.512104301</v>
      </c>
      <c r="AS2025" s="154">
        <f t="shared" si="73"/>
        <v>4.510822744</v>
      </c>
      <c r="AT2025" s="154">
        <f t="shared" si="73"/>
        <v>4.509541187</v>
      </c>
      <c r="AU2025" s="154">
        <f t="shared" si="73"/>
        <v>4.508259629</v>
      </c>
      <c r="AV2025" s="154">
        <f t="shared" si="73"/>
        <v>4.506978072</v>
      </c>
      <c r="AW2025" s="154">
        <f t="shared" si="73"/>
        <v>4.505696515</v>
      </c>
      <c r="AX2025" s="154">
        <f t="shared" si="73"/>
        <v>4.504414958</v>
      </c>
      <c r="AY2025" s="154">
        <f t="shared" si="73"/>
        <v>4.503133401</v>
      </c>
      <c r="AZ2025" s="154">
        <f t="shared" si="73"/>
        <v>4.501851844</v>
      </c>
      <c r="BA2025" s="243">
        <f>Inputs!$I$11</f>
        <v>4.500570287</v>
      </c>
    </row>
    <row r="2026" ht="15.75" customHeight="1">
      <c r="A2026" s="315" t="s">
        <v>31</v>
      </c>
      <c r="B2026" s="159" t="s">
        <v>351</v>
      </c>
      <c r="C2026" s="160">
        <f>'Assumptions (Biomass)'!B18*Model!C2024/10^9+'Assumptions (Biomass)'!B19*Model!C2025/10^3</f>
        <v>0.1438168262</v>
      </c>
      <c r="D2026" s="160">
        <f>'Assumptions (Biomass)'!C18*Model!D2024/10^9+'Assumptions (Biomass)'!C19*Model!D2025/10^3</f>
        <v>0.1480057326</v>
      </c>
      <c r="E2026" s="160">
        <f>'Assumptions (Biomass)'!D18*Model!E2024/10^9+'Assumptions (Biomass)'!D19*Model!E2025/10^3</f>
        <v>0.1507891526</v>
      </c>
      <c r="F2026" s="160">
        <f>'Assumptions (Biomass)'!E18*Model!F2024/10^9+'Assumptions (Biomass)'!E19*Model!F2025/10^3</f>
        <v>0.151824999</v>
      </c>
      <c r="G2026" s="160">
        <f>'Assumptions (Biomass)'!F18*Model!G2024/10^9+'Assumptions (Biomass)'!F19*Model!G2025/10^3</f>
        <v>0.1543381095</v>
      </c>
      <c r="H2026" s="160">
        <f>'Assumptions (Biomass)'!G18*Model!H2024/10^9+'Assumptions (Biomass)'!G19*Model!H2025/10^3</f>
        <v>0.1613225242</v>
      </c>
      <c r="I2026" s="160">
        <f>'Assumptions (Biomass)'!H18*Model!I2024/10^9+'Assumptions (Biomass)'!H19*Model!I2025/10^3</f>
        <v>0.1639621769</v>
      </c>
      <c r="J2026" s="160">
        <f>'Assumptions (Biomass)'!I18*Model!J2024/10^9+'Assumptions (Biomass)'!I19*Model!J2025/10^3</f>
        <v>0.1695994446</v>
      </c>
      <c r="K2026" s="160">
        <f>'Assumptions (Biomass)'!J18*Model!K2024/10^9+'Assumptions (Biomass)'!J19*Model!K2025/10^3</f>
        <v>0.1742574049</v>
      </c>
      <c r="L2026" s="160">
        <f>'Assumptions (Biomass)'!K18*Model!L2024/10^9+'Assumptions (Biomass)'!K19*Model!L2025/10^3</f>
        <v>0.1765112295</v>
      </c>
      <c r="M2026" s="160">
        <f>'Assumptions (Biomass)'!L18*Model!M2024/10^9+'Assumptions (Biomass)'!L19*Model!M2025/10^3</f>
        <v>0.1795193359</v>
      </c>
      <c r="N2026" s="160">
        <f>'Assumptions (Biomass)'!M18*Model!N2024/10^9+'Assumptions (Biomass)'!M19*Model!N2025/10^3</f>
        <v>0.1828105887</v>
      </c>
      <c r="O2026" s="160">
        <f>'Assumptions (Biomass)'!N18*Model!O2024/10^9+'Assumptions (Biomass)'!N19*Model!O2025/10^3</f>
        <v>0.186053913</v>
      </c>
      <c r="P2026" s="160">
        <f>'Assumptions (Biomass)'!O18*Model!P2024/10^9+'Assumptions (Biomass)'!O19*Model!P2025/10^3</f>
        <v>0.2041353258</v>
      </c>
      <c r="Q2026" s="160">
        <f>'Assumptions (Biomass)'!P18*Model!Q2024/10^9+'Assumptions (Biomass)'!P19*Model!Q2025/10^3</f>
        <v>0.2069982166</v>
      </c>
      <c r="R2026" s="160">
        <f>'Assumptions (Biomass)'!Q18*Model!R2024/10^9+'Assumptions (Biomass)'!Q19*Model!R2025/10^3</f>
        <v>0.2107311441</v>
      </c>
      <c r="S2026" s="160">
        <f>'Assumptions (Biomass)'!R18*Model!S2024/10^9+'Assumptions (Biomass)'!R19*Model!S2025/10^3</f>
        <v>0.2145457051</v>
      </c>
      <c r="T2026" s="160">
        <f>'Assumptions (Biomass)'!S18*Model!T2024/10^9+'Assumptions (Biomass)'!S19*Model!T2025/10^3</f>
        <v>0.2158503649</v>
      </c>
      <c r="U2026" s="160">
        <f>'Assumptions (Biomass)'!T18*Model!U2024/10^9+'Assumptions (Biomass)'!T19*Model!U2025/10^3</f>
        <v>0.2186551423</v>
      </c>
      <c r="V2026" s="160">
        <f>'Assumptions (Biomass)'!U18*Model!V2024/10^9+'Assumptions (Biomass)'!U19*Model!V2025/10^3</f>
        <v>0.2227864645</v>
      </c>
      <c r="W2026" s="160">
        <f>'Assumptions (Biomass)'!V18*Model!W2024/10^9+'Assumptions (Biomass)'!V19*Model!W2025/10^3</f>
        <v>0.2269958449</v>
      </c>
      <c r="X2026" s="160">
        <f>'Assumptions (Biomass)'!W18*Model!X2024/10^9+'Assumptions (Biomass)'!W19*Model!X2025/10^3</f>
        <v>0.2263966697</v>
      </c>
      <c r="Y2026" s="160">
        <f>'Assumptions (Biomass)'!X18*Model!Y2024/10^9+'Assumptions (Biomass)'!X19*Model!Y2025/10^3</f>
        <v>0.2256938168</v>
      </c>
      <c r="Z2026" s="160">
        <f>'Assumptions (Biomass)'!Y18*Model!Z2024/10^9+'Assumptions (Biomass)'!Y19*Model!Z2025/10^3</f>
        <v>0.2248835824</v>
      </c>
      <c r="AA2026" s="160">
        <f>'Assumptions (Biomass)'!Z18*Model!AA2024/10^9+'Assumptions (Biomass)'!Z19*Model!AA2025/10^3</f>
        <v>0.2239621595</v>
      </c>
      <c r="AB2026" s="160">
        <f>'Assumptions (Biomass)'!AA18*Model!AB2024/10^9+'Assumptions (Biomass)'!AA19*Model!AB2025/10^3</f>
        <v>0.2229256358</v>
      </c>
      <c r="AC2026" s="160">
        <f>'Assumptions (Biomass)'!AB18*Model!AC2024/10^9+'Assumptions (Biomass)'!AB19*Model!AC2025/10^3</f>
        <v>0.2217699907</v>
      </c>
      <c r="AD2026" s="160">
        <f>'Assumptions (Biomass)'!AC18*Model!AD2024/10^9+'Assumptions (Biomass)'!AC19*Model!AD2025/10^3</f>
        <v>0.2204910927</v>
      </c>
      <c r="AE2026" s="160">
        <f>'Assumptions (Biomass)'!AD18*Model!AE2024/10^9+'Assumptions (Biomass)'!AD19*Model!AE2025/10^3</f>
        <v>0.2190846971</v>
      </c>
      <c r="AF2026" s="160">
        <f>'Assumptions (Biomass)'!AE18*Model!AF2024/10^9+'Assumptions (Biomass)'!AE19*Model!AF2025/10^3</f>
        <v>0.2175464422</v>
      </c>
      <c r="AG2026" s="160">
        <f>'Assumptions (Biomass)'!AF18*Model!AG2024/10^9+'Assumptions (Biomass)'!AF19*Model!AG2025/10^3</f>
        <v>0.2158718476</v>
      </c>
      <c r="AH2026" s="160">
        <f>'Assumptions (Biomass)'!AG18*Model!AH2024/10^9+'Assumptions (Biomass)'!AG19*Model!AH2025/10^3</f>
        <v>0.2140563102</v>
      </c>
      <c r="AI2026" s="160">
        <f>'Assumptions (Biomass)'!AH18*Model!AI2024/10^9+'Assumptions (Biomass)'!AH19*Model!AI2025/10^3</f>
        <v>0.2120951018</v>
      </c>
      <c r="AJ2026" s="160">
        <f>'Assumptions (Biomass)'!AI18*Model!AJ2024/10^9+'Assumptions (Biomass)'!AI19*Model!AJ2025/10^3</f>
        <v>0.2099833659</v>
      </c>
      <c r="AK2026" s="160">
        <f>'Assumptions (Biomass)'!AJ18*Model!AK2024/10^9+'Assumptions (Biomass)'!AJ19*Model!AK2025/10^3</f>
        <v>0.2077161144</v>
      </c>
      <c r="AL2026" s="160">
        <f>'Assumptions (Biomass)'!AK18*Model!AL2024/10^9+'Assumptions (Biomass)'!AK19*Model!AL2025/10^3</f>
        <v>0.2052882246</v>
      </c>
      <c r="AM2026" s="160">
        <f>'Assumptions (Biomass)'!AL18*Model!AM2024/10^9+'Assumptions (Biomass)'!AL19*Model!AM2025/10^3</f>
        <v>0.2026944354</v>
      </c>
      <c r="AN2026" s="160">
        <f>'Assumptions (Biomass)'!AM18*Model!AN2024/10^9+'Assumptions (Biomass)'!AM19*Model!AN2025/10^3</f>
        <v>0.1999293447</v>
      </c>
      <c r="AO2026" s="160">
        <f>'Assumptions (Biomass)'!AN18*Model!AO2024/10^9+'Assumptions (Biomass)'!AN19*Model!AO2025/10^3</f>
        <v>0.196987405</v>
      </c>
      <c r="AP2026" s="160">
        <f>'Assumptions (Biomass)'!AO18*Model!AP2024/10^9+'Assumptions (Biomass)'!AO19*Model!AP2025/10^3</f>
        <v>0.1938629207</v>
      </c>
      <c r="AQ2026" s="160">
        <f>'Assumptions (Biomass)'!AP18*Model!AQ2024/10^9+'Assumptions (Biomass)'!AP19*Model!AQ2025/10^3</f>
        <v>0.1905500439</v>
      </c>
      <c r="AR2026" s="160">
        <f>'Assumptions (Biomass)'!AQ18*Model!AR2024/10^9+'Assumptions (Biomass)'!AQ19*Model!AR2025/10^3</f>
        <v>0.187042771</v>
      </c>
      <c r="AS2026" s="160">
        <f>'Assumptions (Biomass)'!AR18*Model!AS2024/10^9+'Assumptions (Biomass)'!AR19*Model!AS2025/10^3</f>
        <v>0.1833349388</v>
      </c>
      <c r="AT2026" s="160">
        <f>'Assumptions (Biomass)'!AS18*Model!AT2024/10^9+'Assumptions (Biomass)'!AS19*Model!AT2025/10^3</f>
        <v>0.1794202204</v>
      </c>
      <c r="AU2026" s="160">
        <f>'Assumptions (Biomass)'!AT18*Model!AU2024/10^9+'Assumptions (Biomass)'!AT19*Model!AU2025/10^3</f>
        <v>0.1752921216</v>
      </c>
      <c r="AV2026" s="160">
        <f>'Assumptions (Biomass)'!AU18*Model!AV2024/10^9+'Assumptions (Biomass)'!AU19*Model!AV2025/10^3</f>
        <v>0.1709439766</v>
      </c>
      <c r="AW2026" s="160">
        <f>'Assumptions (Biomass)'!AV18*Model!AW2024/10^9+'Assumptions (Biomass)'!AV19*Model!AW2025/10^3</f>
        <v>0.166368944</v>
      </c>
      <c r="AX2026" s="160">
        <f>'Assumptions (Biomass)'!AW18*Model!AX2024/10^9+'Assumptions (Biomass)'!AW19*Model!AX2025/10^3</f>
        <v>0.1615600022</v>
      </c>
      <c r="AY2026" s="160">
        <f>'Assumptions (Biomass)'!AX18*Model!AY2024/10^9+'Assumptions (Biomass)'!AX19*Model!AY2025/10^3</f>
        <v>0.1565099454</v>
      </c>
      <c r="AZ2026" s="160">
        <f>'Assumptions (Biomass)'!AY18*Model!AZ2024/10^9+'Assumptions (Biomass)'!AY19*Model!AZ2025/10^3</f>
        <v>0.151211379</v>
      </c>
      <c r="BA2026" s="160">
        <f>'Assumptions (Biomass)'!AZ18*Model!BA2024/10^9+'Assumptions (Biomass)'!AZ19*Model!BA2025/10^3</f>
        <v>0.145656715</v>
      </c>
    </row>
    <row r="2027" ht="15.75" customHeight="1">
      <c r="A2027" s="313" t="s">
        <v>34</v>
      </c>
      <c r="B2027" s="316" t="s">
        <v>351</v>
      </c>
      <c r="C2027" s="317">
        <f>C2025*'Assumptions (Biomass)'!B22*1000*'Assumptions (Biomass)'!B23/10^9</f>
        <v>0.115517577</v>
      </c>
      <c r="D2027" s="317">
        <f>D2025*'Assumptions (Biomass)'!C22*1000*'Assumptions (Biomass)'!C23/10^9</f>
        <v>0.1235016754</v>
      </c>
      <c r="E2027" s="317">
        <f>E2025*'Assumptions (Biomass)'!D22*1000*'Assumptions (Biomass)'!D23/10^9</f>
        <v>0.1234190224</v>
      </c>
      <c r="F2027" s="317">
        <f>F2025*'Assumptions (Biomass)'!E22*1000*'Assumptions (Biomass)'!E23/10^9</f>
        <v>0.1121353211</v>
      </c>
      <c r="G2027" s="317">
        <f>G2025*'Assumptions (Biomass)'!F22*1000*'Assumptions (Biomass)'!F23/10^9</f>
        <v>0.1118424991</v>
      </c>
      <c r="H2027" s="317">
        <f>H2025*'Assumptions (Biomass)'!G22*1000*'Assumptions (Biomass)'!G23/10^9</f>
        <v>0.1288680076</v>
      </c>
      <c r="I2027" s="317">
        <f>I2025*'Assumptions (Biomass)'!H22*1000*'Assumptions (Biomass)'!H23/10^9</f>
        <v>0.1224543416</v>
      </c>
      <c r="J2027" s="317">
        <f>J2025*'Assumptions (Biomass)'!I22*1000*'Assumptions (Biomass)'!I23/10^9</f>
        <v>0.1362029818</v>
      </c>
      <c r="K2027" s="317">
        <f>K2025*'Assumptions (Biomass)'!J22*1000*'Assumptions (Biomass)'!J23/10^9</f>
        <v>0.1317983244</v>
      </c>
      <c r="L2027" s="317">
        <f>L2025*'Assumptions (Biomass)'!K22*1000*'Assumptions (Biomass)'!K23/10^9</f>
        <v>0.1227721212</v>
      </c>
      <c r="M2027" s="317">
        <f>M2025*'Assumptions (Biomass)'!L22*1000*'Assumptions (Biomass)'!L23/10^9</f>
        <v>0.126013675</v>
      </c>
      <c r="N2027" s="317">
        <f>N2025*'Assumptions (Biomass)'!M22*1000*'Assumptions (Biomass)'!M23/10^9</f>
        <v>0.1238498941</v>
      </c>
      <c r="O2027" s="317">
        <f>O2025*'Assumptions (Biomass)'!N22*1000*'Assumptions (Biomass)'!N23/10^9</f>
        <v>0.1254833519</v>
      </c>
      <c r="P2027" s="317">
        <f>P2025*'Assumptions (Biomass)'!O22*1000*'Assumptions (Biomass)'!O23/10^9</f>
        <v>0.1349078911</v>
      </c>
      <c r="Q2027" s="317">
        <f>Q2025*'Assumptions (Biomass)'!P22*1000*'Assumptions (Biomass)'!P23/10^9</f>
        <v>0.1330205127</v>
      </c>
      <c r="R2027" s="317">
        <f>R2025*'Assumptions (Biomass)'!Q22*1000*'Assumptions (Biomass)'!Q23/10^9</f>
        <v>0.1321349232</v>
      </c>
      <c r="S2027" s="317">
        <f>S2025*'Assumptions (Biomass)'!R22*1000*'Assumptions (Biomass)'!R23/10^9</f>
        <v>0.1261921166</v>
      </c>
      <c r="T2027" s="317">
        <f>T2025*'Assumptions (Biomass)'!S22*1000*'Assumptions (Biomass)'!S23/10^9</f>
        <v>0.1206440337</v>
      </c>
      <c r="U2027" s="317">
        <f>U2025*'Assumptions (Biomass)'!T22*1000*'Assumptions (Biomass)'!T23/10^9</f>
        <v>0.1203165071</v>
      </c>
      <c r="V2027" s="317">
        <f>V2025*'Assumptions (Biomass)'!U22*1000*'Assumptions (Biomass)'!U23/10^9</f>
        <v>0.1234605715</v>
      </c>
      <c r="W2027" s="317">
        <f>W2025*'Assumptions (Biomass)'!V22*1000*'Assumptions (Biomass)'!V23/10^9</f>
        <v>0.1262830689</v>
      </c>
      <c r="X2027" s="317">
        <f>X2025*'Assumptions (Biomass)'!W22*1000*'Assumptions (Biomass)'!W23/10^9</f>
        <v>0.1271531308</v>
      </c>
      <c r="Y2027" s="317">
        <f>Y2025*'Assumptions (Biomass)'!X22*1000*'Assumptions (Biomass)'!X23/10^9</f>
        <v>0.1279525463</v>
      </c>
      <c r="Z2027" s="317">
        <f>Z2025*'Assumptions (Biomass)'!Y22*1000*'Assumptions (Biomass)'!Y23/10^9</f>
        <v>0.1287341528</v>
      </c>
      <c r="AA2027" s="317">
        <f>AA2025*'Assumptions (Biomass)'!Z22*1000*'Assumptions (Biomass)'!Z23/10^9</f>
        <v>0.1295614574</v>
      </c>
      <c r="AB2027" s="317">
        <f>AB2025*'Assumptions (Biomass)'!AA22*1000*'Assumptions (Biomass)'!AA23/10^9</f>
        <v>0.1302079373</v>
      </c>
      <c r="AC2027" s="317">
        <f>AC2025*'Assumptions (Biomass)'!AB22*1000*'Assumptions (Biomass)'!AB23/10^9</f>
        <v>0.1309482444</v>
      </c>
      <c r="AD2027" s="317">
        <f>AD2025*'Assumptions (Biomass)'!AC22*1000*'Assumptions (Biomass)'!AC23/10^9</f>
        <v>0.1320562679</v>
      </c>
      <c r="AE2027" s="317">
        <f>AE2025*'Assumptions (Biomass)'!AD22*1000*'Assumptions (Biomass)'!AD23/10^9</f>
        <v>0.1328400338</v>
      </c>
      <c r="AF2027" s="317">
        <f>AF2025*'Assumptions (Biomass)'!AE22*1000*'Assumptions (Biomass)'!AE23/10^9</f>
        <v>0.1346992172</v>
      </c>
      <c r="AG2027" s="317">
        <f>AG2025*'Assumptions (Biomass)'!AF22*1000*'Assumptions (Biomass)'!AF23/10^9</f>
        <v>0.1351789147</v>
      </c>
      <c r="AH2027" s="317">
        <f>AH2025*'Assumptions (Biomass)'!AG22*1000*'Assumptions (Biomass)'!AG23/10^9</f>
        <v>0.1360405257</v>
      </c>
      <c r="AI2027" s="317">
        <f>AI2025*'Assumptions (Biomass)'!AH22*1000*'Assumptions (Biomass)'!AH23/10^9</f>
        <v>0.1364976819</v>
      </c>
      <c r="AJ2027" s="317">
        <f>AJ2025*'Assumptions (Biomass)'!AI22*1000*'Assumptions (Biomass)'!AI23/10^9</f>
        <v>0.1372414346</v>
      </c>
      <c r="AK2027" s="317">
        <f>AK2025*'Assumptions (Biomass)'!AJ22*1000*'Assumptions (Biomass)'!AJ23/10^9</f>
        <v>0.1377010536</v>
      </c>
      <c r="AL2027" s="317">
        <f>AL2025*'Assumptions (Biomass)'!AK22*1000*'Assumptions (Biomass)'!AK23/10^9</f>
        <v>0.1376976604</v>
      </c>
      <c r="AM2027" s="317">
        <f>AM2025*'Assumptions (Biomass)'!AL22*1000*'Assumptions (Biomass)'!AL23/10^9</f>
        <v>0.1390807961</v>
      </c>
      <c r="AN2027" s="317">
        <f>AN2025*'Assumptions (Biomass)'!AM22*1000*'Assumptions (Biomass)'!AM23/10^9</f>
        <v>0.1386656738</v>
      </c>
      <c r="AO2027" s="317">
        <f>AO2025*'Assumptions (Biomass)'!AN22*1000*'Assumptions (Biomass)'!AN23/10^9</f>
        <v>0.1390338798</v>
      </c>
      <c r="AP2027" s="317">
        <f>AP2025*'Assumptions (Biomass)'!AO22*1000*'Assumptions (Biomass)'!AO23/10^9</f>
        <v>0.139502285</v>
      </c>
      <c r="AQ2027" s="317">
        <f>AQ2025*'Assumptions (Biomass)'!AP22*1000*'Assumptions (Biomass)'!AP23/10^9</f>
        <v>0.1398728871</v>
      </c>
      <c r="AR2027" s="317">
        <f>AR2025*'Assumptions (Biomass)'!AQ22*1000*'Assumptions (Biomass)'!AQ23/10^9</f>
        <v>0.1403970985</v>
      </c>
      <c r="AS2027" s="317">
        <f>AS2025*'Assumptions (Biomass)'!AR22*1000*'Assumptions (Biomass)'!AR23/10^9</f>
        <v>0.1409660139</v>
      </c>
      <c r="AT2027" s="317">
        <f>AT2025*'Assumptions (Biomass)'!AS22*1000*'Assumptions (Biomass)'!AS23/10^9</f>
        <v>0.1416804795</v>
      </c>
      <c r="AU2027" s="317">
        <f>AU2025*'Assumptions (Biomass)'!AT22*1000*'Assumptions (Biomass)'!AT23/10^9</f>
        <v>0.1419053156</v>
      </c>
      <c r="AV2027" s="317">
        <f>AV2025*'Assumptions (Biomass)'!AU22*1000*'Assumptions (Biomass)'!AU23/10^9</f>
        <v>0.1426182999</v>
      </c>
      <c r="AW2027" s="317">
        <f>AW2025*'Assumptions (Biomass)'!AV22*1000*'Assumptions (Biomass)'!AV23/10^9</f>
        <v>0.1429900866</v>
      </c>
      <c r="AX2027" s="317">
        <f>AX2025*'Assumptions (Biomass)'!AW22*1000*'Assumptions (Biomass)'!AW23/10^9</f>
        <v>0.1442794554</v>
      </c>
      <c r="AY2027" s="317">
        <f>AY2025*'Assumptions (Biomass)'!AX22*1000*'Assumptions (Biomass)'!AX23/10^9</f>
        <v>0.1442924874</v>
      </c>
      <c r="AZ2027" s="317">
        <f>AZ2025*'Assumptions (Biomass)'!AY22*1000*'Assumptions (Biomass)'!AY23/10^9</f>
        <v>0.1454498593</v>
      </c>
      <c r="BA2027" s="317">
        <f>BA2025*'Assumptions (Biomass)'!AZ22*1000*'Assumptions (Biomass)'!AZ23/10^9</f>
        <v>0.1463607382</v>
      </c>
    </row>
    <row r="2028" ht="15.75" customHeight="1">
      <c r="A2028" s="315" t="s">
        <v>36</v>
      </c>
      <c r="B2028" s="159" t="s">
        <v>351</v>
      </c>
      <c r="C2028" s="95">
        <f>C2025*'Assumptions (Biomass)'!B36/10^3</f>
        <v>0.3061021428</v>
      </c>
      <c r="D2028" s="95">
        <f>D2025*'Assumptions (Biomass)'!C36/10^3</f>
        <v>0.3352087996</v>
      </c>
      <c r="E2028" s="95">
        <f>E2025*'Assumptions (Biomass)'!D36/10^3</f>
        <v>0.3028597599</v>
      </c>
      <c r="F2028" s="95">
        <f>F2025*'Assumptions (Biomass)'!E36/10^3</f>
        <v>0.3344873988</v>
      </c>
      <c r="G2028" s="95">
        <f>G2025*'Assumptions (Biomass)'!F36/10^3</f>
        <v>0.3505173668</v>
      </c>
      <c r="H2028" s="95">
        <f>H2025*'Assumptions (Biomass)'!G36/10^3</f>
        <v>0.4889956781</v>
      </c>
      <c r="I2028" s="95">
        <f>I2025*'Assumptions (Biomass)'!H36/10^3</f>
        <v>0.418047858</v>
      </c>
      <c r="J2028" s="95">
        <f>J2025*'Assumptions (Biomass)'!I36/10^3</f>
        <v>0.4726085877</v>
      </c>
      <c r="K2028" s="95">
        <f>K2025*'Assumptions (Biomass)'!J36/10^3</f>
        <v>0.5292563445</v>
      </c>
      <c r="L2028" s="95">
        <f>L2025*'Assumptions (Biomass)'!K36/10^3</f>
        <v>0.3442243635</v>
      </c>
      <c r="M2028" s="95">
        <f>M2025*'Assumptions (Biomass)'!L36/10^3</f>
        <v>0.3653043448</v>
      </c>
      <c r="N2028" s="95">
        <f>N2025*'Assumptions (Biomass)'!M36/10^3</f>
        <v>0.3458596559</v>
      </c>
      <c r="O2028" s="95">
        <f>O2025*'Assumptions (Biomass)'!N36/10^3</f>
        <v>0.3030085844</v>
      </c>
      <c r="P2028" s="95">
        <f>P2025*'Assumptions (Biomass)'!O36/10^3</f>
        <v>0.3616366157</v>
      </c>
      <c r="Q2028" s="95">
        <f>Q2025*'Assumptions (Biomass)'!P36/10^3</f>
        <v>0.3826382528</v>
      </c>
      <c r="R2028" s="95">
        <f>R2025*'Assumptions (Biomass)'!Q36/10^3</f>
        <v>0.3131532046</v>
      </c>
      <c r="S2028" s="95">
        <f>S2025*'Assumptions (Biomass)'!R36/10^3</f>
        <v>0.3200675154</v>
      </c>
      <c r="T2028" s="95">
        <f>T2025*'Assumptions (Biomass)'!S36/10^3</f>
        <v>0.2986884133</v>
      </c>
      <c r="U2028" s="95">
        <f>U2025*'Assumptions (Biomass)'!T36/10^3</f>
        <v>0.2914048914</v>
      </c>
      <c r="V2028" s="95">
        <f>V2025*'Assumptions (Biomass)'!U36/10^3</f>
        <v>0.2954446165</v>
      </c>
      <c r="W2028" s="95">
        <f>W2025*'Assumptions (Biomass)'!V36/10^3</f>
        <v>0.3081687521</v>
      </c>
      <c r="X2028" s="95">
        <f>X2025*'Assumptions (Biomass)'!W36/10^3</f>
        <v>0.3104184499</v>
      </c>
      <c r="Y2028" s="95">
        <f>Y2025*'Assumptions (Biomass)'!X36/10^3</f>
        <v>0.3131960504</v>
      </c>
      <c r="Z2028" s="95">
        <f>Z2025*'Assumptions (Biomass)'!Y36/10^3</f>
        <v>0.3182145842</v>
      </c>
      <c r="AA2028" s="95">
        <f>AA2025*'Assumptions (Biomass)'!Z36/10^3</f>
        <v>0.3241711046</v>
      </c>
      <c r="AB2028" s="95">
        <f>AB2025*'Assumptions (Biomass)'!AA36/10^3</f>
        <v>0.3332219732</v>
      </c>
      <c r="AC2028" s="95">
        <f>AC2025*'Assumptions (Biomass)'!AB36/10^3</f>
        <v>0.3385065794</v>
      </c>
      <c r="AD2028" s="95">
        <f>AD2025*'Assumptions (Biomass)'!AC36/10^3</f>
        <v>0.3450609048</v>
      </c>
      <c r="AE2028" s="95">
        <f>AE2025*'Assumptions (Biomass)'!AD36/10^3</f>
        <v>0.3510221848</v>
      </c>
      <c r="AF2028" s="95">
        <f>AF2025*'Assumptions (Biomass)'!AE36/10^3</f>
        <v>0.3573860603</v>
      </c>
      <c r="AG2028" s="95">
        <f>AG2025*'Assumptions (Biomass)'!AF36/10^3</f>
        <v>0.3638828776</v>
      </c>
      <c r="AH2028" s="95">
        <f>AH2025*'Assumptions (Biomass)'!AG36/10^3</f>
        <v>0.3710399001</v>
      </c>
      <c r="AI2028" s="95">
        <f>AI2025*'Assumptions (Biomass)'!AH36/10^3</f>
        <v>0.3767654665</v>
      </c>
      <c r="AJ2028" s="95">
        <f>AJ2025*'Assumptions (Biomass)'!AI36/10^3</f>
        <v>0.3823751226</v>
      </c>
      <c r="AK2028" s="95">
        <f>AK2025*'Assumptions (Biomass)'!AJ36/10^3</f>
        <v>0.3881006692</v>
      </c>
      <c r="AL2028" s="95">
        <f>AL2025*'Assumptions (Biomass)'!AK36/10^3</f>
        <v>0.3944988887</v>
      </c>
      <c r="AM2028" s="95">
        <f>AM2025*'Assumptions (Biomass)'!AL36/10^3</f>
        <v>0.4025612906</v>
      </c>
      <c r="AN2028" s="95">
        <f>AN2025*'Assumptions (Biomass)'!AM36/10^3</f>
        <v>0.4103683043</v>
      </c>
      <c r="AO2028" s="95">
        <f>AO2025*'Assumptions (Biomass)'!AN36/10^3</f>
        <v>0.4194633332</v>
      </c>
      <c r="AP2028" s="95">
        <f>AP2025*'Assumptions (Biomass)'!AO36/10^3</f>
        <v>0.4287145333</v>
      </c>
      <c r="AQ2028" s="95">
        <f>AQ2025*'Assumptions (Biomass)'!AP36/10^3</f>
        <v>0.4373382885</v>
      </c>
      <c r="AR2028" s="95">
        <f>AR2025*'Assumptions (Biomass)'!AQ36/10^3</f>
        <v>0.4457639592</v>
      </c>
      <c r="AS2028" s="95">
        <f>AS2025*'Assumptions (Biomass)'!AR36/10^3</f>
        <v>0.4541267188</v>
      </c>
      <c r="AT2028" s="95">
        <f>AT2025*'Assumptions (Biomass)'!AS36/10^3</f>
        <v>0.4629937368</v>
      </c>
      <c r="AU2028" s="95">
        <f>AU2025*'Assumptions (Biomass)'!AT36/10^3</f>
        <v>0.4724572238</v>
      </c>
      <c r="AV2028" s="95">
        <f>AV2025*'Assumptions (Biomass)'!AU36/10^3</f>
        <v>0.4821616071</v>
      </c>
      <c r="AW2028" s="95">
        <f>AW2025*'Assumptions (Biomass)'!AV36/10^3</f>
        <v>0.4910280127</v>
      </c>
      <c r="AX2028" s="95">
        <f>AX2025*'Assumptions (Biomass)'!AW36/10^3</f>
        <v>0.5016775043</v>
      </c>
      <c r="AY2028" s="95">
        <f>AY2025*'Assumptions (Biomass)'!AX36/10^3</f>
        <v>0.519613456</v>
      </c>
      <c r="AZ2028" s="95">
        <f>AZ2025*'Assumptions (Biomass)'!AY36/10^3</f>
        <v>0.533302875</v>
      </c>
      <c r="BA2028" s="95">
        <f>BA2025*'Assumptions (Biomass)'!AZ36/10^3</f>
        <v>0.5440262809</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5.3</v>
      </c>
      <c r="D2030" s="319">
        <v>3.2</v>
      </c>
      <c r="E2030" s="319">
        <v>0.0</v>
      </c>
      <c r="F2030" s="319">
        <v>0.0</v>
      </c>
      <c r="G2030" s="319">
        <v>5.7</v>
      </c>
      <c r="H2030" s="319">
        <v>14.5</v>
      </c>
      <c r="I2030" s="319">
        <v>7.9</v>
      </c>
      <c r="J2030" s="319">
        <v>4.8</v>
      </c>
      <c r="K2030" s="319">
        <v>23.3</v>
      </c>
      <c r="L2030" s="319">
        <v>6.4</v>
      </c>
      <c r="M2030" s="319">
        <v>2.1</v>
      </c>
      <c r="N2030" s="319">
        <v>3.4</v>
      </c>
      <c r="O2030" s="319">
        <v>0.0</v>
      </c>
      <c r="P2030" s="319">
        <v>153.7</v>
      </c>
      <c r="Q2030" s="319">
        <v>0.0</v>
      </c>
      <c r="R2030" s="319">
        <v>0.0</v>
      </c>
      <c r="S2030" s="319">
        <v>10.1</v>
      </c>
      <c r="T2030" s="319">
        <v>3.2</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0.02613288992</v>
      </c>
      <c r="D2032" s="177">
        <f t="shared" si="75"/>
        <v>0.00596959723</v>
      </c>
      <c r="E2032" s="177">
        <f t="shared" si="75"/>
        <v>0.02149003998</v>
      </c>
      <c r="F2032" s="177">
        <f t="shared" si="75"/>
        <v>0.03044973958</v>
      </c>
      <c r="G2032" s="177">
        <f t="shared" si="75"/>
        <v>0.03026799308</v>
      </c>
      <c r="H2032" s="177">
        <f t="shared" si="75"/>
        <v>0.0413084299</v>
      </c>
      <c r="I2032" s="177">
        <f t="shared" si="75"/>
        <v>0.04078523936</v>
      </c>
      <c r="J2032" s="177">
        <f t="shared" si="75"/>
        <v>0.03860322366</v>
      </c>
      <c r="K2032" s="177">
        <f t="shared" si="75"/>
        <v>0.01472685098</v>
      </c>
      <c r="L2032" s="177">
        <f t="shared" si="75"/>
        <v>0.006858416415</v>
      </c>
      <c r="M2032" s="177">
        <f t="shared" si="75"/>
        <v>0.1981840581</v>
      </c>
      <c r="N2032" s="177">
        <f t="shared" si="75"/>
        <v>0.197945205</v>
      </c>
      <c r="O2032" s="177">
        <f t="shared" si="75"/>
        <v>0.2017414792</v>
      </c>
      <c r="P2032" s="177">
        <f t="shared" si="75"/>
        <v>0.01348957174</v>
      </c>
      <c r="Q2032" s="177">
        <f t="shared" si="75"/>
        <v>0.0180921845</v>
      </c>
      <c r="R2032" s="177">
        <f t="shared" si="75"/>
        <v>0.01828058593</v>
      </c>
      <c r="S2032" s="177">
        <f t="shared" si="75"/>
        <v>0.004443871476</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0.01629462548</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0.009838264442</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0.00596959723</v>
      </c>
      <c r="E2037" s="177">
        <f>IF($G$2030&gt;0,'Assumptions (Biomass)'!$V$14*Model!$G$2030*'Assumptions (Biomass)'!D$2/10^9,0)</f>
        <v>0.006064021181</v>
      </c>
      <c r="F2037" s="177">
        <f>IF($G$2030&gt;0,'Assumptions (Biomass)'!$V$14*Model!$G$2030*'Assumptions (Biomass)'!E$2/10^9,0)</f>
        <v>0.006176637567</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0.01542601879</v>
      </c>
      <c r="F2038" s="177">
        <f>IF($H$2030&gt;0,'Assumptions (Biomass)'!$V$14*Model!$H$2030*'Assumptions (Biomass)'!E$2/10^9,0)</f>
        <v>0.01571249907</v>
      </c>
      <c r="G2038" s="177">
        <f>IF($H$2030&gt;0,'Assumptions (Biomass)'!$V$14*Model!$H$2030*'Assumptions (Biomass)'!F$2/10^9,0)</f>
        <v>0.01613551102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0.008560602944</v>
      </c>
      <c r="G2039" s="177">
        <f>IF($I$2030&gt;0,'Assumptions (Biomass)'!$V$14*Model!$I$2030*'Assumptions (Biomass)'!F$2/10^9,0)</f>
        <v>0.00879107152</v>
      </c>
      <c r="H2039" s="177">
        <f>IF($I$2030&gt;0,'Assumptions (Biomass)'!$V$14*Model!$I$2030*'Assumptions (Biomass)'!G$2/10^9,0)</f>
        <v>0.009064905451</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0.005341410544</v>
      </c>
      <c r="H2040" s="177">
        <f>IF($J$2030&gt;0,'Assumptions (Biomass)'!$V$14*Model!$J$2030*'Assumptions (Biomass)'!G$2/10^9,0)</f>
        <v>0.005507790654</v>
      </c>
      <c r="I2040" s="177">
        <f>IF($J$2030&gt;0,'Assumptions (Biomass)'!$V$14*Model!$J$2030*'Assumptions (Biomass)'!H$2/10^9,0)</f>
        <v>0.005674468085</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0.0267357338</v>
      </c>
      <c r="I2041" s="177">
        <f>IF($K$2030&gt;0,'Assumptions (Biomass)'!$V$14*Model!$K$2030*'Assumptions (Biomass)'!H$2/10^9,0)</f>
        <v>0.02754481383</v>
      </c>
      <c r="J2041" s="177">
        <f>IF($K$2030&gt;0,'Assumptions (Biomass)'!$V$14*Model!$K$2030*'Assumptions (Biomass)'!I$2/10^9,0)</f>
        <v>0.02828475192</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0.007565957446</v>
      </c>
      <c r="J2042" s="177">
        <f>IF($L$2030&gt;0,'Assumptions (Biomass)'!$V$14*Model!$L$2030*'Assumptions (Biomass)'!I$2/10^9,0)</f>
        <v>0.007769202245</v>
      </c>
      <c r="K2042" s="177">
        <f>IF($L$2030&gt;0,'Assumptions (Biomass)'!$V$14*Model!$L$2030*'Assumptions (Biomass)'!J$2/10^9,0)</f>
        <v>0.007920323218</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0.002549269487</v>
      </c>
      <c r="K2043" s="177">
        <f>IF($M$2030&gt;0,'Assumptions (Biomass)'!$V$14*Model!$M$2030*'Assumptions (Biomass)'!J$2/10^9,0)</f>
        <v>0.002598856056</v>
      </c>
      <c r="L2043" s="177">
        <f>IF($M$2030&gt;0,'Assumptions (Biomass)'!$V$14*Model!$M$2030*'Assumptions (Biomass)'!K$2/10^9,0)</f>
        <v>0.002618668086</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0.004207671709</v>
      </c>
      <c r="L2044" s="160">
        <f>IF($N$2030&gt;0,'Assumptions (Biomass)'!$V$14*Model!$N$2030*'Assumptions (Biomass)'!K$2/10^9,0)</f>
        <v>0.004239748329</v>
      </c>
      <c r="M2044" s="160">
        <f>IF($N$2030&gt;0,'Assumptions (Biomass)'!$V$14*Model!$N$2030*'Assumptions (Biomass)'!L$2/10^9,0)</f>
        <v>0.004289152116</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v>
      </c>
      <c r="M2045" s="160">
        <f>IF($O$2030&gt;0,'Assumptions (Biomass)'!$V$14*Model!$O$2030*'Assumptions (Biomass)'!L$2/10^9,0)</f>
        <v>0</v>
      </c>
      <c r="N2045" s="160">
        <f>IF($O$2030&gt;0,'Assumptions (Biomass)'!$V$14*Model!$O$2030*'Assumptions (Biomass)'!M$2/10^9,0)</f>
        <v>0</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0.193894906</v>
      </c>
      <c r="N2046" s="177">
        <f>IF($P$2030&gt;0,'Assumptions (Biomass)'!$V$14*Model!$P$2030*'Assumptions (Biomass)'!M$2/10^9,0)</f>
        <v>0.197945205</v>
      </c>
      <c r="O2046" s="177">
        <f>IF($P$2030&gt;0,'Assumptions (Biomass)'!$V$14*Model!$P$2030*'Assumptions (Biomass)'!N$2/10^9,0)</f>
        <v>0.2017414792</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0.01348957174</v>
      </c>
      <c r="Q2049" s="160">
        <f>IF($S$2030&gt;0,'Assumptions (Biomass)'!$V$14*Model!$S$2030*'Assumptions (Biomass)'!P$2/10^9,0)</f>
        <v>0.0137391777</v>
      </c>
      <c r="R2049" s="160">
        <f>IF($S$2030&gt;0,'Assumptions (Biomass)'!$V$14*Model!$S$2030*'Assumptions (Biomass)'!Q$2/10^9,0)</f>
        <v>0.01388224947</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0.004353006797</v>
      </c>
      <c r="R2050" s="160">
        <f>IF($T$2030&gt;0,'Assumptions (Biomass)'!$V$14*Model!$T$2030*'Assumptions (Biomass)'!Q$2/10^9,0)</f>
        <v>0.004398336466</v>
      </c>
      <c r="S2050" s="160">
        <f>IF($T$2030&gt;0,'Assumptions (Biomass)'!$V$14*Model!$T$2030*'Assumptions (Biomass)'!R$2/10^9,0)</f>
        <v>0.004443871476</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0.01567973395</v>
      </c>
      <c r="D2084" s="279">
        <f>'Assumptions (Biomass)'!$V$5*Model!D2032</f>
        <v>0.003581758338</v>
      </c>
      <c r="E2084" s="279">
        <f>'Assumptions (Biomass)'!$V$5*Model!E2032</f>
        <v>0.01289402399</v>
      </c>
      <c r="F2084" s="279">
        <f>'Assumptions (Biomass)'!$V$5*Model!F2032</f>
        <v>0.01826984375</v>
      </c>
      <c r="G2084" s="279">
        <f>'Assumptions (Biomass)'!$V$5*Model!G2032</f>
        <v>0.01816079585</v>
      </c>
      <c r="H2084" s="279">
        <f>'Assumptions (Biomass)'!$V$5*Model!H2032</f>
        <v>0.02478505794</v>
      </c>
      <c r="I2084" s="279">
        <f>'Assumptions (Biomass)'!$V$5*Model!I2032</f>
        <v>0.02447114361</v>
      </c>
      <c r="J2084" s="279">
        <f>'Assumptions (Biomass)'!$V$5*Model!J2032</f>
        <v>0.02316193419</v>
      </c>
      <c r="K2084" s="279">
        <f>'Assumptions (Biomass)'!$V$5*Model!K2032</f>
        <v>0.00883611059</v>
      </c>
      <c r="L2084" s="279">
        <f>'Assumptions (Biomass)'!$V$5*Model!L2032</f>
        <v>0.004115049849</v>
      </c>
      <c r="M2084" s="279">
        <f>'Assumptions (Biomass)'!$V$5*Model!M2032</f>
        <v>0.1189104348</v>
      </c>
      <c r="N2084" s="279">
        <f>'Assumptions (Biomass)'!$V$5*Model!N2032</f>
        <v>0.118767123</v>
      </c>
      <c r="O2084" s="279">
        <f>'Assumptions (Biomass)'!$V$5*Model!O2032</f>
        <v>0.1210448875</v>
      </c>
      <c r="P2084" s="279">
        <f>'Assumptions (Biomass)'!$V$5*Model!P2032</f>
        <v>0.008093743046</v>
      </c>
      <c r="Q2084" s="279">
        <f>'Assumptions (Biomass)'!$V$5*Model!Q2032</f>
        <v>0.0108553107</v>
      </c>
      <c r="R2084" s="279">
        <f>'Assumptions (Biomass)'!$V$5*Model!R2032</f>
        <v>0.01096835156</v>
      </c>
      <c r="S2084" s="279">
        <f>'Assumptions (Biomass)'!$V$5*Model!S2032</f>
        <v>0.002666322886</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0.01045315597</v>
      </c>
      <c r="D2085" s="176">
        <f>'Assumptions (Biomass)'!$V$6*Model!D2032</f>
        <v>0.002387838892</v>
      </c>
      <c r="E2085" s="176">
        <f>'Assumptions (Biomass)'!$V$6*Model!E2032</f>
        <v>0.008596015991</v>
      </c>
      <c r="F2085" s="176">
        <f>'Assumptions (Biomass)'!$V$6*Model!F2032</f>
        <v>0.01217989583</v>
      </c>
      <c r="G2085" s="176">
        <f>'Assumptions (Biomass)'!$V$6*Model!G2032</f>
        <v>0.01210719723</v>
      </c>
      <c r="H2085" s="176">
        <f>'Assumptions (Biomass)'!$V$6*Model!H2032</f>
        <v>0.01652337196</v>
      </c>
      <c r="I2085" s="176">
        <f>'Assumptions (Biomass)'!$V$6*Model!I2032</f>
        <v>0.01631409574</v>
      </c>
      <c r="J2085" s="176">
        <f>'Assumptions (Biomass)'!$V$6*Model!J2032</f>
        <v>0.01544128946</v>
      </c>
      <c r="K2085" s="176">
        <f>'Assumptions (Biomass)'!$V$6*Model!K2032</f>
        <v>0.005890740393</v>
      </c>
      <c r="L2085" s="176">
        <f>'Assumptions (Biomass)'!$V$6*Model!L2032</f>
        <v>0.002743366566</v>
      </c>
      <c r="M2085" s="176">
        <f>'Assumptions (Biomass)'!$V$6*Model!M2032</f>
        <v>0.07927362323</v>
      </c>
      <c r="N2085" s="176">
        <f>'Assumptions (Biomass)'!$V$6*Model!N2032</f>
        <v>0.07917808199</v>
      </c>
      <c r="O2085" s="176">
        <f>'Assumptions (Biomass)'!$V$6*Model!O2032</f>
        <v>0.08069659166</v>
      </c>
      <c r="P2085" s="176">
        <f>'Assumptions (Biomass)'!$V$6*Model!P2032</f>
        <v>0.005395828697</v>
      </c>
      <c r="Q2085" s="176">
        <f>'Assumptions (Biomass)'!$V$6*Model!Q2032</f>
        <v>0.007236873799</v>
      </c>
      <c r="R2085" s="176">
        <f>'Assumptions (Biomass)'!$V$6*Model!R2032</f>
        <v>0.007312234374</v>
      </c>
      <c r="S2085" s="176">
        <f>'Assumptions (Biomass)'!$V$6*Model!S2032</f>
        <v>0.001777548591</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-0.00046167042</v>
      </c>
      <c r="D2086" s="177">
        <f t="array" ref="D2086">SUM(IF(ISERROR(D2087:D2137),"",D2087:D2137))</f>
        <v>-0.0007623441695</v>
      </c>
      <c r="E2086" s="177">
        <f t="array" ref="E2086">SUM(IF(ISERROR(E2087:E2137),"",E2087:E2137))</f>
        <v>-0.0007985555176</v>
      </c>
      <c r="F2086" s="177">
        <f t="array" ref="F2086">SUM(IF(ISERROR(F2087:F2137),"",F2087:F2137))</f>
        <v>-0.0008364869047</v>
      </c>
      <c r="G2086" s="177">
        <f t="array" ref="G2086">SUM(IF(ISERROR(G2087:G2137),"",G2087:G2137))</f>
        <v>-0.0013921654</v>
      </c>
      <c r="H2086" s="177">
        <f t="array" ref="H2086">SUM(IF(ISERROR(H2087:H2137),"",H2087:H2137))</f>
        <v>-0.00279769322</v>
      </c>
      <c r="I2086" s="177">
        <f t="array" ref="I2086">SUM(IF(ISERROR(I2087:I2137),"",I2087:I2137))</f>
        <v>-0.00367903617</v>
      </c>
      <c r="J2086" s="177">
        <f t="array" ref="J2086">SUM(IF(ISERROR(J2087:J2137),"",J2087:J2137))</f>
        <v>-0.004321950233</v>
      </c>
      <c r="K2086" s="177">
        <f t="array" ref="K2086">SUM(IF(ISERROR(K2087:K2137),"",K2087:K2137))</f>
        <v>-0.006866539134</v>
      </c>
      <c r="L2086" s="177">
        <f t="array" ref="L2086">SUM(IF(ISERROR(L2087:L2137),"",L2087:L2137))</f>
        <v>-0.007851589913</v>
      </c>
      <c r="M2086" s="177">
        <f t="array" ref="M2086">SUM(IF(ISERROR(M2087:M2137),"",M2087:M2137))</f>
        <v>-0.008444594517</v>
      </c>
      <c r="N2086" s="177">
        <f t="array" ref="N2086">SUM(IF(ISERROR(N2087:N2137),"",N2087:N2137))</f>
        <v>-0.009206573988</v>
      </c>
      <c r="O2086" s="177">
        <f t="array" ref="O2086">SUM(IF(ISERROR(O2087:O2137),"",O2087:O2137))</f>
        <v>-0.009643886253</v>
      </c>
      <c r="P2086" s="177">
        <f t="array" ref="P2086">SUM(IF(ISERROR(P2087:P2137),"",P2087:P2137))</f>
        <v>-0.02691972848</v>
      </c>
      <c r="Q2086" s="177">
        <f t="array" ref="Q2086">SUM(IF(ISERROR(Q2087:Q2137),"",Q2087:Q2137))</f>
        <v>-0.02819841558</v>
      </c>
      <c r="R2086" s="177">
        <f t="array" ref="R2086">SUM(IF(ISERROR(R2087:R2137),"",R2087:R2137))</f>
        <v>-0.02861177308</v>
      </c>
      <c r="S2086" s="177">
        <f t="array" ref="S2086">SUM(IF(ISERROR(S2087:S2137),"",S2087:S2137))</f>
        <v>-0.03057648216</v>
      </c>
      <c r="T2086" s="177">
        <f t="array" ref="T2086">SUM(IF(ISERROR(T2087:T2137),"",T2087:T2137))</f>
        <v>-0.03240272087</v>
      </c>
      <c r="U2086" s="177">
        <f t="array" ref="U2086">SUM(IF(ISERROR(U2087:U2137),"",U2087:U2137))</f>
        <v>-0.03394185011</v>
      </c>
      <c r="V2086" s="177">
        <f t="array" ref="V2086">SUM(IF(ISERROR(V2087:V2137),"",V2087:V2137))</f>
        <v>-0.03451915033</v>
      </c>
      <c r="W2086" s="177">
        <f t="array" ref="W2086">SUM(IF(ISERROR(W2087:W2137),"",W2087:W2137))</f>
        <v>-0.03347210018</v>
      </c>
      <c r="X2086" s="177">
        <f t="array" ref="X2086">SUM(IF(ISERROR(X2087:X2137),"",X2087:X2137))</f>
        <v>-0.03356069989</v>
      </c>
      <c r="Y2086" s="177">
        <f t="array" ref="Y2086">SUM(IF(ISERROR(Y2087:Y2137),"",Y2087:Y2137))</f>
        <v>-0.03421574871</v>
      </c>
      <c r="Z2086" s="177">
        <f t="array" ref="Z2086">SUM(IF(ISERROR(Z2087:Z2137),"",Z2087:Z2137))</f>
        <v>-0.03114858948</v>
      </c>
      <c r="AA2086" s="177">
        <f t="array" ref="AA2086">SUM(IF(ISERROR(AA2087:AA2137),"",AA2087:AA2137))</f>
        <v>-0.03130647604</v>
      </c>
      <c r="AB2086" s="177">
        <f t="array" ref="AB2086">SUM(IF(ISERROR(AB2087:AB2137),"",AB2087:AB2137))</f>
        <v>-0.03235212595</v>
      </c>
      <c r="AC2086" s="177">
        <f t="array" ref="AC2086">SUM(IF(ISERROR(AC2087:AC2137),"",AC2087:AC2137))</f>
        <v>-0.0331649984</v>
      </c>
      <c r="AD2086" s="177">
        <f t="array" ref="AD2086">SUM(IF(ISERROR(AD2087:AD2137),"",AD2087:AD2137))</f>
        <v>-0.03474033582</v>
      </c>
      <c r="AE2086" s="177">
        <f t="array" ref="AE2086">SUM(IF(ISERROR(AE2087:AE2137),"",AE2087:AE2137))</f>
        <v>-0.002655668826</v>
      </c>
      <c r="AF2086" s="177">
        <f t="array" ref="AF2086">SUM(IF(ISERROR(AF2087:AF2137),"",AF2087:AF2137))</f>
        <v>-0.002781813095</v>
      </c>
      <c r="AG2086" s="177">
        <f t="array" ref="AG2086">SUM(IF(ISERROR(AG2087:AG2137),"",AG2087:AG2137))</f>
        <v>-0.002913949217</v>
      </c>
      <c r="AH2086" s="177">
        <f t="array" ref="AH2086">SUM(IF(ISERROR(AH2087:AH2137),"",AH2087:AH2137))</f>
        <v>-0.0007159135325</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-0.00046167042</v>
      </c>
      <c r="D2087" s="177">
        <f>IF($C$2030&gt;0,PPMT('Assumptions (Biomass)'!$V$7,Model!X$1,'Assumptions (Biomass)'!$V$10,'Assumptions (Biomass)'!$V$5*Model!$C$2030*'Assumptions (Biomass)'!$B$2/10^9),0)</f>
        <v>-0.000483599765</v>
      </c>
      <c r="E2087" s="177">
        <f>IF($C$2030&gt;0,PPMT('Assumptions (Biomass)'!$V$7,Model!Y$1,'Assumptions (Biomass)'!$V$10,'Assumptions (Biomass)'!$V$5*Model!$C$2030*'Assumptions (Biomass)'!$B$2/10^9),0)</f>
        <v>-0.0005065707538</v>
      </c>
      <c r="F2087" s="177">
        <f>IF($C$2030&gt;0,PPMT('Assumptions (Biomass)'!$V$7,Model!Z$1,'Assumptions (Biomass)'!$V$10,'Assumptions (Biomass)'!$V$5*Model!$C$2030*'Assumptions (Biomass)'!$B$2/10^9),0)</f>
        <v>-0.0005306328646</v>
      </c>
      <c r="G2087" s="177">
        <f>IF($C$2030&gt;0,PPMT('Assumptions (Biomass)'!$V$7,Model!AA$1,'Assumptions (Biomass)'!$V$10,'Assumptions (Biomass)'!$V$5*Model!$C$2030*'Assumptions (Biomass)'!$B$2/10^9),0)</f>
        <v>-0.0005558379257</v>
      </c>
      <c r="H2087" s="177">
        <f>IF($C$2030&gt;0,PPMT('Assumptions (Biomass)'!$V$7,Model!AB$1,'Assumptions (Biomass)'!$V$10,'Assumptions (Biomass)'!$V$5*Model!$C$2030*'Assumptions (Biomass)'!$B$2/10^9),0)</f>
        <v>-0.0005822402272</v>
      </c>
      <c r="I2087" s="177">
        <f>IF($C$2030&gt;0,PPMT('Assumptions (Biomass)'!$V$7,Model!AC$1,'Assumptions (Biomass)'!$V$10,'Assumptions (Biomass)'!$V$5*Model!$C$2030*'Assumptions (Biomass)'!$B$2/10^9),0)</f>
        <v>-0.000609896638</v>
      </c>
      <c r="J2087" s="177">
        <f>IF($C$2030&gt;0,PPMT('Assumptions (Biomass)'!$V$7,Model!AD$1,'Assumptions (Biomass)'!$V$10,'Assumptions (Biomass)'!$V$5*Model!$C$2030*'Assumptions (Biomass)'!$B$2/10^9),0)</f>
        <v>-0.0006388667283</v>
      </c>
      <c r="K2087" s="177">
        <f>IF($C$2030&gt;0,PPMT('Assumptions (Biomass)'!$V$7,Model!AE$1,'Assumptions (Biomass)'!$V$10,'Assumptions (Biomass)'!$V$5*Model!$C$2030*'Assumptions (Biomass)'!$B$2/10^9),0)</f>
        <v>-0.0006692128978</v>
      </c>
      <c r="L2087" s="177">
        <f>IF($C$2030&gt;0,PPMT('Assumptions (Biomass)'!$V$7,Model!AF$1,'Assumptions (Biomass)'!$V$10,'Assumptions (Biomass)'!$V$5*Model!$C$2030*'Assumptions (Biomass)'!$B$2/10^9),0)</f>
        <v>-0.0007010005105</v>
      </c>
      <c r="M2087" s="177">
        <f>IF($C$2030&gt;0,PPMT('Assumptions (Biomass)'!$V$7,Model!AG$1,'Assumptions (Biomass)'!$V$10,'Assumptions (Biomass)'!$V$5*Model!$C$2030*'Assumptions (Biomass)'!$B$2/10^9),0)</f>
        <v>-0.0007342980347</v>
      </c>
      <c r="N2087" s="177">
        <f>IF($C$2030&gt;0,PPMT('Assumptions (Biomass)'!$V$7,Model!AH$1,'Assumptions (Biomass)'!$V$10,'Assumptions (Biomass)'!$V$5*Model!$C$2030*'Assumptions (Biomass)'!$B$2/10^9),0)</f>
        <v>-0.0007691771914</v>
      </c>
      <c r="O2087" s="177">
        <f>IF($C$2030&gt;0,PPMT('Assumptions (Biomass)'!$V$7,Model!AI$1,'Assumptions (Biomass)'!$V$10,'Assumptions (Biomass)'!$V$5*Model!$C$2030*'Assumptions (Biomass)'!$B$2/10^9),0)</f>
        <v>-0.000805713108</v>
      </c>
      <c r="P2087" s="177">
        <f>IF($C$2030&gt;0,PPMT('Assumptions (Biomass)'!$V$7,Model!AJ$1,'Assumptions (Biomass)'!$V$10,'Assumptions (Biomass)'!$V$5*Model!$C$2030*'Assumptions (Biomass)'!$B$2/10^9),0)</f>
        <v>-0.0008439844806</v>
      </c>
      <c r="Q2087" s="177">
        <f>IF($C$2030&gt;0,PPMT('Assumptions (Biomass)'!$V$7,Model!AK$1,'Assumptions (Biomass)'!$V$10,'Assumptions (Biomass)'!$V$5*Model!$C$2030*'Assumptions (Biomass)'!$B$2/10^9),0)</f>
        <v>-0.0008840737434</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-0.0002787444045</v>
      </c>
      <c r="E2088" s="177">
        <f>IF($D$2030&gt;0,PPMT('Assumptions (Biomass)'!$V$7,Model!X$1,'Assumptions (Biomass)'!$V$10,'Assumptions (Biomass)'!$V$5*Model!$D$2030*'Assumptions (Biomass)'!$B$2/10^9),0)</f>
        <v>-0.0002919847638</v>
      </c>
      <c r="F2088" s="177">
        <f>IF($D$2030&gt;0,PPMT('Assumptions (Biomass)'!$V$7,Model!Y$1,'Assumptions (Biomass)'!$V$10,'Assumptions (Biomass)'!$V$5*Model!$D$2030*'Assumptions (Biomass)'!$B$2/10^9),0)</f>
        <v>-0.00030585404</v>
      </c>
      <c r="G2088" s="177">
        <f>IF($D$2030&gt;0,PPMT('Assumptions (Biomass)'!$V$7,Model!Z$1,'Assumptions (Biomass)'!$V$10,'Assumptions (Biomass)'!$V$5*Model!$D$2030*'Assumptions (Biomass)'!$B$2/10^9),0)</f>
        <v>-0.0003203821069</v>
      </c>
      <c r="H2088" s="177">
        <f>IF($D$2030&gt;0,PPMT('Assumptions (Biomass)'!$V$7,Model!AA$1,'Assumptions (Biomass)'!$V$10,'Assumptions (Biomass)'!$V$5*Model!$D$2030*'Assumptions (Biomass)'!$B$2/10^9),0)</f>
        <v>-0.000335600257</v>
      </c>
      <c r="I2088" s="177">
        <f>IF($D$2030&gt;0,PPMT('Assumptions (Biomass)'!$V$7,Model!AB$1,'Assumptions (Biomass)'!$V$10,'Assumptions (Biomass)'!$V$5*Model!$D$2030*'Assumptions (Biomass)'!$B$2/10^9),0)</f>
        <v>-0.0003515412692</v>
      </c>
      <c r="J2088" s="177">
        <f>IF($D$2030&gt;0,PPMT('Assumptions (Biomass)'!$V$7,Model!AC$1,'Assumptions (Biomass)'!$V$10,'Assumptions (Biomass)'!$V$5*Model!$D$2030*'Assumptions (Biomass)'!$B$2/10^9),0)</f>
        <v>-0.0003682394795</v>
      </c>
      <c r="K2088" s="177">
        <f>IF($D$2030&gt;0,PPMT('Assumptions (Biomass)'!$V$7,Model!AD$1,'Assumptions (Biomass)'!$V$10,'Assumptions (Biomass)'!$V$5*Model!$D$2030*'Assumptions (Biomass)'!$B$2/10^9),0)</f>
        <v>-0.0003857308548</v>
      </c>
      <c r="L2088" s="177">
        <f>IF($D$2030&gt;0,PPMT('Assumptions (Biomass)'!$V$7,Model!AE$1,'Assumptions (Biomass)'!$V$10,'Assumptions (Biomass)'!$V$5*Model!$D$2030*'Assumptions (Biomass)'!$B$2/10^9),0)</f>
        <v>-0.0004040530704</v>
      </c>
      <c r="M2088" s="177">
        <f>IF($D$2030&gt;0,PPMT('Assumptions (Biomass)'!$V$7,Model!AF$1,'Assumptions (Biomass)'!$V$10,'Assumptions (Biomass)'!$V$5*Model!$D$2030*'Assumptions (Biomass)'!$B$2/10^9),0)</f>
        <v>-0.0004232455912</v>
      </c>
      <c r="N2088" s="177">
        <f>IF($D$2030&gt;0,PPMT('Assumptions (Biomass)'!$V$7,Model!AG$1,'Assumptions (Biomass)'!$V$10,'Assumptions (Biomass)'!$V$5*Model!$D$2030*'Assumptions (Biomass)'!$B$2/10^9),0)</f>
        <v>-0.0004433497568</v>
      </c>
      <c r="O2088" s="177">
        <f>IF($D$2030&gt;0,PPMT('Assumptions (Biomass)'!$V$7,Model!AH$1,'Assumptions (Biomass)'!$V$10,'Assumptions (Biomass)'!$V$5*Model!$D$2030*'Assumptions (Biomass)'!$B$2/10^9),0)</f>
        <v>-0.0004644088703</v>
      </c>
      <c r="P2088" s="177">
        <f>IF($D$2030&gt;0,PPMT('Assumptions (Biomass)'!$V$7,Model!AI$1,'Assumptions (Biomass)'!$V$10,'Assumptions (Biomass)'!$V$5*Model!$D$2030*'Assumptions (Biomass)'!$B$2/10^9),0)</f>
        <v>-0.0004864682916</v>
      </c>
      <c r="Q2088" s="177">
        <f>IF($D$2030&gt;0,PPMT('Assumptions (Biomass)'!$V$7,Model!AJ$1,'Assumptions (Biomass)'!$V$10,'Assumptions (Biomass)'!$V$5*Model!$D$2030*'Assumptions (Biomass)'!$B$2/10^9),0)</f>
        <v>-0.0005095755355</v>
      </c>
      <c r="R2088" s="177">
        <f>IF($D$2030&gt;0,PPMT('Assumptions (Biomass)'!$V$7,Model!AK$1,'Assumptions (Biomass)'!$V$10,'Assumptions (Biomass)'!$V$5*Model!$D$2030*'Assumptions (Biomass)'!$B$2/10^9),0)</f>
        <v>-0.0005337803734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-0.0005159453671</v>
      </c>
      <c r="H2091" s="160">
        <f>IF($G$2030&gt;0,PPMT('Assumptions (Biomass)'!$V$7,Model!X$1,'Assumptions (Biomass)'!$V$10,'Assumptions (Biomass)'!$V$5*Model!$G$2030*AVERAGE('Assumptions (Biomass)'!$C$2:$E$2)/10^9),0)</f>
        <v>-0.0005404527721</v>
      </c>
      <c r="I2091" s="160">
        <f>IF($G$2030&gt;0,PPMT('Assumptions (Biomass)'!$V$7,Model!Y$1,'Assumptions (Biomass)'!$V$10,'Assumptions (Biomass)'!$V$5*Model!$G$2030*AVERAGE('Assumptions (Biomass)'!$C$2:$E$2)/10^9),0)</f>
        <v>-0.0005661242787</v>
      </c>
      <c r="J2091" s="160">
        <f>IF($G$2030&gt;0,PPMT('Assumptions (Biomass)'!$V$7,Model!Z$1,'Assumptions (Biomass)'!$V$10,'Assumptions (Biomass)'!$V$5*Model!$G$2030*AVERAGE('Assumptions (Biomass)'!$C$2:$E$2)/10^9),0)</f>
        <v>-0.000593015182</v>
      </c>
      <c r="K2091" s="160">
        <f>IF($G$2030&gt;0,PPMT('Assumptions (Biomass)'!$V$7,Model!AA$1,'Assumptions (Biomass)'!$V$10,'Assumptions (Biomass)'!$V$5*Model!$G$2030*AVERAGE('Assumptions (Biomass)'!$C$2:$E$2)/10^9),0)</f>
        <v>-0.0006211834031</v>
      </c>
      <c r="L2091" s="160">
        <f>IF($G$2030&gt;0,PPMT('Assumptions (Biomass)'!$V$7,Model!AB$1,'Assumptions (Biomass)'!$V$10,'Assumptions (Biomass)'!$V$5*Model!$G$2030*AVERAGE('Assumptions (Biomass)'!$C$2:$E$2)/10^9),0)</f>
        <v>-0.0006506896148</v>
      </c>
      <c r="M2091" s="160">
        <f>IF($G$2030&gt;0,PPMT('Assumptions (Biomass)'!$V$7,Model!AC$1,'Assumptions (Biomass)'!$V$10,'Assumptions (Biomass)'!$V$5*Model!$G$2030*AVERAGE('Assumptions (Biomass)'!$C$2:$E$2)/10^9),0)</f>
        <v>-0.0006815973715</v>
      </c>
      <c r="N2091" s="160">
        <f>IF($G$2030&gt;0,PPMT('Assumptions (Biomass)'!$V$7,Model!AD$1,'Assumptions (Biomass)'!$V$10,'Assumptions (Biomass)'!$V$5*Model!$G$2030*AVERAGE('Assumptions (Biomass)'!$C$2:$E$2)/10^9),0)</f>
        <v>-0.0007139732466</v>
      </c>
      <c r="O2091" s="160">
        <f>IF($G$2030&gt;0,PPMT('Assumptions (Biomass)'!$V$7,Model!AE$1,'Assumptions (Biomass)'!$V$10,'Assumptions (Biomass)'!$V$5*Model!$G$2030*AVERAGE('Assumptions (Biomass)'!$C$2:$E$2)/10^9),0)</f>
        <v>-0.0007478869758</v>
      </c>
      <c r="P2091" s="160">
        <f>IF($G$2030&gt;0,PPMT('Assumptions (Biomass)'!$V$7,Model!AF$1,'Assumptions (Biomass)'!$V$10,'Assumptions (Biomass)'!$V$5*Model!$G$2030*AVERAGE('Assumptions (Biomass)'!$C$2:$E$2)/10^9),0)</f>
        <v>-0.0007834116072</v>
      </c>
      <c r="Q2091" s="160">
        <f>IF($G$2030&gt;0,PPMT('Assumptions (Biomass)'!$V$7,Model!AG$1,'Assumptions (Biomass)'!$V$10,'Assumptions (Biomass)'!$V$5*Model!$G$2030*AVERAGE('Assumptions (Biomass)'!$C$2:$E$2)/10^9),0)</f>
        <v>-0.0008206236585</v>
      </c>
      <c r="R2091" s="160">
        <f>IF($G$2030&gt;0,PPMT('Assumptions (Biomass)'!$V$7,Model!AH$1,'Assumptions (Biomass)'!$V$10,'Assumptions (Biomass)'!$V$5*Model!$G$2030*AVERAGE('Assumptions (Biomass)'!$C$2:$E$2)/10^9),0)</f>
        <v>-0.0008596032823</v>
      </c>
      <c r="S2091" s="160">
        <f>IF($G$2030&gt;0,PPMT('Assumptions (Biomass)'!$V$7,Model!AI$1,'Assumptions (Biomass)'!$V$10,'Assumptions (Biomass)'!$V$5*Model!$G$2030*AVERAGE('Assumptions (Biomass)'!$C$2:$E$2)/10^9),0)</f>
        <v>-0.0009004344382</v>
      </c>
      <c r="T2091" s="160">
        <f>IF($G$2030&gt;0,PPMT('Assumptions (Biomass)'!$V$7,Model!AJ$1,'Assumptions (Biomass)'!$V$10,'Assumptions (Biomass)'!$V$5*Model!$G$2030*AVERAGE('Assumptions (Biomass)'!$C$2:$E$2)/10^9),0)</f>
        <v>-0.000943205074</v>
      </c>
      <c r="U2091" s="160">
        <f>IF($G$2030&gt;0,PPMT('Assumptions (Biomass)'!$V$7,Model!AK$1,'Assumptions (Biomass)'!$V$10,'Assumptions (Biomass)'!$V$5*Model!$G$2030*AVERAGE('Assumptions (Biomass)'!$C$2:$E$2)/10^9),0)</f>
        <v>-0.000988007315</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-0.001339399963</v>
      </c>
      <c r="I2092" s="160">
        <f>IF($H$2030&gt;0,PPMT('Assumptions (Biomass)'!$V$7,Model!X$1,'Assumptions (Biomass)'!$V$10,'Assumptions (Biomass)'!$V$5*Model!$H$2030*AVERAGE('Assumptions (Biomass)'!$D$2:$F$2)/10^9),0)</f>
        <v>-0.001403021462</v>
      </c>
      <c r="J2092" s="160">
        <f>IF($H$2030&gt;0,PPMT('Assumptions (Biomass)'!$V$7,Model!Y$1,'Assumptions (Biomass)'!$V$10,'Assumptions (Biomass)'!$V$5*Model!$H$2030*AVERAGE('Assumptions (Biomass)'!$D$2:$F$2)/10^9),0)</f>
        <v>-0.001469664981</v>
      </c>
      <c r="K2092" s="160">
        <f>IF($H$2030&gt;0,PPMT('Assumptions (Biomass)'!$V$7,Model!Z$1,'Assumptions (Biomass)'!$V$10,'Assumptions (Biomass)'!$V$5*Model!$H$2030*AVERAGE('Assumptions (Biomass)'!$D$2:$F$2)/10^9),0)</f>
        <v>-0.001539474068</v>
      </c>
      <c r="L2092" s="160">
        <f>IF($H$2030&gt;0,PPMT('Assumptions (Biomass)'!$V$7,Model!AA$1,'Assumptions (Biomass)'!$V$10,'Assumptions (Biomass)'!$V$5*Model!$H$2030*AVERAGE('Assumptions (Biomass)'!$D$2:$F$2)/10^9),0)</f>
        <v>-0.001612599086</v>
      </c>
      <c r="M2092" s="160">
        <f>IF($H$2030&gt;0,PPMT('Assumptions (Biomass)'!$V$7,Model!AB$1,'Assumptions (Biomass)'!$V$10,'Assumptions (Biomass)'!$V$5*Model!$H$2030*AVERAGE('Assumptions (Biomass)'!$D$2:$F$2)/10^9),0)</f>
        <v>-0.001689197542</v>
      </c>
      <c r="N2092" s="160">
        <f>IF($H$2030&gt;0,PPMT('Assumptions (Biomass)'!$V$7,Model!AC$1,'Assumptions (Biomass)'!$V$10,'Assumptions (Biomass)'!$V$5*Model!$H$2030*AVERAGE('Assumptions (Biomass)'!$D$2:$F$2)/10^9),0)</f>
        <v>-0.001769434426</v>
      </c>
      <c r="O2092" s="160">
        <f>IF($H$2030&gt;0,PPMT('Assumptions (Biomass)'!$V$7,Model!AD$1,'Assumptions (Biomass)'!$V$10,'Assumptions (Biomass)'!$V$5*Model!$H$2030*AVERAGE('Assumptions (Biomass)'!$D$2:$F$2)/10^9),0)</f>
        <v>-0.001853482561</v>
      </c>
      <c r="P2092" s="160">
        <f>IF($H$2030&gt;0,PPMT('Assumptions (Biomass)'!$V$7,Model!AE$1,'Assumptions (Biomass)'!$V$10,'Assumptions (Biomass)'!$V$5*Model!$H$2030*AVERAGE('Assumptions (Biomass)'!$D$2:$F$2)/10^9),0)</f>
        <v>-0.001941522983</v>
      </c>
      <c r="Q2092" s="160">
        <f>IF($H$2030&gt;0,PPMT('Assumptions (Biomass)'!$V$7,Model!AF$1,'Assumptions (Biomass)'!$V$10,'Assumptions (Biomass)'!$V$5*Model!$H$2030*AVERAGE('Assumptions (Biomass)'!$D$2:$F$2)/10^9),0)</f>
        <v>-0.002033745324</v>
      </c>
      <c r="R2092" s="160">
        <f>IF($H$2030&gt;0,PPMT('Assumptions (Biomass)'!$V$7,Model!AG$1,'Assumptions (Biomass)'!$V$10,'Assumptions (Biomass)'!$V$5*Model!$H$2030*AVERAGE('Assumptions (Biomass)'!$D$2:$F$2)/10^9),0)</f>
        <v>-0.002130348227</v>
      </c>
      <c r="S2092" s="160">
        <f>IF($H$2030&gt;0,PPMT('Assumptions (Biomass)'!$V$7,Model!AH$1,'Assumptions (Biomass)'!$V$10,'Assumptions (Biomass)'!$V$5*Model!$H$2030*AVERAGE('Assumptions (Biomass)'!$D$2:$F$2)/10^9),0)</f>
        <v>-0.002231539768</v>
      </c>
      <c r="T2092" s="160">
        <f>IF($H$2030&gt;0,PPMT('Assumptions (Biomass)'!$V$7,Model!AI$1,'Assumptions (Biomass)'!$V$10,'Assumptions (Biomass)'!$V$5*Model!$H$2030*AVERAGE('Assumptions (Biomass)'!$D$2:$F$2)/10^9),0)</f>
        <v>-0.002337537907</v>
      </c>
      <c r="U2092" s="160">
        <f>IF($H$2030&gt;0,PPMT('Assumptions (Biomass)'!$V$7,Model!AJ$1,'Assumptions (Biomass)'!$V$10,'Assumptions (Biomass)'!$V$5*Model!$H$2030*AVERAGE('Assumptions (Biomass)'!$D$2:$F$2)/10^9),0)</f>
        <v>-0.002448570957</v>
      </c>
      <c r="V2092" s="160">
        <f>IF($H$2030&gt;0,PPMT('Assumptions (Biomass)'!$V$7,Model!AK$1,'Assumptions (Biomass)'!$V$10,'Assumptions (Biomass)'!$V$5*Model!$H$2030*AVERAGE('Assumptions (Biomass)'!$D$2:$F$2)/10^9),0)</f>
        <v>-0.002564878078</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-0.0007484525225</v>
      </c>
      <c r="J2093" s="160">
        <f>IF($I$2030&gt;0,PPMT('Assumptions (Biomass)'!$V$7,Model!X$1,'Assumptions (Biomass)'!$V$10,'Assumptions (Biomass)'!$V$5*Model!$I$2030*AVERAGE('Assumptions (Biomass)'!$E$2:$G$2)/10^9),0)</f>
        <v>-0.0007840040173</v>
      </c>
      <c r="K2093" s="160">
        <f>IF($I$2030&gt;0,PPMT('Assumptions (Biomass)'!$V$7,Model!Y$1,'Assumptions (Biomass)'!$V$10,'Assumptions (Biomass)'!$V$5*Model!$I$2030*AVERAGE('Assumptions (Biomass)'!$E$2:$G$2)/10^9),0)</f>
        <v>-0.0008212442081</v>
      </c>
      <c r="L2093" s="160">
        <f>IF($I$2030&gt;0,PPMT('Assumptions (Biomass)'!$V$7,Model!Z$1,'Assumptions (Biomass)'!$V$10,'Assumptions (Biomass)'!$V$5*Model!$I$2030*AVERAGE('Assumptions (Biomass)'!$E$2:$G$2)/10^9),0)</f>
        <v>-0.000860253308</v>
      </c>
      <c r="M2093" s="160">
        <f>IF($I$2030&gt;0,PPMT('Assumptions (Biomass)'!$V$7,Model!AA$1,'Assumptions (Biomass)'!$V$10,'Assumptions (Biomass)'!$V$5*Model!$I$2030*AVERAGE('Assumptions (Biomass)'!$E$2:$G$2)/10^9),0)</f>
        <v>-0.0009011153402</v>
      </c>
      <c r="N2093" s="160">
        <f>IF($I$2030&gt;0,PPMT('Assumptions (Biomass)'!$V$7,Model!AB$1,'Assumptions (Biomass)'!$V$10,'Assumptions (Biomass)'!$V$5*Model!$I$2030*AVERAGE('Assumptions (Biomass)'!$E$2:$G$2)/10^9),0)</f>
        <v>-0.0009439183188</v>
      </c>
      <c r="O2093" s="160">
        <f>IF($I$2030&gt;0,PPMT('Assumptions (Biomass)'!$V$7,Model!AC$1,'Assumptions (Biomass)'!$V$10,'Assumptions (Biomass)'!$V$5*Model!$I$2030*AVERAGE('Assumptions (Biomass)'!$E$2:$G$2)/10^9),0)</f>
        <v>-0.000988754439</v>
      </c>
      <c r="P2093" s="160">
        <f>IF($I$2030&gt;0,PPMT('Assumptions (Biomass)'!$V$7,Model!AD$1,'Assumptions (Biomass)'!$V$10,'Assumptions (Biomass)'!$V$5*Model!$I$2030*AVERAGE('Assumptions (Biomass)'!$E$2:$G$2)/10^9),0)</f>
        <v>-0.001035720275</v>
      </c>
      <c r="Q2093" s="160">
        <f>IF($I$2030&gt;0,PPMT('Assumptions (Biomass)'!$V$7,Model!AE$1,'Assumptions (Biomass)'!$V$10,'Assumptions (Biomass)'!$V$5*Model!$I$2030*AVERAGE('Assumptions (Biomass)'!$E$2:$G$2)/10^9),0)</f>
        <v>-0.001084916988</v>
      </c>
      <c r="R2093" s="160">
        <f>IF($I$2030&gt;0,PPMT('Assumptions (Biomass)'!$V$7,Model!AF$1,'Assumptions (Biomass)'!$V$10,'Assumptions (Biomass)'!$V$5*Model!$I$2030*AVERAGE('Assumptions (Biomass)'!$E$2:$G$2)/10^9),0)</f>
        <v>-0.001136450545</v>
      </c>
      <c r="S2093" s="160">
        <f>IF($I$2030&gt;0,PPMT('Assumptions (Biomass)'!$V$7,Model!AG$1,'Assumptions (Biomass)'!$V$10,'Assumptions (Biomass)'!$V$5*Model!$I$2030*AVERAGE('Assumptions (Biomass)'!$E$2:$G$2)/10^9),0)</f>
        <v>-0.001190431946</v>
      </c>
      <c r="T2093" s="160">
        <f>IF($I$2030&gt;0,PPMT('Assumptions (Biomass)'!$V$7,Model!AH$1,'Assumptions (Biomass)'!$V$10,'Assumptions (Biomass)'!$V$5*Model!$I$2030*AVERAGE('Assumptions (Biomass)'!$E$2:$G$2)/10^9),0)</f>
        <v>-0.001246977463</v>
      </c>
      <c r="U2093" s="160">
        <f>IF($I$2030&gt;0,PPMT('Assumptions (Biomass)'!$V$7,Model!AI$1,'Assumptions (Biomass)'!$V$10,'Assumptions (Biomass)'!$V$5*Model!$I$2030*AVERAGE('Assumptions (Biomass)'!$E$2:$G$2)/10^9),0)</f>
        <v>-0.001306208893</v>
      </c>
      <c r="V2093" s="160">
        <f>IF($I$2030&gt;0,PPMT('Assumptions (Biomass)'!$V$7,Model!AJ$1,'Assumptions (Biomass)'!$V$10,'Assumptions (Biomass)'!$V$5*Model!$I$2030*AVERAGE('Assumptions (Biomass)'!$E$2:$G$2)/10^9),0)</f>
        <v>-0.001368253815</v>
      </c>
      <c r="W2093" s="160">
        <f>IF($I$2030&gt;0,PPMT('Assumptions (Biomass)'!$V$7,Model!AK$1,'Assumptions (Biomass)'!$V$10,'Assumptions (Biomass)'!$V$5*Model!$I$2030*AVERAGE('Assumptions (Biomass)'!$E$2:$G$2)/10^9),0)</f>
        <v>-0.001433245871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-0.0004681598449</v>
      </c>
      <c r="K2094" s="160">
        <f>IF($J$2030&gt;0,PPMT('Assumptions (Biomass)'!$V$7,Model!X$1,'Assumptions (Biomass)'!$V$10,'Assumptions (Biomass)'!$V$5*Model!$J$2030*AVERAGE('Assumptions (Biomass)'!$F$2:$H$2)/10^9),0)</f>
        <v>-0.0004903974375</v>
      </c>
      <c r="L2094" s="160">
        <f>IF($J$2030&gt;0,PPMT('Assumptions (Biomass)'!$V$7,Model!Y$1,'Assumptions (Biomass)'!$V$10,'Assumptions (Biomass)'!$V$5*Model!$J$2030*AVERAGE('Assumptions (Biomass)'!$F$2:$H$2)/10^9),0)</f>
        <v>-0.0005136913158</v>
      </c>
      <c r="M2094" s="160">
        <f>IF($J$2030&gt;0,PPMT('Assumptions (Biomass)'!$V$7,Model!Z$1,'Assumptions (Biomass)'!$V$10,'Assumptions (Biomass)'!$V$5*Model!$J$2030*AVERAGE('Assumptions (Biomass)'!$F$2:$H$2)/10^9),0)</f>
        <v>-0.0005380916533</v>
      </c>
      <c r="N2094" s="160">
        <f>IF($J$2030&gt;0,PPMT('Assumptions (Biomass)'!$V$7,Model!AA$1,'Assumptions (Biomass)'!$V$10,'Assumptions (Biomass)'!$V$5*Model!$J$2030*AVERAGE('Assumptions (Biomass)'!$F$2:$H$2)/10^9),0)</f>
        <v>-0.0005636510068</v>
      </c>
      <c r="O2094" s="160">
        <f>IF($J$2030&gt;0,PPMT('Assumptions (Biomass)'!$V$7,Model!AB$1,'Assumptions (Biomass)'!$V$10,'Assumptions (Biomass)'!$V$5*Model!$J$2030*AVERAGE('Assumptions (Biomass)'!$F$2:$H$2)/10^9),0)</f>
        <v>-0.0005904244296</v>
      </c>
      <c r="P2094" s="160">
        <f>IF($J$2030&gt;0,PPMT('Assumptions (Biomass)'!$V$7,Model!AC$1,'Assumptions (Biomass)'!$V$10,'Assumptions (Biomass)'!$V$5*Model!$J$2030*AVERAGE('Assumptions (Biomass)'!$F$2:$H$2)/10^9),0)</f>
        <v>-0.0006184695901</v>
      </c>
      <c r="Q2094" s="160">
        <f>IF($J$2030&gt;0,PPMT('Assumptions (Biomass)'!$V$7,Model!AD$1,'Assumptions (Biomass)'!$V$10,'Assumptions (Biomass)'!$V$5*Model!$J$2030*AVERAGE('Assumptions (Biomass)'!$F$2:$H$2)/10^9),0)</f>
        <v>-0.0006478468956</v>
      </c>
      <c r="R2094" s="160">
        <f>IF($J$2030&gt;0,PPMT('Assumptions (Biomass)'!$V$7,Model!AE$1,'Assumptions (Biomass)'!$V$10,'Assumptions (Biomass)'!$V$5*Model!$J$2030*AVERAGE('Assumptions (Biomass)'!$F$2:$H$2)/10^9),0)</f>
        <v>-0.0006786196231</v>
      </c>
      <c r="S2094" s="160">
        <f>IF($J$2030&gt;0,PPMT('Assumptions (Biomass)'!$V$7,Model!AF$1,'Assumptions (Biomass)'!$V$10,'Assumptions (Biomass)'!$V$5*Model!$J$2030*AVERAGE('Assumptions (Biomass)'!$F$2:$H$2)/10^9),0)</f>
        <v>-0.0007108540552</v>
      </c>
      <c r="T2094" s="160">
        <f>IF($J$2030&gt;0,PPMT('Assumptions (Biomass)'!$V$7,Model!AG$1,'Assumptions (Biomass)'!$V$10,'Assumptions (Biomass)'!$V$5*Model!$J$2030*AVERAGE('Assumptions (Biomass)'!$F$2:$H$2)/10^9),0)</f>
        <v>-0.0007446196228</v>
      </c>
      <c r="U2094" s="160">
        <f>IF($J$2030&gt;0,PPMT('Assumptions (Biomass)'!$V$7,Model!AH$1,'Assumptions (Biomass)'!$V$10,'Assumptions (Biomass)'!$V$5*Model!$J$2030*AVERAGE('Assumptions (Biomass)'!$F$2:$H$2)/10^9),0)</f>
        <v>-0.0007799890549</v>
      </c>
      <c r="V2094" s="160">
        <f>IF($J$2030&gt;0,PPMT('Assumptions (Biomass)'!$V$7,Model!AI$1,'Assumptions (Biomass)'!$V$10,'Assumptions (Biomass)'!$V$5*Model!$J$2030*AVERAGE('Assumptions (Biomass)'!$F$2:$H$2)/10^9),0)</f>
        <v>-0.000817038535</v>
      </c>
      <c r="W2094" s="160">
        <f>IF($J$2030&gt;0,PPMT('Assumptions (Biomass)'!$V$7,Model!AJ$1,'Assumptions (Biomass)'!$V$10,'Assumptions (Biomass)'!$V$5*Model!$J$2030*AVERAGE('Assumptions (Biomass)'!$F$2:$H$2)/10^9),0)</f>
        <v>-0.0008558478655</v>
      </c>
      <c r="X2094" s="160">
        <f>IF($J$2030&gt;0,PPMT('Assumptions (Biomass)'!$V$7,Model!AK$1,'Assumptions (Biomass)'!$V$10,'Assumptions (Biomass)'!$V$5*Model!$J$2030*AVERAGE('Assumptions (Biomass)'!$F$2:$H$2)/10^9),0)</f>
        <v>-0.0008965006391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-0.002339296265</v>
      </c>
      <c r="L2095" s="160">
        <f>IF($K$2030&gt;0,PPMT('Assumptions (Biomass)'!$V$7,Model!X$1,'Assumptions (Biomass)'!$V$10,'Assumptions (Biomass)'!$V$5*Model!$K$2030*AVERAGE('Assumptions (Biomass)'!$G$2:$I$2)/10^9),0)</f>
        <v>-0.002450412837</v>
      </c>
      <c r="M2095" s="160">
        <f>IF($K$2030&gt;0,PPMT('Assumptions (Biomass)'!$V$7,Model!Y$1,'Assumptions (Biomass)'!$V$10,'Assumptions (Biomass)'!$V$5*Model!$K$2030*AVERAGE('Assumptions (Biomass)'!$G$2:$I$2)/10^9),0)</f>
        <v>-0.002566807447</v>
      </c>
      <c r="N2095" s="160">
        <f>IF($K$2030&gt;0,PPMT('Assumptions (Biomass)'!$V$7,Model!Z$1,'Assumptions (Biomass)'!$V$10,'Assumptions (Biomass)'!$V$5*Model!$K$2030*AVERAGE('Assumptions (Biomass)'!$G$2:$I$2)/10^9),0)</f>
        <v>-0.002688730801</v>
      </c>
      <c r="O2095" s="160">
        <f>IF($K$2030&gt;0,PPMT('Assumptions (Biomass)'!$V$7,Model!AA$1,'Assumptions (Biomass)'!$V$10,'Assumptions (Biomass)'!$V$5*Model!$K$2030*AVERAGE('Assumptions (Biomass)'!$G$2:$I$2)/10^9),0)</f>
        <v>-0.002816445514</v>
      </c>
      <c r="P2095" s="160">
        <f>IF($K$2030&gt;0,PPMT('Assumptions (Biomass)'!$V$7,Model!AB$1,'Assumptions (Biomass)'!$V$10,'Assumptions (Biomass)'!$V$5*Model!$K$2030*AVERAGE('Assumptions (Biomass)'!$G$2:$I$2)/10^9),0)</f>
        <v>-0.002950226676</v>
      </c>
      <c r="Q2095" s="160">
        <f>IF($K$2030&gt;0,PPMT('Assumptions (Biomass)'!$V$7,Model!AC$1,'Assumptions (Biomass)'!$V$10,'Assumptions (Biomass)'!$V$5*Model!$K$2030*AVERAGE('Assumptions (Biomass)'!$G$2:$I$2)/10^9),0)</f>
        <v>-0.003090362443</v>
      </c>
      <c r="R2095" s="160">
        <f>IF($K$2030&gt;0,PPMT('Assumptions (Biomass)'!$V$7,Model!AD$1,'Assumptions (Biomass)'!$V$10,'Assumptions (Biomass)'!$V$5*Model!$K$2030*AVERAGE('Assumptions (Biomass)'!$G$2:$I$2)/10^9),0)</f>
        <v>-0.003237154659</v>
      </c>
      <c r="S2095" s="160">
        <f>IF($K$2030&gt;0,PPMT('Assumptions (Biomass)'!$V$7,Model!AE$1,'Assumptions (Biomass)'!$V$10,'Assumptions (Biomass)'!$V$5*Model!$K$2030*AVERAGE('Assumptions (Biomass)'!$G$2:$I$2)/10^9),0)</f>
        <v>-0.003390919505</v>
      </c>
      <c r="T2095" s="160">
        <f>IF($K$2030&gt;0,PPMT('Assumptions (Biomass)'!$V$7,Model!AF$1,'Assumptions (Biomass)'!$V$10,'Assumptions (Biomass)'!$V$5*Model!$K$2030*AVERAGE('Assumptions (Biomass)'!$G$2:$I$2)/10^9),0)</f>
        <v>-0.003551988181</v>
      </c>
      <c r="U2095" s="160">
        <f>IF($K$2030&gt;0,PPMT('Assumptions (Biomass)'!$V$7,Model!AG$1,'Assumptions (Biomass)'!$V$10,'Assumptions (Biomass)'!$V$5*Model!$K$2030*AVERAGE('Assumptions (Biomass)'!$G$2:$I$2)/10^9),0)</f>
        <v>-0.00372070762</v>
      </c>
      <c r="V2095" s="160">
        <f>IF($K$2030&gt;0,PPMT('Assumptions (Biomass)'!$V$7,Model!AH$1,'Assumptions (Biomass)'!$V$10,'Assumptions (Biomass)'!$V$5*Model!$K$2030*AVERAGE('Assumptions (Biomass)'!$G$2:$I$2)/10^9),0)</f>
        <v>-0.003897441232</v>
      </c>
      <c r="W2095" s="160">
        <f>IF($K$2030&gt;0,PPMT('Assumptions (Biomass)'!$V$7,Model!AI$1,'Assumptions (Biomass)'!$V$10,'Assumptions (Biomass)'!$V$5*Model!$K$2030*AVERAGE('Assumptions (Biomass)'!$G$2:$I$2)/10^9),0)</f>
        <v>-0.004082569691</v>
      </c>
      <c r="X2095" s="160">
        <f>IF($K$2030&gt;0,PPMT('Assumptions (Biomass)'!$V$7,Model!AJ$1,'Assumptions (Biomass)'!$V$10,'Assumptions (Biomass)'!$V$5*Model!$K$2030*AVERAGE('Assumptions (Biomass)'!$G$2:$I$2)/10^9),0)</f>
        <v>-0.004276491751</v>
      </c>
      <c r="Y2095" s="160">
        <f>IF($K$2030&gt;0,PPMT('Assumptions (Biomass)'!$V$7,Model!AK$1,'Assumptions (Biomass)'!$V$10,'Assumptions (Biomass)'!$V$5*Model!$K$2030*AVERAGE('Assumptions (Biomass)'!$G$2:$I$2)/10^9),0)</f>
        <v>-0.004479625109</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-0.0006588901705</v>
      </c>
      <c r="M2096" s="160">
        <f>IF($L$2030&gt;0,PPMT('Assumptions (Biomass)'!$V$7,Model!X$1,'Assumptions (Biomass)'!$V$10,'Assumptions (Biomass)'!$V$5*Model!$L$2030*AVERAGE('Assumptions (Biomass)'!$H$2:$J$2)/10^9),0)</f>
        <v>-0.0006901874536</v>
      </c>
      <c r="N2096" s="160">
        <f>IF($L$2030&gt;0,PPMT('Assumptions (Biomass)'!$V$7,Model!Y$1,'Assumptions (Biomass)'!$V$10,'Assumptions (Biomass)'!$V$5*Model!$L$2030*AVERAGE('Assumptions (Biomass)'!$H$2:$J$2)/10^9),0)</f>
        <v>-0.0007229713577</v>
      </c>
      <c r="O2096" s="160">
        <f>IF($L$2030&gt;0,PPMT('Assumptions (Biomass)'!$V$7,Model!Z$1,'Assumptions (Biomass)'!$V$10,'Assumptions (Biomass)'!$V$5*Model!$L$2030*AVERAGE('Assumptions (Biomass)'!$H$2:$J$2)/10^9),0)</f>
        <v>-0.0007573124972</v>
      </c>
      <c r="P2096" s="160">
        <f>IF($L$2030&gt;0,PPMT('Assumptions (Biomass)'!$V$7,Model!AA$1,'Assumptions (Biomass)'!$V$10,'Assumptions (Biomass)'!$V$5*Model!$L$2030*AVERAGE('Assumptions (Biomass)'!$H$2:$J$2)/10^9),0)</f>
        <v>-0.0007932848408</v>
      </c>
      <c r="Q2096" s="160">
        <f>IF($L$2030&gt;0,PPMT('Assumptions (Biomass)'!$V$7,Model!AB$1,'Assumptions (Biomass)'!$V$10,'Assumptions (Biomass)'!$V$5*Model!$L$2030*AVERAGE('Assumptions (Biomass)'!$H$2:$J$2)/10^9),0)</f>
        <v>-0.0008309658707</v>
      </c>
      <c r="R2096" s="160">
        <f>IF($L$2030&gt;0,PPMT('Assumptions (Biomass)'!$V$7,Model!AC$1,'Assumptions (Biomass)'!$V$10,'Assumptions (Biomass)'!$V$5*Model!$L$2030*AVERAGE('Assumptions (Biomass)'!$H$2:$J$2)/10^9),0)</f>
        <v>-0.0008704367496</v>
      </c>
      <c r="S2096" s="160">
        <f>IF($L$2030&gt;0,PPMT('Assumptions (Biomass)'!$V$7,Model!AD$1,'Assumptions (Biomass)'!$V$10,'Assumptions (Biomass)'!$V$5*Model!$L$2030*AVERAGE('Assumptions (Biomass)'!$H$2:$J$2)/10^9),0)</f>
        <v>-0.0009117824952</v>
      </c>
      <c r="T2096" s="160">
        <f>IF($L$2030&gt;0,PPMT('Assumptions (Biomass)'!$V$7,Model!AE$1,'Assumptions (Biomass)'!$V$10,'Assumptions (Biomass)'!$V$5*Model!$L$2030*AVERAGE('Assumptions (Biomass)'!$H$2:$J$2)/10^9),0)</f>
        <v>-0.0009550921637</v>
      </c>
      <c r="U2096" s="160">
        <f>IF($L$2030&gt;0,PPMT('Assumptions (Biomass)'!$V$7,Model!AF$1,'Assumptions (Biomass)'!$V$10,'Assumptions (Biomass)'!$V$5*Model!$L$2030*AVERAGE('Assumptions (Biomass)'!$H$2:$J$2)/10^9),0)</f>
        <v>-0.001000459041</v>
      </c>
      <c r="V2096" s="160">
        <f>IF($L$2030&gt;0,PPMT('Assumptions (Biomass)'!$V$7,Model!AG$1,'Assumptions (Biomass)'!$V$10,'Assumptions (Biomass)'!$V$5*Model!$L$2030*AVERAGE('Assumptions (Biomass)'!$H$2:$J$2)/10^9),0)</f>
        <v>-0.001047980846</v>
      </c>
      <c r="W2096" s="160">
        <f>IF($L$2030&gt;0,PPMT('Assumptions (Biomass)'!$V$7,Model!AH$1,'Assumptions (Biomass)'!$V$10,'Assumptions (Biomass)'!$V$5*Model!$L$2030*AVERAGE('Assumptions (Biomass)'!$H$2:$J$2)/10^9),0)</f>
        <v>-0.001097759936</v>
      </c>
      <c r="X2096" s="160">
        <f>IF($L$2030&gt;0,PPMT('Assumptions (Biomass)'!$V$7,Model!AI$1,'Assumptions (Biomass)'!$V$10,'Assumptions (Biomass)'!$V$5*Model!$L$2030*AVERAGE('Assumptions (Biomass)'!$H$2:$J$2)/10^9),0)</f>
        <v>-0.001149903533</v>
      </c>
      <c r="Y2096" s="160">
        <f>IF($L$2030&gt;0,PPMT('Assumptions (Biomass)'!$V$7,Model!AJ$1,'Assumptions (Biomass)'!$V$10,'Assumptions (Biomass)'!$V$5*Model!$L$2030*AVERAGE('Assumptions (Biomass)'!$H$2:$J$2)/10^9),0)</f>
        <v>-0.001204523951</v>
      </c>
      <c r="Z2096" s="160">
        <f>IF($L$2030&gt;0,PPMT('Assumptions (Biomass)'!$V$7,Model!AK$1,'Assumptions (Biomass)'!$V$10,'Assumptions (Biomass)'!$V$5*Model!$L$2030*AVERAGE('Assumptions (Biomass)'!$H$2:$J$2)/10^9),0)</f>
        <v>-0.001261738839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-0.0002200540835</v>
      </c>
      <c r="N2097" s="160">
        <f>IF($M$2030&gt;0,PPMT('Assumptions (Biomass)'!$V$7,Model!X$1,'Assumptions (Biomass)'!$V$10,'Assumptions (Biomass)'!$V$5*Model!$M$2030*AVERAGE('Assumptions (Biomass)'!$I$2:$K$2)/10^9),0)</f>
        <v>-0.0002305066525</v>
      </c>
      <c r="O2097" s="160">
        <f>IF($M$2030&gt;0,PPMT('Assumptions (Biomass)'!$V$7,Model!Y$1,'Assumptions (Biomass)'!$V$10,'Assumptions (Biomass)'!$V$5*Model!$M$2030*AVERAGE('Assumptions (Biomass)'!$I$2:$K$2)/10^9),0)</f>
        <v>-0.0002414557185</v>
      </c>
      <c r="P2097" s="160">
        <f>IF($M$2030&gt;0,PPMT('Assumptions (Biomass)'!$V$7,Model!Z$1,'Assumptions (Biomass)'!$V$10,'Assumptions (Biomass)'!$V$5*Model!$M$2030*AVERAGE('Assumptions (Biomass)'!$I$2:$K$2)/10^9),0)</f>
        <v>-0.0002529248651</v>
      </c>
      <c r="Q2097" s="160">
        <f>IF($M$2030&gt;0,PPMT('Assumptions (Biomass)'!$V$7,Model!AA$1,'Assumptions (Biomass)'!$V$10,'Assumptions (Biomass)'!$V$5*Model!$M$2030*AVERAGE('Assumptions (Biomass)'!$I$2:$K$2)/10^9),0)</f>
        <v>-0.0002649387962</v>
      </c>
      <c r="R2097" s="160">
        <f>IF($M$2030&gt;0,PPMT('Assumptions (Biomass)'!$V$7,Model!AB$1,'Assumptions (Biomass)'!$V$10,'Assumptions (Biomass)'!$V$5*Model!$M$2030*AVERAGE('Assumptions (Biomass)'!$I$2:$K$2)/10^9),0)</f>
        <v>-0.000277523389</v>
      </c>
      <c r="S2097" s="160">
        <f>IF($M$2030&gt;0,PPMT('Assumptions (Biomass)'!$V$7,Model!AC$1,'Assumptions (Biomass)'!$V$10,'Assumptions (Biomass)'!$V$5*Model!$M$2030*AVERAGE('Assumptions (Biomass)'!$I$2:$K$2)/10^9),0)</f>
        <v>-0.00029070575</v>
      </c>
      <c r="T2097" s="160">
        <f>IF($M$2030&gt;0,PPMT('Assumptions (Biomass)'!$V$7,Model!AD$1,'Assumptions (Biomass)'!$V$10,'Assumptions (Biomass)'!$V$5*Model!$M$2030*AVERAGE('Assumptions (Biomass)'!$I$2:$K$2)/10^9),0)</f>
        <v>-0.0003045142731</v>
      </c>
      <c r="U2097" s="160">
        <f>IF($M$2030&gt;0,PPMT('Assumptions (Biomass)'!$V$7,Model!AE$1,'Assumptions (Biomass)'!$V$10,'Assumptions (Biomass)'!$V$5*Model!$M$2030*AVERAGE('Assumptions (Biomass)'!$I$2:$K$2)/10^9),0)</f>
        <v>-0.0003189787011</v>
      </c>
      <c r="V2097" s="160">
        <f>IF($M$2030&gt;0,PPMT('Assumptions (Biomass)'!$V$7,Model!AF$1,'Assumptions (Biomass)'!$V$10,'Assumptions (Biomass)'!$V$5*Model!$M$2030*AVERAGE('Assumptions (Biomass)'!$I$2:$K$2)/10^9),0)</f>
        <v>-0.0003341301894</v>
      </c>
      <c r="W2097" s="160">
        <f>IF($M$2030&gt;0,PPMT('Assumptions (Biomass)'!$V$7,Model!AG$1,'Assumptions (Biomass)'!$V$10,'Assumptions (Biomass)'!$V$5*Model!$M$2030*AVERAGE('Assumptions (Biomass)'!$I$2:$K$2)/10^9),0)</f>
        <v>-0.0003500013734</v>
      </c>
      <c r="X2097" s="160">
        <f>IF($M$2030&gt;0,PPMT('Assumptions (Biomass)'!$V$7,Model!AH$1,'Assumptions (Biomass)'!$V$10,'Assumptions (Biomass)'!$V$5*Model!$M$2030*AVERAGE('Assumptions (Biomass)'!$I$2:$K$2)/10^9),0)</f>
        <v>-0.0003666264386</v>
      </c>
      <c r="Y2097" s="160">
        <f>IF($M$2030&gt;0,PPMT('Assumptions (Biomass)'!$V$7,Model!AI$1,'Assumptions (Biomass)'!$V$10,'Assumptions (Biomass)'!$V$5*Model!$M$2030*AVERAGE('Assumptions (Biomass)'!$I$2:$K$2)/10^9),0)</f>
        <v>-0.0003840411945</v>
      </c>
      <c r="Z2097" s="160">
        <f>IF($M$2030&gt;0,PPMT('Assumptions (Biomass)'!$V$7,Model!AJ$1,'Assumptions (Biomass)'!$V$10,'Assumptions (Biomass)'!$V$5*Model!$M$2030*AVERAGE('Assumptions (Biomass)'!$I$2:$K$2)/10^9),0)</f>
        <v>-0.0004022831512</v>
      </c>
      <c r="AA2097" s="160">
        <f>IF($M$2030&gt;0,PPMT('Assumptions (Biomass)'!$V$7,Model!AK$1,'Assumptions (Biomass)'!$V$10,'Assumptions (Biomass)'!$V$5*Model!$M$2030*AVERAGE('Assumptions (Biomass)'!$I$2:$K$2)/10^9),0)</f>
        <v>-0.0004213916009</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-0.0003608612314</v>
      </c>
      <c r="O2098" s="177">
        <f>IF($N$2030&gt;0,PPMT('Assumptions (Biomass)'!$V$7,Model!X$1,'Assumptions (Biomass)'!$V$10,'Assumptions (Biomass)'!$V$5*Model!$N$2030*AVERAGE('Assumptions (Biomass)'!$J$2:$L$2)/10^9),0)</f>
        <v>-0.0003780021399</v>
      </c>
      <c r="P2098" s="177">
        <f>IF($N$2030&gt;0,PPMT('Assumptions (Biomass)'!$V$7,Model!Y$1,'Assumptions (Biomass)'!$V$10,'Assumptions (Biomass)'!$V$5*Model!$N$2030*AVERAGE('Assumptions (Biomass)'!$J$2:$L$2)/10^9),0)</f>
        <v>-0.0003959572415</v>
      </c>
      <c r="Q2098" s="177">
        <f>IF($N$2030&gt;0,PPMT('Assumptions (Biomass)'!$V$7,Model!Z$1,'Assumptions (Biomass)'!$V$10,'Assumptions (Biomass)'!$V$5*Model!$N$2030*AVERAGE('Assumptions (Biomass)'!$J$2:$L$2)/10^9),0)</f>
        <v>-0.0004147652105</v>
      </c>
      <c r="R2098" s="177">
        <f>IF($N$2030&gt;0,PPMT('Assumptions (Biomass)'!$V$7,Model!AA$1,'Assumptions (Biomass)'!$V$10,'Assumptions (Biomass)'!$V$5*Model!$N$2030*AVERAGE('Assumptions (Biomass)'!$J$2:$L$2)/10^9),0)</f>
        <v>-0.000434466558</v>
      </c>
      <c r="S2098" s="177">
        <f>IF($N$2030&gt;0,PPMT('Assumptions (Biomass)'!$V$7,Model!AB$1,'Assumptions (Biomass)'!$V$10,'Assumptions (Biomass)'!$V$5*Model!$N$2030*AVERAGE('Assumptions (Biomass)'!$J$2:$L$2)/10^9),0)</f>
        <v>-0.0004551037195</v>
      </c>
      <c r="T2098" s="177">
        <f>IF($N$2030&gt;0,PPMT('Assumptions (Biomass)'!$V$7,Model!AC$1,'Assumptions (Biomass)'!$V$10,'Assumptions (Biomass)'!$V$5*Model!$N$2030*AVERAGE('Assumptions (Biomass)'!$J$2:$L$2)/10^9),0)</f>
        <v>-0.0004767211462</v>
      </c>
      <c r="U2098" s="177">
        <f>IF($N$2030&gt;0,PPMT('Assumptions (Biomass)'!$V$7,Model!AD$1,'Assumptions (Biomass)'!$V$10,'Assumptions (Biomass)'!$V$5*Model!$N$2030*AVERAGE('Assumptions (Biomass)'!$J$2:$L$2)/10^9),0)</f>
        <v>-0.0004993654006</v>
      </c>
      <c r="V2098" s="177">
        <f>IF($N$2030&gt;0,PPMT('Assumptions (Biomass)'!$V$7,Model!AE$1,'Assumptions (Biomass)'!$V$10,'Assumptions (Biomass)'!$V$5*Model!$N$2030*AVERAGE('Assumptions (Biomass)'!$J$2:$L$2)/10^9),0)</f>
        <v>-0.0005230852572</v>
      </c>
      <c r="W2098" s="177">
        <f>IF($N$2030&gt;0,PPMT('Assumptions (Biomass)'!$V$7,Model!AF$1,'Assumptions (Biomass)'!$V$10,'Assumptions (Biomass)'!$V$5*Model!$N$2030*AVERAGE('Assumptions (Biomass)'!$J$2:$L$2)/10^9),0)</f>
        <v>-0.0005479318069</v>
      </c>
      <c r="X2098" s="177">
        <f>IF($N$2030&gt;0,PPMT('Assumptions (Biomass)'!$V$7,Model!AG$1,'Assumptions (Biomass)'!$V$10,'Assumptions (Biomass)'!$V$5*Model!$N$2030*AVERAGE('Assumptions (Biomass)'!$J$2:$L$2)/10^9),0)</f>
        <v>-0.0005739585677</v>
      </c>
      <c r="Y2098" s="177">
        <f>IF($N$2030&gt;0,PPMT('Assumptions (Biomass)'!$V$7,Model!AH$1,'Assumptions (Biomass)'!$V$10,'Assumptions (Biomass)'!$V$5*Model!$N$2030*AVERAGE('Assumptions (Biomass)'!$J$2:$L$2)/10^9),0)</f>
        <v>-0.0006012215997</v>
      </c>
      <c r="Z2098" s="177">
        <f>IF($N$2030&gt;0,PPMT('Assumptions (Biomass)'!$V$7,Model!AI$1,'Assumptions (Biomass)'!$V$10,'Assumptions (Biomass)'!$V$5*Model!$N$2030*AVERAGE('Assumptions (Biomass)'!$J$2:$L$2)/10^9),0)</f>
        <v>-0.0006297796257</v>
      </c>
      <c r="AA2098" s="177">
        <f>IF($N$2030&gt;0,PPMT('Assumptions (Biomass)'!$V$7,Model!AJ$1,'Assumptions (Biomass)'!$V$10,'Assumptions (Biomass)'!$V$5*Model!$N$2030*AVERAGE('Assumptions (Biomass)'!$J$2:$L$2)/10^9),0)</f>
        <v>-0.0006596941579</v>
      </c>
      <c r="AB2098" s="177">
        <f>IF($N$2030&gt;0,PPMT('Assumptions (Biomass)'!$V$7,Model!AK$1,'Assumptions (Biomass)'!$V$10,'Assumptions (Biomass)'!$V$5*Model!$N$2030*AVERAGE('Assumptions (Biomass)'!$J$2:$L$2)/10^9),0)</f>
        <v>-0.0006910296304</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v>
      </c>
      <c r="P2099" s="160">
        <f>IF($O$2030&gt;0,PPMT('Assumptions (Biomass)'!$V$7,Model!X$1,'Assumptions (Biomass)'!$V$10,'Assumptions (Biomass)'!$V$5*Model!$O$2030*AVERAGE('Assumptions (Biomass)'!$K$2:$M$2)/10^9),0)</f>
        <v>0</v>
      </c>
      <c r="Q2099" s="160">
        <f>IF($O$2030&gt;0,PPMT('Assumptions (Biomass)'!$V$7,Model!Y$1,'Assumptions (Biomass)'!$V$10,'Assumptions (Biomass)'!$V$5*Model!$O$2030*AVERAGE('Assumptions (Biomass)'!$K$2:$M$2)/10^9),0)</f>
        <v>0</v>
      </c>
      <c r="R2099" s="160">
        <f>IF($O$2030&gt;0,PPMT('Assumptions (Biomass)'!$V$7,Model!Z$1,'Assumptions (Biomass)'!$V$10,'Assumptions (Biomass)'!$V$5*Model!$O$2030*AVERAGE('Assumptions (Biomass)'!$K$2:$M$2)/10^9),0)</f>
        <v>0</v>
      </c>
      <c r="S2099" s="160">
        <f>IF($O$2030&gt;0,PPMT('Assumptions (Biomass)'!$V$7,Model!AA$1,'Assumptions (Biomass)'!$V$10,'Assumptions (Biomass)'!$V$5*Model!$O$2030*AVERAGE('Assumptions (Biomass)'!$K$2:$M$2)/10^9),0)</f>
        <v>0</v>
      </c>
      <c r="T2099" s="160">
        <f>IF($O$2030&gt;0,PPMT('Assumptions (Biomass)'!$V$7,Model!AB$1,'Assumptions (Biomass)'!$V$10,'Assumptions (Biomass)'!$V$5*Model!$O$2030*AVERAGE('Assumptions (Biomass)'!$K$2:$M$2)/10^9),0)</f>
        <v>0</v>
      </c>
      <c r="U2099" s="160">
        <f>IF($O$2030&gt;0,PPMT('Assumptions (Biomass)'!$V$7,Model!AC$1,'Assumptions (Biomass)'!$V$10,'Assumptions (Biomass)'!$V$5*Model!$O$2030*AVERAGE('Assumptions (Biomass)'!$K$2:$M$2)/10^9),0)</f>
        <v>0</v>
      </c>
      <c r="V2099" s="160">
        <f>IF($O$2030&gt;0,PPMT('Assumptions (Biomass)'!$V$7,Model!AD$1,'Assumptions (Biomass)'!$V$10,'Assumptions (Biomass)'!$V$5*Model!$O$2030*AVERAGE('Assumptions (Biomass)'!$K$2:$M$2)/10^9),0)</f>
        <v>0</v>
      </c>
      <c r="W2099" s="160">
        <f>IF($O$2030&gt;0,PPMT('Assumptions (Biomass)'!$V$7,Model!AE$1,'Assumptions (Biomass)'!$V$10,'Assumptions (Biomass)'!$V$5*Model!$O$2030*AVERAGE('Assumptions (Biomass)'!$K$2:$M$2)/10^9),0)</f>
        <v>0</v>
      </c>
      <c r="X2099" s="160">
        <f>IF($O$2030&gt;0,PPMT('Assumptions (Biomass)'!$V$7,Model!AF$1,'Assumptions (Biomass)'!$V$10,'Assumptions (Biomass)'!$V$5*Model!$O$2030*AVERAGE('Assumptions (Biomass)'!$K$2:$M$2)/10^9),0)</f>
        <v>0</v>
      </c>
      <c r="Y2099" s="160">
        <f>IF($O$2030&gt;0,PPMT('Assumptions (Biomass)'!$V$7,Model!AG$1,'Assumptions (Biomass)'!$V$10,'Assumptions (Biomass)'!$V$5*Model!$O$2030*AVERAGE('Assumptions (Biomass)'!$K$2:$M$2)/10^9),0)</f>
        <v>0</v>
      </c>
      <c r="Z2099" s="160">
        <f>IF($O$2030&gt;0,PPMT('Assumptions (Biomass)'!$V$7,Model!AH$1,'Assumptions (Biomass)'!$V$10,'Assumptions (Biomass)'!$V$5*Model!$O$2030*AVERAGE('Assumptions (Biomass)'!$K$2:$M$2)/10^9),0)</f>
        <v>0</v>
      </c>
      <c r="AA2099" s="160">
        <f>IF($O$2030&gt;0,PPMT('Assumptions (Biomass)'!$V$7,Model!AI$1,'Assumptions (Biomass)'!$V$10,'Assumptions (Biomass)'!$V$5*Model!$O$2030*AVERAGE('Assumptions (Biomass)'!$K$2:$M$2)/10^9),0)</f>
        <v>0</v>
      </c>
      <c r="AB2099" s="160">
        <f>IF($O$2030&gt;0,PPMT('Assumptions (Biomass)'!$V$7,Model!AJ$1,'Assumptions (Biomass)'!$V$10,'Assumptions (Biomass)'!$V$5*Model!$O$2030*AVERAGE('Assumptions (Biomass)'!$K$2:$M$2)/10^9),0)</f>
        <v>0</v>
      </c>
      <c r="AC2099" s="160">
        <f>IF($O$2030&gt;0,PPMT('Assumptions (Biomass)'!$V$7,Model!AK$1,'Assumptions (Biomass)'!$V$10,'Assumptions (Biomass)'!$V$5*Model!$O$2030*AVERAGE('Assumptions (Biomass)'!$K$2:$M$2)/10^9),0)</f>
        <v>0</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-0.01681775763</v>
      </c>
      <c r="Q2100" s="177">
        <f>IF($P$2030&gt;0,PPMT('Assumptions (Biomass)'!$V$7,Model!X$1,'Assumptions (Biomass)'!$V$10,'Assumptions (Biomass)'!$V$5*Model!$P$2030*AVERAGE('Assumptions (Biomass)'!$L$2:$N$2)/10^9),0)</f>
        <v>-0.01761660112</v>
      </c>
      <c r="R2100" s="177">
        <f>IF($P$2030&gt;0,PPMT('Assumptions (Biomass)'!$V$7,Model!Y$1,'Assumptions (Biomass)'!$V$10,'Assumptions (Biomass)'!$V$5*Model!$P$2030*AVERAGE('Assumptions (Biomass)'!$L$2:$N$2)/10^9),0)</f>
        <v>-0.01845338967</v>
      </c>
      <c r="S2100" s="177">
        <f>IF($P$2030&gt;0,PPMT('Assumptions (Biomass)'!$V$7,Model!Z$1,'Assumptions (Biomass)'!$V$10,'Assumptions (Biomass)'!$V$5*Model!$P$2030*AVERAGE('Assumptions (Biomass)'!$L$2:$N$2)/10^9),0)</f>
        <v>-0.01932992568</v>
      </c>
      <c r="T2100" s="177">
        <f>IF($P$2030&gt;0,PPMT('Assumptions (Biomass)'!$V$7,Model!AA$1,'Assumptions (Biomass)'!$V$10,'Assumptions (Biomass)'!$V$5*Model!$P$2030*AVERAGE('Assumptions (Biomass)'!$L$2:$N$2)/10^9),0)</f>
        <v>-0.02024809715</v>
      </c>
      <c r="U2100" s="177">
        <f>IF($P$2030&gt;0,PPMT('Assumptions (Biomass)'!$V$7,Model!AB$1,'Assumptions (Biomass)'!$V$10,'Assumptions (Biomass)'!$V$5*Model!$P$2030*AVERAGE('Assumptions (Biomass)'!$L$2:$N$2)/10^9),0)</f>
        <v>-0.02120988176</v>
      </c>
      <c r="V2100" s="177">
        <f>IF($P$2030&gt;0,PPMT('Assumptions (Biomass)'!$V$7,Model!AC$1,'Assumptions (Biomass)'!$V$10,'Assumptions (Biomass)'!$V$5*Model!$P$2030*AVERAGE('Assumptions (Biomass)'!$L$2:$N$2)/10^9),0)</f>
        <v>-0.02221735115</v>
      </c>
      <c r="W2100" s="177">
        <f>IF($P$2030&gt;0,PPMT('Assumptions (Biomass)'!$V$7,Model!AD$1,'Assumptions (Biomass)'!$V$10,'Assumptions (Biomass)'!$V$5*Model!$P$2030*AVERAGE('Assumptions (Biomass)'!$L$2:$N$2)/10^9),0)</f>
        <v>-0.02327267533</v>
      </c>
      <c r="X2100" s="177">
        <f>IF($P$2030&gt;0,PPMT('Assumptions (Biomass)'!$V$7,Model!AE$1,'Assumptions (Biomass)'!$V$10,'Assumptions (Biomass)'!$V$5*Model!$P$2030*AVERAGE('Assumptions (Biomass)'!$L$2:$N$2)/10^9),0)</f>
        <v>-0.02437812741</v>
      </c>
      <c r="Y2100" s="177">
        <f>IF($P$2030&gt;0,PPMT('Assumptions (Biomass)'!$V$7,Model!AF$1,'Assumptions (Biomass)'!$V$10,'Assumptions (Biomass)'!$V$5*Model!$P$2030*AVERAGE('Assumptions (Biomass)'!$L$2:$N$2)/10^9),0)</f>
        <v>-0.02553608846</v>
      </c>
      <c r="Z2100" s="177">
        <f>IF($P$2030&gt;0,PPMT('Assumptions (Biomass)'!$V$7,Model!AG$1,'Assumptions (Biomass)'!$V$10,'Assumptions (Biomass)'!$V$5*Model!$P$2030*AVERAGE('Assumptions (Biomass)'!$L$2:$N$2)/10^9),0)</f>
        <v>-0.02674905266</v>
      </c>
      <c r="AA2100" s="177">
        <f>IF($P$2030&gt;0,PPMT('Assumptions (Biomass)'!$V$7,Model!AH$1,'Assumptions (Biomass)'!$V$10,'Assumptions (Biomass)'!$V$5*Model!$P$2030*AVERAGE('Assumptions (Biomass)'!$L$2:$N$2)/10^9),0)</f>
        <v>-0.02801963266</v>
      </c>
      <c r="AB2100" s="177">
        <f>IF($P$2030&gt;0,PPMT('Assumptions (Biomass)'!$V$7,Model!AI$1,'Assumptions (Biomass)'!$V$10,'Assumptions (Biomass)'!$V$5*Model!$P$2030*AVERAGE('Assumptions (Biomass)'!$L$2:$N$2)/10^9),0)</f>
        <v>-0.02935056521</v>
      </c>
      <c r="AC2100" s="177">
        <f>IF($P$2030&gt;0,PPMT('Assumptions (Biomass)'!$V$7,Model!AJ$1,'Assumptions (Biomass)'!$V$10,'Assumptions (Biomass)'!$V$5*Model!$P$2030*AVERAGE('Assumptions (Biomass)'!$L$2:$N$2)/10^9),0)</f>
        <v>-0.03074471706</v>
      </c>
      <c r="AD2100" s="177">
        <f>IF($P$2030&gt;0,PPMT('Assumptions (Biomass)'!$V$7,Model!AK$1,'Assumptions (Biomass)'!$V$10,'Assumptions (Biomass)'!$V$5*Model!$P$2030*AVERAGE('Assumptions (Biomass)'!$L$2:$N$2)/10^9),0)</f>
        <v>-0.03220509112</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-0.001164784803</v>
      </c>
      <c r="T2103" s="160">
        <f>IF($S$2030&gt;0,PPMT('Assumptions (Biomass)'!$V$7,Model!X$1,'Assumptions (Biomass)'!$V$10,'Assumptions (Biomass)'!$V$5*Model!$S$2030*AVERAGE('Assumptions (Biomass)'!$O$2:$Q$2)/10^9),0)</f>
        <v>-0.001220112081</v>
      </c>
      <c r="U2103" s="160">
        <f>IF($S$2030&gt;0,PPMT('Assumptions (Biomass)'!$V$7,Model!Y$1,'Assumptions (Biomass)'!$V$10,'Assumptions (Biomass)'!$V$5*Model!$S$2030*AVERAGE('Assumptions (Biomass)'!$O$2:$Q$2)/10^9),0)</f>
        <v>-0.001278067405</v>
      </c>
      <c r="V2103" s="160">
        <f>IF($S$2030&gt;0,PPMT('Assumptions (Biomass)'!$V$7,Model!Z$1,'Assumptions (Biomass)'!$V$10,'Assumptions (Biomass)'!$V$5*Model!$S$2030*AVERAGE('Assumptions (Biomass)'!$O$2:$Q$2)/10^9),0)</f>
        <v>-0.001338775607</v>
      </c>
      <c r="W2103" s="160">
        <f>IF($S$2030&gt;0,PPMT('Assumptions (Biomass)'!$V$7,Model!AA$1,'Assumptions (Biomass)'!$V$10,'Assumptions (Biomass)'!$V$5*Model!$S$2030*AVERAGE('Assumptions (Biomass)'!$O$2:$Q$2)/10^9),0)</f>
        <v>-0.001402367448</v>
      </c>
      <c r="X2103" s="160">
        <f>IF($S$2030&gt;0,PPMT('Assumptions (Biomass)'!$V$7,Model!AB$1,'Assumptions (Biomass)'!$V$10,'Assumptions (Biomass)'!$V$5*Model!$S$2030*AVERAGE('Assumptions (Biomass)'!$O$2:$Q$2)/10^9),0)</f>
        <v>-0.001468979902</v>
      </c>
      <c r="Y2103" s="160">
        <f>IF($S$2030&gt;0,PPMT('Assumptions (Biomass)'!$V$7,Model!AC$1,'Assumptions (Biomass)'!$V$10,'Assumptions (Biomass)'!$V$5*Model!$S$2030*AVERAGE('Assumptions (Biomass)'!$O$2:$Q$2)/10^9),0)</f>
        <v>-0.001538756448</v>
      </c>
      <c r="Z2103" s="160">
        <f>IF($S$2030&gt;0,PPMT('Assumptions (Biomass)'!$V$7,Model!AD$1,'Assumptions (Biomass)'!$V$10,'Assumptions (Biomass)'!$V$5*Model!$S$2030*AVERAGE('Assumptions (Biomass)'!$O$2:$Q$2)/10^9),0)</f>
        <v>-0.001611847379</v>
      </c>
      <c r="AA2103" s="160">
        <f>IF($S$2030&gt;0,PPMT('Assumptions (Biomass)'!$V$7,Model!AE$1,'Assumptions (Biomass)'!$V$10,'Assumptions (Biomass)'!$V$5*Model!$S$2030*AVERAGE('Assumptions (Biomass)'!$O$2:$Q$2)/10^9),0)</f>
        <v>-0.001688410129</v>
      </c>
      <c r="AB2103" s="160">
        <f>IF($S$2030&gt;0,PPMT('Assumptions (Biomass)'!$V$7,Model!AF$1,'Assumptions (Biomass)'!$V$10,'Assumptions (Biomass)'!$V$5*Model!$S$2030*AVERAGE('Assumptions (Biomass)'!$O$2:$Q$2)/10^9),0)</f>
        <v>-0.00176860961</v>
      </c>
      <c r="AC2103" s="160">
        <f>IF($S$2030&gt;0,PPMT('Assumptions (Biomass)'!$V$7,Model!AG$1,'Assumptions (Biomass)'!$V$10,'Assumptions (Biomass)'!$V$5*Model!$S$2030*AVERAGE('Assumptions (Biomass)'!$O$2:$Q$2)/10^9),0)</f>
        <v>-0.001852618567</v>
      </c>
      <c r="AD2103" s="160">
        <f>IF($S$2030&gt;0,PPMT('Assumptions (Biomass)'!$V$7,Model!AH$1,'Assumptions (Biomass)'!$V$10,'Assumptions (Biomass)'!$V$5*Model!$S$2030*AVERAGE('Assumptions (Biomass)'!$O$2:$Q$2)/10^9),0)</f>
        <v>-0.001940617949</v>
      </c>
      <c r="AE2103" s="160">
        <f>IF($S$2030&gt;0,PPMT('Assumptions (Biomass)'!$V$7,Model!AI$1,'Assumptions (Biomass)'!$V$10,'Assumptions (Biomass)'!$V$5*Model!$S$2030*AVERAGE('Assumptions (Biomass)'!$O$2:$Q$2)/10^9),0)</f>
        <v>-0.002032797301</v>
      </c>
      <c r="AF2103" s="160">
        <f>IF($S$2030&gt;0,PPMT('Assumptions (Biomass)'!$V$7,Model!AJ$1,'Assumptions (Biomass)'!$V$10,'Assumptions (Biomass)'!$V$5*Model!$S$2030*AVERAGE('Assumptions (Biomass)'!$O$2:$Q$2)/10^9),0)</f>
        <v>-0.002129355173</v>
      </c>
      <c r="AG2103" s="160">
        <f>IF($S$2030&gt;0,PPMT('Assumptions (Biomass)'!$V$7,Model!AK$1,'Assumptions (Biomass)'!$V$10,'Assumptions (Biomass)'!$V$5*Model!$S$2030*AVERAGE('Assumptions (Biomass)'!$O$2:$Q$2)/10^9),0)</f>
        <v>-0.002230499544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-0.0003738558052</v>
      </c>
      <c r="U2104" s="160">
        <f>IF($T$2030&gt;0,PPMT('Assumptions (Biomass)'!$V$7,Model!X$1,'Assumptions (Biomass)'!$V$10,'Assumptions (Biomass)'!$V$5*Model!$T$2030*AVERAGE('Assumptions (Biomass)'!$P$2:$R$2)/10^9),0)</f>
        <v>-0.000391613956</v>
      </c>
      <c r="V2104" s="160">
        <f>IF($T$2030&gt;0,PPMT('Assumptions (Biomass)'!$V$7,Model!Y$1,'Assumptions (Biomass)'!$V$10,'Assumptions (Biomass)'!$V$5*Model!$T$2030*AVERAGE('Assumptions (Biomass)'!$P$2:$R$2)/10^9),0)</f>
        <v>-0.0004102156189</v>
      </c>
      <c r="W2104" s="160">
        <f>IF($T$2030&gt;0,PPMT('Assumptions (Biomass)'!$V$7,Model!Z$1,'Assumptions (Biomass)'!$V$10,'Assumptions (Biomass)'!$V$5*Model!$T$2030*AVERAGE('Assumptions (Biomass)'!$P$2:$R$2)/10^9),0)</f>
        <v>-0.0004297008608</v>
      </c>
      <c r="X2104" s="160">
        <f>IF($T$2030&gt;0,PPMT('Assumptions (Biomass)'!$V$7,Model!AA$1,'Assumptions (Biomass)'!$V$10,'Assumptions (Biomass)'!$V$5*Model!$T$2030*AVERAGE('Assumptions (Biomass)'!$P$2:$R$2)/10^9),0)</f>
        <v>-0.0004501116517</v>
      </c>
      <c r="Y2104" s="160">
        <f>IF($T$2030&gt;0,PPMT('Assumptions (Biomass)'!$V$7,Model!AB$1,'Assumptions (Biomass)'!$V$10,'Assumptions (Biomass)'!$V$5*Model!$T$2030*AVERAGE('Assumptions (Biomass)'!$P$2:$R$2)/10^9),0)</f>
        <v>-0.0004714919551</v>
      </c>
      <c r="Z2104" s="160">
        <f>IF($T$2030&gt;0,PPMT('Assumptions (Biomass)'!$V$7,Model!AC$1,'Assumptions (Biomass)'!$V$10,'Assumptions (Biomass)'!$V$5*Model!$T$2030*AVERAGE('Assumptions (Biomass)'!$P$2:$R$2)/10^9),0)</f>
        <v>-0.000493887823</v>
      </c>
      <c r="AA2104" s="160">
        <f>IF($T$2030&gt;0,PPMT('Assumptions (Biomass)'!$V$7,Model!AD$1,'Assumptions (Biomass)'!$V$10,'Assumptions (Biomass)'!$V$5*Model!$T$2030*AVERAGE('Assumptions (Biomass)'!$P$2:$R$2)/10^9),0)</f>
        <v>-0.0005173474946</v>
      </c>
      <c r="AB2104" s="160">
        <f>IF($T$2030&gt;0,PPMT('Assumptions (Biomass)'!$V$7,Model!AE$1,'Assumptions (Biomass)'!$V$10,'Assumptions (Biomass)'!$V$5*Model!$T$2030*AVERAGE('Assumptions (Biomass)'!$P$2:$R$2)/10^9),0)</f>
        <v>-0.0005419215006</v>
      </c>
      <c r="AC2104" s="160">
        <f>IF($T$2030&gt;0,PPMT('Assumptions (Biomass)'!$V$7,Model!AF$1,'Assumptions (Biomass)'!$V$10,'Assumptions (Biomass)'!$V$5*Model!$T$2030*AVERAGE('Assumptions (Biomass)'!$P$2:$R$2)/10^9),0)</f>
        <v>-0.0005676627719</v>
      </c>
      <c r="AD2104" s="160">
        <f>IF($T$2030&gt;0,PPMT('Assumptions (Biomass)'!$V$7,Model!AG$1,'Assumptions (Biomass)'!$V$10,'Assumptions (Biomass)'!$V$5*Model!$T$2030*AVERAGE('Assumptions (Biomass)'!$P$2:$R$2)/10^9),0)</f>
        <v>-0.0005946267535</v>
      </c>
      <c r="AE2104" s="160">
        <f>IF($T$2030&gt;0,PPMT('Assumptions (Biomass)'!$V$7,Model!AH$1,'Assumptions (Biomass)'!$V$10,'Assumptions (Biomass)'!$V$5*Model!$T$2030*AVERAGE('Assumptions (Biomass)'!$P$2:$R$2)/10^9),0)</f>
        <v>-0.0006228715243</v>
      </c>
      <c r="AF2104" s="160">
        <f>IF($T$2030&gt;0,PPMT('Assumptions (Biomass)'!$V$7,Model!AI$1,'Assumptions (Biomass)'!$V$10,'Assumptions (Biomass)'!$V$5*Model!$T$2030*AVERAGE('Assumptions (Biomass)'!$P$2:$R$2)/10^9),0)</f>
        <v>-0.0006524579217</v>
      </c>
      <c r="AG2104" s="160">
        <f>IF($T$2030&gt;0,PPMT('Assumptions (Biomass)'!$V$7,Model!AJ$1,'Assumptions (Biomass)'!$V$10,'Assumptions (Biomass)'!$V$5*Model!$T$2030*AVERAGE('Assumptions (Biomass)'!$P$2:$R$2)/10^9),0)</f>
        <v>-0.000683449673</v>
      </c>
      <c r="AH2104" s="160">
        <f>IF($T$2030&gt;0,PPMT('Assumptions (Biomass)'!$V$7,Model!AK$1,'Assumptions (Biomass)'!$V$10,'Assumptions (Biomass)'!$V$5*Model!$T$2030*AVERAGE('Assumptions (Biomass)'!$P$2:$R$2)/10^9),0)</f>
        <v>-0.0007159135325</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-0.0004643968262</v>
      </c>
      <c r="D2138" s="177">
        <f t="array" ref="D2138">SUM(IF(ISERROR(D2139:D2189),"",D2139:D2189))</f>
        <v>-0.0007228580179</v>
      </c>
      <c r="E2138" s="177">
        <f t="array" ref="E2138">SUM(IF(ISERROR(E2139:E2189),"",E2139:E2189))</f>
        <v>-0.0006866466698</v>
      </c>
      <c r="F2138" s="177">
        <f t="array" ref="F2138">SUM(IF(ISERROR(F2139:F2189),"",F2139:F2189))</f>
        <v>-0.0006487152827</v>
      </c>
      <c r="G2138" s="177">
        <f t="array" ref="G2138">SUM(IF(ISERROR(G2139:G2189),"",G2139:G2189))</f>
        <v>-0.00112797445</v>
      </c>
      <c r="H2138" s="177">
        <f t="array" ref="H2138">SUM(IF(ISERROR(H2139:H2189),"",H2139:H2189))</f>
        <v>-0.002409156417</v>
      </c>
      <c r="I2138" s="177">
        <f t="array" ref="I2138">SUM(IF(ISERROR(I2139:I2189),"",I2139:I2189))</f>
        <v>-0.003029138517</v>
      </c>
      <c r="J2138" s="177">
        <f t="array" ref="J2138">SUM(IF(ISERROR(J2139:J2189),"",J2139:J2189))</f>
        <v>-0.003325308873</v>
      </c>
      <c r="K2138" s="177">
        <f t="array" ref="K2138">SUM(IF(ISERROR(K2139:K2189),"",K2139:K2189))</f>
        <v>-0.005473127274</v>
      </c>
      <c r="L2138" s="177">
        <f t="array" ref="L2138">SUM(IF(ISERROR(L2139:L2189),"",L2139:L2189))</f>
        <v>-0.005809747928</v>
      </c>
      <c r="M2138" s="177">
        <f t="array" ref="M2138">SUM(IF(ISERROR(M2139:M2189),"",M2139:M2189))</f>
        <v>-0.005658151026</v>
      </c>
      <c r="N2138" s="177">
        <f t="array" ref="N2138">SUM(IF(ISERROR(N2139:N2189),"",N2139:N2189))</f>
        <v>-0.005620025093</v>
      </c>
      <c r="O2138" s="177">
        <f t="array" ref="O2138">SUM(IF(ISERROR(O2139:O2189),"",O2139:O2189))</f>
        <v>-0.005182712828</v>
      </c>
      <c r="P2138" s="177">
        <f t="array" ref="P2138">SUM(IF(ISERROR(P2139:P2189),"",P2139:P2189))</f>
        <v>-0.02164170355</v>
      </c>
      <c r="Q2138" s="177">
        <f t="array" ref="Q2138">SUM(IF(ISERROR(Q2139:Q2189),"",Q2139:Q2189))</f>
        <v>-0.02036301645</v>
      </c>
      <c r="R2138" s="177">
        <f t="array" ref="R2138">SUM(IF(ISERROR(R2139:R2189),"",R2139:R2189))</f>
        <v>-0.01902359171</v>
      </c>
      <c r="S2138" s="177">
        <f t="array" ref="S2138">SUM(IF(ISERROR(S2139:S2189),"",S2139:S2189))</f>
        <v>-0.01883619595</v>
      </c>
      <c r="T2138" s="177">
        <f t="array" ref="T2138">SUM(IF(ISERROR(T2139:T2189),"",T2139:T2189))</f>
        <v>-0.01775987667</v>
      </c>
      <c r="U2138" s="177">
        <f t="array" ref="U2138">SUM(IF(ISERROR(U2139:U2189),"",U2139:U2189))</f>
        <v>-0.01622074743</v>
      </c>
      <c r="V2138" s="177">
        <f t="array" ref="V2138">SUM(IF(ISERROR(V2139:V2189),"",V2139:V2189))</f>
        <v>-0.01460850955</v>
      </c>
      <c r="W2138" s="177">
        <f t="array" ref="W2138">SUM(IF(ISERROR(W2139:W2189),"",W2139:W2189))</f>
        <v>-0.01296884991</v>
      </c>
      <c r="X2138" s="177">
        <f t="array" ref="X2138">SUM(IF(ISERROR(X2139:X2189),"",X2139:X2189))</f>
        <v>-0.01137892515</v>
      </c>
      <c r="Y2138" s="177">
        <f t="array" ref="Y2138">SUM(IF(ISERROR(Y2139:Y2189),"",Y2139:Y2189))</f>
        <v>-0.009784791906</v>
      </c>
      <c r="Z2138" s="177">
        <f t="array" ref="Z2138">SUM(IF(ISERROR(Z2139:Z2189),"",Z2139:Z2189))</f>
        <v>-0.008159543842</v>
      </c>
      <c r="AA2138" s="177">
        <f t="array" ref="AA2138">SUM(IF(ISERROR(AA2139:AA2189),"",AA2139:AA2189))</f>
        <v>-0.006679985842</v>
      </c>
      <c r="AB2138" s="177">
        <f t="array" ref="AB2138">SUM(IF(ISERROR(AB2139:AB2189),"",AB2139:AB2189))</f>
        <v>-0.00519292823</v>
      </c>
      <c r="AC2138" s="177">
        <f t="array" ref="AC2138">SUM(IF(ISERROR(AC2139:AC2189),"",AC2139:AC2189))</f>
        <v>-0.003656202247</v>
      </c>
      <c r="AD2138" s="177">
        <f t="array" ref="AD2138">SUM(IF(ISERROR(AD2139:AD2189),"",AD2139:AD2189))</f>
        <v>-0.002080864823</v>
      </c>
      <c r="AE2138" s="177">
        <f t="array" ref="AE2138">SUM(IF(ISERROR(AE2139:AE2189),"",AE2139:AE2189))</f>
        <v>-0.0004306988718</v>
      </c>
      <c r="AF2138" s="177">
        <f t="array" ref="AF2138">SUM(IF(ISERROR(AF2139:AF2189),"",AF2139:AF2189))</f>
        <v>-0.0003045546026</v>
      </c>
      <c r="AG2138" s="177">
        <f t="array" ref="AG2138">SUM(IF(ISERROR(AG2139:AG2189),"",AG2139:AG2189))</f>
        <v>-0.0001724184806</v>
      </c>
      <c r="AH2138" s="177">
        <f t="array" ref="AH2138">SUM(IF(ISERROR(AH2139:AH2189),"",AH2139:AH2189))</f>
        <v>-0.00003400589279</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-0.0004643968262</v>
      </c>
      <c r="D2139" s="177">
        <f>IF($C$2030&gt;0,IPMT('Assumptions (Biomass)'!$V$7,Model!X$1,'Assumptions (Biomass)'!$V$10,'Assumptions (Biomass)'!$V$5*Model!$C$2030*'Assumptions (Biomass)'!$B$2/10^9),0)</f>
        <v>-0.0004424674813</v>
      </c>
      <c r="E2139" s="177">
        <f>IF($C$2030&gt;0,IPMT('Assumptions (Biomass)'!$V$7,Model!Y$1,'Assumptions (Biomass)'!$V$10,'Assumptions (Biomass)'!$V$5*Model!$C$2030*'Assumptions (Biomass)'!$B$2/10^9),0)</f>
        <v>-0.0004194964924</v>
      </c>
      <c r="F2139" s="177">
        <f>IF($C$2030&gt;0,IPMT('Assumptions (Biomass)'!$V$7,Model!Z$1,'Assumptions (Biomass)'!$V$10,'Assumptions (Biomass)'!$V$5*Model!$C$2030*'Assumptions (Biomass)'!$B$2/10^9),0)</f>
        <v>-0.0003954343816</v>
      </c>
      <c r="G2139" s="177">
        <f>IF($C$2030&gt;0,IPMT('Assumptions (Biomass)'!$V$7,Model!AA$1,'Assumptions (Biomass)'!$V$10,'Assumptions (Biomass)'!$V$5*Model!$C$2030*'Assumptions (Biomass)'!$B$2/10^9),0)</f>
        <v>-0.0003702293206</v>
      </c>
      <c r="H2139" s="177">
        <f>IF($C$2030&gt;0,IPMT('Assumptions (Biomass)'!$V$7,Model!AB$1,'Assumptions (Biomass)'!$V$10,'Assumptions (Biomass)'!$V$5*Model!$C$2030*'Assumptions (Biomass)'!$B$2/10^9),0)</f>
        <v>-0.0003438270191</v>
      </c>
      <c r="I2139" s="177">
        <f>IF($C$2030&gt;0,IPMT('Assumptions (Biomass)'!$V$7,Model!AC$1,'Assumptions (Biomass)'!$V$10,'Assumptions (Biomass)'!$V$5*Model!$C$2030*'Assumptions (Biomass)'!$B$2/10^9),0)</f>
        <v>-0.0003161706083</v>
      </c>
      <c r="J2139" s="177">
        <f>IF($C$2030&gt;0,IPMT('Assumptions (Biomass)'!$V$7,Model!AD$1,'Assumptions (Biomass)'!$V$10,'Assumptions (Biomass)'!$V$5*Model!$C$2030*'Assumptions (Biomass)'!$B$2/10^9),0)</f>
        <v>-0.000287200518</v>
      </c>
      <c r="K2139" s="177">
        <f>IF($C$2030&gt;0,IPMT('Assumptions (Biomass)'!$V$7,Model!AE$1,'Assumptions (Biomass)'!$V$10,'Assumptions (Biomass)'!$V$5*Model!$C$2030*'Assumptions (Biomass)'!$B$2/10^9),0)</f>
        <v>-0.0002568543484</v>
      </c>
      <c r="L2139" s="177">
        <f>IF($C$2030&gt;0,IPMT('Assumptions (Biomass)'!$V$7,Model!AF$1,'Assumptions (Biomass)'!$V$10,'Assumptions (Biomass)'!$V$5*Model!$C$2030*'Assumptions (Biomass)'!$B$2/10^9),0)</f>
        <v>-0.0002250667358</v>
      </c>
      <c r="M2139" s="177">
        <f>IF($C$2030&gt;0,IPMT('Assumptions (Biomass)'!$V$7,Model!AG$1,'Assumptions (Biomass)'!$V$10,'Assumptions (Biomass)'!$V$5*Model!$C$2030*'Assumptions (Biomass)'!$B$2/10^9),0)</f>
        <v>-0.0001917692115</v>
      </c>
      <c r="N2139" s="177">
        <f>IF($C$2030&gt;0,IPMT('Assumptions (Biomass)'!$V$7,Model!AH$1,'Assumptions (Biomass)'!$V$10,'Assumptions (Biomass)'!$V$5*Model!$C$2030*'Assumptions (Biomass)'!$B$2/10^9),0)</f>
        <v>-0.0001568900549</v>
      </c>
      <c r="O2139" s="177">
        <f>IF($C$2030&gt;0,IPMT('Assumptions (Biomass)'!$V$7,Model!AI$1,'Assumptions (Biomass)'!$V$10,'Assumptions (Biomass)'!$V$5*Model!$C$2030*'Assumptions (Biomass)'!$B$2/10^9),0)</f>
        <v>-0.0001203541383</v>
      </c>
      <c r="P2139" s="177">
        <f>IF($C$2030&gt;0,IPMT('Assumptions (Biomass)'!$V$7,Model!AJ$1,'Assumptions (Biomass)'!$V$10,'Assumptions (Biomass)'!$V$5*Model!$C$2030*'Assumptions (Biomass)'!$B$2/10^9),0)</f>
        <v>-0.00008208276564</v>
      </c>
      <c r="Q2139" s="177">
        <f>IF($C$2030&gt;0,IPMT('Assumptions (Biomass)'!$V$7,Model!AK$1,'Assumptions (Biomass)'!$V$10,'Assumptions (Biomass)'!$V$5*Model!$C$2030*'Assumptions (Biomass)'!$B$2/10^9),0)</f>
        <v>-0.00004199350281</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-0.0002803905366</v>
      </c>
      <c r="E2140" s="177">
        <f>IF($D$2030&gt;0,IPMT('Assumptions (Biomass)'!$V$7,Model!X$1,'Assumptions (Biomass)'!$V$10,'Assumptions (Biomass)'!$V$5*Model!$D$2030*'Assumptions (Biomass)'!$B$2/10^9),0)</f>
        <v>-0.0002671501774</v>
      </c>
      <c r="F2140" s="177">
        <f>IF($D$2030&gt;0,IPMT('Assumptions (Biomass)'!$V$7,Model!Y$1,'Assumptions (Biomass)'!$V$10,'Assumptions (Biomass)'!$V$5*Model!$D$2030*'Assumptions (Biomass)'!$B$2/10^9),0)</f>
        <v>-0.0002532809011</v>
      </c>
      <c r="G2140" s="177">
        <f>IF($D$2030&gt;0,IPMT('Assumptions (Biomass)'!$V$7,Model!Z$1,'Assumptions (Biomass)'!$V$10,'Assumptions (Biomass)'!$V$5*Model!$D$2030*'Assumptions (Biomass)'!$B$2/10^9),0)</f>
        <v>-0.0002387528342</v>
      </c>
      <c r="H2140" s="177">
        <f>IF($D$2030&gt;0,IPMT('Assumptions (Biomass)'!$V$7,Model!AA$1,'Assumptions (Biomass)'!$V$10,'Assumptions (Biomass)'!$V$5*Model!$D$2030*'Assumptions (Biomass)'!$B$2/10^9),0)</f>
        <v>-0.0002235346841</v>
      </c>
      <c r="I2140" s="177">
        <f>IF($D$2030&gt;0,IPMT('Assumptions (Biomass)'!$V$7,Model!AB$1,'Assumptions (Biomass)'!$V$10,'Assumptions (Biomass)'!$V$5*Model!$D$2030*'Assumptions (Biomass)'!$B$2/10^9),0)</f>
        <v>-0.0002075936719</v>
      </c>
      <c r="J2140" s="177">
        <f>IF($D$2030&gt;0,IPMT('Assumptions (Biomass)'!$V$7,Model!AC$1,'Assumptions (Biomass)'!$V$10,'Assumptions (Biomass)'!$V$5*Model!$D$2030*'Assumptions (Biomass)'!$B$2/10^9),0)</f>
        <v>-0.0001908954616</v>
      </c>
      <c r="K2140" s="177">
        <f>IF($D$2030&gt;0,IPMT('Assumptions (Biomass)'!$V$7,Model!AD$1,'Assumptions (Biomass)'!$V$10,'Assumptions (Biomass)'!$V$5*Model!$D$2030*'Assumptions (Biomass)'!$B$2/10^9),0)</f>
        <v>-0.0001734040863</v>
      </c>
      <c r="L2140" s="177">
        <f>IF($D$2030&gt;0,IPMT('Assumptions (Biomass)'!$V$7,Model!AE$1,'Assumptions (Biomass)'!$V$10,'Assumptions (Biomass)'!$V$5*Model!$D$2030*'Assumptions (Biomass)'!$B$2/10^9),0)</f>
        <v>-0.0001550818707</v>
      </c>
      <c r="M2140" s="177">
        <f>IF($D$2030&gt;0,IPMT('Assumptions (Biomass)'!$V$7,Model!AF$1,'Assumptions (Biomass)'!$V$10,'Assumptions (Biomass)'!$V$5*Model!$D$2030*'Assumptions (Biomass)'!$B$2/10^9),0)</f>
        <v>-0.0001358893499</v>
      </c>
      <c r="N2140" s="177">
        <f>IF($D$2030&gt;0,IPMT('Assumptions (Biomass)'!$V$7,Model!AG$1,'Assumptions (Biomass)'!$V$10,'Assumptions (Biomass)'!$V$5*Model!$D$2030*'Assumptions (Biomass)'!$B$2/10^9),0)</f>
        <v>-0.0001157851843</v>
      </c>
      <c r="O2140" s="177">
        <f>IF($D$2030&gt;0,IPMT('Assumptions (Biomass)'!$V$7,Model!AH$1,'Assumptions (Biomass)'!$V$10,'Assumptions (Biomass)'!$V$5*Model!$D$2030*'Assumptions (Biomass)'!$B$2/10^9),0)</f>
        <v>-0.00009472607086</v>
      </c>
      <c r="P2140" s="177">
        <f>IF($D$2030&gt;0,IPMT('Assumptions (Biomass)'!$V$7,Model!AI$1,'Assumptions (Biomass)'!$V$10,'Assumptions (Biomass)'!$V$5*Model!$D$2030*'Assumptions (Biomass)'!$B$2/10^9),0)</f>
        <v>-0.00007266664952</v>
      </c>
      <c r="Q2140" s="177">
        <f>IF($D$2030&gt;0,IPMT('Assumptions (Biomass)'!$V$7,Model!AJ$1,'Assumptions (Biomass)'!$V$10,'Assumptions (Biomass)'!$V$5*Model!$D$2030*'Assumptions (Biomass)'!$B$2/10^9),0)</f>
        <v>-0.00004955940567</v>
      </c>
      <c r="R2140" s="177">
        <f>IF($D$2030&gt;0,IPMT('Assumptions (Biomass)'!$V$7,Model!AK$1,'Assumptions (Biomass)'!$V$10,'Assumptions (Biomass)'!$V$5*Model!$D$2030*'Assumptions (Biomass)'!$B$2/10^9),0)</f>
        <v>-0.00002535456774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-0.0005189922954</v>
      </c>
      <c r="H2143" s="160">
        <f>IF($G$2030&gt;0,IPMT('Assumptions (Biomass)'!$V$7,Model!X$1,'Assumptions (Biomass)'!$V$10,'Assumptions (Biomass)'!$V$5*Model!$G$2030*AVERAGE('Assumptions (Biomass)'!$C$2:$E$2)/10^9),0)</f>
        <v>-0.0004944848904</v>
      </c>
      <c r="I2143" s="160">
        <f>IF($G$2030&gt;0,IPMT('Assumptions (Biomass)'!$V$7,Model!Y$1,'Assumptions (Biomass)'!$V$10,'Assumptions (Biomass)'!$V$5*Model!$G$2030*AVERAGE('Assumptions (Biomass)'!$C$2:$E$2)/10^9),0)</f>
        <v>-0.0004688133838</v>
      </c>
      <c r="J2143" s="160">
        <f>IF($G$2030&gt;0,IPMT('Assumptions (Biomass)'!$V$7,Model!Z$1,'Assumptions (Biomass)'!$V$10,'Assumptions (Biomass)'!$V$5*Model!$G$2030*AVERAGE('Assumptions (Biomass)'!$C$2:$E$2)/10^9),0)</f>
        <v>-0.0004419224805</v>
      </c>
      <c r="K2143" s="160">
        <f>IF($G$2030&gt;0,IPMT('Assumptions (Biomass)'!$V$7,Model!AA$1,'Assumptions (Biomass)'!$V$10,'Assumptions (Biomass)'!$V$5*Model!$G$2030*AVERAGE('Assumptions (Biomass)'!$C$2:$E$2)/10^9),0)</f>
        <v>-0.0004137542594</v>
      </c>
      <c r="L2143" s="160">
        <f>IF($G$2030&gt;0,IPMT('Assumptions (Biomass)'!$V$7,Model!AB$1,'Assumptions (Biomass)'!$V$10,'Assumptions (Biomass)'!$V$5*Model!$G$2030*AVERAGE('Assumptions (Biomass)'!$C$2:$E$2)/10^9),0)</f>
        <v>-0.0003842480477</v>
      </c>
      <c r="M2143" s="160">
        <f>IF($G$2030&gt;0,IPMT('Assumptions (Biomass)'!$V$7,Model!AC$1,'Assumptions (Biomass)'!$V$10,'Assumptions (Biomass)'!$V$5*Model!$G$2030*AVERAGE('Assumptions (Biomass)'!$C$2:$E$2)/10^9),0)</f>
        <v>-0.000353340291</v>
      </c>
      <c r="N2143" s="160">
        <f>IF($G$2030&gt;0,IPMT('Assumptions (Biomass)'!$V$7,Model!AD$1,'Assumptions (Biomass)'!$V$10,'Assumptions (Biomass)'!$V$5*Model!$G$2030*AVERAGE('Assumptions (Biomass)'!$C$2:$E$2)/10^9),0)</f>
        <v>-0.0003209644159</v>
      </c>
      <c r="O2143" s="160">
        <f>IF($G$2030&gt;0,IPMT('Assumptions (Biomass)'!$V$7,Model!AE$1,'Assumptions (Biomass)'!$V$10,'Assumptions (Biomass)'!$V$5*Model!$G$2030*AVERAGE('Assumptions (Biomass)'!$C$2:$E$2)/10^9),0)</f>
        <v>-0.0002870506867</v>
      </c>
      <c r="P2143" s="160">
        <f>IF($G$2030&gt;0,IPMT('Assumptions (Biomass)'!$V$7,Model!AF$1,'Assumptions (Biomass)'!$V$10,'Assumptions (Biomass)'!$V$5*Model!$G$2030*AVERAGE('Assumptions (Biomass)'!$C$2:$E$2)/10^9),0)</f>
        <v>-0.0002515260553</v>
      </c>
      <c r="Q2143" s="160">
        <f>IF($G$2030&gt;0,IPMT('Assumptions (Biomass)'!$V$7,Model!AG$1,'Assumptions (Biomass)'!$V$10,'Assumptions (Biomass)'!$V$5*Model!$G$2030*AVERAGE('Assumptions (Biomass)'!$C$2:$E$2)/10^9),0)</f>
        <v>-0.000214314004</v>
      </c>
      <c r="R2143" s="160">
        <f>IF($G$2030&gt;0,IPMT('Assumptions (Biomass)'!$V$7,Model!AH$1,'Assumptions (Biomass)'!$V$10,'Assumptions (Biomass)'!$V$5*Model!$G$2030*AVERAGE('Assumptions (Biomass)'!$C$2:$E$2)/10^9),0)</f>
        <v>-0.0001753343802</v>
      </c>
      <c r="S2143" s="160">
        <f>IF($G$2030&gt;0,IPMT('Assumptions (Biomass)'!$V$7,Model!AI$1,'Assumptions (Biomass)'!$V$10,'Assumptions (Biomass)'!$V$5*Model!$G$2030*AVERAGE('Assumptions (Biomass)'!$C$2:$E$2)/10^9),0)</f>
        <v>-0.0001345032243</v>
      </c>
      <c r="T2143" s="160">
        <f>IF($G$2030&gt;0,IPMT('Assumptions (Biomass)'!$V$7,Model!AJ$1,'Assumptions (Biomass)'!$V$10,'Assumptions (Biomass)'!$V$5*Model!$G$2030*AVERAGE('Assumptions (Biomass)'!$C$2:$E$2)/10^9),0)</f>
        <v>-0.00009173258848</v>
      </c>
      <c r="U2143" s="160">
        <f>IF($G$2030&gt;0,IPMT('Assumptions (Biomass)'!$V$7,Model!AK$1,'Assumptions (Biomass)'!$V$10,'Assumptions (Biomass)'!$V$5*Model!$G$2030*AVERAGE('Assumptions (Biomass)'!$C$2:$E$2)/10^9),0)</f>
        <v>-0.00004693034746</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-0.001347309823</v>
      </c>
      <c r="I2144" s="160">
        <f>IF($H$2030&gt;0,IPMT('Assumptions (Biomass)'!$V$7,Model!X$1,'Assumptions (Biomass)'!$V$10,'Assumptions (Biomass)'!$V$5*Model!$H$2030*AVERAGE('Assumptions (Biomass)'!$D$2:$F$2)/10^9),0)</f>
        <v>-0.001283688325</v>
      </c>
      <c r="J2144" s="160">
        <f>IF($H$2030&gt;0,IPMT('Assumptions (Biomass)'!$V$7,Model!Y$1,'Assumptions (Biomass)'!$V$10,'Assumptions (Biomass)'!$V$5*Model!$H$2030*AVERAGE('Assumptions (Biomass)'!$D$2:$F$2)/10^9),0)</f>
        <v>-0.001217044806</v>
      </c>
      <c r="K2144" s="160">
        <f>IF($H$2030&gt;0,IPMT('Assumptions (Biomass)'!$V$7,Model!Z$1,'Assumptions (Biomass)'!$V$10,'Assumptions (Biomass)'!$V$5*Model!$H$2030*AVERAGE('Assumptions (Biomass)'!$D$2:$F$2)/10^9),0)</f>
        <v>-0.001147235719</v>
      </c>
      <c r="L2144" s="160">
        <f>IF($H$2030&gt;0,IPMT('Assumptions (Biomass)'!$V$7,Model!AA$1,'Assumptions (Biomass)'!$V$10,'Assumptions (Biomass)'!$V$5*Model!$H$2030*AVERAGE('Assumptions (Biomass)'!$D$2:$F$2)/10^9),0)</f>
        <v>-0.001074110701</v>
      </c>
      <c r="M2144" s="160">
        <f>IF($H$2030&gt;0,IPMT('Assumptions (Biomass)'!$V$7,Model!AB$1,'Assumptions (Biomass)'!$V$10,'Assumptions (Biomass)'!$V$5*Model!$H$2030*AVERAGE('Assumptions (Biomass)'!$D$2:$F$2)/10^9),0)</f>
        <v>-0.0009975122442</v>
      </c>
      <c r="N2144" s="160">
        <f>IF($H$2030&gt;0,IPMT('Assumptions (Biomass)'!$V$7,Model!AC$1,'Assumptions (Biomass)'!$V$10,'Assumptions (Biomass)'!$V$5*Model!$H$2030*AVERAGE('Assumptions (Biomass)'!$D$2:$F$2)/10^9),0)</f>
        <v>-0.0009172753609</v>
      </c>
      <c r="O2144" s="160">
        <f>IF($H$2030&gt;0,IPMT('Assumptions (Biomass)'!$V$7,Model!AD$1,'Assumptions (Biomass)'!$V$10,'Assumptions (Biomass)'!$V$5*Model!$H$2030*AVERAGE('Assumptions (Biomass)'!$D$2:$F$2)/10^9),0)</f>
        <v>-0.0008332272257</v>
      </c>
      <c r="P2144" s="160">
        <f>IF($H$2030&gt;0,IPMT('Assumptions (Biomass)'!$V$7,Model!AE$1,'Assumptions (Biomass)'!$V$10,'Assumptions (Biomass)'!$V$5*Model!$H$2030*AVERAGE('Assumptions (Biomass)'!$D$2:$F$2)/10^9),0)</f>
        <v>-0.0007451868041</v>
      </c>
      <c r="Q2144" s="160">
        <f>IF($H$2030&gt;0,IPMT('Assumptions (Biomass)'!$V$7,Model!AF$1,'Assumptions (Biomass)'!$V$10,'Assumptions (Biomass)'!$V$5*Model!$H$2030*AVERAGE('Assumptions (Biomass)'!$D$2:$F$2)/10^9),0)</f>
        <v>-0.0006529644624</v>
      </c>
      <c r="R2144" s="160">
        <f>IF($H$2030&gt;0,IPMT('Assumptions (Biomass)'!$V$7,Model!AG$1,'Assumptions (Biomass)'!$V$10,'Assumptions (Biomass)'!$V$5*Model!$H$2030*AVERAGE('Assumptions (Biomass)'!$D$2:$F$2)/10^9),0)</f>
        <v>-0.0005563615595</v>
      </c>
      <c r="S2144" s="160">
        <f>IF($H$2030&gt;0,IPMT('Assumptions (Biomass)'!$V$7,Model!AH$1,'Assumptions (Biomass)'!$V$10,'Assumptions (Biomass)'!$V$5*Model!$H$2030*AVERAGE('Assumptions (Biomass)'!$D$2:$F$2)/10^9),0)</f>
        <v>-0.0004551700187</v>
      </c>
      <c r="T2144" s="160">
        <f>IF($H$2030&gt;0,IPMT('Assumptions (Biomass)'!$V$7,Model!AI$1,'Assumptions (Biomass)'!$V$10,'Assumptions (Biomass)'!$V$5*Model!$H$2030*AVERAGE('Assumptions (Biomass)'!$D$2:$F$2)/10^9),0)</f>
        <v>-0.0003491718798</v>
      </c>
      <c r="U2144" s="160">
        <f>IF($H$2030&gt;0,IPMT('Assumptions (Biomass)'!$V$7,Model!AJ$1,'Assumptions (Biomass)'!$V$10,'Assumptions (Biomass)'!$V$5*Model!$H$2030*AVERAGE('Assumptions (Biomass)'!$D$2:$F$2)/10^9),0)</f>
        <v>-0.0002381388292</v>
      </c>
      <c r="V2144" s="160">
        <f>IF($H$2030&gt;0,IPMT('Assumptions (Biomass)'!$V$7,Model!AK$1,'Assumptions (Biomass)'!$V$10,'Assumptions (Biomass)'!$V$5*Model!$H$2030*AVERAGE('Assumptions (Biomass)'!$D$2:$F$2)/10^9),0)</f>
        <v>-0.0001218317087</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-0.0007528725276</v>
      </c>
      <c r="J2145" s="160">
        <f>IF($I$2030&gt;0,IPMT('Assumptions (Biomass)'!$V$7,Model!X$1,'Assumptions (Biomass)'!$V$10,'Assumptions (Biomass)'!$V$5*Model!$I$2030*AVERAGE('Assumptions (Biomass)'!$E$2:$G$2)/10^9),0)</f>
        <v>-0.0007173210328</v>
      </c>
      <c r="K2145" s="160">
        <f>IF($I$2030&gt;0,IPMT('Assumptions (Biomass)'!$V$7,Model!Y$1,'Assumptions (Biomass)'!$V$10,'Assumptions (Biomass)'!$V$5*Model!$I$2030*AVERAGE('Assumptions (Biomass)'!$E$2:$G$2)/10^9),0)</f>
        <v>-0.0006800808419</v>
      </c>
      <c r="L2145" s="160">
        <f>IF($I$2030&gt;0,IPMT('Assumptions (Biomass)'!$V$7,Model!Z$1,'Assumptions (Biomass)'!$V$10,'Assumptions (Biomass)'!$V$5*Model!$I$2030*AVERAGE('Assumptions (Biomass)'!$E$2:$G$2)/10^9),0)</f>
        <v>-0.000641071742</v>
      </c>
      <c r="M2145" s="160">
        <f>IF($I$2030&gt;0,IPMT('Assumptions (Biomass)'!$V$7,Model!AA$1,'Assumptions (Biomass)'!$V$10,'Assumptions (Biomass)'!$V$5*Model!$I$2030*AVERAGE('Assumptions (Biomass)'!$E$2:$G$2)/10^9),0)</f>
        <v>-0.0006002097099</v>
      </c>
      <c r="N2145" s="160">
        <f>IF($I$2030&gt;0,IPMT('Assumptions (Biomass)'!$V$7,Model!AB$1,'Assumptions (Biomass)'!$V$10,'Assumptions (Biomass)'!$V$5*Model!$I$2030*AVERAGE('Assumptions (Biomass)'!$E$2:$G$2)/10^9),0)</f>
        <v>-0.0005574067313</v>
      </c>
      <c r="O2145" s="160">
        <f>IF($I$2030&gt;0,IPMT('Assumptions (Biomass)'!$V$7,Model!AC$1,'Assumptions (Biomass)'!$V$10,'Assumptions (Biomass)'!$V$5*Model!$I$2030*AVERAGE('Assumptions (Biomass)'!$E$2:$G$2)/10^9),0)</f>
        <v>-0.0005125706111</v>
      </c>
      <c r="P2145" s="160">
        <f>IF($I$2030&gt;0,IPMT('Assumptions (Biomass)'!$V$7,Model!AD$1,'Assumptions (Biomass)'!$V$10,'Assumptions (Biomass)'!$V$5*Model!$I$2030*AVERAGE('Assumptions (Biomass)'!$E$2:$G$2)/10^9),0)</f>
        <v>-0.0004656047753</v>
      </c>
      <c r="Q2145" s="160">
        <f>IF($I$2030&gt;0,IPMT('Assumptions (Biomass)'!$V$7,Model!AE$1,'Assumptions (Biomass)'!$V$10,'Assumptions (Biomass)'!$V$5*Model!$I$2030*AVERAGE('Assumptions (Biomass)'!$E$2:$G$2)/10^9),0)</f>
        <v>-0.0004164080622</v>
      </c>
      <c r="R2145" s="160">
        <f>IF($I$2030&gt;0,IPMT('Assumptions (Biomass)'!$V$7,Model!AF$1,'Assumptions (Biomass)'!$V$10,'Assumptions (Biomass)'!$V$5*Model!$I$2030*AVERAGE('Assumptions (Biomass)'!$E$2:$G$2)/10^9),0)</f>
        <v>-0.0003648745053</v>
      </c>
      <c r="S2145" s="160">
        <f>IF($I$2030&gt;0,IPMT('Assumptions (Biomass)'!$V$7,Model!AG$1,'Assumptions (Biomass)'!$V$10,'Assumptions (Biomass)'!$V$5*Model!$I$2030*AVERAGE('Assumptions (Biomass)'!$E$2:$G$2)/10^9),0)</f>
        <v>-0.0003108931044</v>
      </c>
      <c r="T2145" s="160">
        <f>IF($I$2030&gt;0,IPMT('Assumptions (Biomass)'!$V$7,Model!AH$1,'Assumptions (Biomass)'!$V$10,'Assumptions (Biomass)'!$V$5*Model!$I$2030*AVERAGE('Assumptions (Biomass)'!$E$2:$G$2)/10^9),0)</f>
        <v>-0.000254347587</v>
      </c>
      <c r="U2145" s="160">
        <f>IF($I$2030&gt;0,IPMT('Assumptions (Biomass)'!$V$7,Model!AI$1,'Assumptions (Biomass)'!$V$10,'Assumptions (Biomass)'!$V$5*Model!$I$2030*AVERAGE('Assumptions (Biomass)'!$E$2:$G$2)/10^9),0)</f>
        <v>-0.0001951161575</v>
      </c>
      <c r="V2145" s="160">
        <f>IF($I$2030&gt;0,IPMT('Assumptions (Biomass)'!$V$7,Model!AJ$1,'Assumptions (Biomass)'!$V$10,'Assumptions (Biomass)'!$V$5*Model!$I$2030*AVERAGE('Assumptions (Biomass)'!$E$2:$G$2)/10^9),0)</f>
        <v>-0.0001330712351</v>
      </c>
      <c r="W2145" s="160">
        <f>IF($I$2030&gt;0,IPMT('Assumptions (Biomass)'!$V$7,Model!AK$1,'Assumptions (Biomass)'!$V$10,'Assumptions (Biomass)'!$V$5*Model!$I$2030*AVERAGE('Assumptions (Biomass)'!$E$2:$G$2)/10^9),0)</f>
        <v>-0.00006807917888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-0.0004709245745</v>
      </c>
      <c r="K2146" s="160">
        <f>IF($J$2030&gt;0,IPMT('Assumptions (Biomass)'!$V$7,Model!X$1,'Assumptions (Biomass)'!$V$10,'Assumptions (Biomass)'!$V$5*Model!$J$2030*AVERAGE('Assumptions (Biomass)'!$F$2:$H$2)/10^9),0)</f>
        <v>-0.0004486869819</v>
      </c>
      <c r="L2146" s="160">
        <f>IF($J$2030&gt;0,IPMT('Assumptions (Biomass)'!$V$7,Model!Y$1,'Assumptions (Biomass)'!$V$10,'Assumptions (Biomass)'!$V$5*Model!$J$2030*AVERAGE('Assumptions (Biomass)'!$F$2:$H$2)/10^9),0)</f>
        <v>-0.0004253931036</v>
      </c>
      <c r="M2146" s="160">
        <f>IF($J$2030&gt;0,IPMT('Assumptions (Biomass)'!$V$7,Model!Z$1,'Assumptions (Biomass)'!$V$10,'Assumptions (Biomass)'!$V$5*Model!$J$2030*AVERAGE('Assumptions (Biomass)'!$F$2:$H$2)/10^9),0)</f>
        <v>-0.0004009927661</v>
      </c>
      <c r="N2146" s="160">
        <f>IF($J$2030&gt;0,IPMT('Assumptions (Biomass)'!$V$7,Model!AA$1,'Assumptions (Biomass)'!$V$10,'Assumptions (Biomass)'!$V$5*Model!$J$2030*AVERAGE('Assumptions (Biomass)'!$F$2:$H$2)/10^9),0)</f>
        <v>-0.0003754334126</v>
      </c>
      <c r="O2146" s="160">
        <f>IF($J$2030&gt;0,IPMT('Assumptions (Biomass)'!$V$7,Model!AB$1,'Assumptions (Biomass)'!$V$10,'Assumptions (Biomass)'!$V$5*Model!$J$2030*AVERAGE('Assumptions (Biomass)'!$F$2:$H$2)/10^9),0)</f>
        <v>-0.0003486599898</v>
      </c>
      <c r="P2146" s="160">
        <f>IF($J$2030&gt;0,IPMT('Assumptions (Biomass)'!$V$7,Model!AC$1,'Assumptions (Biomass)'!$V$10,'Assumptions (Biomass)'!$V$5*Model!$J$2030*AVERAGE('Assumptions (Biomass)'!$F$2:$H$2)/10^9),0)</f>
        <v>-0.0003206148294</v>
      </c>
      <c r="Q2146" s="160">
        <f>IF($J$2030&gt;0,IPMT('Assumptions (Biomass)'!$V$7,Model!AD$1,'Assumptions (Biomass)'!$V$10,'Assumptions (Biomass)'!$V$5*Model!$J$2030*AVERAGE('Assumptions (Biomass)'!$F$2:$H$2)/10^9),0)</f>
        <v>-0.0002912375238</v>
      </c>
      <c r="R2146" s="160">
        <f>IF($J$2030&gt;0,IPMT('Assumptions (Biomass)'!$V$7,Model!AE$1,'Assumptions (Biomass)'!$V$10,'Assumptions (Biomass)'!$V$5*Model!$J$2030*AVERAGE('Assumptions (Biomass)'!$F$2:$H$2)/10^9),0)</f>
        <v>-0.0002604647963</v>
      </c>
      <c r="S2146" s="160">
        <f>IF($J$2030&gt;0,IPMT('Assumptions (Biomass)'!$V$7,Model!AF$1,'Assumptions (Biomass)'!$V$10,'Assumptions (Biomass)'!$V$5*Model!$J$2030*AVERAGE('Assumptions (Biomass)'!$F$2:$H$2)/10^9),0)</f>
        <v>-0.0002282303642</v>
      </c>
      <c r="T2146" s="160">
        <f>IF($J$2030&gt;0,IPMT('Assumptions (Biomass)'!$V$7,Model!AG$1,'Assumptions (Biomass)'!$V$10,'Assumptions (Biomass)'!$V$5*Model!$J$2030*AVERAGE('Assumptions (Biomass)'!$F$2:$H$2)/10^9),0)</f>
        <v>-0.0001944647966</v>
      </c>
      <c r="U2146" s="160">
        <f>IF($J$2030&gt;0,IPMT('Assumptions (Biomass)'!$V$7,Model!AH$1,'Assumptions (Biomass)'!$V$10,'Assumptions (Biomass)'!$V$5*Model!$J$2030*AVERAGE('Assumptions (Biomass)'!$F$2:$H$2)/10^9),0)</f>
        <v>-0.0001590953645</v>
      </c>
      <c r="V2146" s="160">
        <f>IF($J$2030&gt;0,IPMT('Assumptions (Biomass)'!$V$7,Model!AI$1,'Assumptions (Biomass)'!$V$10,'Assumptions (Biomass)'!$V$5*Model!$J$2030*AVERAGE('Assumptions (Biomass)'!$F$2:$H$2)/10^9),0)</f>
        <v>-0.0001220458844</v>
      </c>
      <c r="W2146" s="160">
        <f>IF($J$2030&gt;0,IPMT('Assumptions (Biomass)'!$V$7,Model!AJ$1,'Assumptions (Biomass)'!$V$10,'Assumptions (Biomass)'!$V$5*Model!$J$2030*AVERAGE('Assumptions (Biomass)'!$F$2:$H$2)/10^9),0)</f>
        <v>-0.00008323655396</v>
      </c>
      <c r="X2146" s="160">
        <f>IF($J$2030&gt;0,IPMT('Assumptions (Biomass)'!$V$7,Model!AK$1,'Assumptions (Biomass)'!$V$10,'Assumptions (Biomass)'!$V$5*Model!$J$2030*AVERAGE('Assumptions (Biomass)'!$F$2:$H$2)/10^9),0)</f>
        <v>-0.00004258378036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-0.002353111037</v>
      </c>
      <c r="L2147" s="160">
        <f>IF($K$2030&gt;0,IPMT('Assumptions (Biomass)'!$V$7,Model!X$1,'Assumptions (Biomass)'!$V$10,'Assumptions (Biomass)'!$V$5*Model!$K$2030*AVERAGE('Assumptions (Biomass)'!$G$2:$I$2)/10^9),0)</f>
        <v>-0.002241994465</v>
      </c>
      <c r="M2147" s="160">
        <f>IF($K$2030&gt;0,IPMT('Assumptions (Biomass)'!$V$7,Model!Y$1,'Assumptions (Biomass)'!$V$10,'Assumptions (Biomass)'!$V$5*Model!$K$2030*AVERAGE('Assumptions (Biomass)'!$G$2:$I$2)/10^9),0)</f>
        <v>-0.002125599855</v>
      </c>
      <c r="N2147" s="160">
        <f>IF($K$2030&gt;0,IPMT('Assumptions (Biomass)'!$V$7,Model!Z$1,'Assumptions (Biomass)'!$V$10,'Assumptions (Biomass)'!$V$5*Model!$K$2030*AVERAGE('Assumptions (Biomass)'!$G$2:$I$2)/10^9),0)</f>
        <v>-0.002003676501</v>
      </c>
      <c r="O2147" s="160">
        <f>IF($K$2030&gt;0,IPMT('Assumptions (Biomass)'!$V$7,Model!AA$1,'Assumptions (Biomass)'!$V$10,'Assumptions (Biomass)'!$V$5*Model!$K$2030*AVERAGE('Assumptions (Biomass)'!$G$2:$I$2)/10^9),0)</f>
        <v>-0.001875961788</v>
      </c>
      <c r="P2147" s="160">
        <f>IF($K$2030&gt;0,IPMT('Assumptions (Biomass)'!$V$7,Model!AB$1,'Assumptions (Biomass)'!$V$10,'Assumptions (Biomass)'!$V$5*Model!$K$2030*AVERAGE('Assumptions (Biomass)'!$G$2:$I$2)/10^9),0)</f>
        <v>-0.001742180626</v>
      </c>
      <c r="Q2147" s="160">
        <f>IF($K$2030&gt;0,IPMT('Assumptions (Biomass)'!$V$7,Model!AC$1,'Assumptions (Biomass)'!$V$10,'Assumptions (Biomass)'!$V$5*Model!$K$2030*AVERAGE('Assumptions (Biomass)'!$G$2:$I$2)/10^9),0)</f>
        <v>-0.001602044859</v>
      </c>
      <c r="R2147" s="160">
        <f>IF($K$2030&gt;0,IPMT('Assumptions (Biomass)'!$V$7,Model!AD$1,'Assumptions (Biomass)'!$V$10,'Assumptions (Biomass)'!$V$5*Model!$K$2030*AVERAGE('Assumptions (Biomass)'!$G$2:$I$2)/10^9),0)</f>
        <v>-0.001455252643</v>
      </c>
      <c r="S2147" s="160">
        <f>IF($K$2030&gt;0,IPMT('Assumptions (Biomass)'!$V$7,Model!AE$1,'Assumptions (Biomass)'!$V$10,'Assumptions (Biomass)'!$V$5*Model!$K$2030*AVERAGE('Assumptions (Biomass)'!$G$2:$I$2)/10^9),0)</f>
        <v>-0.001301487797</v>
      </c>
      <c r="T2147" s="160">
        <f>IF($K$2030&gt;0,IPMT('Assumptions (Biomass)'!$V$7,Model!AF$1,'Assumptions (Biomass)'!$V$10,'Assumptions (Biomass)'!$V$5*Model!$K$2030*AVERAGE('Assumptions (Biomass)'!$G$2:$I$2)/10^9),0)</f>
        <v>-0.00114041912</v>
      </c>
      <c r="U2147" s="160">
        <f>IF($K$2030&gt;0,IPMT('Assumptions (Biomass)'!$V$7,Model!AG$1,'Assumptions (Biomass)'!$V$10,'Assumptions (Biomass)'!$V$5*Model!$K$2030*AVERAGE('Assumptions (Biomass)'!$G$2:$I$2)/10^9),0)</f>
        <v>-0.0009716996816</v>
      </c>
      <c r="V2147" s="160">
        <f>IF($K$2030&gt;0,IPMT('Assumptions (Biomass)'!$V$7,Model!AH$1,'Assumptions (Biomass)'!$V$10,'Assumptions (Biomass)'!$V$5*Model!$K$2030*AVERAGE('Assumptions (Biomass)'!$G$2:$I$2)/10^9),0)</f>
        <v>-0.0007949660697</v>
      </c>
      <c r="W2147" s="160">
        <f>IF($K$2030&gt;0,IPMT('Assumptions (Biomass)'!$V$7,Model!AI$1,'Assumptions (Biomass)'!$V$10,'Assumptions (Biomass)'!$V$5*Model!$K$2030*AVERAGE('Assumptions (Biomass)'!$G$2:$I$2)/10^9),0)</f>
        <v>-0.0006098376111</v>
      </c>
      <c r="X2147" s="160">
        <f>IF($K$2030&gt;0,IPMT('Assumptions (Biomass)'!$V$7,Model!AJ$1,'Assumptions (Biomass)'!$V$10,'Assumptions (Biomass)'!$V$5*Model!$K$2030*AVERAGE('Assumptions (Biomass)'!$G$2:$I$2)/10^9),0)</f>
        <v>-0.0004159155508</v>
      </c>
      <c r="Y2147" s="160">
        <f>IF($K$2030&gt;0,IPMT('Assumptions (Biomass)'!$V$7,Model!AK$1,'Assumptions (Biomass)'!$V$10,'Assumptions (Biomass)'!$V$5*Model!$K$2030*AVERAGE('Assumptions (Biomass)'!$G$2:$I$2)/10^9),0)</f>
        <v>-0.0002127821927</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-0.0006627812629</v>
      </c>
      <c r="M2148" s="160">
        <f>IF($L$2030&gt;0,IPMT('Assumptions (Biomass)'!$V$7,Model!X$1,'Assumptions (Biomass)'!$V$10,'Assumptions (Biomass)'!$V$5*Model!$L$2030*AVERAGE('Assumptions (Biomass)'!$H$2:$J$2)/10^9),0)</f>
        <v>-0.0006314839798</v>
      </c>
      <c r="N2148" s="160">
        <f>IF($L$2030&gt;0,IPMT('Assumptions (Biomass)'!$V$7,Model!Y$1,'Assumptions (Biomass)'!$V$10,'Assumptions (Biomass)'!$V$5*Model!$L$2030*AVERAGE('Assumptions (Biomass)'!$H$2:$J$2)/10^9),0)</f>
        <v>-0.0005987000758</v>
      </c>
      <c r="O2148" s="160">
        <f>IF($L$2030&gt;0,IPMT('Assumptions (Biomass)'!$V$7,Model!Z$1,'Assumptions (Biomass)'!$V$10,'Assumptions (Biomass)'!$V$5*Model!$L$2030*AVERAGE('Assumptions (Biomass)'!$H$2:$J$2)/10^9),0)</f>
        <v>-0.0005643589363</v>
      </c>
      <c r="P2148" s="160">
        <f>IF($L$2030&gt;0,IPMT('Assumptions (Biomass)'!$V$7,Model!AA$1,'Assumptions (Biomass)'!$V$10,'Assumptions (Biomass)'!$V$5*Model!$L$2030*AVERAGE('Assumptions (Biomass)'!$H$2:$J$2)/10^9),0)</f>
        <v>-0.0005283865926</v>
      </c>
      <c r="Q2148" s="160">
        <f>IF($L$2030&gt;0,IPMT('Assumptions (Biomass)'!$V$7,Model!AB$1,'Assumptions (Biomass)'!$V$10,'Assumptions (Biomass)'!$V$5*Model!$L$2030*AVERAGE('Assumptions (Biomass)'!$H$2:$J$2)/10^9),0)</f>
        <v>-0.0004907055627</v>
      </c>
      <c r="R2148" s="160">
        <f>IF($L$2030&gt;0,IPMT('Assumptions (Biomass)'!$V$7,Model!AC$1,'Assumptions (Biomass)'!$V$10,'Assumptions (Biomass)'!$V$5*Model!$L$2030*AVERAGE('Assumptions (Biomass)'!$H$2:$J$2)/10^9),0)</f>
        <v>-0.0004512346839</v>
      </c>
      <c r="S2148" s="160">
        <f>IF($L$2030&gt;0,IPMT('Assumptions (Biomass)'!$V$7,Model!AD$1,'Assumptions (Biomass)'!$V$10,'Assumptions (Biomass)'!$V$5*Model!$L$2030*AVERAGE('Assumptions (Biomass)'!$H$2:$J$2)/10^9),0)</f>
        <v>-0.0004098889382</v>
      </c>
      <c r="T2148" s="160">
        <f>IF($L$2030&gt;0,IPMT('Assumptions (Biomass)'!$V$7,Model!AE$1,'Assumptions (Biomass)'!$V$10,'Assumptions (Biomass)'!$V$5*Model!$L$2030*AVERAGE('Assumptions (Biomass)'!$H$2:$J$2)/10^9),0)</f>
        <v>-0.0003665792697</v>
      </c>
      <c r="U2148" s="160">
        <f>IF($L$2030&gt;0,IPMT('Assumptions (Biomass)'!$V$7,Model!AF$1,'Assumptions (Biomass)'!$V$10,'Assumptions (Biomass)'!$V$5*Model!$L$2030*AVERAGE('Assumptions (Biomass)'!$H$2:$J$2)/10^9),0)</f>
        <v>-0.0003212123919</v>
      </c>
      <c r="V2148" s="160">
        <f>IF($L$2030&gt;0,IPMT('Assumptions (Biomass)'!$V$7,Model!AG$1,'Assumptions (Biomass)'!$V$10,'Assumptions (Biomass)'!$V$5*Model!$L$2030*AVERAGE('Assumptions (Biomass)'!$H$2:$J$2)/10^9),0)</f>
        <v>-0.0002736905875</v>
      </c>
      <c r="W2148" s="160">
        <f>IF($L$2030&gt;0,IPMT('Assumptions (Biomass)'!$V$7,Model!AH$1,'Assumptions (Biomass)'!$V$10,'Assumptions (Biomass)'!$V$5*Model!$L$2030*AVERAGE('Assumptions (Biomass)'!$H$2:$J$2)/10^9),0)</f>
        <v>-0.0002239114973</v>
      </c>
      <c r="X2148" s="160">
        <f>IF($L$2030&gt;0,IPMT('Assumptions (Biomass)'!$V$7,Model!AI$1,'Assumptions (Biomass)'!$V$10,'Assumptions (Biomass)'!$V$5*Model!$L$2030*AVERAGE('Assumptions (Biomass)'!$H$2:$J$2)/10^9),0)</f>
        <v>-0.0001717679003</v>
      </c>
      <c r="Y2148" s="160">
        <f>IF($L$2030&gt;0,IPMT('Assumptions (Biomass)'!$V$7,Model!AJ$1,'Assumptions (Biomass)'!$V$10,'Assumptions (Biomass)'!$V$5*Model!$L$2030*AVERAGE('Assumptions (Biomass)'!$H$2:$J$2)/10^9),0)</f>
        <v>-0.0001171474825</v>
      </c>
      <c r="Z2148" s="160">
        <f>IF($L$2030&gt;0,IPMT('Assumptions (Biomass)'!$V$7,Model!AK$1,'Assumptions (Biomass)'!$V$10,'Assumptions (Biomass)'!$V$5*Model!$L$2030*AVERAGE('Assumptions (Biomass)'!$H$2:$J$2)/10^9),0)</f>
        <v>-0.00005993259483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-0.0002213536184</v>
      </c>
      <c r="N2149" s="160">
        <f>IF($M$2030&gt;0,IPMT('Assumptions (Biomass)'!$V$7,Model!X$1,'Assumptions (Biomass)'!$V$10,'Assumptions (Biomass)'!$V$5*Model!$M$2030*AVERAGE('Assumptions (Biomass)'!$I$2:$K$2)/10^9),0)</f>
        <v>-0.0002109010494</v>
      </c>
      <c r="O2149" s="160">
        <f>IF($M$2030&gt;0,IPMT('Assumptions (Biomass)'!$V$7,Model!Y$1,'Assumptions (Biomass)'!$V$10,'Assumptions (Biomass)'!$V$5*Model!$M$2030*AVERAGE('Assumptions (Biomass)'!$I$2:$K$2)/10^9),0)</f>
        <v>-0.0001999519834</v>
      </c>
      <c r="P2149" s="160">
        <f>IF($M$2030&gt;0,IPMT('Assumptions (Biomass)'!$V$7,Model!Z$1,'Assumptions (Biomass)'!$V$10,'Assumptions (Biomass)'!$V$5*Model!$M$2030*AVERAGE('Assumptions (Biomass)'!$I$2:$K$2)/10^9),0)</f>
        <v>-0.0001884828368</v>
      </c>
      <c r="Q2149" s="160">
        <f>IF($M$2030&gt;0,IPMT('Assumptions (Biomass)'!$V$7,Model!AA$1,'Assumptions (Biomass)'!$V$10,'Assumptions (Biomass)'!$V$5*Model!$M$2030*AVERAGE('Assumptions (Biomass)'!$I$2:$K$2)/10^9),0)</f>
        <v>-0.0001764689057</v>
      </c>
      <c r="R2149" s="160">
        <f>IF($M$2030&gt;0,IPMT('Assumptions (Biomass)'!$V$7,Model!AB$1,'Assumptions (Biomass)'!$V$10,'Assumptions (Biomass)'!$V$5*Model!$M$2030*AVERAGE('Assumptions (Biomass)'!$I$2:$K$2)/10^9),0)</f>
        <v>-0.0001638843129</v>
      </c>
      <c r="S2149" s="160">
        <f>IF($M$2030&gt;0,IPMT('Assumptions (Biomass)'!$V$7,Model!AC$1,'Assumptions (Biomass)'!$V$10,'Assumptions (Biomass)'!$V$5*Model!$M$2030*AVERAGE('Assumptions (Biomass)'!$I$2:$K$2)/10^9),0)</f>
        <v>-0.0001507019519</v>
      </c>
      <c r="T2149" s="160">
        <f>IF($M$2030&gt;0,IPMT('Assumptions (Biomass)'!$V$7,Model!AD$1,'Assumptions (Biomass)'!$V$10,'Assumptions (Biomass)'!$V$5*Model!$M$2030*AVERAGE('Assumptions (Biomass)'!$I$2:$K$2)/10^9),0)</f>
        <v>-0.0001368934288</v>
      </c>
      <c r="U2149" s="160">
        <f>IF($M$2030&gt;0,IPMT('Assumptions (Biomass)'!$V$7,Model!AE$1,'Assumptions (Biomass)'!$V$10,'Assumptions (Biomass)'!$V$5*Model!$M$2030*AVERAGE('Assumptions (Biomass)'!$I$2:$K$2)/10^9),0)</f>
        <v>-0.0001224290008</v>
      </c>
      <c r="V2149" s="160">
        <f>IF($M$2030&gt;0,IPMT('Assumptions (Biomass)'!$V$7,Model!AF$1,'Assumptions (Biomass)'!$V$10,'Assumptions (Biomass)'!$V$5*Model!$M$2030*AVERAGE('Assumptions (Biomass)'!$I$2:$K$2)/10^9),0)</f>
        <v>-0.0001072775125</v>
      </c>
      <c r="W2149" s="160">
        <f>IF($M$2030&gt;0,IPMT('Assumptions (Biomass)'!$V$7,Model!AG$1,'Assumptions (Biomass)'!$V$10,'Assumptions (Biomass)'!$V$5*Model!$M$2030*AVERAGE('Assumptions (Biomass)'!$I$2:$K$2)/10^9),0)</f>
        <v>-0.00009140632853</v>
      </c>
      <c r="X2149" s="160">
        <f>IF($M$2030&gt;0,IPMT('Assumptions (Biomass)'!$V$7,Model!AH$1,'Assumptions (Biomass)'!$V$10,'Assumptions (Biomass)'!$V$5*Model!$M$2030*AVERAGE('Assumptions (Biomass)'!$I$2:$K$2)/10^9),0)</f>
        <v>-0.0000747812633</v>
      </c>
      <c r="Y2149" s="160">
        <f>IF($M$2030&gt;0,IPMT('Assumptions (Biomass)'!$V$7,Model!AI$1,'Assumptions (Biomass)'!$V$10,'Assumptions (Biomass)'!$V$5*Model!$M$2030*AVERAGE('Assumptions (Biomass)'!$I$2:$K$2)/10^9),0)</f>
        <v>-0.00005736650746</v>
      </c>
      <c r="Z2149" s="160">
        <f>IF($M$2030&gt;0,IPMT('Assumptions (Biomass)'!$V$7,Model!AJ$1,'Assumptions (Biomass)'!$V$10,'Assumptions (Biomass)'!$V$5*Model!$M$2030*AVERAGE('Assumptions (Biomass)'!$I$2:$K$2)/10^9),0)</f>
        <v>-0.00003912455072</v>
      </c>
      <c r="AA2149" s="160">
        <f>IF($M$2030&gt;0,IPMT('Assumptions (Biomass)'!$V$7,Model!AK$1,'Assumptions (Biomass)'!$V$10,'Assumptions (Biomass)'!$V$5*Model!$M$2030*AVERAGE('Assumptions (Biomass)'!$I$2:$K$2)/10^9),0)</f>
        <v>-0.00002001610104</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-0.0003629923064</v>
      </c>
      <c r="O2150" s="177">
        <f>IF($N$2030&gt;0,IPMT('Assumptions (Biomass)'!$V$7,Model!X$1,'Assumptions (Biomass)'!$V$10,'Assumptions (Biomass)'!$V$5*Model!$N$2030*AVERAGE('Assumptions (Biomass)'!$J$2:$L$2)/10^9),0)</f>
        <v>-0.0003458513979</v>
      </c>
      <c r="P2150" s="177">
        <f>IF($N$2030&gt;0,IPMT('Assumptions (Biomass)'!$V$7,Model!Y$1,'Assumptions (Biomass)'!$V$10,'Assumptions (Biomass)'!$V$5*Model!$N$2030*AVERAGE('Assumptions (Biomass)'!$J$2:$L$2)/10^9),0)</f>
        <v>-0.0003278962963</v>
      </c>
      <c r="Q2150" s="177">
        <f>IF($N$2030&gt;0,IPMT('Assumptions (Biomass)'!$V$7,Model!Z$1,'Assumptions (Biomass)'!$V$10,'Assumptions (Biomass)'!$V$5*Model!$N$2030*AVERAGE('Assumptions (Biomass)'!$J$2:$L$2)/10^9),0)</f>
        <v>-0.0003090883273</v>
      </c>
      <c r="R2150" s="177">
        <f>IF($N$2030&gt;0,IPMT('Assumptions (Biomass)'!$V$7,Model!AA$1,'Assumptions (Biomass)'!$V$10,'Assumptions (Biomass)'!$V$5*Model!$N$2030*AVERAGE('Assumptions (Biomass)'!$J$2:$L$2)/10^9),0)</f>
        <v>-0.0002893869798</v>
      </c>
      <c r="S2150" s="177">
        <f>IF($N$2030&gt;0,IPMT('Assumptions (Biomass)'!$V$7,Model!AB$1,'Assumptions (Biomass)'!$V$10,'Assumptions (Biomass)'!$V$5*Model!$N$2030*AVERAGE('Assumptions (Biomass)'!$J$2:$L$2)/10^9),0)</f>
        <v>-0.0002687498183</v>
      </c>
      <c r="T2150" s="177">
        <f>IF($N$2030&gt;0,IPMT('Assumptions (Biomass)'!$V$7,Model!AC$1,'Assumptions (Biomass)'!$V$10,'Assumptions (Biomass)'!$V$5*Model!$N$2030*AVERAGE('Assumptions (Biomass)'!$J$2:$L$2)/10^9),0)</f>
        <v>-0.0002471323916</v>
      </c>
      <c r="U2150" s="177">
        <f>IF($N$2030&gt;0,IPMT('Assumptions (Biomass)'!$V$7,Model!AD$1,'Assumptions (Biomass)'!$V$10,'Assumptions (Biomass)'!$V$5*Model!$N$2030*AVERAGE('Assumptions (Biomass)'!$J$2:$L$2)/10^9),0)</f>
        <v>-0.0002244881372</v>
      </c>
      <c r="V2150" s="177">
        <f>IF($N$2030&gt;0,IPMT('Assumptions (Biomass)'!$V$7,Model!AE$1,'Assumptions (Biomass)'!$V$10,'Assumptions (Biomass)'!$V$5*Model!$N$2030*AVERAGE('Assumptions (Biomass)'!$J$2:$L$2)/10^9),0)</f>
        <v>-0.0002007682807</v>
      </c>
      <c r="W2150" s="177">
        <f>IF($N$2030&gt;0,IPMT('Assumptions (Biomass)'!$V$7,Model!AF$1,'Assumptions (Biomass)'!$V$10,'Assumptions (Biomass)'!$V$5*Model!$N$2030*AVERAGE('Assumptions (Biomass)'!$J$2:$L$2)/10^9),0)</f>
        <v>-0.0001759217309</v>
      </c>
      <c r="X2150" s="177">
        <f>IF($N$2030&gt;0,IPMT('Assumptions (Biomass)'!$V$7,Model!AG$1,'Assumptions (Biomass)'!$V$10,'Assumptions (Biomass)'!$V$5*Model!$N$2030*AVERAGE('Assumptions (Biomass)'!$J$2:$L$2)/10^9),0)</f>
        <v>-0.0001498949701</v>
      </c>
      <c r="Y2150" s="177">
        <f>IF($N$2030&gt;0,IPMT('Assumptions (Biomass)'!$V$7,Model!AH$1,'Assumptions (Biomass)'!$V$10,'Assumptions (Biomass)'!$V$5*Model!$N$2030*AVERAGE('Assumptions (Biomass)'!$J$2:$L$2)/10^9),0)</f>
        <v>-0.0001226319381</v>
      </c>
      <c r="Z2150" s="177">
        <f>IF($N$2030&gt;0,IPMT('Assumptions (Biomass)'!$V$7,Model!AI$1,'Assumptions (Biomass)'!$V$10,'Assumptions (Biomass)'!$V$5*Model!$N$2030*AVERAGE('Assumptions (Biomass)'!$J$2:$L$2)/10^9),0)</f>
        <v>-0.00009407391216</v>
      </c>
      <c r="AA2150" s="177">
        <f>IF($N$2030&gt;0,IPMT('Assumptions (Biomass)'!$V$7,Model!AJ$1,'Assumptions (Biomass)'!$V$10,'Assumptions (Biomass)'!$V$5*Model!$N$2030*AVERAGE('Assumptions (Biomass)'!$J$2:$L$2)/10^9),0)</f>
        <v>-0.00006415937994</v>
      </c>
      <c r="AB2150" s="177">
        <f>IF($N$2030&gt;0,IPMT('Assumptions (Biomass)'!$V$7,Model!AK$1,'Assumptions (Biomass)'!$V$10,'Assumptions (Biomass)'!$V$5*Model!$N$2030*AVERAGE('Assumptions (Biomass)'!$J$2:$L$2)/10^9),0)</f>
        <v>-0.00003282390744</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v>
      </c>
      <c r="P2151" s="160">
        <f>IF($O$2030&gt;0,IPMT('Assumptions (Biomass)'!$V$7,Model!X$1,'Assumptions (Biomass)'!$V$10,'Assumptions (Biomass)'!$V$5*Model!$O$2030*AVERAGE('Assumptions (Biomass)'!$K$2:$M$2)/10^9),0)</f>
        <v>0</v>
      </c>
      <c r="Q2151" s="160">
        <f>IF($O$2030&gt;0,IPMT('Assumptions (Biomass)'!$V$7,Model!Y$1,'Assumptions (Biomass)'!$V$10,'Assumptions (Biomass)'!$V$5*Model!$O$2030*AVERAGE('Assumptions (Biomass)'!$K$2:$M$2)/10^9),0)</f>
        <v>0</v>
      </c>
      <c r="R2151" s="160">
        <f>IF($O$2030&gt;0,IPMT('Assumptions (Biomass)'!$V$7,Model!Z$1,'Assumptions (Biomass)'!$V$10,'Assumptions (Biomass)'!$V$5*Model!$O$2030*AVERAGE('Assumptions (Biomass)'!$K$2:$M$2)/10^9),0)</f>
        <v>0</v>
      </c>
      <c r="S2151" s="160">
        <f>IF($O$2030&gt;0,IPMT('Assumptions (Biomass)'!$V$7,Model!AA$1,'Assumptions (Biomass)'!$V$10,'Assumptions (Biomass)'!$V$5*Model!$O$2030*AVERAGE('Assumptions (Biomass)'!$K$2:$M$2)/10^9),0)</f>
        <v>0</v>
      </c>
      <c r="T2151" s="160">
        <f>IF($O$2030&gt;0,IPMT('Assumptions (Biomass)'!$V$7,Model!AB$1,'Assumptions (Biomass)'!$V$10,'Assumptions (Biomass)'!$V$5*Model!$O$2030*AVERAGE('Assumptions (Biomass)'!$K$2:$M$2)/10^9),0)</f>
        <v>0</v>
      </c>
      <c r="U2151" s="160">
        <f>IF($O$2030&gt;0,IPMT('Assumptions (Biomass)'!$V$7,Model!AC$1,'Assumptions (Biomass)'!$V$10,'Assumptions (Biomass)'!$V$5*Model!$O$2030*AVERAGE('Assumptions (Biomass)'!$K$2:$M$2)/10^9),0)</f>
        <v>0</v>
      </c>
      <c r="V2151" s="160">
        <f>IF($O$2030&gt;0,IPMT('Assumptions (Biomass)'!$V$7,Model!AD$1,'Assumptions (Biomass)'!$V$10,'Assumptions (Biomass)'!$V$5*Model!$O$2030*AVERAGE('Assumptions (Biomass)'!$K$2:$M$2)/10^9),0)</f>
        <v>0</v>
      </c>
      <c r="W2151" s="160">
        <f>IF($O$2030&gt;0,IPMT('Assumptions (Biomass)'!$V$7,Model!AE$1,'Assumptions (Biomass)'!$V$10,'Assumptions (Biomass)'!$V$5*Model!$O$2030*AVERAGE('Assumptions (Biomass)'!$K$2:$M$2)/10^9),0)</f>
        <v>0</v>
      </c>
      <c r="X2151" s="160">
        <f>IF($O$2030&gt;0,IPMT('Assumptions (Biomass)'!$V$7,Model!AF$1,'Assumptions (Biomass)'!$V$10,'Assumptions (Biomass)'!$V$5*Model!$O$2030*AVERAGE('Assumptions (Biomass)'!$K$2:$M$2)/10^9),0)</f>
        <v>0</v>
      </c>
      <c r="Y2151" s="160">
        <f>IF($O$2030&gt;0,IPMT('Assumptions (Biomass)'!$V$7,Model!AG$1,'Assumptions (Biomass)'!$V$10,'Assumptions (Biomass)'!$V$5*Model!$O$2030*AVERAGE('Assumptions (Biomass)'!$K$2:$M$2)/10^9),0)</f>
        <v>0</v>
      </c>
      <c r="Z2151" s="160">
        <f>IF($O$2030&gt;0,IPMT('Assumptions (Biomass)'!$V$7,Model!AH$1,'Assumptions (Biomass)'!$V$10,'Assumptions (Biomass)'!$V$5*Model!$O$2030*AVERAGE('Assumptions (Biomass)'!$K$2:$M$2)/10^9),0)</f>
        <v>0</v>
      </c>
      <c r="AA2151" s="160">
        <f>IF($O$2030&gt;0,IPMT('Assumptions (Biomass)'!$V$7,Model!AI$1,'Assumptions (Biomass)'!$V$10,'Assumptions (Biomass)'!$V$5*Model!$O$2030*AVERAGE('Assumptions (Biomass)'!$K$2:$M$2)/10^9),0)</f>
        <v>0</v>
      </c>
      <c r="AB2151" s="160">
        <f>IF($O$2030&gt;0,IPMT('Assumptions (Biomass)'!$V$7,Model!AJ$1,'Assumptions (Biomass)'!$V$10,'Assumptions (Biomass)'!$V$5*Model!$O$2030*AVERAGE('Assumptions (Biomass)'!$K$2:$M$2)/10^9),0)</f>
        <v>0</v>
      </c>
      <c r="AC2151" s="160">
        <f>IF($O$2030&gt;0,IPMT('Assumptions (Biomass)'!$V$7,Model!AK$1,'Assumptions (Biomass)'!$V$10,'Assumptions (Biomass)'!$V$5*Model!$O$2030*AVERAGE('Assumptions (Biomass)'!$K$2:$M$2)/10^9),0)</f>
        <v>0</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-0.01691707532</v>
      </c>
      <c r="Q2152" s="177">
        <f>IF($P$2030&gt;0,IPMT('Assumptions (Biomass)'!$V$7,Model!X$1,'Assumptions (Biomass)'!$V$10,'Assumptions (Biomass)'!$V$5*Model!$P$2030*AVERAGE('Assumptions (Biomass)'!$L$2:$N$2)/10^9),0)</f>
        <v>-0.01611823183</v>
      </c>
      <c r="R2152" s="177">
        <f>IF($P$2030&gt;0,IPMT('Assumptions (Biomass)'!$V$7,Model!Y$1,'Assumptions (Biomass)'!$V$10,'Assumptions (Biomass)'!$V$5*Model!$P$2030*AVERAGE('Assumptions (Biomass)'!$L$2:$N$2)/10^9),0)</f>
        <v>-0.01528144328</v>
      </c>
      <c r="S2152" s="177">
        <f>IF($P$2030&gt;0,IPMT('Assumptions (Biomass)'!$V$7,Model!Z$1,'Assumptions (Biomass)'!$V$10,'Assumptions (Biomass)'!$V$5*Model!$P$2030*AVERAGE('Assumptions (Biomass)'!$L$2:$N$2)/10^9),0)</f>
        <v>-0.01440490727</v>
      </c>
      <c r="T2152" s="177">
        <f>IF($P$2030&gt;0,IPMT('Assumptions (Biomass)'!$V$7,Model!AA$1,'Assumptions (Biomass)'!$V$10,'Assumptions (Biomass)'!$V$5*Model!$P$2030*AVERAGE('Assumptions (Biomass)'!$L$2:$N$2)/10^9),0)</f>
        <v>-0.0134867358</v>
      </c>
      <c r="U2152" s="177">
        <f>IF($P$2030&gt;0,IPMT('Assumptions (Biomass)'!$V$7,Model!AB$1,'Assumptions (Biomass)'!$V$10,'Assumptions (Biomass)'!$V$5*Model!$P$2030*AVERAGE('Assumptions (Biomass)'!$L$2:$N$2)/10^9),0)</f>
        <v>-0.01252495118</v>
      </c>
      <c r="V2152" s="177">
        <f>IF($P$2030&gt;0,IPMT('Assumptions (Biomass)'!$V$7,Model!AC$1,'Assumptions (Biomass)'!$V$10,'Assumptions (Biomass)'!$V$5*Model!$P$2030*AVERAGE('Assumptions (Biomass)'!$L$2:$N$2)/10^9),0)</f>
        <v>-0.0115174818</v>
      </c>
      <c r="W2152" s="177">
        <f>IF($P$2030&gt;0,IPMT('Assumptions (Biomass)'!$V$7,Model!AD$1,'Assumptions (Biomass)'!$V$10,'Assumptions (Biomass)'!$V$5*Model!$P$2030*AVERAGE('Assumptions (Biomass)'!$L$2:$N$2)/10^9),0)</f>
        <v>-0.01046215762</v>
      </c>
      <c r="X2152" s="177">
        <f>IF($P$2030&gt;0,IPMT('Assumptions (Biomass)'!$V$7,Model!AE$1,'Assumptions (Biomass)'!$V$10,'Assumptions (Biomass)'!$V$5*Model!$P$2030*AVERAGE('Assumptions (Biomass)'!$L$2:$N$2)/10^9),0)</f>
        <v>-0.009356705542</v>
      </c>
      <c r="Y2152" s="177">
        <f>IF($P$2030&gt;0,IPMT('Assumptions (Biomass)'!$V$7,Model!AF$1,'Assumptions (Biomass)'!$V$10,'Assumptions (Biomass)'!$V$5*Model!$P$2030*AVERAGE('Assumptions (Biomass)'!$L$2:$N$2)/10^9),0)</f>
        <v>-0.00819874449</v>
      </c>
      <c r="Z2152" s="177">
        <f>IF($P$2030&gt;0,IPMT('Assumptions (Biomass)'!$V$7,Model!AG$1,'Assumptions (Biomass)'!$V$10,'Assumptions (Biomass)'!$V$5*Model!$P$2030*AVERAGE('Assumptions (Biomass)'!$L$2:$N$2)/10^9),0)</f>
        <v>-0.006985780289</v>
      </c>
      <c r="AA2152" s="177">
        <f>IF($P$2030&gt;0,IPMT('Assumptions (Biomass)'!$V$7,Model!AH$1,'Assumptions (Biomass)'!$V$10,'Assumptions (Biomass)'!$V$5*Model!$P$2030*AVERAGE('Assumptions (Biomass)'!$L$2:$N$2)/10^9),0)</f>
        <v>-0.005715200287</v>
      </c>
      <c r="AB2152" s="177">
        <f>IF($P$2030&gt;0,IPMT('Assumptions (Biomass)'!$V$7,Model!AI$1,'Assumptions (Biomass)'!$V$10,'Assumptions (Biomass)'!$V$5*Model!$P$2030*AVERAGE('Assumptions (Biomass)'!$L$2:$N$2)/10^9),0)</f>
        <v>-0.004384267736</v>
      </c>
      <c r="AC2152" s="177">
        <f>IF($P$2030&gt;0,IPMT('Assumptions (Biomass)'!$V$7,Model!AJ$1,'Assumptions (Biomass)'!$V$10,'Assumptions (Biomass)'!$V$5*Model!$P$2030*AVERAGE('Assumptions (Biomass)'!$L$2:$N$2)/10^9),0)</f>
        <v>-0.002990115888</v>
      </c>
      <c r="AD2152" s="177">
        <f>IF($P$2030&gt;0,IPMT('Assumptions (Biomass)'!$V$7,Model!AK$1,'Assumptions (Biomass)'!$V$10,'Assumptions (Biomass)'!$V$5*Model!$P$2030*AVERAGE('Assumptions (Biomass)'!$L$2:$N$2)/10^9),0)</f>
        <v>-0.001529741828</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-0.001171663469</v>
      </c>
      <c r="T2155" s="160">
        <f>IF($S$2030&gt;0,IPMT('Assumptions (Biomass)'!$V$7,Model!X$1,'Assumptions (Biomass)'!$V$10,'Assumptions (Biomass)'!$V$5*Model!$S$2030*AVERAGE('Assumptions (Biomass)'!$O$2:$Q$2)/10^9),0)</f>
        <v>-0.001116336191</v>
      </c>
      <c r="U2155" s="160">
        <f>IF($S$2030&gt;0,IPMT('Assumptions (Biomass)'!$V$7,Model!Y$1,'Assumptions (Biomass)'!$V$10,'Assumptions (Biomass)'!$V$5*Model!$S$2030*AVERAGE('Assumptions (Biomass)'!$O$2:$Q$2)/10^9),0)</f>
        <v>-0.001058380867</v>
      </c>
      <c r="V2155" s="160">
        <f>IF($S$2030&gt;0,IPMT('Assumptions (Biomass)'!$V$7,Model!Z$1,'Assumptions (Biomass)'!$V$10,'Assumptions (Biomass)'!$V$5*Model!$S$2030*AVERAGE('Assumptions (Biomass)'!$O$2:$Q$2)/10^9),0)</f>
        <v>-0.0009976726653</v>
      </c>
      <c r="W2155" s="160">
        <f>IF($S$2030&gt;0,IPMT('Assumptions (Biomass)'!$V$7,Model!AA$1,'Assumptions (Biomass)'!$V$10,'Assumptions (Biomass)'!$V$5*Model!$S$2030*AVERAGE('Assumptions (Biomass)'!$O$2:$Q$2)/10^9),0)</f>
        <v>-0.0009340808239</v>
      </c>
      <c r="X2155" s="160">
        <f>IF($S$2030&gt;0,IPMT('Assumptions (Biomass)'!$V$7,Model!AB$1,'Assumptions (Biomass)'!$V$10,'Assumptions (Biomass)'!$V$5*Model!$S$2030*AVERAGE('Assumptions (Biomass)'!$O$2:$Q$2)/10^9),0)</f>
        <v>-0.0008674683701</v>
      </c>
      <c r="Y2155" s="160">
        <f>IF($S$2030&gt;0,IPMT('Assumptions (Biomass)'!$V$7,Model!AC$1,'Assumptions (Biomass)'!$V$10,'Assumptions (Biomass)'!$V$5*Model!$S$2030*AVERAGE('Assumptions (Biomass)'!$O$2:$Q$2)/10^9),0)</f>
        <v>-0.0007976918248</v>
      </c>
      <c r="Z2155" s="160">
        <f>IF($S$2030&gt;0,IPMT('Assumptions (Biomass)'!$V$7,Model!AD$1,'Assumptions (Biomass)'!$V$10,'Assumptions (Biomass)'!$V$5*Model!$S$2030*AVERAGE('Assumptions (Biomass)'!$O$2:$Q$2)/10^9),0)</f>
        <v>-0.0007246008935</v>
      </c>
      <c r="AA2155" s="160">
        <f>IF($S$2030&gt;0,IPMT('Assumptions (Biomass)'!$V$7,Model!AE$1,'Assumptions (Biomass)'!$V$10,'Assumptions (Biomass)'!$V$5*Model!$S$2030*AVERAGE('Assumptions (Biomass)'!$O$2:$Q$2)/10^9),0)</f>
        <v>-0.000648038143</v>
      </c>
      <c r="AB2155" s="160">
        <f>IF($S$2030&gt;0,IPMT('Assumptions (Biomass)'!$V$7,Model!AF$1,'Assumptions (Biomass)'!$V$10,'Assumptions (Biomass)'!$V$5*Model!$S$2030*AVERAGE('Assumptions (Biomass)'!$O$2:$Q$2)/10^9),0)</f>
        <v>-0.0005678386619</v>
      </c>
      <c r="AC2155" s="160">
        <f>IF($S$2030&gt;0,IPMT('Assumptions (Biomass)'!$V$7,Model!AG$1,'Assumptions (Biomass)'!$V$10,'Assumptions (Biomass)'!$V$5*Model!$S$2030*AVERAGE('Assumptions (Biomass)'!$O$2:$Q$2)/10^9),0)</f>
        <v>-0.0004838297054</v>
      </c>
      <c r="AD2155" s="160">
        <f>IF($S$2030&gt;0,IPMT('Assumptions (Biomass)'!$V$7,Model!AH$1,'Assumptions (Biomass)'!$V$10,'Assumptions (Biomass)'!$V$5*Model!$S$2030*AVERAGE('Assumptions (Biomass)'!$O$2:$Q$2)/10^9),0)</f>
        <v>-0.0003958303235</v>
      </c>
      <c r="AE2155" s="160">
        <f>IF($S$2030&gt;0,IPMT('Assumptions (Biomass)'!$V$7,Model!AI$1,'Assumptions (Biomass)'!$V$10,'Assumptions (Biomass)'!$V$5*Model!$S$2030*AVERAGE('Assumptions (Biomass)'!$O$2:$Q$2)/10^9),0)</f>
        <v>-0.0003036509709</v>
      </c>
      <c r="AF2155" s="160">
        <f>IF($S$2030&gt;0,IPMT('Assumptions (Biomass)'!$V$7,Model!AJ$1,'Assumptions (Biomass)'!$V$10,'Assumptions (Biomass)'!$V$5*Model!$S$2030*AVERAGE('Assumptions (Biomass)'!$O$2:$Q$2)/10^9),0)</f>
        <v>-0.0002070930991</v>
      </c>
      <c r="AG2155" s="160">
        <f>IF($S$2030&gt;0,IPMT('Assumptions (Biomass)'!$V$7,Model!AK$1,'Assumptions (Biomass)'!$V$10,'Assumptions (Biomass)'!$V$5*Model!$S$2030*AVERAGE('Assumptions (Biomass)'!$O$2:$Q$2)/10^9),0)</f>
        <v>-0.0001059487283</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-0.00037606362</v>
      </c>
      <c r="U2156" s="160">
        <f>IF($T$2030&gt;0,IPMT('Assumptions (Biomass)'!$V$7,Model!X$1,'Assumptions (Biomass)'!$V$10,'Assumptions (Biomass)'!$V$5*Model!$T$2030*AVERAGE('Assumptions (Biomass)'!$P$2:$R$2)/10^9),0)</f>
        <v>-0.0003583054693</v>
      </c>
      <c r="V2156" s="160">
        <f>IF($T$2030&gt;0,IPMT('Assumptions (Biomass)'!$V$7,Model!Y$1,'Assumptions (Biomass)'!$V$10,'Assumptions (Biomass)'!$V$5*Model!$T$2030*AVERAGE('Assumptions (Biomass)'!$P$2:$R$2)/10^9),0)</f>
        <v>-0.0003397038064</v>
      </c>
      <c r="W2156" s="160">
        <f>IF($T$2030&gt;0,IPMT('Assumptions (Biomass)'!$V$7,Model!Z$1,'Assumptions (Biomass)'!$V$10,'Assumptions (Biomass)'!$V$5*Model!$T$2030*AVERAGE('Assumptions (Biomass)'!$P$2:$R$2)/10^9),0)</f>
        <v>-0.0003202185645</v>
      </c>
      <c r="X2156" s="160">
        <f>IF($T$2030&gt;0,IPMT('Assumptions (Biomass)'!$V$7,Model!AA$1,'Assumptions (Biomass)'!$V$10,'Assumptions (Biomass)'!$V$5*Model!$T$2030*AVERAGE('Assumptions (Biomass)'!$P$2:$R$2)/10^9),0)</f>
        <v>-0.0002998077736</v>
      </c>
      <c r="Y2156" s="160">
        <f>IF($T$2030&gt;0,IPMT('Assumptions (Biomass)'!$V$7,Model!AB$1,'Assumptions (Biomass)'!$V$10,'Assumptions (Biomass)'!$V$5*Model!$T$2030*AVERAGE('Assumptions (Biomass)'!$P$2:$R$2)/10^9),0)</f>
        <v>-0.0002784274701</v>
      </c>
      <c r="Z2156" s="160">
        <f>IF($T$2030&gt;0,IPMT('Assumptions (Biomass)'!$V$7,Model!AC$1,'Assumptions (Biomass)'!$V$10,'Assumptions (Biomass)'!$V$5*Model!$T$2030*AVERAGE('Assumptions (Biomass)'!$P$2:$R$2)/10^9),0)</f>
        <v>-0.0002560316023</v>
      </c>
      <c r="AA2156" s="160">
        <f>IF($T$2030&gt;0,IPMT('Assumptions (Biomass)'!$V$7,Model!AD$1,'Assumptions (Biomass)'!$V$10,'Assumptions (Biomass)'!$V$5*Model!$T$2030*AVERAGE('Assumptions (Biomass)'!$P$2:$R$2)/10^9),0)</f>
        <v>-0.0002325719307</v>
      </c>
      <c r="AB2156" s="160">
        <f>IF($T$2030&gt;0,IPMT('Assumptions (Biomass)'!$V$7,Model!AE$1,'Assumptions (Biomass)'!$V$10,'Assumptions (Biomass)'!$V$5*Model!$T$2030*AVERAGE('Assumptions (Biomass)'!$P$2:$R$2)/10^9),0)</f>
        <v>-0.0002079979247</v>
      </c>
      <c r="AC2156" s="160">
        <f>IF($T$2030&gt;0,IPMT('Assumptions (Biomass)'!$V$7,Model!AF$1,'Assumptions (Biomass)'!$V$10,'Assumptions (Biomass)'!$V$5*Model!$T$2030*AVERAGE('Assumptions (Biomass)'!$P$2:$R$2)/10^9),0)</f>
        <v>-0.0001822566534</v>
      </c>
      <c r="AD2156" s="160">
        <f>IF($T$2030&gt;0,IPMT('Assumptions (Biomass)'!$V$7,Model!AG$1,'Assumptions (Biomass)'!$V$10,'Assumptions (Biomass)'!$V$5*Model!$T$2030*AVERAGE('Assumptions (Biomass)'!$P$2:$R$2)/10^9),0)</f>
        <v>-0.0001552926717</v>
      </c>
      <c r="AE2156" s="160">
        <f>IF($T$2030&gt;0,IPMT('Assumptions (Biomass)'!$V$7,Model!AH$1,'Assumptions (Biomass)'!$V$10,'Assumptions (Biomass)'!$V$5*Model!$T$2030*AVERAGE('Assumptions (Biomass)'!$P$2:$R$2)/10^9),0)</f>
        <v>-0.000127047901</v>
      </c>
      <c r="AF2156" s="160">
        <f>IF($T$2030&gt;0,IPMT('Assumptions (Biomass)'!$V$7,Model!AI$1,'Assumptions (Biomass)'!$V$10,'Assumptions (Biomass)'!$V$5*Model!$T$2030*AVERAGE('Assumptions (Biomass)'!$P$2:$R$2)/10^9),0)</f>
        <v>-0.00009746150355</v>
      </c>
      <c r="AG2156" s="160">
        <f>IF($T$2030&gt;0,IPMT('Assumptions (Biomass)'!$V$7,Model!AJ$1,'Assumptions (Biomass)'!$V$10,'Assumptions (Biomass)'!$V$5*Model!$T$2030*AVERAGE('Assumptions (Biomass)'!$P$2:$R$2)/10^9),0)</f>
        <v>-0.00006646975226</v>
      </c>
      <c r="AH2156" s="160">
        <f>IF($T$2030&gt;0,IPMT('Assumptions (Biomass)'!$V$7,Model!AK$1,'Assumptions (Biomass)'!$V$10,'Assumptions (Biomass)'!$V$5*Model!$T$2030*AVERAGE('Assumptions (Biomass)'!$P$2:$R$2)/10^9),0)</f>
        <v>-0.00003400589279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0.0008147312741</v>
      </c>
      <c r="D2190" s="177">
        <f t="shared" si="76"/>
        <v>0.002039902643</v>
      </c>
      <c r="E2190" s="177">
        <f t="shared" si="76"/>
        <v>0.002327825601</v>
      </c>
      <c r="F2190" s="177">
        <f t="shared" si="76"/>
        <v>0.002095857772</v>
      </c>
      <c r="G2190" s="177">
        <f t="shared" si="76"/>
        <v>0.002797276707</v>
      </c>
      <c r="H2190" s="177">
        <f t="shared" si="76"/>
        <v>0.005790622656</v>
      </c>
      <c r="I2190" s="177">
        <f t="shared" si="76"/>
        <v>0.008943145404</v>
      </c>
      <c r="J2190" s="177">
        <f t="shared" si="76"/>
        <v>0.01032171824</v>
      </c>
      <c r="K2190" s="177">
        <f t="shared" si="76"/>
        <v>0.01440217207</v>
      </c>
      <c r="L2190" s="177">
        <f t="shared" si="76"/>
        <v>0.01840674146</v>
      </c>
      <c r="M2190" s="177">
        <f t="shared" si="76"/>
        <v>0.01832298226</v>
      </c>
      <c r="N2190" s="177">
        <f t="shared" si="76"/>
        <v>0.01791778621</v>
      </c>
      <c r="O2190" s="177">
        <f t="shared" si="76"/>
        <v>0.01738334926</v>
      </c>
      <c r="P2190" s="177">
        <f t="shared" si="76"/>
        <v>0.04606612191</v>
      </c>
      <c r="Q2190" s="177">
        <f t="shared" si="76"/>
        <v>0.07217435533</v>
      </c>
      <c r="R2190" s="177">
        <f t="shared" si="76"/>
        <v>0.06582672797</v>
      </c>
      <c r="S2190" s="177">
        <f t="shared" si="76"/>
        <v>0.06195648334</v>
      </c>
      <c r="T2190" s="177">
        <f t="shared" si="76"/>
        <v>0.0595593874</v>
      </c>
      <c r="U2190" s="177">
        <f t="shared" si="76"/>
        <v>0.05561233702</v>
      </c>
      <c r="V2190" s="177">
        <f t="shared" si="76"/>
        <v>0.05263800027</v>
      </c>
      <c r="W2190" s="177">
        <f t="shared" si="76"/>
        <v>0.05027919574</v>
      </c>
      <c r="X2190" s="177">
        <f t="shared" si="76"/>
        <v>0.0477688775</v>
      </c>
      <c r="Y2190" s="177">
        <f t="shared" si="76"/>
        <v>0.04621853083</v>
      </c>
      <c r="Z2190" s="177">
        <f t="shared" si="76"/>
        <v>0.0433057862</v>
      </c>
      <c r="AA2190" s="177">
        <f t="shared" si="76"/>
        <v>0.04012600353</v>
      </c>
      <c r="AB2190" s="177">
        <f t="shared" si="76"/>
        <v>0.03926790993</v>
      </c>
      <c r="AC2190" s="177">
        <f t="shared" si="76"/>
        <v>0.0386052204</v>
      </c>
      <c r="AD2190" s="177">
        <f t="shared" si="76"/>
        <v>0.0382860581</v>
      </c>
      <c r="AE2190" s="177">
        <f t="shared" si="76"/>
        <v>0.02071883461</v>
      </c>
      <c r="AF2190" s="177">
        <f t="shared" si="76"/>
        <v>0.003205386127</v>
      </c>
      <c r="AG2190" s="177">
        <f t="shared" si="76"/>
        <v>0.003208177705</v>
      </c>
      <c r="AH2190" s="177">
        <f t="shared" si="76"/>
        <v>0.001992611659</v>
      </c>
      <c r="AI2190" s="177">
        <f t="shared" si="76"/>
        <v>0.0003892588348</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0.0008147312741</v>
      </c>
      <c r="D2191" s="178">
        <f>IF($C$2030&gt;0,'Assumptions (Biomass)'!W$11*Model!$C$2030*'Assumptions (Biomass)'!$B$2/10^9,0)</f>
        <v>0.001547989421</v>
      </c>
      <c r="E2191" s="178">
        <f>IF($C$2030&gt;0,'Assumptions (Biomass)'!X$11*Model!$C$2030*'Assumptions (Biomass)'!$B$2/10^9,0)</f>
        <v>0.001393190479</v>
      </c>
      <c r="F2191" s="178">
        <f>IF($C$2030&gt;0,'Assumptions (Biomass)'!Y$11*Model!$C$2030*'Assumptions (Biomass)'!$B$2/10^9,0)</f>
        <v>0.001254686162</v>
      </c>
      <c r="G2191" s="178">
        <f>IF($C$2030&gt;0,'Assumptions (Biomass)'!Z$11*Model!$C$2030*'Assumptions (Biomass)'!$B$2/10^9,0)</f>
        <v>0.001129217546</v>
      </c>
      <c r="H2191" s="178">
        <f>IF($C$2030&gt;0,'Assumptions (Biomass)'!AA$11*Model!$C$2030*'Assumptions (Biomass)'!$B$2/10^9,0)</f>
        <v>0.001015155168</v>
      </c>
      <c r="I2191" s="178">
        <f>IF($C$2030&gt;0,'Assumptions (Biomass)'!AB$11*Model!$C$2030*'Assumptions (Biomass)'!$B$2/10^9,0)</f>
        <v>0.0009613829034</v>
      </c>
      <c r="J2191" s="178">
        <f>IF($C$2030&gt;0,'Assumptions (Biomass)'!AC$11*Model!$C$2030*'Assumptions (Biomass)'!$B$2/10^9,0)</f>
        <v>0.0009613829034</v>
      </c>
      <c r="K2191" s="178">
        <f>IF($C$2030&gt;0,'Assumptions (Biomass)'!AD$11*Model!$C$2030*'Assumptions (Biomass)'!$B$2/10^9,0)</f>
        <v>0.000963012366</v>
      </c>
      <c r="L2191" s="178">
        <f>IF($C$2030&gt;0,'Assumptions (Biomass)'!AE$11*Model!$C$2030*'Assumptions (Biomass)'!$B$2/10^9,0)</f>
        <v>0.0009613829034</v>
      </c>
      <c r="M2191" s="178">
        <f>IF($C$2030&gt;0,'Assumptions (Biomass)'!AF$11*Model!$C$2030*'Assumptions (Biomass)'!$B$2/10^9,0)</f>
        <v>0.000963012366</v>
      </c>
      <c r="N2191" s="178">
        <f>IF($C$2030&gt;0,'Assumptions (Biomass)'!AG$11*Model!$C$2030*'Assumptions (Biomass)'!$B$2/10^9,0)</f>
        <v>0.0009613829034</v>
      </c>
      <c r="O2191" s="178">
        <f>IF($C$2030&gt;0,'Assumptions (Biomass)'!AH$11*Model!$C$2030*'Assumptions (Biomass)'!$B$2/10^9,0)</f>
        <v>0.000963012366</v>
      </c>
      <c r="P2191" s="178">
        <f>IF($C$2030&gt;0,'Assumptions (Biomass)'!AI$11*Model!$C$2030*'Assumptions (Biomass)'!$B$2/10^9,0)</f>
        <v>0.0009613829034</v>
      </c>
      <c r="Q2191" s="178">
        <f>IF($C$2030&gt;0,'Assumptions (Biomass)'!AJ$11*Model!$C$2030*'Assumptions (Biomass)'!$B$2/10^9,0)</f>
        <v>0.000963012366</v>
      </c>
      <c r="R2191" s="178">
        <f>IF($C$2030&gt;0,'Assumptions (Biomass)'!AK$11*Model!$C$2030*'Assumptions (Biomass)'!$B$2/10^9,0)</f>
        <v>0.0004806914517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0.0004919132221</v>
      </c>
      <c r="E2192" s="160">
        <f>IF($D$2030&gt;0,'Assumptions (Biomass)'!W$11*Model!$D$2030*'Assumptions (Biomass)'!$B$2/10^9,0)</f>
        <v>0.000934635122</v>
      </c>
      <c r="F2192" s="160">
        <f>IF($D$2030&gt;0,'Assumptions (Biomass)'!X$11*Model!$D$2030*'Assumptions (Biomass)'!$B$2/10^9,0)</f>
        <v>0.0008411716098</v>
      </c>
      <c r="G2192" s="160">
        <f>IF($D$2030&gt;0,'Assumptions (Biomass)'!Y$11*Model!$D$2030*'Assumptions (Biomass)'!$B$2/10^9,0)</f>
        <v>0.000757546362</v>
      </c>
      <c r="H2192" s="160">
        <f>IF($D$2030&gt;0,'Assumptions (Biomass)'!Z$11*Model!$D$2030*'Assumptions (Biomass)'!$B$2/10^9,0)</f>
        <v>0.0006817917258</v>
      </c>
      <c r="I2192" s="160">
        <f>IF($D$2030&gt;0,'Assumptions (Biomass)'!AA$11*Model!$D$2030*'Assumptions (Biomass)'!$B$2/10^9,0)</f>
        <v>0.0006129238747</v>
      </c>
      <c r="J2192" s="160">
        <f>IF($D$2030&gt;0,'Assumptions (Biomass)'!AB$11*Model!$D$2030*'Assumptions (Biomass)'!$B$2/10^9,0)</f>
        <v>0.0005804576021</v>
      </c>
      <c r="K2192" s="160">
        <f>IF($D$2030&gt;0,'Assumptions (Biomass)'!AC$11*Model!$D$2030*'Assumptions (Biomass)'!$B$2/10^9,0)</f>
        <v>0.0005804576021</v>
      </c>
      <c r="L2192" s="160">
        <f>IF($D$2030&gt;0,'Assumptions (Biomass)'!AD$11*Model!$D$2030*'Assumptions (Biomass)'!$B$2/10^9,0)</f>
        <v>0.0005814414285</v>
      </c>
      <c r="M2192" s="160">
        <f>IF($D$2030&gt;0,'Assumptions (Biomass)'!AE$11*Model!$D$2030*'Assumptions (Biomass)'!$B$2/10^9,0)</f>
        <v>0.0005804576021</v>
      </c>
      <c r="N2192" s="160">
        <f>IF($D$2030&gt;0,'Assumptions (Biomass)'!AF$11*Model!$D$2030*'Assumptions (Biomass)'!$B$2/10^9,0)</f>
        <v>0.0005814414285</v>
      </c>
      <c r="O2192" s="160">
        <f>IF($D$2030&gt;0,'Assumptions (Biomass)'!AG$11*Model!$D$2030*'Assumptions (Biomass)'!$B$2/10^9,0)</f>
        <v>0.0005804576021</v>
      </c>
      <c r="P2192" s="160">
        <f>IF($D$2030&gt;0,'Assumptions (Biomass)'!AH$11*Model!$D$2030*'Assumptions (Biomass)'!$B$2/10^9,0)</f>
        <v>0.0005814414285</v>
      </c>
      <c r="Q2192" s="160">
        <f>IF($D$2030&gt;0,'Assumptions (Biomass)'!AI$11*Model!$D$2030*'Assumptions (Biomass)'!$B$2/10^9,0)</f>
        <v>0.0005804576021</v>
      </c>
      <c r="R2192" s="160">
        <f>IF($D$2030&gt;0,'Assumptions (Biomass)'!AJ$11*Model!$D$2030*'Assumptions (Biomass)'!$B$2/10^9,0)</f>
        <v>0.0005814414285</v>
      </c>
      <c r="S2192" s="160">
        <f>IF($D$2030&gt;0,'Assumptions (Biomass)'!AK$11*Model!$D$2030*'Assumptions (Biomass)'!$B$2/10^9,0)</f>
        <v>0.000290228801</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0.0009105127989</v>
      </c>
      <c r="H2195" s="160">
        <f>IF($G$2030&gt;0,'Assumptions (Biomass)'!W$11*Model!$G$2030*AVERAGE('Assumptions (Biomass)'!$C$2:$E$2)/10^9,0)</f>
        <v>0.001729974318</v>
      </c>
      <c r="I2195" s="160">
        <f>IF($G$2030&gt;0,'Assumptions (Biomass)'!X$11*Model!$G$2030*AVERAGE('Assumptions (Biomass)'!$C$2:$E$2)/10^9,0)</f>
        <v>0.001556976886</v>
      </c>
      <c r="J2195" s="160">
        <f>IF($G$2030&gt;0,'Assumptions (Biomass)'!Y$11*Model!$G$2030*AVERAGE('Assumptions (Biomass)'!$C$2:$E$2)/10^9,0)</f>
        <v>0.00140218971</v>
      </c>
      <c r="K2195" s="160">
        <f>IF($G$2030&gt;0,'Assumptions (Biomass)'!Z$11*Model!$G$2030*AVERAGE('Assumptions (Biomass)'!$C$2:$E$2)/10^9,0)</f>
        <v>0.001261970739</v>
      </c>
      <c r="L2195" s="160">
        <f>IF($G$2030&gt;0,'Assumptions (Biomass)'!AA$11*Model!$G$2030*AVERAGE('Assumptions (Biomass)'!$C$2:$E$2)/10^9,0)</f>
        <v>0.001134498947</v>
      </c>
      <c r="M2195" s="160">
        <f>IF($G$2030&gt;0,'Assumptions (Biomass)'!AB$11*Model!$G$2030*AVERAGE('Assumptions (Biomass)'!$C$2:$E$2)/10^9,0)</f>
        <v>0.001074405103</v>
      </c>
      <c r="N2195" s="160">
        <f>IF($G$2030&gt;0,'Assumptions (Biomass)'!AC$11*Model!$G$2030*AVERAGE('Assumptions (Biomass)'!$C$2:$E$2)/10^9,0)</f>
        <v>0.001074405103</v>
      </c>
      <c r="O2195" s="160">
        <f>IF($G$2030&gt;0,'Assumptions (Biomass)'!AD$11*Model!$G$2030*AVERAGE('Assumptions (Biomass)'!$C$2:$E$2)/10^9,0)</f>
        <v>0.001076226128</v>
      </c>
      <c r="P2195" s="160">
        <f>IF($G$2030&gt;0,'Assumptions (Biomass)'!AE$11*Model!$G$2030*AVERAGE('Assumptions (Biomass)'!$C$2:$E$2)/10^9,0)</f>
        <v>0.001074405103</v>
      </c>
      <c r="Q2195" s="160">
        <f>IF($G$2030&gt;0,'Assumptions (Biomass)'!AF$11*Model!$G$2030*AVERAGE('Assumptions (Biomass)'!$C$2:$E$2)/10^9,0)</f>
        <v>0.001076226128</v>
      </c>
      <c r="R2195" s="160">
        <f>IF($G$2030&gt;0,'Assumptions (Biomass)'!AG$11*Model!$G$2030*AVERAGE('Assumptions (Biomass)'!$C$2:$E$2)/10^9,0)</f>
        <v>0.001074405103</v>
      </c>
      <c r="S2195" s="160">
        <f>IF($G$2030&gt;0,'Assumptions (Biomass)'!AH$11*Model!$G$2030*AVERAGE('Assumptions (Biomass)'!$C$2:$E$2)/10^9,0)</f>
        <v>0.001076226128</v>
      </c>
      <c r="T2195" s="160">
        <f>IF($G$2030&gt;0,'Assumptions (Biomass)'!AI$11*Model!$G$2030*AVERAGE('Assumptions (Biomass)'!$C$2:$E$2)/10^9,0)</f>
        <v>0.001074405103</v>
      </c>
      <c r="U2195" s="160">
        <f>IF($G$2030&gt;0,'Assumptions (Biomass)'!AJ$11*Model!$G$2030*AVERAGE('Assumptions (Biomass)'!$C$2:$E$2)/10^9,0)</f>
        <v>0.001076226128</v>
      </c>
      <c r="V2195" s="160">
        <f>IF($G$2030&gt;0,'Assumptions (Biomass)'!AK$11*Model!$G$2030*AVERAGE('Assumptions (Biomass)'!$C$2:$E$2)/10^9,0)</f>
        <v>0.0005372025514</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0.002363701444</v>
      </c>
      <c r="I2196" s="160">
        <f>IF($H$2030&gt;0,'Assumptions (Biomass)'!W$11*Model!$H$2030*AVERAGE('Assumptions (Biomass)'!$D$2:$F$2)/10^9,0)</f>
        <v>0.004491032744</v>
      </c>
      <c r="J2196" s="160">
        <f>IF($H$2030&gt;0,'Assumptions (Biomass)'!X$11*Model!$H$2030*AVERAGE('Assumptions (Biomass)'!$D$2:$F$2)/10^9,0)</f>
        <v>0.00404192947</v>
      </c>
      <c r="K2196" s="160">
        <f>IF($H$2030&gt;0,'Assumptions (Biomass)'!Y$11*Model!$H$2030*AVERAGE('Assumptions (Biomass)'!$D$2:$F$2)/10^9,0)</f>
        <v>0.003640100224</v>
      </c>
      <c r="L2196" s="160">
        <f>IF($H$2030&gt;0,'Assumptions (Biomass)'!Z$11*Model!$H$2030*AVERAGE('Assumptions (Biomass)'!$D$2:$F$2)/10^9,0)</f>
        <v>0.003276090202</v>
      </c>
      <c r="M2196" s="160">
        <f>IF($H$2030&gt;0,'Assumptions (Biomass)'!AA$11*Model!$H$2030*AVERAGE('Assumptions (Biomass)'!$D$2:$F$2)/10^9,0)</f>
        <v>0.002945172</v>
      </c>
      <c r="N2196" s="160">
        <f>IF($H$2030&gt;0,'Assumptions (Biomass)'!AB$11*Model!$H$2030*AVERAGE('Assumptions (Biomass)'!$D$2:$F$2)/10^9,0)</f>
        <v>0.002789167704</v>
      </c>
      <c r="O2196" s="160">
        <f>IF($H$2030&gt;0,'Assumptions (Biomass)'!AC$11*Model!$H$2030*AVERAGE('Assumptions (Biomass)'!$D$2:$F$2)/10^9,0)</f>
        <v>0.002789167704</v>
      </c>
      <c r="P2196" s="160">
        <f>IF($H$2030&gt;0,'Assumptions (Biomass)'!AD$11*Model!$H$2030*AVERAGE('Assumptions (Biomass)'!$D$2:$F$2)/10^9,0)</f>
        <v>0.002793895107</v>
      </c>
      <c r="Q2196" s="160">
        <f>IF($H$2030&gt;0,'Assumptions (Biomass)'!AE$11*Model!$H$2030*AVERAGE('Assumptions (Biomass)'!$D$2:$F$2)/10^9,0)</f>
        <v>0.002789167704</v>
      </c>
      <c r="R2196" s="160">
        <f>IF($H$2030&gt;0,'Assumptions (Biomass)'!AF$11*Model!$H$2030*AVERAGE('Assumptions (Biomass)'!$D$2:$F$2)/10^9,0)</f>
        <v>0.002793895107</v>
      </c>
      <c r="S2196" s="160">
        <f>IF($H$2030&gt;0,'Assumptions (Biomass)'!AG$11*Model!$H$2030*AVERAGE('Assumptions (Biomass)'!$D$2:$F$2)/10^9,0)</f>
        <v>0.002789167704</v>
      </c>
      <c r="T2196" s="160">
        <f>IF($H$2030&gt;0,'Assumptions (Biomass)'!AH$11*Model!$H$2030*AVERAGE('Assumptions (Biomass)'!$D$2:$F$2)/10^9,0)</f>
        <v>0.002793895107</v>
      </c>
      <c r="U2196" s="160">
        <f>IF($H$2030&gt;0,'Assumptions (Biomass)'!AI$11*Model!$H$2030*AVERAGE('Assumptions (Biomass)'!$D$2:$F$2)/10^9,0)</f>
        <v>0.002789167704</v>
      </c>
      <c r="V2196" s="160">
        <f>IF($H$2030&gt;0,'Assumptions (Biomass)'!AJ$11*Model!$H$2030*AVERAGE('Assumptions (Biomass)'!$D$2:$F$2)/10^9,0)</f>
        <v>0.002793895107</v>
      </c>
      <c r="W2196" s="160">
        <f>IF($H$2030&gt;0,'Assumptions (Biomass)'!AK$11*Model!$H$2030*AVERAGE('Assumptions (Biomass)'!$D$2:$F$2)/10^9,0)</f>
        <v>0.001394583852</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0.001320828996</v>
      </c>
      <c r="J2197" s="160">
        <f>IF($I$2030&gt;0,'Assumptions (Biomass)'!W$11*Model!$I$2030*AVERAGE('Assumptions (Biomass)'!$E$2:$G$2)/10^9,0)</f>
        <v>0.002509575092</v>
      </c>
      <c r="K2197" s="160">
        <f>IF($I$2030&gt;0,'Assumptions (Biomass)'!X$11*Model!$I$2030*AVERAGE('Assumptions (Biomass)'!$E$2:$G$2)/10^9,0)</f>
        <v>0.002258617583</v>
      </c>
      <c r="L2197" s="160">
        <f>IF($I$2030&gt;0,'Assumptions (Biomass)'!Y$11*Model!$I$2030*AVERAGE('Assumptions (Biomass)'!$E$2:$G$2)/10^9,0)</f>
        <v>0.002034076653</v>
      </c>
      <c r="M2197" s="160">
        <f>IF($I$2030&gt;0,'Assumptions (Biomass)'!Z$11*Model!$I$2030*AVERAGE('Assumptions (Biomass)'!$E$2:$G$2)/10^9,0)</f>
        <v>0.001830668988</v>
      </c>
      <c r="N2197" s="160">
        <f>IF($I$2030&gt;0,'Assumptions (Biomass)'!AA$11*Model!$I$2030*AVERAGE('Assumptions (Biomass)'!$E$2:$G$2)/10^9,0)</f>
        <v>0.001645752929</v>
      </c>
      <c r="O2197" s="160">
        <f>IF($I$2030&gt;0,'Assumptions (Biomass)'!AB$11*Model!$I$2030*AVERAGE('Assumptions (Biomass)'!$E$2:$G$2)/10^9,0)</f>
        <v>0.001558578215</v>
      </c>
      <c r="P2197" s="160">
        <f>IF($I$2030&gt;0,'Assumptions (Biomass)'!AC$11*Model!$I$2030*AVERAGE('Assumptions (Biomass)'!$E$2:$G$2)/10^9,0)</f>
        <v>0.001558578215</v>
      </c>
      <c r="Q2197" s="160">
        <f>IF($I$2030&gt;0,'Assumptions (Biomass)'!AD$11*Model!$I$2030*AVERAGE('Assumptions (Biomass)'!$E$2:$G$2)/10^9,0)</f>
        <v>0.001561219873</v>
      </c>
      <c r="R2197" s="160">
        <f>IF($I$2030&gt;0,'Assumptions (Biomass)'!AE$11*Model!$I$2030*AVERAGE('Assumptions (Biomass)'!$E$2:$G$2)/10^9,0)</f>
        <v>0.001558578215</v>
      </c>
      <c r="S2197" s="160">
        <f>IF($I$2030&gt;0,'Assumptions (Biomass)'!AF$11*Model!$I$2030*AVERAGE('Assumptions (Biomass)'!$E$2:$G$2)/10^9,0)</f>
        <v>0.001561219873</v>
      </c>
      <c r="T2197" s="160">
        <f>IF($I$2030&gt;0,'Assumptions (Biomass)'!AG$11*Model!$I$2030*AVERAGE('Assumptions (Biomass)'!$E$2:$G$2)/10^9,0)</f>
        <v>0.001558578215</v>
      </c>
      <c r="U2197" s="160">
        <f>IF($I$2030&gt;0,'Assumptions (Biomass)'!AH$11*Model!$I$2030*AVERAGE('Assumptions (Biomass)'!$E$2:$G$2)/10^9,0)</f>
        <v>0.001561219873</v>
      </c>
      <c r="V2197" s="160">
        <f>IF($I$2030&gt;0,'Assumptions (Biomass)'!AI$11*Model!$I$2030*AVERAGE('Assumptions (Biomass)'!$E$2:$G$2)/10^9,0)</f>
        <v>0.001558578215</v>
      </c>
      <c r="W2197" s="160">
        <f>IF($I$2030&gt;0,'Assumptions (Biomass)'!AJ$11*Model!$I$2030*AVERAGE('Assumptions (Biomass)'!$E$2:$G$2)/10^9,0)</f>
        <v>0.001561219873</v>
      </c>
      <c r="X2197" s="160">
        <f>IF($I$2030&gt;0,'Assumptions (Biomass)'!AK$11*Model!$I$2030*AVERAGE('Assumptions (Biomass)'!$E$2:$G$2)/10^9,0)</f>
        <v>0.0007792891075</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0.0008261834641</v>
      </c>
      <c r="K2198" s="160">
        <f>IF($J$2030&gt;0,'Assumptions (Biomass)'!W$11*Model!$J$2030*AVERAGE('Assumptions (Biomass)'!$F$2:$H$2)/10^9,0)</f>
        <v>0.001569748582</v>
      </c>
      <c r="L2198" s="160">
        <f>IF($J$2030&gt;0,'Assumptions (Biomass)'!X$11*Model!$J$2030*AVERAGE('Assumptions (Biomass)'!$F$2:$H$2)/10^9,0)</f>
        <v>0.001412773724</v>
      </c>
      <c r="M2198" s="160">
        <f>IF($J$2030&gt;0,'Assumptions (Biomass)'!Y$11*Model!$J$2030*AVERAGE('Assumptions (Biomass)'!$F$2:$H$2)/10^9,0)</f>
        <v>0.001272322535</v>
      </c>
      <c r="N2198" s="160">
        <f>IF($J$2030&gt;0,'Assumptions (Biomass)'!Z$11*Model!$J$2030*AVERAGE('Assumptions (Biomass)'!$F$2:$H$2)/10^9,0)</f>
        <v>0.001145090281</v>
      </c>
      <c r="O2198" s="160">
        <f>IF($J$2030&gt;0,'Assumptions (Biomass)'!AA$11*Model!$J$2030*AVERAGE('Assumptions (Biomass)'!$F$2:$H$2)/10^9,0)</f>
        <v>0.001029424596</v>
      </c>
      <c r="P2198" s="160">
        <f>IF($J$2030&gt;0,'Assumptions (Biomass)'!AB$11*Model!$J$2030*AVERAGE('Assumptions (Biomass)'!$F$2:$H$2)/10^9,0)</f>
        <v>0.0009748964876</v>
      </c>
      <c r="Q2198" s="160">
        <f>IF($J$2030&gt;0,'Assumptions (Biomass)'!AC$11*Model!$J$2030*AVERAGE('Assumptions (Biomass)'!$F$2:$H$2)/10^9,0)</f>
        <v>0.0009748964876</v>
      </c>
      <c r="R2198" s="160">
        <f>IF($J$2030&gt;0,'Assumptions (Biomass)'!AD$11*Model!$J$2030*AVERAGE('Assumptions (Biomass)'!$F$2:$H$2)/10^9,0)</f>
        <v>0.0009765488546</v>
      </c>
      <c r="S2198" s="160">
        <f>IF($J$2030&gt;0,'Assumptions (Biomass)'!AE$11*Model!$J$2030*AVERAGE('Assumptions (Biomass)'!$F$2:$H$2)/10^9,0)</f>
        <v>0.0009748964876</v>
      </c>
      <c r="T2198" s="160">
        <f>IF($J$2030&gt;0,'Assumptions (Biomass)'!AF$11*Model!$J$2030*AVERAGE('Assumptions (Biomass)'!$F$2:$H$2)/10^9,0)</f>
        <v>0.0009765488546</v>
      </c>
      <c r="U2198" s="160">
        <f>IF($J$2030&gt;0,'Assumptions (Biomass)'!AG$11*Model!$J$2030*AVERAGE('Assumptions (Biomass)'!$F$2:$H$2)/10^9,0)</f>
        <v>0.0009748964876</v>
      </c>
      <c r="V2198" s="160">
        <f>IF($J$2030&gt;0,'Assumptions (Biomass)'!AH$11*Model!$J$2030*AVERAGE('Assumptions (Biomass)'!$F$2:$H$2)/10^9,0)</f>
        <v>0.0009765488546</v>
      </c>
      <c r="W2198" s="160">
        <f>IF($J$2030&gt;0,'Assumptions (Biomass)'!AI$11*Model!$J$2030*AVERAGE('Assumptions (Biomass)'!$F$2:$H$2)/10^9,0)</f>
        <v>0.0009748964876</v>
      </c>
      <c r="X2198" s="160">
        <f>IF($J$2030&gt;0,'Assumptions (Biomass)'!AJ$11*Model!$J$2030*AVERAGE('Assumptions (Biomass)'!$F$2:$H$2)/10^9,0)</f>
        <v>0.0009765488546</v>
      </c>
      <c r="Y2198" s="160">
        <f>IF($J$2030&gt;0,'Assumptions (Biomass)'!AK$11*Model!$J$2030*AVERAGE('Assumptions (Biomass)'!$F$2:$H$2)/10^9,0)</f>
        <v>0.0004874482438</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0.004128264977</v>
      </c>
      <c r="L2199" s="160">
        <f>IF($K$2030&gt;0,'Assumptions (Biomass)'!W$11*Model!$K$2030*AVERAGE('Assumptions (Biomass)'!$G$2:$I$2)/10^9,0)</f>
        <v>0.007843703457</v>
      </c>
      <c r="M2199" s="160">
        <f>IF($K$2030&gt;0,'Assumptions (Biomass)'!X$11*Model!$K$2030*AVERAGE('Assumptions (Biomass)'!$G$2:$I$2)/10^9,0)</f>
        <v>0.007059333111</v>
      </c>
      <c r="N2199" s="160">
        <f>IF($K$2030&gt;0,'Assumptions (Biomass)'!Y$11*Model!$K$2030*AVERAGE('Assumptions (Biomass)'!$G$2:$I$2)/10^9,0)</f>
        <v>0.006357528065</v>
      </c>
      <c r="O2199" s="160">
        <f>IF($K$2030&gt;0,'Assumptions (Biomass)'!Z$11*Model!$K$2030*AVERAGE('Assumptions (Biomass)'!$G$2:$I$2)/10^9,0)</f>
        <v>0.005721775259</v>
      </c>
      <c r="P2199" s="160">
        <f>IF($K$2030&gt;0,'Assumptions (Biomass)'!AA$11*Model!$K$2030*AVERAGE('Assumptions (Biomass)'!$G$2:$I$2)/10^9,0)</f>
        <v>0.005143818162</v>
      </c>
      <c r="Q2199" s="160">
        <f>IF($K$2030&gt;0,'Assumptions (Biomass)'!AB$11*Model!$K$2030*AVERAGE('Assumptions (Biomass)'!$G$2:$I$2)/10^9,0)</f>
        <v>0.004871352673</v>
      </c>
      <c r="R2199" s="160">
        <f>IF($K$2030&gt;0,'Assumptions (Biomass)'!AC$11*Model!$K$2030*AVERAGE('Assumptions (Biomass)'!$G$2:$I$2)/10^9,0)</f>
        <v>0.004871352673</v>
      </c>
      <c r="S2199" s="160">
        <f>IF($K$2030&gt;0,'Assumptions (Biomass)'!AD$11*Model!$K$2030*AVERAGE('Assumptions (Biomass)'!$G$2:$I$2)/10^9,0)</f>
        <v>0.004879609203</v>
      </c>
      <c r="T2199" s="160">
        <f>IF($K$2030&gt;0,'Assumptions (Biomass)'!AE$11*Model!$K$2030*AVERAGE('Assumptions (Biomass)'!$G$2:$I$2)/10^9,0)</f>
        <v>0.004871352673</v>
      </c>
      <c r="U2199" s="160">
        <f>IF($K$2030&gt;0,'Assumptions (Biomass)'!AF$11*Model!$K$2030*AVERAGE('Assumptions (Biomass)'!$G$2:$I$2)/10^9,0)</f>
        <v>0.004879609203</v>
      </c>
      <c r="V2199" s="160">
        <f>IF($K$2030&gt;0,'Assumptions (Biomass)'!AG$11*Model!$K$2030*AVERAGE('Assumptions (Biomass)'!$G$2:$I$2)/10^9,0)</f>
        <v>0.004871352673</v>
      </c>
      <c r="W2199" s="160">
        <f>IF($K$2030&gt;0,'Assumptions (Biomass)'!AH$11*Model!$K$2030*AVERAGE('Assumptions (Biomass)'!$G$2:$I$2)/10^9,0)</f>
        <v>0.004879609203</v>
      </c>
      <c r="X2199" s="160">
        <f>IF($K$2030&gt;0,'Assumptions (Biomass)'!AI$11*Model!$K$2030*AVERAGE('Assumptions (Biomass)'!$G$2:$I$2)/10^9,0)</f>
        <v>0.004871352673</v>
      </c>
      <c r="Y2199" s="160">
        <f>IF($K$2030&gt;0,'Assumptions (Biomass)'!AJ$11*Model!$K$2030*AVERAGE('Assumptions (Biomass)'!$G$2:$I$2)/10^9,0)</f>
        <v>0.004879609203</v>
      </c>
      <c r="Z2199" s="160">
        <f>IF($K$2030&gt;0,'Assumptions (Biomass)'!AK$11*Model!$K$2030*AVERAGE('Assumptions (Biomass)'!$G$2:$I$2)/10^9,0)</f>
        <v>0.002435676337</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0.001162774145</v>
      </c>
      <c r="M2200" s="160">
        <f>IF($L$2030&gt;0,'Assumptions (Biomass)'!W$11*Model!$L$2030*AVERAGE('Assumptions (Biomass)'!$H$2:$J$2)/10^9,0)</f>
        <v>0.002209270876</v>
      </c>
      <c r="N2200" s="160">
        <f>IF($L$2030&gt;0,'Assumptions (Biomass)'!X$11*Model!$L$2030*AVERAGE('Assumptions (Biomass)'!$H$2:$J$2)/10^9,0)</f>
        <v>0.001988343789</v>
      </c>
      <c r="O2200" s="160">
        <f>IF($L$2030&gt;0,'Assumptions (Biomass)'!Y$11*Model!$L$2030*AVERAGE('Assumptions (Biomass)'!$H$2:$J$2)/10^9,0)</f>
        <v>0.001790672184</v>
      </c>
      <c r="P2200" s="160">
        <f>IF($L$2030&gt;0,'Assumptions (Biomass)'!Z$11*Model!$L$2030*AVERAGE('Assumptions (Biomass)'!$H$2:$J$2)/10^9,0)</f>
        <v>0.001611604966</v>
      </c>
      <c r="Q2200" s="160">
        <f>IF($L$2030&gt;0,'Assumptions (Biomass)'!AA$11*Model!$L$2030*AVERAGE('Assumptions (Biomass)'!$H$2:$J$2)/10^9,0)</f>
        <v>0.001448816585</v>
      </c>
      <c r="R2200" s="160">
        <f>IF($L$2030&gt;0,'Assumptions (Biomass)'!AB$11*Model!$L$2030*AVERAGE('Assumptions (Biomass)'!$H$2:$J$2)/10^9,0)</f>
        <v>0.001372073492</v>
      </c>
      <c r="S2200" s="160">
        <f>IF($L$2030&gt;0,'Assumptions (Biomass)'!AC$11*Model!$L$2030*AVERAGE('Assumptions (Biomass)'!$H$2:$J$2)/10^9,0)</f>
        <v>0.001372073492</v>
      </c>
      <c r="T2200" s="160">
        <f>IF($L$2030&gt;0,'Assumptions (Biomass)'!AD$11*Model!$L$2030*AVERAGE('Assumptions (Biomass)'!$H$2:$J$2)/10^9,0)</f>
        <v>0.00137439904</v>
      </c>
      <c r="U2200" s="160">
        <f>IF($L$2030&gt;0,'Assumptions (Biomass)'!AE$11*Model!$L$2030*AVERAGE('Assumptions (Biomass)'!$H$2:$J$2)/10^9,0)</f>
        <v>0.001372073492</v>
      </c>
      <c r="V2200" s="160">
        <f>IF($L$2030&gt;0,'Assumptions (Biomass)'!AF$11*Model!$L$2030*AVERAGE('Assumptions (Biomass)'!$H$2:$J$2)/10^9,0)</f>
        <v>0.00137439904</v>
      </c>
      <c r="W2200" s="160">
        <f>IF($L$2030&gt;0,'Assumptions (Biomass)'!AG$11*Model!$L$2030*AVERAGE('Assumptions (Biomass)'!$H$2:$J$2)/10^9,0)</f>
        <v>0.001372073492</v>
      </c>
      <c r="X2200" s="160">
        <f>IF($L$2030&gt;0,'Assumptions (Biomass)'!AH$11*Model!$L$2030*AVERAGE('Assumptions (Biomass)'!$H$2:$J$2)/10^9,0)</f>
        <v>0.00137439904</v>
      </c>
      <c r="Y2200" s="160">
        <f>IF($L$2030&gt;0,'Assumptions (Biomass)'!AI$11*Model!$L$2030*AVERAGE('Assumptions (Biomass)'!$H$2:$J$2)/10^9,0)</f>
        <v>0.001372073492</v>
      </c>
      <c r="Z2200" s="160">
        <f>IF($L$2030&gt;0,'Assumptions (Biomass)'!AJ$11*Model!$L$2030*AVERAGE('Assumptions (Biomass)'!$H$2:$J$2)/10^9,0)</f>
        <v>0.00137439904</v>
      </c>
      <c r="AA2200" s="160">
        <f>IF($L$2030&gt;0,'Assumptions (Biomass)'!AK$11*Model!$L$2030*AVERAGE('Assumptions (Biomass)'!$H$2:$J$2)/10^9,0)</f>
        <v>0.0006860367458</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0.0003883396814</v>
      </c>
      <c r="N2201" s="160">
        <f>IF($M$2030&gt;0,'Assumptions (Biomass)'!W$11*Model!$M$2030*AVERAGE('Assumptions (Biomass)'!$I$2:$K$2)/10^9,0)</f>
        <v>0.0007378453947</v>
      </c>
      <c r="O2201" s="160">
        <f>IF($M$2030&gt;0,'Assumptions (Biomass)'!X$11*Model!$M$2030*AVERAGE('Assumptions (Biomass)'!$I$2:$K$2)/10^9,0)</f>
        <v>0.0006640608552</v>
      </c>
      <c r="P2201" s="160">
        <f>IF($M$2030&gt;0,'Assumptions (Biomass)'!Y$11*Model!$M$2030*AVERAGE('Assumptions (Biomass)'!$I$2:$K$2)/10^9,0)</f>
        <v>0.0005980431094</v>
      </c>
      <c r="Q2201" s="160">
        <f>IF($M$2030&gt;0,'Assumptions (Biomass)'!Z$11*Model!$M$2030*AVERAGE('Assumptions (Biomass)'!$I$2:$K$2)/10^9,0)</f>
        <v>0.0005382387984</v>
      </c>
      <c r="R2201" s="160">
        <f>IF($M$2030&gt;0,'Assumptions (Biomass)'!AA$11*Model!$M$2030*AVERAGE('Assumptions (Biomass)'!$I$2:$K$2)/10^9,0)</f>
        <v>0.000483871243</v>
      </c>
      <c r="S2201" s="160">
        <f>IF($M$2030&gt;0,'Assumptions (Biomass)'!AB$11*Model!$M$2030*AVERAGE('Assumptions (Biomass)'!$I$2:$K$2)/10^9,0)</f>
        <v>0.0004582408241</v>
      </c>
      <c r="T2201" s="160">
        <f>IF($M$2030&gt;0,'Assumptions (Biomass)'!AC$11*Model!$M$2030*AVERAGE('Assumptions (Biomass)'!$I$2:$K$2)/10^9,0)</f>
        <v>0.0004582408241</v>
      </c>
      <c r="U2201" s="160">
        <f>IF($M$2030&gt;0,'Assumptions (Biomass)'!AD$11*Model!$M$2030*AVERAGE('Assumptions (Biomass)'!$I$2:$K$2)/10^9,0)</f>
        <v>0.0004590175034</v>
      </c>
      <c r="V2201" s="160">
        <f>IF($M$2030&gt;0,'Assumptions (Biomass)'!AE$11*Model!$M$2030*AVERAGE('Assumptions (Biomass)'!$I$2:$K$2)/10^9,0)</f>
        <v>0.0004582408241</v>
      </c>
      <c r="W2201" s="160">
        <f>IF($M$2030&gt;0,'Assumptions (Biomass)'!AF$11*Model!$M$2030*AVERAGE('Assumptions (Biomass)'!$I$2:$K$2)/10^9,0)</f>
        <v>0.0004590175034</v>
      </c>
      <c r="X2201" s="160">
        <f>IF($M$2030&gt;0,'Assumptions (Biomass)'!AG$11*Model!$M$2030*AVERAGE('Assumptions (Biomass)'!$I$2:$K$2)/10^9,0)</f>
        <v>0.0004582408241</v>
      </c>
      <c r="Y2201" s="160">
        <f>IF($M$2030&gt;0,'Assumptions (Biomass)'!AH$11*Model!$M$2030*AVERAGE('Assumptions (Biomass)'!$I$2:$K$2)/10^9,0)</f>
        <v>0.0004590175034</v>
      </c>
      <c r="Z2201" s="160">
        <f>IF($M$2030&gt;0,'Assumptions (Biomass)'!AI$11*Model!$M$2030*AVERAGE('Assumptions (Biomass)'!$I$2:$K$2)/10^9,0)</f>
        <v>0.0004582408241</v>
      </c>
      <c r="AA2201" s="160">
        <f>IF($M$2030&gt;0,'Assumptions (Biomass)'!AJ$11*Model!$M$2030*AVERAGE('Assumptions (Biomass)'!$I$2:$K$2)/10^9,0)</f>
        <v>0.0004590175034</v>
      </c>
      <c r="AB2201" s="160">
        <f>IF($M$2030&gt;0,'Assumptions (Biomass)'!AK$11*Model!$M$2030*AVERAGE('Assumptions (Biomass)'!$I$2:$K$2)/10^9,0)</f>
        <v>0.000229120412</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0.0006368286078</v>
      </c>
      <c r="O2202" s="160">
        <f>IF($N$2030&gt;0,'Assumptions (Biomass)'!W$11*Model!$N$2030*AVERAGE('Assumptions (Biomass)'!$J$2:$L$2)/10^9,0)</f>
        <v>0.001209974355</v>
      </c>
      <c r="P2202" s="160">
        <f>IF($N$2030&gt;0,'Assumptions (Biomass)'!X$11*Model!$N$2030*AVERAGE('Assumptions (Biomass)'!$J$2:$L$2)/10^9,0)</f>
        <v>0.001088976919</v>
      </c>
      <c r="Q2202" s="160">
        <f>IF($N$2030&gt;0,'Assumptions (Biomass)'!Y$11*Model!$N$2030*AVERAGE('Assumptions (Biomass)'!$J$2:$L$2)/10^9,0)</f>
        <v>0.0009807160559</v>
      </c>
      <c r="R2202" s="160">
        <f>IF($N$2030&gt;0,'Assumptions (Biomass)'!Z$11*Model!$N$2030*AVERAGE('Assumptions (Biomass)'!$J$2:$L$2)/10^9,0)</f>
        <v>0.0008826444503</v>
      </c>
      <c r="S2202" s="160">
        <f>IF($N$2030&gt;0,'Assumptions (Biomass)'!AA$11*Model!$N$2030*AVERAGE('Assumptions (Biomass)'!$J$2:$L$2)/10^9,0)</f>
        <v>0.0007934884453</v>
      </c>
      <c r="T2202" s="160">
        <f>IF($N$2030&gt;0,'Assumptions (Biomass)'!AB$11*Model!$N$2030*AVERAGE('Assumptions (Biomass)'!$J$2:$L$2)/10^9,0)</f>
        <v>0.0007514577571</v>
      </c>
      <c r="U2202" s="160">
        <f>IF($N$2030&gt;0,'Assumptions (Biomass)'!AC$11*Model!$N$2030*AVERAGE('Assumptions (Biomass)'!$J$2:$L$2)/10^9,0)</f>
        <v>0.0007514577571</v>
      </c>
      <c r="V2202" s="160">
        <f>IF($N$2030&gt;0,'Assumptions (Biomass)'!AD$11*Model!$N$2030*AVERAGE('Assumptions (Biomass)'!$J$2:$L$2)/10^9,0)</f>
        <v>0.0007527314144</v>
      </c>
      <c r="W2202" s="160">
        <f>IF($N$2030&gt;0,'Assumptions (Biomass)'!AE$11*Model!$N$2030*AVERAGE('Assumptions (Biomass)'!$J$2:$L$2)/10^9,0)</f>
        <v>0.0007514577571</v>
      </c>
      <c r="X2202" s="160">
        <f>IF($N$2030&gt;0,'Assumptions (Biomass)'!AF$11*Model!$N$2030*AVERAGE('Assumptions (Biomass)'!$J$2:$L$2)/10^9,0)</f>
        <v>0.0007527314144</v>
      </c>
      <c r="Y2202" s="160">
        <f>IF($N$2030&gt;0,'Assumptions (Biomass)'!AG$11*Model!$N$2030*AVERAGE('Assumptions (Biomass)'!$J$2:$L$2)/10^9,0)</f>
        <v>0.0007514577571</v>
      </c>
      <c r="Z2202" s="160">
        <f>IF($N$2030&gt;0,'Assumptions (Biomass)'!AH$11*Model!$N$2030*AVERAGE('Assumptions (Biomass)'!$J$2:$L$2)/10^9,0)</f>
        <v>0.0007527314144</v>
      </c>
      <c r="AA2202" s="160">
        <f>IF($N$2030&gt;0,'Assumptions (Biomass)'!AI$11*Model!$N$2030*AVERAGE('Assumptions (Biomass)'!$J$2:$L$2)/10^9,0)</f>
        <v>0.0007514577571</v>
      </c>
      <c r="AB2202" s="160">
        <f>IF($N$2030&gt;0,'Assumptions (Biomass)'!AJ$11*Model!$N$2030*AVERAGE('Assumptions (Biomass)'!$J$2:$L$2)/10^9,0)</f>
        <v>0.0007527314144</v>
      </c>
      <c r="AC2202" s="160">
        <f>IF($N$2030&gt;0,'Assumptions (Biomass)'!AK$11*Model!$N$2030*AVERAGE('Assumptions (Biomass)'!$J$2:$L$2)/10^9,0)</f>
        <v>0.0003757288786</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v>
      </c>
      <c r="P2203" s="160">
        <f>IF($O$2030&gt;0,'Assumptions (Biomass)'!W$11*Model!$O$2030*AVERAGE('Assumptions (Biomass)'!$K$2:$M$2)/10^9,0)</f>
        <v>0</v>
      </c>
      <c r="Q2203" s="160">
        <f>IF($O$2030&gt;0,'Assumptions (Biomass)'!X$11*Model!$O$2030*AVERAGE('Assumptions (Biomass)'!$K$2:$M$2)/10^9,0)</f>
        <v>0</v>
      </c>
      <c r="R2203" s="160">
        <f>IF($O$2030&gt;0,'Assumptions (Biomass)'!Y$11*Model!$O$2030*AVERAGE('Assumptions (Biomass)'!$K$2:$M$2)/10^9,0)</f>
        <v>0</v>
      </c>
      <c r="S2203" s="160">
        <f>IF($O$2030&gt;0,'Assumptions (Biomass)'!Z$11*Model!$O$2030*AVERAGE('Assumptions (Biomass)'!$K$2:$M$2)/10^9,0)</f>
        <v>0</v>
      </c>
      <c r="T2203" s="160">
        <f>IF($O$2030&gt;0,'Assumptions (Biomass)'!AA$11*Model!$O$2030*AVERAGE('Assumptions (Biomass)'!$K$2:$M$2)/10^9,0)</f>
        <v>0</v>
      </c>
      <c r="U2203" s="160">
        <f>IF($O$2030&gt;0,'Assumptions (Biomass)'!AB$11*Model!$O$2030*AVERAGE('Assumptions (Biomass)'!$K$2:$M$2)/10^9,0)</f>
        <v>0</v>
      </c>
      <c r="V2203" s="160">
        <f>IF($O$2030&gt;0,'Assumptions (Biomass)'!AC$11*Model!$O$2030*AVERAGE('Assumptions (Biomass)'!$K$2:$M$2)/10^9,0)</f>
        <v>0</v>
      </c>
      <c r="W2203" s="160">
        <f>IF($O$2030&gt;0,'Assumptions (Biomass)'!AD$11*Model!$O$2030*AVERAGE('Assumptions (Biomass)'!$K$2:$M$2)/10^9,0)</f>
        <v>0</v>
      </c>
      <c r="X2203" s="160">
        <f>IF($O$2030&gt;0,'Assumptions (Biomass)'!AE$11*Model!$O$2030*AVERAGE('Assumptions (Biomass)'!$K$2:$M$2)/10^9,0)</f>
        <v>0</v>
      </c>
      <c r="Y2203" s="160">
        <f>IF($O$2030&gt;0,'Assumptions (Biomass)'!AF$11*Model!$O$2030*AVERAGE('Assumptions (Biomass)'!$K$2:$M$2)/10^9,0)</f>
        <v>0</v>
      </c>
      <c r="Z2203" s="160">
        <f>IF($O$2030&gt;0,'Assumptions (Biomass)'!AG$11*Model!$O$2030*AVERAGE('Assumptions (Biomass)'!$K$2:$M$2)/10^9,0)</f>
        <v>0</v>
      </c>
      <c r="AA2203" s="160">
        <f>IF($O$2030&gt;0,'Assumptions (Biomass)'!AH$11*Model!$O$2030*AVERAGE('Assumptions (Biomass)'!$K$2:$M$2)/10^9,0)</f>
        <v>0</v>
      </c>
      <c r="AB2203" s="160">
        <f>IF($O$2030&gt;0,'Assumptions (Biomass)'!AI$11*Model!$O$2030*AVERAGE('Assumptions (Biomass)'!$K$2:$M$2)/10^9,0)</f>
        <v>0</v>
      </c>
      <c r="AC2203" s="160">
        <f>IF($O$2030&gt;0,'Assumptions (Biomass)'!AJ$11*Model!$O$2030*AVERAGE('Assumptions (Biomass)'!$K$2:$M$2)/10^9,0)</f>
        <v>0</v>
      </c>
      <c r="AD2203" s="160">
        <f>IF($O$2030&gt;0,'Assumptions (Biomass)'!AK$11*Model!$O$2030*AVERAGE('Assumptions (Biomass)'!$K$2:$M$2)/10^9,0)</f>
        <v>0</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0.0296790795</v>
      </c>
      <c r="Q2204" s="177">
        <f>IF($P$2030&gt;0,'Assumptions (Biomass)'!W$11*Model!$P$2030*AVERAGE('Assumptions (Biomass)'!$L$2:$N$2)/10^9,0)</f>
        <v>0.05639025106</v>
      </c>
      <c r="R2204" s="177">
        <f>IF($P$2030&gt;0,'Assumptions (Biomass)'!X$11*Model!$P$2030*AVERAGE('Assumptions (Biomass)'!$L$2:$N$2)/10^9,0)</f>
        <v>0.05075122595</v>
      </c>
      <c r="S2204" s="177">
        <f>IF($P$2030&gt;0,'Assumptions (Biomass)'!Y$11*Model!$P$2030*AVERAGE('Assumptions (Biomass)'!$L$2:$N$2)/10^9,0)</f>
        <v>0.04570578244</v>
      </c>
      <c r="T2204" s="177">
        <f>IF($P$2030&gt;0,'Assumptions (Biomass)'!Z$11*Model!$P$2030*AVERAGE('Assumptions (Biomass)'!$L$2:$N$2)/10^9,0)</f>
        <v>0.04113520419</v>
      </c>
      <c r="U2204" s="177">
        <f>IF($P$2030&gt;0,'Assumptions (Biomass)'!AA$11*Model!$P$2030*AVERAGE('Assumptions (Biomass)'!$L$2:$N$2)/10^9,0)</f>
        <v>0.03698013306</v>
      </c>
      <c r="V2204" s="177">
        <f>IF($P$2030&gt;0,'Assumptions (Biomass)'!AB$11*Model!$P$2030*AVERAGE('Assumptions (Biomass)'!$L$2:$N$2)/10^9,0)</f>
        <v>0.03502131382</v>
      </c>
      <c r="W2204" s="177">
        <f>IF($P$2030&gt;0,'Assumptions (Biomass)'!AC$11*Model!$P$2030*AVERAGE('Assumptions (Biomass)'!$L$2:$N$2)/10^9,0)</f>
        <v>0.03502131382</v>
      </c>
      <c r="X2204" s="177">
        <f>IF($P$2030&gt;0,'Assumptions (Biomass)'!AD$11*Model!$P$2030*AVERAGE('Assumptions (Biomass)'!$L$2:$N$2)/10^9,0)</f>
        <v>0.03508067197</v>
      </c>
      <c r="Y2204" s="177">
        <f>IF($P$2030&gt;0,'Assumptions (Biomass)'!AE$11*Model!$P$2030*AVERAGE('Assumptions (Biomass)'!$L$2:$N$2)/10^9,0)</f>
        <v>0.03502131382</v>
      </c>
      <c r="Z2204" s="177">
        <f>IF($P$2030&gt;0,'Assumptions (Biomass)'!AF$11*Model!$P$2030*AVERAGE('Assumptions (Biomass)'!$L$2:$N$2)/10^9,0)</f>
        <v>0.03508067197</v>
      </c>
      <c r="AA2204" s="177">
        <f>IF($P$2030&gt;0,'Assumptions (Biomass)'!AG$11*Model!$P$2030*AVERAGE('Assumptions (Biomass)'!$L$2:$N$2)/10^9,0)</f>
        <v>0.03502131382</v>
      </c>
      <c r="AB2204" s="177">
        <f>IF($P$2030&gt;0,'Assumptions (Biomass)'!AH$11*Model!$P$2030*AVERAGE('Assumptions (Biomass)'!$L$2:$N$2)/10^9,0)</f>
        <v>0.03508067197</v>
      </c>
      <c r="AC2204" s="177">
        <f>IF($P$2030&gt;0,'Assumptions (Biomass)'!AI$11*Model!$P$2030*AVERAGE('Assumptions (Biomass)'!$L$2:$N$2)/10^9,0)</f>
        <v>0.03502131382</v>
      </c>
      <c r="AD2204" s="177">
        <f>IF($P$2030&gt;0,'Assumptions (Biomass)'!AJ$11*Model!$P$2030*AVERAGE('Assumptions (Biomass)'!$L$2:$N$2)/10^9,0)</f>
        <v>0.03508067197</v>
      </c>
      <c r="AE2204" s="177">
        <f>IF($P$2030&gt;0,'Assumptions (Biomass)'!AK$11*Model!$P$2030*AVERAGE('Assumptions (Biomass)'!$L$2:$N$2)/10^9,0)</f>
        <v>0.01751065691</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0.002055549946</v>
      </c>
      <c r="T2207" s="160">
        <f>IF($S$2030&gt;0,'Assumptions (Biomass)'!W$11*Model!$S$2030*AVERAGE('Assumptions (Biomass)'!$O$2:$Q$2)/10^9,0)</f>
        <v>0.003905544897</v>
      </c>
      <c r="U2207" s="160">
        <f>IF($S$2030&gt;0,'Assumptions (Biomass)'!X$11*Model!$S$2030*AVERAGE('Assumptions (Biomass)'!$O$2:$Q$2)/10^9,0)</f>
        <v>0.003514990407</v>
      </c>
      <c r="V2207" s="160">
        <f>IF($S$2030&gt;0,'Assumptions (Biomass)'!Y$11*Model!$S$2030*AVERAGE('Assumptions (Biomass)'!$O$2:$Q$2)/10^9,0)</f>
        <v>0.003165546916</v>
      </c>
      <c r="W2207" s="160">
        <f>IF($S$2030&gt;0,'Assumptions (Biomass)'!Z$11*Model!$S$2030*AVERAGE('Assumptions (Biomass)'!$O$2:$Q$2)/10^9,0)</f>
        <v>0.002848992225</v>
      </c>
      <c r="X2207" s="160">
        <f>IF($S$2030&gt;0,'Assumptions (Biomass)'!AA$11*Model!$S$2030*AVERAGE('Assumptions (Biomass)'!$O$2:$Q$2)/10^9,0)</f>
        <v>0.002561215232</v>
      </c>
      <c r="Y2207" s="160">
        <f>IF($S$2030&gt;0,'Assumptions (Biomass)'!AB$11*Model!$S$2030*AVERAGE('Assumptions (Biomass)'!$O$2:$Q$2)/10^9,0)</f>
        <v>0.002425548936</v>
      </c>
      <c r="Z2207" s="160">
        <f>IF($S$2030&gt;0,'Assumptions (Biomass)'!AC$11*Model!$S$2030*AVERAGE('Assumptions (Biomass)'!$O$2:$Q$2)/10^9,0)</f>
        <v>0.002425548936</v>
      </c>
      <c r="AA2207" s="160">
        <f>IF($S$2030&gt;0,'Assumptions (Biomass)'!AD$11*Model!$S$2030*AVERAGE('Assumptions (Biomass)'!$O$2:$Q$2)/10^9,0)</f>
        <v>0.002429660036</v>
      </c>
      <c r="AB2207" s="160">
        <f>IF($S$2030&gt;0,'Assumptions (Biomass)'!AE$11*Model!$S$2030*AVERAGE('Assumptions (Biomass)'!$O$2:$Q$2)/10^9,0)</f>
        <v>0.002425548936</v>
      </c>
      <c r="AC2207" s="160">
        <f>IF($S$2030&gt;0,'Assumptions (Biomass)'!AF$11*Model!$S$2030*AVERAGE('Assumptions (Biomass)'!$O$2:$Q$2)/10^9,0)</f>
        <v>0.002429660036</v>
      </c>
      <c r="AD2207" s="160">
        <f>IF($S$2030&gt;0,'Assumptions (Biomass)'!AG$11*Model!$S$2030*AVERAGE('Assumptions (Biomass)'!$O$2:$Q$2)/10^9,0)</f>
        <v>0.002425548936</v>
      </c>
      <c r="AE2207" s="160">
        <f>IF($S$2030&gt;0,'Assumptions (Biomass)'!AH$11*Model!$S$2030*AVERAGE('Assumptions (Biomass)'!$O$2:$Q$2)/10^9,0)</f>
        <v>0.002429660036</v>
      </c>
      <c r="AF2207" s="160">
        <f>IF($S$2030&gt;0,'Assumptions (Biomass)'!AI$11*Model!$S$2030*AVERAGE('Assumptions (Biomass)'!$O$2:$Q$2)/10^9,0)</f>
        <v>0.002425548936</v>
      </c>
      <c r="AG2207" s="160">
        <f>IF($S$2030&gt;0,'Assumptions (Biomass)'!AJ$11*Model!$S$2030*AVERAGE('Assumptions (Biomass)'!$O$2:$Q$2)/10^9,0)</f>
        <v>0.002429660036</v>
      </c>
      <c r="AH2207" s="160">
        <f>IF($S$2030&gt;0,'Assumptions (Biomass)'!AK$11*Model!$S$2030*AVERAGE('Assumptions (Biomass)'!$O$2:$Q$2)/10^9,0)</f>
        <v>0.001212774468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0.0006597607369</v>
      </c>
      <c r="U2208" s="160">
        <f>IF($T$2030&gt;0,'Assumptions (Biomass)'!W$11*Model!$T$2030*AVERAGE('Assumptions (Biomass)'!$P$2:$R$2)/10^9,0)</f>
        <v>0.0012535454</v>
      </c>
      <c r="V2208" s="160">
        <f>IF($T$2030&gt;0,'Assumptions (Biomass)'!X$11*Model!$T$2030*AVERAGE('Assumptions (Biomass)'!$P$2:$R$2)/10^9,0)</f>
        <v>0.00112819086</v>
      </c>
      <c r="W2208" s="160">
        <f>IF($T$2030&gt;0,'Assumptions (Biomass)'!Y$11*Model!$T$2030*AVERAGE('Assumptions (Biomass)'!$P$2:$R$2)/10^9,0)</f>
        <v>0.001016031535</v>
      </c>
      <c r="X2208" s="160">
        <f>IF($T$2030&gt;0,'Assumptions (Biomass)'!Z$11*Model!$T$2030*AVERAGE('Assumptions (Biomass)'!$P$2:$R$2)/10^9,0)</f>
        <v>0.0009144283814</v>
      </c>
      <c r="Y2208" s="160">
        <f>IF($T$2030&gt;0,'Assumptions (Biomass)'!AA$11*Model!$T$2030*AVERAGE('Assumptions (Biomass)'!$P$2:$R$2)/10^9,0)</f>
        <v>0.0008220618782</v>
      </c>
      <c r="Z2208" s="160">
        <f>IF($T$2030&gt;0,'Assumptions (Biomass)'!AB$11*Model!$T$2030*AVERAGE('Assumptions (Biomass)'!$P$2:$R$2)/10^9,0)</f>
        <v>0.0007785176696</v>
      </c>
      <c r="AA2208" s="160">
        <f>IF($T$2030&gt;0,'Assumptions (Biomass)'!AC$11*Model!$T$2030*AVERAGE('Assumptions (Biomass)'!$P$2:$R$2)/10^9,0)</f>
        <v>0.0007785176696</v>
      </c>
      <c r="AB2208" s="160">
        <f>IF($T$2030&gt;0,'Assumptions (Biomass)'!AD$11*Model!$T$2030*AVERAGE('Assumptions (Biomass)'!$P$2:$R$2)/10^9,0)</f>
        <v>0.000779837191</v>
      </c>
      <c r="AC2208" s="160">
        <f>IF($T$2030&gt;0,'Assumptions (Biomass)'!AE$11*Model!$T$2030*AVERAGE('Assumptions (Biomass)'!$P$2:$R$2)/10^9,0)</f>
        <v>0.0007785176696</v>
      </c>
      <c r="AD2208" s="160">
        <f>IF($T$2030&gt;0,'Assumptions (Biomass)'!AF$11*Model!$T$2030*AVERAGE('Assumptions (Biomass)'!$P$2:$R$2)/10^9,0)</f>
        <v>0.000779837191</v>
      </c>
      <c r="AE2208" s="160">
        <f>IF($T$2030&gt;0,'Assumptions (Biomass)'!AG$11*Model!$T$2030*AVERAGE('Assumptions (Biomass)'!$P$2:$R$2)/10^9,0)</f>
        <v>0.0007785176696</v>
      </c>
      <c r="AF2208" s="160">
        <f>IF($T$2030&gt;0,'Assumptions (Biomass)'!AH$11*Model!$T$2030*AVERAGE('Assumptions (Biomass)'!$P$2:$R$2)/10^9,0)</f>
        <v>0.000779837191</v>
      </c>
      <c r="AG2208" s="160">
        <f>IF($T$2030&gt;0,'Assumptions (Biomass)'!AI$11*Model!$T$2030*AVERAGE('Assumptions (Biomass)'!$P$2:$R$2)/10^9,0)</f>
        <v>0.0007785176696</v>
      </c>
      <c r="AH2208" s="160">
        <f>IF($T$2030&gt;0,'Assumptions (Biomass)'!AJ$11*Model!$T$2030*AVERAGE('Assumptions (Biomass)'!$P$2:$R$2)/10^9,0)</f>
        <v>0.000779837191</v>
      </c>
      <c r="AI2208" s="160">
        <f>IF($T$2030&gt;0,'Assumptions (Biomass)'!AK$11*Model!$T$2030*AVERAGE('Assumptions (Biomass)'!$P$2:$R$2)/10^9,0)</f>
        <v>0.0003892588348</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0.09455392737</v>
      </c>
      <c r="D2242" s="181">
        <f>IF(Model!D2028+Model!D2029-D2026-D2190+D2138&gt;0,(1-'Assumptions (Biomass)'!C28)*(Model!D2028+Model!D2029-D2026-D2190+D2138)+Model!D2190-D2085+Model!D2086,Model!D2028+Model!D2029-D2026+D2138-D2085+Model!D2086)</f>
        <v>0.1187759187</v>
      </c>
      <c r="E2242" s="181">
        <f>IF(Model!E2028+Model!E2029-E2026-E2190+E2138&gt;0,(1-'Assumptions (Biomass)'!D28)*(Model!E2028+Model!E2029-E2026-E2190+E2138)+Model!E2190-E2085+Model!E2086,Model!E2028+Model!E2029-E2026+E2138-E2085+Model!E2086)</f>
        <v>0.08981974186</v>
      </c>
      <c r="F2242" s="181">
        <f>IF(Model!F2028+Model!F2029-F2026-F2190+F2138&gt;0,(1-'Assumptions (Biomass)'!E28)*(Model!F2028+Model!F2029-F2026-F2190+F2138)+Model!F2190-F2085+Model!F2086,Model!F2028+Model!F2029-F2026+F2138-F2085+Model!F2086)</f>
        <v>0.1060260624</v>
      </c>
      <c r="G2242" s="181">
        <f>IF(Model!G2028+Model!G2029-G2026-G2190+G2138&gt;0,(1-'Assumptions (Biomass)'!F28)*(Model!G2028+Model!G2029-G2026-G2190+G2138)+Model!G2190-G2085+Model!G2086,Model!G2028+Model!G2029-G2026+G2138-G2085+Model!G2086)</f>
        <v>0.114263018</v>
      </c>
      <c r="H2242" s="181">
        <f>IF(Model!H2028+Model!H2029-H2026-H2190+H2138&gt;0,(1-'Assumptions (Biomass)'!G28)*(Model!H2028+Model!H2029-H2026-H2190+H2138)+Model!H2190-H2085+Model!H2086,Model!H2028+Model!H2029-H2026+H2138-H2085+Model!H2086)</f>
        <v>0.1941272511</v>
      </c>
      <c r="I2242" s="181">
        <f>IF(Model!I2028+Model!I2029-I2026-I2190+I2138&gt;0,(1-'Assumptions (Biomass)'!H28)*(Model!I2028+Model!I2029-I2026-I2190+I2138)+Model!I2190-I2085+Model!I2086,Model!I2028+Model!I2029-I2026+I2138-I2085+Model!I2086)</f>
        <v>0.1463237217</v>
      </c>
      <c r="J2242" s="181">
        <f>IF(Model!J2028+Model!J2029-J2026-J2190+J2138&gt;0,(1-'Assumptions (Biomass)'!I28)*(Model!J2028+Model!J2029-J2026-J2190+J2138)+Model!J2190-J2085+Model!J2086,Model!J2028+Model!J2029-J2026+J2138-J2085+Model!J2086)</f>
        <v>0.1786438539</v>
      </c>
      <c r="K2242" s="181">
        <f>IF(Model!K2028+Model!K2029-K2026-K2190+K2138&gt;0,(1-'Assumptions (Biomass)'!J28)*(Model!K2028+Model!K2029-K2026-K2190+K2138)+Model!K2190-K2085+Model!K2086,Model!K2028+Model!K2029-K2026+K2138-K2085+Model!K2086)</f>
        <v>0.2194752587</v>
      </c>
      <c r="L2242" s="181">
        <f>IF(Model!L2028+Model!L2029-L2026-L2190+L2138&gt;0,(1-'Assumptions (Biomass)'!K28)*(Model!L2028+Model!L2029-L2026-L2190+L2138)+Model!L2190-L2085+Model!L2086,Model!L2028+Model!L2029-L2026+L2138-L2085+Model!L2086)</f>
        <v>0.1010846039</v>
      </c>
      <c r="M2242" s="181">
        <f>IF(Model!M2028+Model!M2029-M2026-M2190+M2138&gt;0,(1-'Assumptions (Biomass)'!L28)*(Model!M2028+Model!M2029-M2026-M2190+M2138)+Model!M2190-M2085+Model!M2086,Model!M2028+Model!M2029-M2026+M2138-M2085+Model!M2086)</f>
        <v>0.03577728371</v>
      </c>
      <c r="N2242" s="181">
        <f>IF(Model!N2028+Model!N2029-N2026-N2190+N2138&gt;0,(1-'Assumptions (Biomass)'!M28)*(Model!N2028+Model!N2029-N2026-N2190+N2138)+Model!N2190-N2085+Model!N2086,Model!N2028+Model!N2029-N2026+N2138-N2085+Model!N2086)</f>
        <v>0.02021544654</v>
      </c>
      <c r="O2242" s="181">
        <f>IF(Model!O2028+Model!O2029-O2026-O2190+O2138&gt;0,(1-'Assumptions (Biomass)'!N28)*(Model!O2028+Model!O2029-O2026-O2190+O2138)+Model!O2190-O2085+Model!O2086,Model!O2028+Model!O2029-O2026+O2138-O2085+Model!O2086)</f>
        <v>-0.01160453261</v>
      </c>
      <c r="P2242" s="181">
        <f>IF(Model!P2028+Model!P2029-P2026-P2190+P2138&gt;0,(1-'Assumptions (Biomass)'!O28)*(Model!P2028+Model!P2029-P2026-P2190+P2138)+Model!P2190-P2085+Model!P2086,Model!P2028+Model!P2029-P2026+P2138-P2085+Model!P2086)</f>
        <v>0.07211631663</v>
      </c>
      <c r="Q2242" s="181">
        <f>IF(Model!Q2028+Model!Q2029-Q2026-Q2190+Q2138&gt;0,(1-'Assumptions (Biomass)'!P28)*(Model!Q2028+Model!Q2029-Q2026-Q2190+Q2138)+Model!Q2190-Q2085+Model!Q2086,Model!Q2028+Model!Q2029-Q2026+Q2138-Q2085+Model!Q2086)</f>
        <v>0.09075579782</v>
      </c>
      <c r="R2242" s="181">
        <f>IF(Model!R2028+Model!R2029-R2026-R2190+R2138&gt;0,(1-'Assumptions (Biomass)'!Q28)*(Model!R2028+Model!R2029-R2026-R2190+R2138)+Model!R2190-R2085+Model!R2086,Model!R2028+Model!R2029-R2026+R2138-R2085+Model!R2086)</f>
        <v>0.04132435204</v>
      </c>
      <c r="S2242" s="181">
        <f>IF(Model!S2028+Model!S2029-S2026-S2190+S2138&gt;0,(1-'Assumptions (Biomass)'!R28)*(Model!S2028+Model!S2029-S2026-S2190+S2138)+Model!S2190-S2085+Model!S2086,Model!S2028+Model!S2029-S2026+S2138-S2085+Model!S2086)</f>
        <v>0.04567638771</v>
      </c>
      <c r="T2242" s="181">
        <f>IF(Model!T2028+Model!T2029-T2026-T2190+T2138&gt;0,(1-'Assumptions (Biomass)'!S28)*(Model!T2028+Model!T2029-T2026-T2190+T2138)+Model!T2190-T2085+Model!T2086,Model!T2028+Model!T2029-T2026+T2138-T2085+Model!T2086)</f>
        <v>0.03074387635</v>
      </c>
      <c r="U2242" s="181">
        <f>IF(Model!U2028+Model!U2029-U2026-U2190+U2138&gt;0,(1-'Assumptions (Biomass)'!T28)*(Model!U2028+Model!U2029-U2026-U2190+U2138)+Model!U2190-U2085+Model!U2086,Model!U2028+Model!U2029-U2026+U2138-U2085+Model!U2086)</f>
        <v>0.02239465195</v>
      </c>
      <c r="V2242" s="181">
        <f>IF(Model!V2028+Model!V2029-V2026-V2190+V2138&gt;0,(1-'Assumptions (Biomass)'!U28)*(Model!V2028+Model!V2029-V2026-V2190+V2138)+Model!V2190-V2085+Model!V2086,Model!V2028+Model!V2029-V2026+V2138-V2085+Model!V2086)</f>
        <v>0.02239404728</v>
      </c>
      <c r="W2242" s="181">
        <f>IF(Model!W2028+Model!W2029-W2026-W2190+W2138&gt;0,(1-'Assumptions (Biomass)'!V28)*(Model!W2028+Model!W2029-W2026-W2190+W2138)+Model!W2190-W2085+Model!W2086,Model!W2028+Model!W2029-W2026+W2138-W2085+Model!W2086)</f>
        <v>0.03096773622</v>
      </c>
      <c r="X2242" s="181">
        <f>IF(Model!X2028+Model!X2029-X2026-X2190+X2138&gt;0,(1-'Assumptions (Biomass)'!W28)*(Model!X2028+Model!X2029-X2026-X2190+X2138)+Model!X2190-X2085+Model!X2086,Model!X2028+Model!X2029-X2026+X2138-X2085+Model!X2086)</f>
        <v>0.03385861986</v>
      </c>
      <c r="Y2242" s="181">
        <f>IF(Model!Y2028+Model!Y2029-Y2026-Y2190+Y2138&gt;0,(1-'Assumptions (Biomass)'!X28)*(Model!Y2028+Model!Y2029-Y2026-Y2190+Y2138)+Model!Y2190-Y2085+Model!Y2086,Model!Y2028+Model!Y2029-Y2026+Y2138-Y2085+Model!Y2086)</f>
        <v>0.0368869217</v>
      </c>
      <c r="Z2242" s="181">
        <f>IF(Model!Z2028+Model!Z2029-Z2026-Z2190+Z2138&gt;0,(1-'Assumptions (Biomass)'!Y28)*(Model!Z2028+Model!Z2029-Z2026-Z2190+Z2138)+Model!Z2190-Z2085+Model!Z2086,Model!Z2028+Model!Z2029-Z2026+Z2138-Z2085+Model!Z2086)</f>
        <v>0.04523107737</v>
      </c>
      <c r="AA2242" s="181">
        <f>IF(Model!AA2028+Model!AA2029-AA2026-AA2190+AA2138&gt;0,(1-'Assumptions (Biomass)'!Z28)*(Model!AA2028+Model!AA2029-AA2026-AA2190+AA2138)+Model!AA2190-AA2085+Model!AA2086,Model!AA2028+Model!AA2029-AA2026+AA2138-AA2085+Model!AA2086)</f>
        <v>0.05100786248</v>
      </c>
      <c r="AB2242" s="181">
        <f>IF(Model!AB2028+Model!AB2029-AB2026-AB2190+AB2138&gt;0,(1-'Assumptions (Biomass)'!AA28)*(Model!AB2028+Model!AB2029-AB2026-AB2190+AB2138)+Model!AB2190-AB2085+Model!AB2086,Model!AB2028+Model!AB2029-AB2026+AB2138-AB2085+Model!AB2086)</f>
        <v>0.05892582843</v>
      </c>
      <c r="AC2242" s="181">
        <f>IF(Model!AC2028+Model!AC2029-AC2026-AC2190+AC2138&gt;0,(1-'Assumptions (Biomass)'!AB28)*(Model!AC2028+Model!AC2029-AC2026-AC2190+AC2138)+Model!AC2190-AC2085+Model!AC2086,Model!AC2028+Model!AC2029-AC2026+AC2138-AC2085+Model!AC2086)</f>
        <v>0.06427560323</v>
      </c>
      <c r="AD2242" s="181">
        <f>IF(Model!AD2028+Model!AD2029-AD2026-AD2190+AD2138&gt;0,(1-'Assumptions (Biomass)'!AC28)*(Model!AD2028+Model!AD2029-AD2026-AD2190+AD2138)+Model!AD2190-AD2085+Model!AD2086,Model!AD2028+Model!AD2029-AD2026+AD2138-AD2085+Model!AD2086)</f>
        <v>0.07006600472</v>
      </c>
      <c r="AE2242" s="181">
        <f>IF(Model!AE2028+Model!AE2029-AE2026-AE2190+AE2138&gt;0,(1-'Assumptions (Biomass)'!AD28)*(Model!AE2028+Model!AE2029-AE2026-AE2190+AE2138)+Model!AE2190-AE2085+Model!AE2086,Model!AE2028+Model!AE2029-AE2026+AE2138-AE2085+Model!AE2086)</f>
        <v>0.1055856496</v>
      </c>
      <c r="AF2242" s="181">
        <f>IF(Model!AF2028+Model!AF2029-AF2026-AF2190+AF2138&gt;0,(1-'Assumptions (Biomass)'!AE28)*(Model!AF2028+Model!AF2029-AF2026-AF2190+AF2138)+Model!AF2190-AF2085+Model!AF2086,Model!AF2028+Model!AF2029-AF2026+AF2138-AF2085+Model!AF2086)</f>
        <v>0.1081240181</v>
      </c>
      <c r="AG2242" s="181">
        <f>IF(Model!AG2028+Model!AG2029-AG2026-AG2190+AG2138&gt;0,(1-'Assumptions (Biomass)'!AF28)*(Model!AG2028+Model!AG2029-AG2026-AG2190+AG2138)+Model!AG2190-AG2085+Model!AG2086,Model!AG2028+Model!AG2029-AG2026+AG2138-AG2085+Model!AG2086)</f>
        <v>0.1145522712</v>
      </c>
      <c r="AH2242" s="181">
        <f>IF(Model!AH2028+Model!AH2029-AH2026-AH2190+AH2138&gt;0,(1-'Assumptions (Biomass)'!AG28)*(Model!AH2028+Model!AH2029-AH2026-AH2190+AH2138)+Model!AH2190-AH2085+Model!AH2086,Model!AH2028+Model!AH2029-AH2026+AH2138-AH2085+Model!AH2086)</f>
        <v>0.1236927063</v>
      </c>
      <c r="AI2242" s="181">
        <f>IF(Model!AI2028+Model!AI2029-AI2026-AI2190+AI2138&gt;0,(1-'Assumptions (Biomass)'!AH28)*(Model!AI2028+Model!AI2029-AI2026-AI2190+AI2138)+Model!AI2190-AI2085+Model!AI2086,Model!AI2028+Model!AI2029-AI2026+AI2138-AI2085+Model!AI2086)</f>
        <v>0.1301713325</v>
      </c>
      <c r="AJ2242" s="181">
        <f>IF(Model!AJ2028+Model!AJ2029-AJ2026-AJ2190+AJ2138&gt;0,(1-'Assumptions (Biomass)'!AI28)*(Model!AJ2028+Model!AJ2029-AJ2026-AJ2190+AJ2138)+Model!AJ2190-AJ2085+Model!AJ2086,Model!AJ2028+Model!AJ2029-AJ2026+AJ2138-AJ2085+Model!AJ2086)</f>
        <v>0.1361894878</v>
      </c>
      <c r="AK2242" s="181">
        <f>IF(Model!AK2028+Model!AK2029-AK2026-AK2190+AK2138&gt;0,(1-'Assumptions (Biomass)'!AJ28)*(Model!AK2028+Model!AK2029-AK2026-AK2190+AK2138)+Model!AK2190-AK2085+Model!AK2086,Model!AK2028+Model!AK2029-AK2026+AK2138-AK2085+Model!AK2086)</f>
        <v>0.1425037982</v>
      </c>
      <c r="AL2242" s="181">
        <f>IF(Model!AL2028+Model!AL2029-AL2026-AL2190+AL2138&gt;0,(1-'Assumptions (Biomass)'!AK28)*(Model!AL2028+Model!AL2029-AL2026-AL2190+AL2138)+Model!AL2190-AL2085+Model!AL2086,Model!AL2028+Model!AL2029-AL2026+AL2138-AL2085+Model!AL2086)</f>
        <v>0.1494764246</v>
      </c>
      <c r="AM2242" s="181">
        <f>IF(Model!AM2028+Model!AM2029-AM2026-AM2190+AM2138&gt;0,(1-'Assumptions (Biomass)'!AL28)*(Model!AM2028+Model!AM2029-AM2026-AM2190+AM2138)+Model!AM2190-AM2085+Model!AM2086,Model!AM2028+Model!AM2029-AM2026+AM2138-AM2085+Model!AM2086)</f>
        <v>0.1578948156</v>
      </c>
      <c r="AN2242" s="181">
        <f>IF(Model!AN2028+Model!AN2029-AN2026-AN2190+AN2138&gt;0,(1-'Assumptions (Biomass)'!AM28)*(Model!AN2028+Model!AN2029-AN2026-AN2190+AN2138)+Model!AN2190-AN2085+Model!AN2086,Model!AN2028+Model!AN2029-AN2026+AN2138-AN2085+Model!AN2086)</f>
        <v>0.1662467781</v>
      </c>
      <c r="AO2242" s="181">
        <f>IF(Model!AO2028+Model!AO2029-AO2026-AO2190+AO2138&gt;0,(1-'Assumptions (Biomass)'!AN28)*(Model!AO2028+Model!AO2029-AO2026-AO2190+AO2138)+Model!AO2190-AO2085+Model!AO2086,Model!AO2028+Model!AO2029-AO2026+AO2138-AO2085+Model!AO2086)</f>
        <v>0.1757559833</v>
      </c>
      <c r="AP2242" s="181">
        <f>IF(Model!AP2028+Model!AP2029-AP2026-AP2190+AP2138&gt;0,(1-'Assumptions (Biomass)'!AO28)*(Model!AP2028+Model!AP2029-AP2026-AP2190+AP2138)+Model!AP2190-AP2085+Model!AP2086,Model!AP2028+Model!AP2029-AP2026+AP2138-AP2085+Model!AP2086)</f>
        <v>0.185532774</v>
      </c>
      <c r="AQ2242" s="181">
        <f>IF(Model!AQ2028+Model!AQ2029-AQ2026-AQ2190+AQ2138&gt;0,(1-'Assumptions (Biomass)'!AP28)*(Model!AQ2028+Model!AQ2029-AQ2026-AQ2190+AQ2138)+Model!AQ2190-AQ2085+Model!AQ2086,Model!AQ2028+Model!AQ2029-AQ2026+AQ2138-AQ2085+Model!AQ2086)</f>
        <v>0.1949627133</v>
      </c>
      <c r="AR2242" s="181">
        <f>IF(Model!AR2028+Model!AR2029-AR2026-AR2190+AR2138&gt;0,(1-'Assumptions (Biomass)'!AQ28)*(Model!AR2028+Model!AR2029-AR2026-AR2190+AR2138)+Model!AR2190-AR2085+Model!AR2086,Model!AR2028+Model!AR2029-AR2026+AR2138-AR2085+Model!AR2086)</f>
        <v>0.2043897387</v>
      </c>
      <c r="AS2242" s="181">
        <f>IF(Model!AS2028+Model!AS2029-AS2026-AS2190+AS2138&gt;0,(1-'Assumptions (Biomass)'!AR28)*(Model!AS2028+Model!AS2029-AS2026-AS2190+AS2138)+Model!AS2190-AS2085+Model!AS2086,Model!AS2028+Model!AS2029-AS2026+AS2138-AS2085+Model!AS2086)</f>
        <v>0.2139255063</v>
      </c>
      <c r="AT2242" s="181">
        <f>IF(Model!AT2028+Model!AT2029-AT2026-AT2190+AT2138&gt;0,(1-'Assumptions (Biomass)'!AS28)*(Model!AT2028+Model!AT2029-AT2026-AT2190+AT2138)+Model!AT2190-AT2085+Model!AT2086,Model!AT2028+Model!AT2029-AT2026+AT2138-AT2085+Model!AT2086)</f>
        <v>0.224023078</v>
      </c>
      <c r="AU2242" s="181">
        <f>IF(Model!AU2028+Model!AU2029-AU2026-AU2190+AU2138&gt;0,(1-'Assumptions (Biomass)'!AT28)*(Model!AU2028+Model!AU2029-AU2026-AU2190+AU2138)+Model!AU2190-AU2085+Model!AU2086,Model!AU2028+Model!AU2029-AU2026+AU2138-AU2085+Model!AU2086)</f>
        <v>0.2347604308</v>
      </c>
      <c r="AV2242" s="181">
        <f>IF(Model!AV2028+Model!AV2029-AV2026-AV2190+AV2138&gt;0,(1-'Assumptions (Biomass)'!AU28)*(Model!AV2028+Model!AV2029-AV2026-AV2190+AV2138)+Model!AV2190-AV2085+Model!AV2086,Model!AV2028+Model!AV2029-AV2026+AV2138-AV2085+Model!AV2086)</f>
        <v>0.245861928</v>
      </c>
      <c r="AW2242" s="181">
        <f>IF(Model!AW2028+Model!AW2029-AW2026-AW2190+AW2138&gt;0,(1-'Assumptions (Biomass)'!AV28)*(Model!AW2028+Model!AW2029-AW2026-AW2190+AW2138)+Model!AW2190-AW2085+Model!AW2086,Model!AW2028+Model!AW2029-AW2026+AW2138-AW2085+Model!AW2086)</f>
        <v>0.2564806643</v>
      </c>
      <c r="AX2242" s="181">
        <f>IF(Model!AX2028+Model!AX2029-AX2026-AX2190+AX2138&gt;0,(1-'Assumptions (Biomass)'!AW28)*(Model!AX2028+Model!AX2029-AX2026-AX2190+AX2138)+Model!AX2190-AX2085+Model!AX2086,Model!AX2028+Model!AX2029-AX2026+AX2138-AX2085+Model!AX2086)</f>
        <v>0.2686928267</v>
      </c>
      <c r="AY2242" s="181">
        <f>IF(Model!AY2028+Model!AY2029-AY2026-AY2190+AY2138&gt;0,(1-'Assumptions (Biomass)'!AX28)*(Model!AY2028+Model!AY2029-AY2026-AY2190+AY2138)+Model!AY2190-AY2085+Model!AY2086,Model!AY2028+Model!AY2029-AY2026+AY2138-AY2085+Model!AY2086)</f>
        <v>0.2868517734</v>
      </c>
      <c r="AZ2242" s="181">
        <f>IF(Model!AZ2028+Model!AZ2029-AZ2026-AZ2190+AZ2138&gt;0,(1-'Assumptions (Biomass)'!AY28)*(Model!AZ2028+Model!AZ2029-AZ2026-AZ2190+AZ2138)+Model!AZ2190-AZ2085+Model!AZ2086,Model!AZ2028+Model!AZ2029-AZ2026+AZ2138-AZ2085+Model!AZ2086)</f>
        <v>0.3018522819</v>
      </c>
      <c r="BA2242" s="181">
        <f>IF(Model!BA2028+Model!BA2029-BA2026-BA2190+BA2138&gt;0,(1-'Assumptions (Biomass)'!AZ28)*(Model!BA2028+Model!BA2029-BA2026-BA2190+BA2138)+Model!BA2190-BA2085+Model!BA2086,Model!BA2028+Model!BA2029-BA2026+BA2138-BA2085+Model!BA2086)</f>
        <v>0.3147119571</v>
      </c>
    </row>
    <row r="2243" ht="15.75" customHeight="1">
      <c r="A2243" s="318" t="s">
        <v>64</v>
      </c>
      <c r="B2243" s="159" t="s">
        <v>351</v>
      </c>
      <c r="C2243" s="181">
        <f>IF(C2028+C2029-C2026-C2190+C2138&gt;0,'Assumptions (Biomass)'!B28*(C2028+C2029-C2026-C2190+C2138)-'Assumptions (Biomass)'!B29*Model!C2025/10^3,'Assumptions (Biomass)'!B29*Model!C2025/10^3)</f>
        <v>0.05635216596</v>
      </c>
      <c r="D2243" s="181">
        <f>IF(D2028+D2029-D2026-D2190+D2138&gt;0,'Assumptions (Biomass)'!C28*(D2028+D2029-D2026-D2190+D2138)-'Assumptions (Biomass)'!C29*Model!D2025/10^3,'Assumptions (Biomass)'!C29*Model!D2025/10^3)</f>
        <v>0.06455410722</v>
      </c>
      <c r="E2243" s="181">
        <f>IF(E2028+E2029-E2026-E2190+E2138&gt;0,'Assumptions (Biomass)'!D28*(E2028+E2029-E2026-E2190+E2138)-'Assumptions (Biomass)'!D29*Model!E2025/10^3,'Assumptions (Biomass)'!D29*Model!E2025/10^3)</f>
        <v>0.05216964726</v>
      </c>
      <c r="F2243" s="181">
        <f>IF(F2028+F2029-F2026-F2190+F2138&gt;0,'Assumptions (Biomass)'!E28*(F2028+F2029-F2026-F2190+F2138)-'Assumptions (Biomass)'!E29*Model!F2025/10^3,'Assumptions (Biomass)'!E29*Model!F2025/10^3)</f>
        <v>0.06297123935</v>
      </c>
      <c r="G2243" s="181">
        <f>IF(G2028+G2029-G2026-G2190+G2138&gt;0,'Assumptions (Biomass)'!F28*(G2028+G2029-G2026-G2190+G2138)-'Assumptions (Biomass)'!F29*Model!G2025/10^3,'Assumptions (Biomass)'!F29*Model!G2025/10^3)</f>
        <v>0.06728890213</v>
      </c>
      <c r="H2243" s="181">
        <f>IF(H2028+H2029-H2026-H2190+H2138&gt;0,'Assumptions (Biomass)'!G28*(H2028+H2029-H2026-H2190+H2138)-'Assumptions (Biomass)'!G29*Model!H2025/10^3,'Assumptions (Biomass)'!G29*Model!H2025/10^3)</f>
        <v>0.1118156812</v>
      </c>
      <c r="I2243" s="181">
        <f>IF(I2028+I2029-I2026-I2190+I2138&gt;0,'Assumptions (Biomass)'!H28*(I2028+I2029-I2026-I2190+I2138)-'Assumptions (Biomass)'!H29*Model!I2025/10^3,'Assumptions (Biomass)'!H29*Model!I2025/10^3)</f>
        <v>0.08473968903</v>
      </c>
      <c r="J2243" s="181">
        <f>IF(J2028+J2029-J2026-J2190+J2138&gt;0,'Assumptions (Biomass)'!I28*(J2028+J2029-J2026-J2190+J2138)-'Assumptions (Biomass)'!I29*Model!J2025/10^3,'Assumptions (Biomass)'!I29*Model!J2025/10^3)</f>
        <v>0.1012767406</v>
      </c>
      <c r="K2243" s="181">
        <f>IF(K2028+K2029-K2026-K2190+K2138&gt;0,'Assumptions (Biomass)'!J28*(K2028+K2029-K2026-K2190+K2138)-'Assumptions (Biomass)'!J29*Model!K2025/10^3,'Assumptions (Biomass)'!J29*Model!K2025/10^3)</f>
        <v>0.1172932741</v>
      </c>
      <c r="L2243" s="181">
        <f>IF(L2028+L2029-L2026-L2190+L2138&gt;0,'Assumptions (Biomass)'!K28*(L2028+L2029-L2026-L2190+L2138)-'Assumptions (Biomass)'!K29*Model!L2025/10^3,'Assumptions (Biomass)'!K29*Model!L2025/10^3)</f>
        <v>0.0502238256</v>
      </c>
      <c r="M2243" s="181">
        <f>IF(M2028+M2029-M2026-M2190+M2138&gt;0,'Assumptions (Biomass)'!L28*(M2028+M2029-M2026-M2190+M2138)-'Assumptions (Biomass)'!L29*Model!M2025/10^3,'Assumptions (Biomass)'!L29*Model!M2025/10^3)</f>
        <v>0.05663135649</v>
      </c>
      <c r="N2243" s="181">
        <f>IF(N2028+N2029-N2026-N2190+N2138&gt;0,'Assumptions (Biomass)'!M28*(N2028+N2029-N2026-N2190+N2138)-'Assumptions (Biomass)'!M29*Model!N2025/10^3,'Assumptions (Biomass)'!M29*Model!N2025/10^3)</f>
        <v>0.04882893955</v>
      </c>
      <c r="O2243" s="181">
        <f>IF(O2028+O2029-O2026-O2190+O2138&gt;0,'Assumptions (Biomass)'!N28*(O2028+O2029-O2026-O2190+O2138)-'Assumptions (Biomass)'!N29*Model!O2025/10^3,'Assumptions (Biomass)'!N29*Model!O2025/10^3)</f>
        <v>0.03303601325</v>
      </c>
      <c r="P2243" s="181">
        <f>IF(P2028+P2029-P2026-P2190+P2138&gt;0,'Assumptions (Biomass)'!O28*(P2028+P2029-P2026-P2190+P2138)-'Assumptions (Biomass)'!O29*Model!P2025/10^3,'Assumptions (Biomass)'!O29*Model!P2025/10^3)</f>
        <v>0.03142771256</v>
      </c>
      <c r="Q2243" s="181">
        <f>IF(Q2028+Q2029-Q2026-Q2190+Q2138&gt;0,'Assumptions (Biomass)'!P28*(Q2028+Q2029-Q2026-Q2190+Q2138)-'Assumptions (Biomass)'!P29*Model!Q2025/10^3,'Assumptions (Biomass)'!P29*Model!Q2025/10^3)</f>
        <v>0.02908593255</v>
      </c>
      <c r="R2243" s="181">
        <f>IF(R2028+R2029-R2026-R2190+R2138&gt;0,'Assumptions (Biomass)'!Q28*(R2028+R2029-R2026-R2190+R2138)-'Assumptions (Biomass)'!Q29*Model!R2025/10^3,'Assumptions (Biomass)'!Q29*Model!R2025/10^3)</f>
        <v>0.006150109281</v>
      </c>
      <c r="S2243" s="181">
        <f>IF(S2028+S2029-S2026-S2190+S2138&gt;0,'Assumptions (Biomass)'!R28*(S2028+S2029-S2026-S2190+S2138)-'Assumptions (Biomass)'!R29*Model!S2025/10^3,'Assumptions (Biomass)'!R29*Model!S2025/10^3)</f>
        <v>0.008655195835</v>
      </c>
      <c r="T2243" s="181">
        <f>IF(T2028+T2029-T2026-T2190+T2138&gt;0,'Assumptions (Biomass)'!S28*(T2028+T2029-T2026-T2190+T2138)-'Assumptions (Biomass)'!S29*Model!T2025/10^3,'Assumptions (Biomass)'!S29*Model!T2025/10^3)</f>
        <v>0.001931574517</v>
      </c>
      <c r="U2243" s="181">
        <f>IF(U2028+U2029-U2026-U2190+U2138&gt;0,'Assumptions (Biomass)'!T28*(U2028+U2029-U2026-U2190+U2138)-'Assumptions (Biomass)'!T29*Model!U2025/10^3,'Assumptions (Biomass)'!T29*Model!U2025/10^3)</f>
        <v>0.0001924995662</v>
      </c>
      <c r="V2243" s="181">
        <f>IF(V2028+V2029-V2026-V2190+V2138&gt;0,'Assumptions (Biomass)'!U28*(V2028+V2029-V2026-V2190+V2138)-'Assumptions (Biomass)'!U29*Model!V2025/10^3,'Assumptions (Biomass)'!U29*Model!V2025/10^3)</f>
        <v>0.001136444861</v>
      </c>
      <c r="W2243" s="181">
        <f>IF(W2028+W2029-W2026-W2190+W2138&gt;0,'Assumptions (Biomass)'!V28*(W2028+W2029-W2026-W2190+W2138)-'Assumptions (Biomass)'!V29*Model!W2025/10^3,'Assumptions (Biomass)'!V29*Model!W2025/10^3)</f>
        <v>0.003764220935</v>
      </c>
      <c r="X2243" s="181">
        <f>IF(X2028+X2029-X2026-X2190+X2138&gt;0,'Assumptions (Biomass)'!W28*(X2028+X2029-X2026-X2190+X2138)-'Assumptions (Biomass)'!W29*Model!X2025/10^3,'Assumptions (Biomass)'!W29*Model!X2025/10^3)</f>
        <v>0.00522353528</v>
      </c>
      <c r="Y2243" s="181">
        <f>IF(Y2028+Y2029-Y2026-Y2190+Y2138&gt;0,'Assumptions (Biomass)'!X28*(Y2028+Y2029-Y2026-Y2190+Y2138)-'Assumptions (Biomass)'!X29*Model!Y2025/10^3,'Assumptions (Biomass)'!X29*Model!Y2025/10^3)</f>
        <v>0.006614771283</v>
      </c>
      <c r="Z2243" s="181">
        <f>IF(Z2028+Z2029-Z2026-Z2190+Z2138&gt;0,'Assumptions (Biomass)'!Y28*(Z2028+Z2029-Z2026-Z2190+Z2138)-'Assumptions (Biomass)'!Y29*Model!Z2025/10^3,'Assumptions (Biomass)'!Y29*Model!Z2025/10^3)</f>
        <v>0.008791791059</v>
      </c>
      <c r="AA2243" s="181">
        <f>IF(AA2028+AA2029-AA2026-AA2190+AA2138&gt;0,'Assumptions (Biomass)'!Z28*(AA2028+AA2029-AA2026-AA2190+AA2138)-'Assumptions (Biomass)'!Z29*Model!AA2025/10^3,'Assumptions (Biomass)'!Z29*Model!AA2025/10^3)</f>
        <v>0.01121462069</v>
      </c>
      <c r="AB2243" s="181">
        <f>IF(AB2028+AB2029-AB2026-AB2190+AB2138&gt;0,'Assumptions (Biomass)'!AA28*(AB2028+AB2029-AB2026-AB2190+AB2138)-'Assumptions (Biomass)'!AA29*Model!AB2025/10^3,'Assumptions (Biomass)'!AA29*Model!AB2025/10^3)</f>
        <v>0.01382545485</v>
      </c>
      <c r="AC2243" s="181">
        <f>IF(AC2028+AC2029-AC2026-AC2190+AC2138&gt;0,'Assumptions (Biomass)'!AB28*(AC2028+AC2029-AC2026-AC2190+AC2138)-'Assumptions (Biomass)'!AB29*Model!AC2025/10^3,'Assumptions (Biomass)'!AB29*Model!AC2025/10^3)</f>
        <v>0.01563978488</v>
      </c>
      <c r="AD2243" s="181">
        <f>IF(AD2028+AD2029-AD2026-AD2190+AD2138&gt;0,'Assumptions (Biomass)'!AC28*(AD2028+AD2029-AD2026-AD2190+AD2138)-'Assumptions (Biomass)'!AC29*Model!AD2025/10^3,'Assumptions (Biomass)'!AC29*Model!AD2025/10^3)</f>
        <v>0.01768260673</v>
      </c>
      <c r="AE2243" s="181">
        <f>IF(AE2028+AE2029-AE2026-AE2190+AE2138&gt;0,'Assumptions (Biomass)'!AD28*(AE2028+AE2029-AE2026-AE2190+AE2138)-'Assumptions (Biomass)'!AD29*Model!AE2025/10^3,'Assumptions (Biomass)'!AD29*Model!AE2025/10^3)</f>
        <v>0.02326547039</v>
      </c>
      <c r="AF2243" s="181">
        <f>IF(AF2028+AF2029-AF2026-AF2190+AF2138&gt;0,'Assumptions (Biomass)'!AE28*(AF2028+AF2029-AF2026-AF2190+AF2138)-'Assumptions (Biomass)'!AE29*Model!AF2025/10^3,'Assumptions (Biomass)'!AE29*Model!AF2025/10^3)</f>
        <v>0.02862923224</v>
      </c>
      <c r="AG2243" s="181">
        <f>IF(AG2028+AG2029-AG2026-AG2190+AG2138&gt;0,'Assumptions (Biomass)'!AF28*(AG2028+AG2029-AG2026-AG2190+AG2138)-'Assumptions (Biomass)'!AF29*Model!AG2025/10^3,'Assumptions (Biomass)'!AF29*Model!AG2025/10^3)</f>
        <v>0.0303723911</v>
      </c>
      <c r="AH2243" s="181">
        <f>IF(AH2028+AH2029-AH2026-AH2190+AH2138&gt;0,'Assumptions (Biomass)'!AG28*(AH2028+AH2029-AH2026-AH2190+AH2138)-'Assumptions (Biomass)'!AG29*Model!AH2025/10^3,'Assumptions (Biomass)'!AG29*Model!AH2025/10^3)</f>
        <v>0.03254096419</v>
      </c>
      <c r="AI2243" s="181">
        <f>IF(AI2028+AI2029-AI2026-AI2190+AI2138&gt;0,'Assumptions (Biomass)'!AH28*(AI2028+AI2029-AI2026-AI2190+AI2138)-'Assumptions (Biomass)'!AH29*Model!AI2025/10^3,'Assumptions (Biomass)'!AH29*Model!AI2025/10^3)</f>
        <v>0.03449903223</v>
      </c>
      <c r="AJ2243" s="181">
        <f>IF(AJ2028+AJ2029-AJ2026-AJ2190+AJ2138&gt;0,'Assumptions (Biomass)'!AI28*(AJ2028+AJ2029-AJ2026-AJ2190+AJ2138)-'Assumptions (Biomass)'!AI29*Model!AJ2025/10^3,'Assumptions (Biomass)'!AI29*Model!AJ2025/10^3)</f>
        <v>0.0362022689</v>
      </c>
      <c r="AK2243" s="181">
        <f>IF(AK2028+AK2029-AK2026-AK2190+AK2138&gt;0,'Assumptions (Biomass)'!AJ28*(AK2028+AK2029-AK2026-AK2190+AK2138)-'Assumptions (Biomass)'!AJ29*Model!AK2025/10^3,'Assumptions (Biomass)'!AJ29*Model!AK2025/10^3)</f>
        <v>0.03788075649</v>
      </c>
      <c r="AL2243" s="181">
        <f>IF(AL2028+AL2029-AL2026-AL2190+AL2138&gt;0,'Assumptions (Biomass)'!AK28*(AL2028+AL2029-AL2026-AL2190+AL2138)-'Assumptions (Biomass)'!AK29*Model!AL2025/10^3,'Assumptions (Biomass)'!AK29*Model!AL2025/10^3)</f>
        <v>0.03973423946</v>
      </c>
      <c r="AM2243" s="181">
        <f>IF(AM2028+AM2029-AM2026-AM2190+AM2138&gt;0,'Assumptions (Biomass)'!AL28*(AM2028+AM2029-AM2026-AM2190+AM2138)-'Assumptions (Biomass)'!AL29*Model!AM2025/10^3,'Assumptions (Biomass)'!AL29*Model!AM2025/10^3)</f>
        <v>0.04197203959</v>
      </c>
      <c r="AN2243" s="181">
        <f>IF(AN2028+AN2029-AN2026-AN2190+AN2138&gt;0,'Assumptions (Biomass)'!AM28*(AN2028+AN2029-AN2026-AN2190+AN2138)-'Assumptions (Biomass)'!AM29*Model!AN2025/10^3,'Assumptions (Biomass)'!AM29*Model!AN2025/10^3)</f>
        <v>0.04419218153</v>
      </c>
      <c r="AO2243" s="181">
        <f>IF(AO2028+AO2029-AO2026-AO2190+AO2138&gt;0,'Assumptions (Biomass)'!AN28*(AO2028+AO2029-AO2026-AO2190+AO2138)-'Assumptions (Biomass)'!AN29*Model!AO2025/10^3,'Assumptions (Biomass)'!AN29*Model!AO2025/10^3)</f>
        <v>0.04671994493</v>
      </c>
      <c r="AP2243" s="181">
        <f>IF(AP2028+AP2029-AP2026-AP2190+AP2138&gt;0,'Assumptions (Biomass)'!AO28*(AP2028+AP2029-AP2026-AP2190+AP2138)-'Assumptions (Biomass)'!AO29*Model!AP2025/10^3,'Assumptions (Biomass)'!AO29*Model!AP2025/10^3)</f>
        <v>0.04931883865</v>
      </c>
      <c r="AQ2243" s="181">
        <f>IF(AQ2028+AQ2029-AQ2026-AQ2190+AQ2138&gt;0,'Assumptions (Biomass)'!AP28*(AQ2028+AQ2029-AQ2026-AQ2190+AQ2138)-'Assumptions (Biomass)'!AP29*Model!AQ2025/10^3,'Assumptions (Biomass)'!AP29*Model!AQ2025/10^3)</f>
        <v>0.05182553137</v>
      </c>
      <c r="AR2243" s="181">
        <f>IF(AR2028+AR2029-AR2026-AR2190+AR2138&gt;0,'Assumptions (Biomass)'!AQ28*(AR2028+AR2029-AR2026-AR2190+AR2138)-'Assumptions (Biomass)'!AQ29*Model!AR2025/10^3,'Assumptions (Biomass)'!AQ29*Model!AR2025/10^3)</f>
        <v>0.05433144952</v>
      </c>
      <c r="AS2243" s="181">
        <f>IF(AS2028+AS2029-AS2026-AS2190+AS2138&gt;0,'Assumptions (Biomass)'!AR28*(AS2028+AS2029-AS2026-AS2190+AS2138)-'Assumptions (Biomass)'!AR29*Model!AS2025/10^3,'Assumptions (Biomass)'!AR29*Model!AS2025/10^3)</f>
        <v>0.05686627382</v>
      </c>
      <c r="AT2243" s="181">
        <f>IF(AT2028+AT2029-AT2026-AT2190+AT2138&gt;0,'Assumptions (Biomass)'!AS28*(AT2028+AT2029-AT2026-AT2190+AT2138)-'Assumptions (Biomass)'!AS29*Model!AT2025/10^3,'Assumptions (Biomass)'!AS29*Model!AT2025/10^3)</f>
        <v>0.05955043845</v>
      </c>
      <c r="AU2243" s="181">
        <f>IF(AU2028+AU2029-AU2026-AU2190+AU2138&gt;0,'Assumptions (Biomass)'!AT28*(AU2028+AU2029-AU2026-AU2190+AU2138)-'Assumptions (Biomass)'!AT29*Model!AU2025/10^3,'Assumptions (Biomass)'!AT29*Model!AU2025/10^3)</f>
        <v>0.06240467147</v>
      </c>
      <c r="AV2243" s="181">
        <f>IF(AV2028+AV2029-AV2026-AV2190+AV2138&gt;0,'Assumptions (Biomass)'!AU28*(AV2028+AV2029-AV2026-AV2190+AV2138)-'Assumptions (Biomass)'!AU29*Model!AV2025/10^3,'Assumptions (Biomass)'!AU29*Model!AV2025/10^3)</f>
        <v>0.06535570239</v>
      </c>
      <c r="AW2243" s="181">
        <f>IF(AW2028+AW2029-AW2026-AW2190+AW2138&gt;0,'Assumptions (Biomass)'!AV28*(AW2028+AW2029-AW2026-AW2190+AW2138)-'Assumptions (Biomass)'!AV29*Model!AW2025/10^3,'Assumptions (Biomass)'!AV29*Model!AW2025/10^3)</f>
        <v>0.06817840443</v>
      </c>
      <c r="AX2243" s="181">
        <f>IF(AX2028+AX2029-AX2026-AX2190+AX2138&gt;0,'Assumptions (Biomass)'!AW28*(AX2028+AX2029-AX2026-AX2190+AX2138)-'Assumptions (Biomass)'!AW29*Model!AX2025/10^3,'Assumptions (Biomass)'!AW29*Model!AX2025/10^3)</f>
        <v>0.07142467544</v>
      </c>
      <c r="AY2243" s="181">
        <f>IF(AY2028+AY2029-AY2026-AY2190+AY2138&gt;0,'Assumptions (Biomass)'!AX28*(AY2028+AY2029-AY2026-AY2190+AY2138)-'Assumptions (Biomass)'!AX29*Model!AY2025/10^3,'Assumptions (Biomass)'!AX29*Model!AY2025/10^3)</f>
        <v>0.07625173723</v>
      </c>
      <c r="AZ2243" s="181">
        <f>IF(AZ2028+AZ2029-AZ2026-AZ2190+AZ2138&gt;0,'Assumptions (Biomass)'!AY28*(AZ2028+AZ2029-AZ2026-AZ2190+AZ2138)-'Assumptions (Biomass)'!AY29*Model!AZ2025/10^3,'Assumptions (Biomass)'!AY29*Model!AZ2025/10^3)</f>
        <v>0.08023921417</v>
      </c>
      <c r="BA2243" s="181">
        <f>IF(BA2028+BA2029-BA2026-BA2190+BA2138&gt;0,'Assumptions (Biomass)'!AZ28*(BA2028+BA2029-BA2026-BA2190+BA2138)-'Assumptions (Biomass)'!AZ29*Model!BA2025/10^3,'Assumptions (Biomass)'!AZ29*Model!BA2025/10^3)</f>
        <v>0.08365760885</v>
      </c>
    </row>
    <row r="2244" ht="15.75" customHeight="1">
      <c r="A2244" s="321" t="s">
        <v>363</v>
      </c>
      <c r="B2244" s="322" t="s">
        <v>364</v>
      </c>
      <c r="C2244" s="256">
        <f>C2030*'Assumptions (Biomass)'!$V$27/1000000000</f>
        <v>0.0013674</v>
      </c>
      <c r="D2244" s="256">
        <f>D2030*'Assumptions (Biomass)'!$V$27/1000000000</f>
        <v>0.0008256</v>
      </c>
      <c r="E2244" s="256">
        <f>E2030*'Assumptions (Biomass)'!$V$27/1000000000</f>
        <v>0</v>
      </c>
      <c r="F2244" s="256">
        <f>F2030*'Assumptions (Biomass)'!$V$27/1000000000</f>
        <v>0</v>
      </c>
      <c r="G2244" s="256">
        <f>G2030*'Assumptions (Biomass)'!$V$27/1000000000</f>
        <v>0.0014706</v>
      </c>
      <c r="H2244" s="256">
        <f>H2030*'Assumptions (Biomass)'!$V$27/1000000000</f>
        <v>0.003741</v>
      </c>
      <c r="I2244" s="256">
        <f>I2030*'Assumptions (Biomass)'!$V$27/1000000000</f>
        <v>0.0020382</v>
      </c>
      <c r="J2244" s="256">
        <f>J2030*'Assumptions (Biomass)'!$V$27/1000000000</f>
        <v>0.0012384</v>
      </c>
      <c r="K2244" s="256">
        <f>K2030*'Assumptions (Biomass)'!$V$27/1000000000</f>
        <v>0.0060114</v>
      </c>
      <c r="L2244" s="256">
        <f>L2030*'Assumptions (Biomass)'!$V$27/1000000000</f>
        <v>0.0016512</v>
      </c>
      <c r="M2244" s="256">
        <f>M2030*'Assumptions (Biomass)'!$V$27/1000000000</f>
        <v>0.0005418</v>
      </c>
      <c r="N2244" s="256">
        <f>N2030*'Assumptions (Biomass)'!$V$27/1000000000</f>
        <v>0.0008772</v>
      </c>
      <c r="O2244" s="256">
        <f>O2030*'Assumptions (Biomass)'!$V$27/1000000000</f>
        <v>0</v>
      </c>
      <c r="P2244" s="256">
        <f>P2030*'Assumptions (Biomass)'!$V$27/1000000000</f>
        <v>0.0396546</v>
      </c>
      <c r="Q2244" s="256">
        <f>Q2030*'Assumptions (Biomass)'!$V$27/1000000000</f>
        <v>0</v>
      </c>
      <c r="R2244" s="256">
        <f>R2030*'Assumptions (Biomass)'!$V$27/1000000000</f>
        <v>0</v>
      </c>
      <c r="S2244" s="256">
        <f>S2030*'Assumptions (Biomass)'!$V$27/1000000000</f>
        <v>0.0026058</v>
      </c>
      <c r="T2244" s="256">
        <f>T2030*'Assumptions (Biomass)'!$V$27/1000000000</f>
        <v>0.0008256</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5650.4</v>
      </c>
      <c r="Y2245" s="167">
        <f>'Assumptions (Petroleum)'!X38</f>
        <v>2.1</v>
      </c>
      <c r="Z2245" s="167">
        <f>'Assumptions (Petroleum)'!Y38</f>
        <v>0.5</v>
      </c>
      <c r="AA2245" s="167">
        <f>'Assumptions (Petroleum)'!Z38</f>
        <v>12.2</v>
      </c>
      <c r="AB2245" s="167">
        <f>'Assumptions (Petroleum)'!AA38</f>
        <v>0.7</v>
      </c>
      <c r="AC2245" s="167">
        <f>'Assumptions (Petroleum)'!AB38</f>
        <v>1.2</v>
      </c>
      <c r="AD2245" s="167">
        <f>'Assumptions (Petroleum)'!AC38</f>
        <v>52</v>
      </c>
      <c r="AE2245" s="167">
        <f>'Assumptions (Petroleum)'!AD38</f>
        <v>204</v>
      </c>
      <c r="AF2245" s="167">
        <f>'Assumptions (Petroleum)'!AE38</f>
        <v>0.5</v>
      </c>
      <c r="AG2245" s="167">
        <f>'Assumptions (Petroleum)'!AF38</f>
        <v>0</v>
      </c>
      <c r="AH2245" s="167">
        <f>'Assumptions (Petroleum)'!AG38</f>
        <v>0</v>
      </c>
      <c r="AI2245" s="167">
        <f>'Assumptions (Petroleum)'!AH38</f>
        <v>2.6</v>
      </c>
      <c r="AJ2245" s="167">
        <f>'Assumptions (Petroleum)'!AI38</f>
        <v>188</v>
      </c>
      <c r="AK2245" s="167">
        <f>'Assumptions (Petroleum)'!AJ38</f>
        <v>1.6</v>
      </c>
      <c r="AL2245" s="167">
        <f>'Assumptions (Petroleum)'!AK38</f>
        <v>0.1</v>
      </c>
      <c r="AM2245" s="167">
        <f>'Assumptions (Petroleum)'!AL38</f>
        <v>52.6</v>
      </c>
      <c r="AN2245" s="167">
        <f>'Assumptions (Petroleum)'!AM38</f>
        <v>0.3</v>
      </c>
      <c r="AO2245" s="167">
        <f>'Assumptions (Petroleum)'!AN38</f>
        <v>27</v>
      </c>
      <c r="AP2245" s="167">
        <f>'Assumptions (Petroleum)'!AO38</f>
        <v>12.2</v>
      </c>
      <c r="AQ2245" s="167">
        <f>'Assumptions (Petroleum)'!AP38</f>
        <v>40</v>
      </c>
      <c r="AR2245" s="167">
        <f>'Assumptions (Petroleum)'!AQ38</f>
        <v>0.4</v>
      </c>
      <c r="AS2245" s="167">
        <f>'Assumptions (Petroleum)'!AR38</f>
        <v>281</v>
      </c>
      <c r="AT2245" s="167">
        <f>'Assumptions (Petroleum)'!AS38</f>
        <v>242.2</v>
      </c>
      <c r="AU2245" s="167">
        <f>'Assumptions (Petroleum)'!AT38</f>
        <v>181.8</v>
      </c>
      <c r="AV2245" s="167">
        <f>'Assumptions (Petroleum)'!AU38</f>
        <v>0.4</v>
      </c>
      <c r="AW2245" s="167">
        <f>'Assumptions (Petroleum)'!AV38</f>
        <v>10.4</v>
      </c>
      <c r="AX2245" s="167">
        <f>'Assumptions (Petroleum)'!AW38</f>
        <v>0.2</v>
      </c>
      <c r="AY2245" s="167">
        <f>'Assumptions (Petroleum)'!AX38</f>
        <v>0.2</v>
      </c>
      <c r="AZ2245" s="167">
        <f>'Assumptions (Petroleum)'!AY38</f>
        <v>4</v>
      </c>
      <c r="BA2245" s="167">
        <f>'Assumptions (Petroleum)'!AZ38</f>
        <v>12.5</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6981.1</v>
      </c>
      <c r="Y2246" s="167">
        <f>X2246-'Assumptions (Petroleum)'!X44+X2253</f>
        <v>6981.1</v>
      </c>
      <c r="Z2246" s="167">
        <f>Y2246-'Assumptions (Petroleum)'!Y44+Y2253</f>
        <v>6981.1</v>
      </c>
      <c r="AA2246" s="167">
        <f>Z2246-'Assumptions (Petroleum)'!Z44+Z2253</f>
        <v>6981.1</v>
      </c>
      <c r="AB2246" s="167">
        <f>AA2246-'Assumptions (Petroleum)'!AA44+AA2253</f>
        <v>6981.1</v>
      </c>
      <c r="AC2246" s="167">
        <f>AB2246-'Assumptions (Petroleum)'!AB44+AB2253</f>
        <v>6981.1</v>
      </c>
      <c r="AD2246" s="167">
        <f>AC2246-'Assumptions (Petroleum)'!AC44+AC2253</f>
        <v>6981.1</v>
      </c>
      <c r="AE2246" s="167">
        <f>AD2246-'Assumptions (Petroleum)'!AD44+AD2253</f>
        <v>6981.1</v>
      </c>
      <c r="AF2246" s="167">
        <f>AE2246-'Assumptions (Petroleum)'!AE44+AE2253</f>
        <v>6981.1</v>
      </c>
      <c r="AG2246" s="167">
        <f>AF2246-'Assumptions (Petroleum)'!AF44+AF2253</f>
        <v>6981.1</v>
      </c>
      <c r="AH2246" s="167">
        <f>AG2246-'Assumptions (Petroleum)'!AG44+AG2253</f>
        <v>6981.1</v>
      </c>
      <c r="AI2246" s="167">
        <f>AH2246-'Assumptions (Petroleum)'!AH44+AH2253</f>
        <v>6981.1</v>
      </c>
      <c r="AJ2246" s="167">
        <f>AI2246-'Assumptions (Petroleum)'!AI44+AI2253</f>
        <v>6981.1</v>
      </c>
      <c r="AK2246" s="167">
        <f>AJ2246-'Assumptions (Petroleum)'!AJ44+AJ2253</f>
        <v>6981.1</v>
      </c>
      <c r="AL2246" s="167">
        <f>AK2246-'Assumptions (Petroleum)'!AK44+AK2253</f>
        <v>6981.1</v>
      </c>
      <c r="AM2246" s="167">
        <f>AL2246-'Assumptions (Petroleum)'!AL44+AL2253</f>
        <v>6981.1</v>
      </c>
      <c r="AN2246" s="167">
        <f>AM2246-'Assumptions (Petroleum)'!AM44+AM2253</f>
        <v>6981.1</v>
      </c>
      <c r="AO2246" s="167">
        <f>AN2246-'Assumptions (Petroleum)'!AN44+AN2253</f>
        <v>6981.1</v>
      </c>
      <c r="AP2246" s="167">
        <f>AO2246-'Assumptions (Petroleum)'!AO44+AO2253</f>
        <v>6981.1</v>
      </c>
      <c r="AQ2246" s="167">
        <f>AP2246-'Assumptions (Petroleum)'!AP44+AP2253</f>
        <v>6981.1</v>
      </c>
      <c r="AR2246" s="167">
        <f>AQ2246-'Assumptions (Petroleum)'!AQ44+AQ2253</f>
        <v>6981.1</v>
      </c>
      <c r="AS2246" s="167">
        <f>AR2246-'Assumptions (Petroleum)'!AR44+AR2253</f>
        <v>6981.1</v>
      </c>
      <c r="AT2246" s="167">
        <f>AS2246-'Assumptions (Petroleum)'!AS44+AS2253</f>
        <v>6981.1</v>
      </c>
      <c r="AU2246" s="167">
        <f>AT2246-'Assumptions (Petroleum)'!AT44+AT2253</f>
        <v>6981.1</v>
      </c>
      <c r="AV2246" s="167">
        <f>AU2246-'Assumptions (Petroleum)'!AU44+AU2253</f>
        <v>6981.1</v>
      </c>
      <c r="AW2246" s="167">
        <f>AV2246-'Assumptions (Petroleum)'!AV44+AV2253</f>
        <v>6981.1</v>
      </c>
      <c r="AX2246" s="167">
        <f>AW2246-'Assumptions (Petroleum)'!AW44+AW2253</f>
        <v>6981.1</v>
      </c>
      <c r="AY2246" s="167">
        <f>AX2246-'Assumptions (Petroleum)'!AX44+AX2253</f>
        <v>6981.1</v>
      </c>
      <c r="AZ2246" s="167">
        <f>AY2246-'Assumptions (Petroleum)'!AY44+AY2253</f>
        <v>6981.1</v>
      </c>
      <c r="BA2246" s="167">
        <f>AZ2246-'Assumptions (Petroleum)'!AZ44+AZ2253</f>
        <v>6981.1</v>
      </c>
    </row>
    <row r="2247" ht="15.75" customHeight="1">
      <c r="A2247" s="325" t="s">
        <v>350</v>
      </c>
      <c r="B2247" s="24" t="s">
        <v>149</v>
      </c>
      <c r="C2247" s="171">
        <v>7485.6</v>
      </c>
      <c r="D2247" s="171">
        <v>7645.2</v>
      </c>
      <c r="E2247" s="171">
        <v>7541.7</v>
      </c>
      <c r="F2247" s="171">
        <v>7116.6</v>
      </c>
      <c r="G2247" s="171">
        <v>7125.3</v>
      </c>
      <c r="H2247" s="171">
        <v>7126.4</v>
      </c>
      <c r="I2247" s="171">
        <v>7130.1</v>
      </c>
      <c r="J2247" s="171">
        <v>6913.5</v>
      </c>
      <c r="K2247" s="171">
        <v>6953.5</v>
      </c>
      <c r="L2247" s="171">
        <v>6953.9</v>
      </c>
      <c r="M2247" s="171">
        <v>7233.8</v>
      </c>
      <c r="N2247" s="171">
        <v>7471.7</v>
      </c>
      <c r="O2247" s="171">
        <v>7648.2</v>
      </c>
      <c r="P2247" s="171">
        <v>7642.8</v>
      </c>
      <c r="Q2247" s="171">
        <v>7006.0</v>
      </c>
      <c r="R2247" s="171">
        <v>6998.2</v>
      </c>
      <c r="S2247" s="171">
        <v>6977.8</v>
      </c>
      <c r="T2247" s="171">
        <v>6976.9</v>
      </c>
      <c r="U2247" s="171">
        <v>6981.1</v>
      </c>
      <c r="V2247" s="319">
        <f t="shared" ref="V2247:W2247" si="77">U2247+V2253</f>
        <v>6981.1</v>
      </c>
      <c r="W2247" s="153">
        <f t="shared" si="77"/>
        <v>6981.1</v>
      </c>
      <c r="X2247" s="154">
        <f t="shared" ref="X2247:AZ2247" si="78">W2247+($BA$2247-$W$2247)/($BA$2-$W$2)</f>
        <v>6748.396667</v>
      </c>
      <c r="Y2247" s="154">
        <f t="shared" si="78"/>
        <v>6515.693333</v>
      </c>
      <c r="Z2247" s="154">
        <f t="shared" si="78"/>
        <v>6282.99</v>
      </c>
      <c r="AA2247" s="154">
        <f t="shared" si="78"/>
        <v>6050.286667</v>
      </c>
      <c r="AB2247" s="154">
        <f t="shared" si="78"/>
        <v>5817.583333</v>
      </c>
      <c r="AC2247" s="154">
        <f t="shared" si="78"/>
        <v>5584.88</v>
      </c>
      <c r="AD2247" s="154">
        <f t="shared" si="78"/>
        <v>5352.176667</v>
      </c>
      <c r="AE2247" s="154">
        <f t="shared" si="78"/>
        <v>5119.473333</v>
      </c>
      <c r="AF2247" s="154">
        <f t="shared" si="78"/>
        <v>4886.77</v>
      </c>
      <c r="AG2247" s="154">
        <f t="shared" si="78"/>
        <v>4654.066667</v>
      </c>
      <c r="AH2247" s="154">
        <f t="shared" si="78"/>
        <v>4421.363333</v>
      </c>
      <c r="AI2247" s="154">
        <f t="shared" si="78"/>
        <v>4188.66</v>
      </c>
      <c r="AJ2247" s="154">
        <f t="shared" si="78"/>
        <v>3955.956667</v>
      </c>
      <c r="AK2247" s="154">
        <f t="shared" si="78"/>
        <v>3723.253333</v>
      </c>
      <c r="AL2247" s="154">
        <f t="shared" si="78"/>
        <v>3490.55</v>
      </c>
      <c r="AM2247" s="154">
        <f t="shared" si="78"/>
        <v>3257.846667</v>
      </c>
      <c r="AN2247" s="154">
        <f t="shared" si="78"/>
        <v>3025.143333</v>
      </c>
      <c r="AO2247" s="154">
        <f t="shared" si="78"/>
        <v>2792.44</v>
      </c>
      <c r="AP2247" s="154">
        <f t="shared" si="78"/>
        <v>2559.736667</v>
      </c>
      <c r="AQ2247" s="154">
        <f t="shared" si="78"/>
        <v>2327.033333</v>
      </c>
      <c r="AR2247" s="154">
        <f t="shared" si="78"/>
        <v>2094.33</v>
      </c>
      <c r="AS2247" s="154">
        <f t="shared" si="78"/>
        <v>1861.626667</v>
      </c>
      <c r="AT2247" s="154">
        <f t="shared" si="78"/>
        <v>1628.923333</v>
      </c>
      <c r="AU2247" s="154">
        <f t="shared" si="78"/>
        <v>1396.22</v>
      </c>
      <c r="AV2247" s="154">
        <f t="shared" si="78"/>
        <v>1163.516667</v>
      </c>
      <c r="AW2247" s="154">
        <f t="shared" si="78"/>
        <v>930.8133333</v>
      </c>
      <c r="AX2247" s="154">
        <f t="shared" si="78"/>
        <v>698.11</v>
      </c>
      <c r="AY2247" s="154">
        <f t="shared" si="78"/>
        <v>465.4066667</v>
      </c>
      <c r="AZ2247" s="154">
        <f t="shared" si="78"/>
        <v>232.7033333</v>
      </c>
      <c r="BA2247" s="155">
        <f>Inputs!$H$13</f>
        <v>0</v>
      </c>
    </row>
    <row r="2248" ht="15.75" customHeight="1">
      <c r="A2248" s="326" t="s">
        <v>28</v>
      </c>
      <c r="B2248" s="38" t="s">
        <v>150</v>
      </c>
      <c r="C2248" s="156">
        <v>18.830863</v>
      </c>
      <c r="D2248" s="156">
        <v>16.369449</v>
      </c>
      <c r="E2248" s="156">
        <v>11.084313</v>
      </c>
      <c r="F2248" s="156">
        <v>13.566749</v>
      </c>
      <c r="G2248" s="156">
        <v>12.61196</v>
      </c>
      <c r="H2248" s="156">
        <v>13.22817</v>
      </c>
      <c r="I2248" s="156">
        <v>4.681255</v>
      </c>
      <c r="J2248" s="156">
        <v>5.607797</v>
      </c>
      <c r="K2248" s="156">
        <v>3.321715</v>
      </c>
      <c r="L2248" s="156">
        <v>1.83204</v>
      </c>
      <c r="M2248" s="156">
        <v>1.064817</v>
      </c>
      <c r="N2248" s="156">
        <v>0.639182</v>
      </c>
      <c r="O2248" s="156">
        <v>0.412936</v>
      </c>
      <c r="P2248" s="156">
        <v>1.095646</v>
      </c>
      <c r="Q2248" s="156">
        <v>2.204722</v>
      </c>
      <c r="R2248" s="156">
        <v>2.055023</v>
      </c>
      <c r="S2248" s="156">
        <v>0.693038</v>
      </c>
      <c r="T2248" s="156">
        <v>0.746772</v>
      </c>
      <c r="U2248" s="156">
        <v>1.245706</v>
      </c>
      <c r="V2248" s="157">
        <f t="shared" ref="V2248:W2248" si="79">U2248</f>
        <v>1.245706</v>
      </c>
      <c r="W2248" s="157">
        <f t="shared" si="79"/>
        <v>1.245706</v>
      </c>
      <c r="X2248" s="154">
        <f t="shared" ref="X2248:AZ2248" si="80">W2248+($BA$2248-$W$2248)/($BA$2-$W$2)</f>
        <v>1.204182467</v>
      </c>
      <c r="Y2248" s="154">
        <f t="shared" si="80"/>
        <v>1.162658933</v>
      </c>
      <c r="Z2248" s="154">
        <f t="shared" si="80"/>
        <v>1.1211354</v>
      </c>
      <c r="AA2248" s="154">
        <f t="shared" si="80"/>
        <v>1.079611867</v>
      </c>
      <c r="AB2248" s="154">
        <f t="shared" si="80"/>
        <v>1.038088333</v>
      </c>
      <c r="AC2248" s="154">
        <f t="shared" si="80"/>
        <v>0.9965648</v>
      </c>
      <c r="AD2248" s="154">
        <f t="shared" si="80"/>
        <v>0.9550412667</v>
      </c>
      <c r="AE2248" s="154">
        <f t="shared" si="80"/>
        <v>0.9135177333</v>
      </c>
      <c r="AF2248" s="154">
        <f t="shared" si="80"/>
        <v>0.8719942</v>
      </c>
      <c r="AG2248" s="154">
        <f t="shared" si="80"/>
        <v>0.8304706667</v>
      </c>
      <c r="AH2248" s="154">
        <f t="shared" si="80"/>
        <v>0.7889471333</v>
      </c>
      <c r="AI2248" s="154">
        <f t="shared" si="80"/>
        <v>0.7474236</v>
      </c>
      <c r="AJ2248" s="154">
        <f t="shared" si="80"/>
        <v>0.7059000667</v>
      </c>
      <c r="AK2248" s="154">
        <f t="shared" si="80"/>
        <v>0.6643765333</v>
      </c>
      <c r="AL2248" s="154">
        <f t="shared" si="80"/>
        <v>0.622853</v>
      </c>
      <c r="AM2248" s="154">
        <f t="shared" si="80"/>
        <v>0.5813294667</v>
      </c>
      <c r="AN2248" s="154">
        <f t="shared" si="80"/>
        <v>0.5398059333</v>
      </c>
      <c r="AO2248" s="154">
        <f t="shared" si="80"/>
        <v>0.4982824</v>
      </c>
      <c r="AP2248" s="154">
        <f t="shared" si="80"/>
        <v>0.4567588667</v>
      </c>
      <c r="AQ2248" s="154">
        <f t="shared" si="80"/>
        <v>0.4152353333</v>
      </c>
      <c r="AR2248" s="154">
        <f t="shared" si="80"/>
        <v>0.3737118</v>
      </c>
      <c r="AS2248" s="154">
        <f t="shared" si="80"/>
        <v>0.3321882667</v>
      </c>
      <c r="AT2248" s="154">
        <f t="shared" si="80"/>
        <v>0.2906647333</v>
      </c>
      <c r="AU2248" s="154">
        <f t="shared" si="80"/>
        <v>0.2491412</v>
      </c>
      <c r="AV2248" s="154">
        <f t="shared" si="80"/>
        <v>0.2076176667</v>
      </c>
      <c r="AW2248" s="154">
        <f t="shared" si="80"/>
        <v>0.1660941333</v>
      </c>
      <c r="AX2248" s="154">
        <f t="shared" si="80"/>
        <v>0.1245706</v>
      </c>
      <c r="AY2248" s="154">
        <f t="shared" si="80"/>
        <v>0.08304706667</v>
      </c>
      <c r="AZ2248" s="154">
        <f t="shared" si="80"/>
        <v>0.04152353333</v>
      </c>
      <c r="BA2248" s="243">
        <f>Inputs!$I$13</f>
        <v>0</v>
      </c>
    </row>
    <row r="2249" ht="15.75" customHeight="1">
      <c r="A2249" s="325" t="s">
        <v>34</v>
      </c>
      <c r="B2249" s="150" t="s">
        <v>351</v>
      </c>
      <c r="C2249" s="327">
        <f>C2248*'Assumptions (Petroleum)'!B22/10^3</f>
        <v>1.254352404</v>
      </c>
      <c r="D2249" s="327">
        <f>D2248*'Assumptions (Petroleum)'!C22/10^3</f>
        <v>1.114310748</v>
      </c>
      <c r="E2249" s="327">
        <f>E2248*'Assumptions (Petroleum)'!D22/10^3</f>
        <v>0.7045545101</v>
      </c>
      <c r="F2249" s="327">
        <f>F2248*'Assumptions (Petroleum)'!E22/10^3</f>
        <v>1.067834278</v>
      </c>
      <c r="G2249" s="327">
        <f>G2248*'Assumptions (Petroleum)'!F22/10^3</f>
        <v>1.472726595</v>
      </c>
      <c r="H2249" s="327">
        <f>H2248*'Assumptions (Petroleum)'!G22/10^3</f>
        <v>2.168814033</v>
      </c>
      <c r="I2249" s="327">
        <f>I2248*'Assumptions (Petroleum)'!H22/10^3</f>
        <v>0.9179780694</v>
      </c>
      <c r="J2249" s="327">
        <f>J2248*'Assumptions (Petroleum)'!I22/10^3</f>
        <v>1.218030658</v>
      </c>
      <c r="K2249" s="327">
        <f>K2248*'Assumptions (Petroleum)'!J22/10^3</f>
        <v>0.9520231991</v>
      </c>
      <c r="L2249" s="327">
        <f>L2248*'Assumptions (Petroleum)'!K22/10^3</f>
        <v>0.3093397253</v>
      </c>
      <c r="M2249" s="327">
        <f>M2248*'Assumptions (Petroleum)'!L22/10^3</f>
        <v>0.2358575965</v>
      </c>
      <c r="N2249" s="327">
        <f>N2248*'Assumptions (Petroleum)'!M22/10^3</f>
        <v>0.1998103082</v>
      </c>
      <c r="O2249" s="327">
        <f>O2248*'Assumptions (Petroleum)'!N22/10^3</f>
        <v>0.133975492</v>
      </c>
      <c r="P2249" s="327">
        <f>P2248*'Assumptions (Petroleum)'!O22/10^3</f>
        <v>0.3504237792</v>
      </c>
      <c r="Q2249" s="327">
        <f>Q2248*'Assumptions (Petroleum)'!P22/10^3</f>
        <v>0.6637894655</v>
      </c>
      <c r="R2249" s="327">
        <f>R2248*'Assumptions (Petroleum)'!Q22/10^3</f>
        <v>0.3721307152</v>
      </c>
      <c r="S2249" s="327">
        <f>S2248*'Assumptions (Petroleum)'!R22/10^3</f>
        <v>0.1064298347</v>
      </c>
      <c r="T2249" s="327">
        <f>T2248*'Assumptions (Petroleum)'!S22/10^3</f>
        <v>0.1444277982</v>
      </c>
      <c r="U2249" s="327">
        <f>U2248*'Assumptions (Petroleum)'!T22/10^3</f>
        <v>0.2936677153</v>
      </c>
      <c r="V2249" s="327">
        <f>V2248*'Assumptions (Petroleum)'!U22/10^3</f>
        <v>0.3047817071</v>
      </c>
      <c r="W2249" s="327">
        <f>W2248*'Assumptions (Petroleum)'!V22/10^3</f>
        <v>0.3042770668</v>
      </c>
      <c r="X2249" s="327">
        <f>X2248*'Assumptions (Petroleum)'!W22/10^3</f>
        <v>0.2894576939</v>
      </c>
      <c r="Y2249" s="327">
        <f>Y2248*'Assumptions (Petroleum)'!X22/10^3</f>
        <v>0.2720136999</v>
      </c>
      <c r="Z2249" s="327">
        <f>Z2248*'Assumptions (Petroleum)'!Y22/10^3</f>
        <v>0.2607405223</v>
      </c>
      <c r="AA2249" s="327">
        <f>AA2248*'Assumptions (Petroleum)'!Z22/10^3</f>
        <v>0.2537972629</v>
      </c>
      <c r="AB2249" s="327">
        <f>AB2248*'Assumptions (Petroleum)'!AA22/10^3</f>
        <v>0.2532057743</v>
      </c>
      <c r="AC2249" s="327">
        <f>AC2248*'Assumptions (Petroleum)'!AB22/10^3</f>
        <v>0.252751473</v>
      </c>
      <c r="AD2249" s="327">
        <f>AD2248*'Assumptions (Petroleum)'!AC22/10^3</f>
        <v>0.2544142282</v>
      </c>
      <c r="AE2249" s="327">
        <f>AE2248*'Assumptions (Petroleum)'!AD22/10^3</f>
        <v>0.2490400763</v>
      </c>
      <c r="AF2249" s="327">
        <f>AF2248*'Assumptions (Petroleum)'!AE22/10^3</f>
        <v>0.2483023717</v>
      </c>
      <c r="AG2249" s="327">
        <f>AG2248*'Assumptions (Petroleum)'!AF22/10^3</f>
        <v>0.2424239008</v>
      </c>
      <c r="AH2249" s="327">
        <f>AH2248*'Assumptions (Petroleum)'!AG22/10^3</f>
        <v>0.2355482257</v>
      </c>
      <c r="AI2249" s="327">
        <f>AI2248*'Assumptions (Petroleum)'!AH22/10^3</f>
        <v>0.2302041296</v>
      </c>
      <c r="AJ2249" s="327">
        <f>AJ2248*'Assumptions (Petroleum)'!AI22/10^3</f>
        <v>0.2249559086</v>
      </c>
      <c r="AK2249" s="327">
        <f>AK2248*'Assumptions (Petroleum)'!AJ22/10^3</f>
        <v>0.2161415157</v>
      </c>
      <c r="AL2249" s="327">
        <f>AL2248*'Assumptions (Petroleum)'!AK22/10^3</f>
        <v>0.2086947809</v>
      </c>
      <c r="AM2249" s="327">
        <f>AM2248*'Assumptions (Petroleum)'!AL22/10^3</f>
        <v>0.2018100515</v>
      </c>
      <c r="AN2249" s="327">
        <f>AN2248*'Assumptions (Petroleum)'!AM22/10^3</f>
        <v>0.1904727417</v>
      </c>
      <c r="AO2249" s="327">
        <f>AO2248*'Assumptions (Petroleum)'!AN22/10^3</f>
        <v>0.1801061369</v>
      </c>
      <c r="AP2249" s="327">
        <f>AP2248*'Assumptions (Petroleum)'!AO22/10^3</f>
        <v>0.1696257787</v>
      </c>
      <c r="AQ2249" s="327">
        <f>AQ2248*'Assumptions (Petroleum)'!AP22/10^3</f>
        <v>0.1584255651</v>
      </c>
      <c r="AR2249" s="327">
        <f>AR2248*'Assumptions (Petroleum)'!AQ22/10^3</f>
        <v>0.1458588844</v>
      </c>
      <c r="AS2249" s="327">
        <f>AS2248*'Assumptions (Petroleum)'!AR22/10^3</f>
        <v>0.133469392</v>
      </c>
      <c r="AT2249" s="327">
        <f>AT2248*'Assumptions (Petroleum)'!AS22/10^3</f>
        <v>0.1192638596</v>
      </c>
      <c r="AU2249" s="327">
        <f>AU2248*'Assumptions (Petroleum)'!AT22/10^3</f>
        <v>0.1041332062</v>
      </c>
      <c r="AV2249" s="327">
        <f>AV2248*'Assumptions (Petroleum)'!AU22/10^3</f>
        <v>0.08873016859</v>
      </c>
      <c r="AW2249" s="327">
        <f>AW2248*'Assumptions (Petroleum)'!AV22/10^3</f>
        <v>0.07239920451</v>
      </c>
      <c r="AX2249" s="327">
        <f>AX2248*'Assumptions (Petroleum)'!AW22/10^3</f>
        <v>0.05542810091</v>
      </c>
      <c r="AY2249" s="327">
        <f>AY2248*'Assumptions (Petroleum)'!AX22/10^3</f>
        <v>0.03778298122</v>
      </c>
      <c r="AZ2249" s="327">
        <f>AZ2248*'Assumptions (Petroleum)'!AY22/10^3</f>
        <v>0.01921197423</v>
      </c>
      <c r="BA2249" s="327">
        <f>BA2248*'Assumptions (Petroleum)'!AZ22/10^3</f>
        <v>0</v>
      </c>
    </row>
    <row r="2250" ht="15.75" customHeight="1">
      <c r="A2250" s="326" t="s">
        <v>31</v>
      </c>
      <c r="B2250" s="159" t="s">
        <v>351</v>
      </c>
      <c r="C2250" s="219">
        <f>'Assumptions (Petroleum)'!B17*Model!C2247/10^9+'Assumptions (Petroleum)'!B18*Model!C2248/10^3</f>
        <v>0.1030400002</v>
      </c>
      <c r="D2250" s="219">
        <f>'Assumptions (Petroleum)'!C17*Model!D2247/10^9+'Assumptions (Petroleum)'!C18*Model!D2248/10^3</f>
        <v>0.1001236631</v>
      </c>
      <c r="E2250" s="219">
        <f>'Assumptions (Petroleum)'!D17*Model!E2247/10^9+'Assumptions (Petroleum)'!D18*Model!E2248/10^3</f>
        <v>0.08783662928</v>
      </c>
      <c r="F2250" s="219">
        <f>'Assumptions (Petroleum)'!E17*Model!F2247/10^9+'Assumptions (Petroleum)'!E18*Model!F2248/10^3</f>
        <v>0.09245330629</v>
      </c>
      <c r="G2250" s="219">
        <f>'Assumptions (Petroleum)'!F17*Model!G2247/10^9+'Assumptions (Petroleum)'!F18*Model!G2248/10^3</f>
        <v>0.09176656816</v>
      </c>
      <c r="H2250" s="219">
        <f>'Assumptions (Petroleum)'!G17*Model!H2247/10^9+'Assumptions (Petroleum)'!G18*Model!H2248/10^3</f>
        <v>0.09515704298</v>
      </c>
      <c r="I2250" s="219">
        <f>'Assumptions (Petroleum)'!H17*Model!I2247/10^9+'Assumptions (Petroleum)'!H18*Model!I2248/10^3</f>
        <v>0.07370540405</v>
      </c>
      <c r="J2250" s="219">
        <f>'Assumptions (Petroleum)'!I17*Model!J2247/10^9+'Assumptions (Petroleum)'!I18*Model!J2248/10^3</f>
        <v>0.07578286983</v>
      </c>
      <c r="K2250" s="219">
        <f>'Assumptions (Petroleum)'!J17*Model!K2247/10^9+'Assumptions (Petroleum)'!J18*Model!K2248/10^3</f>
        <v>0.07110506487</v>
      </c>
      <c r="L2250" s="219">
        <f>'Assumptions (Petroleum)'!K17*Model!L2247/10^9+'Assumptions (Petroleum)'!K18*Model!L2248/10^3</f>
        <v>0.06816001051</v>
      </c>
      <c r="M2250" s="219">
        <f>'Assumptions (Petroleum)'!L17*Model!M2247/10^9+'Assumptions (Petroleum)'!L18*Model!M2248/10^3</f>
        <v>0.06977435153</v>
      </c>
      <c r="N2250" s="219">
        <f>'Assumptions (Petroleum)'!M17*Model!N2247/10^9+'Assumptions (Petroleum)'!M18*Model!N2248/10^3</f>
        <v>0.07205283476</v>
      </c>
      <c r="O2250" s="219">
        <f>'Assumptions (Petroleum)'!N17*Model!O2247/10^9+'Assumptions (Petroleum)'!N18*Model!O2248/10^3</f>
        <v>0.07441289892</v>
      </c>
      <c r="P2250" s="219">
        <f>'Assumptions (Petroleum)'!O17*Model!P2247/10^9+'Assumptions (Petroleum)'!O18*Model!P2248/10^3</f>
        <v>0.07788624707</v>
      </c>
      <c r="Q2250" s="219">
        <f>'Assumptions (Petroleum)'!P17*Model!Q2247/10^9+'Assumptions (Petroleum)'!P18*Model!Q2248/10^3</f>
        <v>0.07654362042</v>
      </c>
      <c r="R2250" s="219">
        <f>'Assumptions (Petroleum)'!Q17*Model!R2247/10^9+'Assumptions (Petroleum)'!Q18*Model!R2248/10^3</f>
        <v>0.07742834998</v>
      </c>
      <c r="S2250" s="219">
        <f>'Assumptions (Petroleum)'!R17*Model!S2247/10^9+'Assumptions (Petroleum)'!R18*Model!S2248/10^3</f>
        <v>0.07420738442</v>
      </c>
      <c r="T2250" s="219">
        <f>'Assumptions (Petroleum)'!S17*Model!T2247/10^9+'Assumptions (Petroleum)'!S18*Model!T2248/10^3</f>
        <v>0.0757798546</v>
      </c>
      <c r="U2250" s="219">
        <f>'Assumptions (Petroleum)'!T17*Model!U2247/10^9+'Assumptions (Petroleum)'!T18*Model!U2248/10^3</f>
        <v>0.07895793301</v>
      </c>
      <c r="V2250" s="219">
        <f>'Assumptions (Petroleum)'!U17*Model!V2247/10^9+'Assumptions (Petroleum)'!U18*Model!V2248/10^3</f>
        <v>0.08044978294</v>
      </c>
      <c r="W2250" s="219">
        <f>'Assumptions (Petroleum)'!V17*Model!W2247/10^9+'Assumptions (Petroleum)'!V18*Model!W2248/10^3</f>
        <v>0.08196982024</v>
      </c>
      <c r="X2250" s="219">
        <f>'Assumptions (Petroleum)'!W17*Model!X2247/10^9+'Assumptions (Petroleum)'!W18*Model!X2248/10^3</f>
        <v>0.0807346249</v>
      </c>
      <c r="Y2250" s="219">
        <f>'Assumptions (Petroleum)'!X17*Model!Y2247/10^9+'Assumptions (Petroleum)'!X18*Model!Y2248/10^3</f>
        <v>0.07942349082</v>
      </c>
      <c r="Z2250" s="219">
        <f>'Assumptions (Petroleum)'!Y17*Model!Z2247/10^9+'Assumptions (Petroleum)'!Y18*Model!Z2248/10^3</f>
        <v>0.07803398936</v>
      </c>
      <c r="AA2250" s="219">
        <f>'Assumptions (Petroleum)'!Z17*Model!AA2247/10^9+'Assumptions (Petroleum)'!Z18*Model!AA2248/10^3</f>
        <v>0.07656362719</v>
      </c>
      <c r="AB2250" s="219">
        <f>'Assumptions (Petroleum)'!AA17*Model!AB2247/10^9+'Assumptions (Petroleum)'!AA18*Model!AB2248/10^3</f>
        <v>0.07500984474</v>
      </c>
      <c r="AC2250" s="219">
        <f>'Assumptions (Petroleum)'!AB17*Model!AC2247/10^9+'Assumptions (Petroleum)'!AB18*Model!AC2248/10^3</f>
        <v>0.07337001461</v>
      </c>
      <c r="AD2250" s="219">
        <f>'Assumptions (Petroleum)'!AC17*Model!AD2247/10^9+'Assumptions (Petroleum)'!AC18*Model!AD2248/10^3</f>
        <v>0.07164143987</v>
      </c>
      <c r="AE2250" s="219">
        <f>'Assumptions (Petroleum)'!AD17*Model!AE2247/10^9+'Assumptions (Petroleum)'!AD18*Model!AE2248/10^3</f>
        <v>0.06982135241</v>
      </c>
      <c r="AF2250" s="219">
        <f>'Assumptions (Petroleum)'!AE17*Model!AF2247/10^9+'Assumptions (Petroleum)'!AE18*Model!AF2248/10^3</f>
        <v>0.06790691118</v>
      </c>
      <c r="AG2250" s="219">
        <f>'Assumptions (Petroleum)'!AF17*Model!AG2247/10^9+'Assumptions (Petroleum)'!AF18*Model!AG2248/10^3</f>
        <v>0.06589520045</v>
      </c>
      <c r="AH2250" s="219">
        <f>'Assumptions (Petroleum)'!AG17*Model!AH2247/10^9+'Assumptions (Petroleum)'!AG18*Model!AH2248/10^3</f>
        <v>0.06378322801</v>
      </c>
      <c r="AI2250" s="219">
        <f>'Assumptions (Petroleum)'!AH17*Model!AI2247/10^9+'Assumptions (Petroleum)'!AH18*Model!AI2248/10^3</f>
        <v>0.06156792328</v>
      </c>
      <c r="AJ2250" s="219">
        <f>'Assumptions (Petroleum)'!AI17*Model!AJ2247/10^9+'Assumptions (Petroleum)'!AI18*Model!AJ2248/10^3</f>
        <v>0.05924613545</v>
      </c>
      <c r="AK2250" s="219">
        <f>'Assumptions (Petroleum)'!AJ17*Model!AK2247/10^9+'Assumptions (Petroleum)'!AJ18*Model!AK2248/10^3</f>
        <v>0.05681463153</v>
      </c>
      <c r="AL2250" s="219">
        <f>'Assumptions (Petroleum)'!AK17*Model!AL2247/10^9+'Assumptions (Petroleum)'!AK18*Model!AL2248/10^3</f>
        <v>0.05427009437</v>
      </c>
      <c r="AM2250" s="219">
        <f>'Assumptions (Petroleum)'!AL17*Model!AM2247/10^9+'Assumptions (Petroleum)'!AL18*Model!AM2248/10^3</f>
        <v>0.05160912065</v>
      </c>
      <c r="AN2250" s="219">
        <f>'Assumptions (Petroleum)'!AM17*Model!AN2247/10^9+'Assumptions (Petroleum)'!AM18*Model!AN2248/10^3</f>
        <v>0.0488282188</v>
      </c>
      <c r="AO2250" s="219">
        <f>'Assumptions (Petroleum)'!AN17*Model!AO2247/10^9+'Assumptions (Petroleum)'!AN18*Model!AO2248/10^3</f>
        <v>0.04592380685</v>
      </c>
      <c r="AP2250" s="219">
        <f>'Assumptions (Petroleum)'!AO17*Model!AP2247/10^9+'Assumptions (Petroleum)'!AO18*Model!AP2248/10^3</f>
        <v>0.04289221031</v>
      </c>
      <c r="AQ2250" s="219">
        <f>'Assumptions (Petroleum)'!AP17*Model!AQ2247/10^9+'Assumptions (Petroleum)'!AP18*Model!AQ2248/10^3</f>
        <v>0.03972965992</v>
      </c>
      <c r="AR2250" s="219">
        <f>'Assumptions (Petroleum)'!AQ17*Model!AR2247/10^9+'Assumptions (Petroleum)'!AQ18*Model!AR2248/10^3</f>
        <v>0.0364322894</v>
      </c>
      <c r="AS2250" s="219">
        <f>'Assumptions (Petroleum)'!AR17*Model!AS2247/10^9+'Assumptions (Petroleum)'!AR18*Model!AS2248/10^3</f>
        <v>0.03299613308</v>
      </c>
      <c r="AT2250" s="219">
        <f>'Assumptions (Petroleum)'!AS17*Model!AT2247/10^9+'Assumptions (Petroleum)'!AS18*Model!AT2248/10^3</f>
        <v>0.02941712362</v>
      </c>
      <c r="AU2250" s="219">
        <f>'Assumptions (Petroleum)'!AT17*Model!AU2247/10^9+'Assumptions (Petroleum)'!AT18*Model!AU2248/10^3</f>
        <v>0.02569108949</v>
      </c>
      <c r="AV2250" s="219">
        <f>'Assumptions (Petroleum)'!AU17*Model!AV2247/10^9+'Assumptions (Petroleum)'!AU18*Model!AV2248/10^3</f>
        <v>0.02181375253</v>
      </c>
      <c r="AW2250" s="219">
        <f>'Assumptions (Petroleum)'!AV17*Model!AW2247/10^9+'Assumptions (Petroleum)'!AV18*Model!AW2248/10^3</f>
        <v>0.0177807254</v>
      </c>
      <c r="AX2250" s="219">
        <f>'Assumptions (Petroleum)'!AW17*Model!AX2247/10^9+'Assumptions (Petroleum)'!AW18*Model!AX2248/10^3</f>
        <v>0.01358750898</v>
      </c>
      <c r="AY2250" s="219">
        <f>'Assumptions (Petroleum)'!AX17*Model!AY2247/10^9+'Assumptions (Petroleum)'!AX18*Model!AY2248/10^3</f>
        <v>0.009229489736</v>
      </c>
      <c r="AZ2250" s="219">
        <f>'Assumptions (Petroleum)'!AY17*Model!AZ2247/10^9+'Assumptions (Petroleum)'!AY18*Model!AZ2248/10^3</f>
        <v>0.004701936953</v>
      </c>
      <c r="BA2250" s="219">
        <f>'Assumptions (Petroleum)'!AZ17*Model!BA2247/10^9+'Assumptions (Petroleum)'!AZ18*Model!BA2248/10^3</f>
        <v>0</v>
      </c>
    </row>
    <row r="2251" ht="15.75" customHeight="1">
      <c r="A2251" s="326" t="s">
        <v>36</v>
      </c>
      <c r="B2251" s="159" t="s">
        <v>351</v>
      </c>
      <c r="C2251" s="95">
        <f>C2248*'Assumptions (Petroleum)'!B32/10^3</f>
        <v>1.260473944</v>
      </c>
      <c r="D2251" s="95">
        <f>D2248*'Assumptions (Petroleum)'!C32/10^3</f>
        <v>1.122333621</v>
      </c>
      <c r="E2251" s="95">
        <f>E2248*'Assumptions (Petroleum)'!D32/10^3</f>
        <v>0.6870899605</v>
      </c>
      <c r="F2251" s="95">
        <f>F2248*'Assumptions (Petroleum)'!E32/10^3</f>
        <v>1.02225318</v>
      </c>
      <c r="G2251" s="95">
        <f>G2248*'Assumptions (Petroleum)'!F32/10^3</f>
        <v>0.9984598657</v>
      </c>
      <c r="H2251" s="95">
        <f>H2248*'Assumptions (Petroleum)'!G32/10^3</f>
        <v>1.267958456</v>
      </c>
      <c r="I2251" s="95">
        <f>I2248*'Assumptions (Petroleum)'!H32/10^3</f>
        <v>0.4037006643</v>
      </c>
      <c r="J2251" s="95">
        <f>J2248*'Assumptions (Petroleum)'!I32/10^3</f>
        <v>0.4915329403</v>
      </c>
      <c r="K2251" s="95">
        <f>K2248*'Assumptions (Petroleum)'!J32/10^3</f>
        <v>0.3369487905</v>
      </c>
      <c r="L2251" s="95">
        <f>L2248*'Assumptions (Petroleum)'!K32/10^3</f>
        <v>0.1297544162</v>
      </c>
      <c r="M2251" s="95">
        <f>M2248*'Assumptions (Petroleum)'!L32/10^3</f>
        <v>0.07797537761</v>
      </c>
      <c r="N2251" s="95">
        <f>N2248*'Assumptions (Petroleum)'!M32/10^3</f>
        <v>0.0450893684</v>
      </c>
      <c r="O2251" s="95">
        <f>O2248*'Assumptions (Petroleum)'!N32/10^3</f>
        <v>0.02518818754</v>
      </c>
      <c r="P2251" s="95">
        <f>P2248*'Assumptions (Petroleum)'!O32/10^3</f>
        <v>0.07419090194</v>
      </c>
      <c r="Q2251" s="95">
        <f>Q2248*'Assumptions (Petroleum)'!P32/10^3</f>
        <v>0.1602023761</v>
      </c>
      <c r="R2251" s="95">
        <f>R2248*'Assumptions (Petroleum)'!Q32/10^3</f>
        <v>0.1230272399</v>
      </c>
      <c r="S2251" s="95">
        <f>S2248*'Assumptions (Petroleum)'!R32/10^3</f>
        <v>0.04440294466</v>
      </c>
      <c r="T2251" s="95">
        <f>T2248*'Assumptions (Petroleum)'!S32/10^3</f>
        <v>0.04670312088</v>
      </c>
      <c r="U2251" s="95">
        <f>U2248*'Assumptions (Petroleum)'!T32/10^3</f>
        <v>0.0799743252</v>
      </c>
      <c r="V2251" s="95">
        <f>V2248*'Assumptions (Petroleum)'!U32/10^3</f>
        <v>0.08108300354</v>
      </c>
      <c r="W2251" s="95">
        <f>W2248*'Assumptions (Petroleum)'!V32/10^3</f>
        <v>0.08457506626</v>
      </c>
      <c r="X2251" s="95">
        <f>X2248*'Assumptions (Petroleum)'!W32/10^3</f>
        <v>0.08237599114</v>
      </c>
      <c r="Y2251" s="95">
        <f>Y2248*'Assumptions (Petroleum)'!X32/10^3</f>
        <v>0.08026978673</v>
      </c>
      <c r="Z2251" s="95">
        <f>Z2248*'Assumptions (Petroleum)'!Y32/10^3</f>
        <v>0.078665508</v>
      </c>
      <c r="AA2251" s="95">
        <f>AA2248*'Assumptions (Petroleum)'!Z32/10^3</f>
        <v>0.07719175185</v>
      </c>
      <c r="AB2251" s="95">
        <f>AB2248*'Assumptions (Petroleum)'!AA32/10^3</f>
        <v>0.07631671439</v>
      </c>
      <c r="AC2251" s="95">
        <f>AC2248*'Assumptions (Petroleum)'!AB32/10^3</f>
        <v>0.07444699812</v>
      </c>
      <c r="AD2251" s="95">
        <f>AD2248*'Assumptions (Petroleum)'!AC32/10^3</f>
        <v>0.0727470309</v>
      </c>
      <c r="AE2251" s="95">
        <f>AE2248*'Assumptions (Petroleum)'!AD32/10^3</f>
        <v>0.07080628448</v>
      </c>
      <c r="AF2251" s="95">
        <f>AF2248*'Assumptions (Petroleum)'!AE32/10^3</f>
        <v>0.06883263233</v>
      </c>
      <c r="AG2251" s="95">
        <f>AG2248*'Assumptions (Petroleum)'!AF32/10^3</f>
        <v>0.06676548993</v>
      </c>
      <c r="AH2251" s="95">
        <f>AH2248*'Assumptions (Petroleum)'!AG32/10^3</f>
        <v>0.06469304955</v>
      </c>
      <c r="AI2251" s="95">
        <f>AI2248*'Assumptions (Petroleum)'!AH32/10^3</f>
        <v>0.06225152891</v>
      </c>
      <c r="AJ2251" s="95">
        <f>AJ2248*'Assumptions (Petroleum)'!AI32/10^3</f>
        <v>0.0596853895</v>
      </c>
      <c r="AK2251" s="95">
        <f>AK2248*'Assumptions (Petroleum)'!AJ32/10^3</f>
        <v>0.05703178243</v>
      </c>
      <c r="AL2251" s="95">
        <f>AL2248*'Assumptions (Petroleum)'!AK32/10^3</f>
        <v>0.05436416697</v>
      </c>
      <c r="AM2251" s="95">
        <f>AM2248*'Assumptions (Petroleum)'!AL32/10^3</f>
        <v>0.05179154906</v>
      </c>
      <c r="AN2251" s="95">
        <f>AN2248*'Assumptions (Petroleum)'!AM32/10^3</f>
        <v>0.04903872939</v>
      </c>
      <c r="AO2251" s="95">
        <f>AO2248*'Assumptions (Petroleum)'!AN32/10^3</f>
        <v>0.04628289595</v>
      </c>
      <c r="AP2251" s="95">
        <f>AP2248*'Assumptions (Petroleum)'!AO32/10^3</f>
        <v>0.04337399555</v>
      </c>
      <c r="AQ2251" s="95">
        <f>AQ2248*'Assumptions (Petroleum)'!AP32/10^3</f>
        <v>0.04023549409</v>
      </c>
      <c r="AR2251" s="95">
        <f>AR2248*'Assumptions (Petroleum)'!AQ32/10^3</f>
        <v>0.03692007996</v>
      </c>
      <c r="AS2251" s="95">
        <f>AS2248*'Assumptions (Petroleum)'!AR32/10^3</f>
        <v>0.03344302717</v>
      </c>
      <c r="AT2251" s="95">
        <f>AT2248*'Assumptions (Petroleum)'!AS32/10^3</f>
        <v>0.02984249295</v>
      </c>
      <c r="AU2251" s="95">
        <f>AU2248*'Assumptions (Petroleum)'!AT32/10^3</f>
        <v>0.02610953436</v>
      </c>
      <c r="AV2251" s="95">
        <f>AV2248*'Assumptions (Petroleum)'!AU32/10^3</f>
        <v>0.02221117259</v>
      </c>
      <c r="AW2251" s="95">
        <f>AW2248*'Assumptions (Petroleum)'!AV32/10^3</f>
        <v>0.01810083567</v>
      </c>
      <c r="AX2251" s="95">
        <f>AX2248*'Assumptions (Petroleum)'!AW32/10^3</f>
        <v>0.01387400324</v>
      </c>
      <c r="AY2251" s="95">
        <f>AY2248*'Assumptions (Petroleum)'!AX32/10^3</f>
        <v>0.00958274372</v>
      </c>
      <c r="AZ2251" s="95">
        <f>AZ2248*'Assumptions (Petroleum)'!AY32/10^3</f>
        <v>0.004919002329</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2.6</v>
      </c>
      <c r="D2253" s="319">
        <v>188.0</v>
      </c>
      <c r="E2253" s="319">
        <v>1.6</v>
      </c>
      <c r="F2253" s="319">
        <v>0.1</v>
      </c>
      <c r="G2253" s="319">
        <v>52.6</v>
      </c>
      <c r="H2253" s="319">
        <v>0.3</v>
      </c>
      <c r="I2253" s="319">
        <v>27.0</v>
      </c>
      <c r="J2253" s="319">
        <v>12.2</v>
      </c>
      <c r="K2253" s="319">
        <v>40.0</v>
      </c>
      <c r="L2253" s="319">
        <v>0.4</v>
      </c>
      <c r="M2253" s="319">
        <v>281.0</v>
      </c>
      <c r="N2253" s="319">
        <v>242.2</v>
      </c>
      <c r="O2253" s="319">
        <v>181.8</v>
      </c>
      <c r="P2253" s="319">
        <v>0.4</v>
      </c>
      <c r="Q2253" s="319">
        <v>10.4</v>
      </c>
      <c r="R2253" s="319">
        <v>0.2</v>
      </c>
      <c r="S2253" s="319">
        <v>0.2</v>
      </c>
      <c r="T2253" s="319">
        <v>4.0</v>
      </c>
      <c r="U2253" s="319">
        <v>12.5</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0.1269494553</v>
      </c>
      <c r="D2255" s="177">
        <f t="shared" si="82"/>
        <v>0.01222481912</v>
      </c>
      <c r="E2255" s="177">
        <f t="shared" si="82"/>
        <v>0.01216952479</v>
      </c>
      <c r="F2255" s="177">
        <f t="shared" si="82"/>
        <v>0.01871111498</v>
      </c>
      <c r="G2255" s="177">
        <f t="shared" si="82"/>
        <v>0.009434200932</v>
      </c>
      <c r="H2255" s="177">
        <f t="shared" si="82"/>
        <v>0.01929249275</v>
      </c>
      <c r="I2255" s="177">
        <f t="shared" si="82"/>
        <v>0.01306784715</v>
      </c>
      <c r="J2255" s="177">
        <f t="shared" si="82"/>
        <v>0.08143653978</v>
      </c>
      <c r="K2255" s="177">
        <f t="shared" si="82"/>
        <v>0.1353094771</v>
      </c>
      <c r="L2255" s="177">
        <f t="shared" si="82"/>
        <v>0.1858116042</v>
      </c>
      <c r="M2255" s="177">
        <f t="shared" si="82"/>
        <v>0.1140812389</v>
      </c>
      <c r="N2255" s="177">
        <f t="shared" si="82"/>
        <v>0.05280198804</v>
      </c>
      <c r="O2255" s="177">
        <f t="shared" si="82"/>
        <v>0.003075684718</v>
      </c>
      <c r="P2255" s="177">
        <f t="shared" si="82"/>
        <v>0.003079839063</v>
      </c>
      <c r="Q2255" s="177">
        <f t="shared" si="82"/>
        <v>0.001279711527</v>
      </c>
      <c r="R2255" s="177">
        <f t="shared" si="82"/>
        <v>0.004953714973</v>
      </c>
      <c r="S2255" s="177">
        <f t="shared" si="82"/>
        <v>0.004991759183</v>
      </c>
      <c r="T2255" s="177">
        <f t="shared" si="82"/>
        <v>0.003856868504</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0.001721797516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0.124499205</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0.0007063784683</v>
      </c>
      <c r="D2258" s="177">
        <f>IF($E$2253&gt;0,'Assumptions (Petroleum)'!$V$13*Model!$E$2253*'Assumptions (Petroleum)'!C$2/10^9,0)</f>
        <v>0.0003602156646</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0.00002207432713</v>
      </c>
      <c r="D2259" s="177">
        <f>IF($F$2253&gt;0,'Assumptions (Petroleum)'!$V$13*Model!$F$2253*'Assumptions (Petroleum)'!C$2/10^9,0)</f>
        <v>0.00002251347904</v>
      </c>
      <c r="E2259" s="177">
        <f>IF($F$2253&gt;0,'Assumptions (Petroleum)'!$V$13*Model!$F$2253*'Assumptions (Petroleum)'!D$2/10^9,0)</f>
        <v>0.00002296136753</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0.01184208997</v>
      </c>
      <c r="E2260" s="177">
        <f>IF($G$2253&gt;0,'Assumptions (Petroleum)'!$V$13*Model!$G$2253*'Assumptions (Petroleum)'!D$2/10^9,0)</f>
        <v>0.01207767932</v>
      </c>
      <c r="F2260" s="177">
        <f>IF($G$2253&gt;0,'Assumptions (Petroleum)'!$V$13*Model!$G$2253*'Assumptions (Petroleum)'!E$2/10^9,0)</f>
        <v>0.01231795554</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0.0000688841026</v>
      </c>
      <c r="F2261" s="177">
        <f>IF($H$2253&gt;0,'Assumptions (Petroleum)'!$V$13*Model!$H$2253*'Assumptions (Petroleum)'!E$2/10^9,0)</f>
        <v>0.00007025449929</v>
      </c>
      <c r="G2261" s="177">
        <f>IF($H$2253&gt;0,'Assumptions (Petroleum)'!$V$13*Model!$H$2253*'Assumptions (Petroleum)'!F$2/10^9,0)</f>
        <v>0.00007165215898</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0.006322904936</v>
      </c>
      <c r="G2262" s="177">
        <f>IF($I$2253&gt;0,'Assumptions (Petroleum)'!$V$13*Model!$I$2253*'Assumptions (Petroleum)'!F$2/10^9,0)</f>
        <v>0.006448694308</v>
      </c>
      <c r="H2262" s="177">
        <f>IF($I$2253&gt;0,'Assumptions (Petroleum)'!$V$13*Model!$I$2253*'Assumptions (Petroleum)'!G$2/10^9,0)</f>
        <v>0.006576986163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0.002913854465</v>
      </c>
      <c r="H2263" s="177">
        <f>IF($J$2253&gt;0,'Assumptions (Petroleum)'!$V$13*Model!$J$2253*'Assumptions (Petroleum)'!G$2/10^9,0)</f>
        <v>0.002971823378</v>
      </c>
      <c r="I2263" s="177">
        <f>IF($J$2253&gt;0,'Assumptions (Petroleum)'!$V$13*Model!$J$2253*'Assumptions (Petroleum)'!H$2/10^9,0)</f>
        <v>0.003030945537</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0.009743683205</v>
      </c>
      <c r="I2264" s="177">
        <f>IF($K$2253&gt;0,'Assumptions (Petroleum)'!$V$13*Model!$K$2253*'Assumptions (Petroleum)'!H$2/10^9,0)</f>
        <v>0.009937526352</v>
      </c>
      <c r="J2264" s="177">
        <f>IF($K$2253&gt;0,'Assumptions (Petroleum)'!$V$13*Model!$K$2253*'Assumptions (Petroleum)'!I$2/10^9,0)</f>
        <v>0.01013522586</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0.00009937526352</v>
      </c>
      <c r="J2265" s="177">
        <f>IF($L$2253&gt;0,'Assumptions (Petroleum)'!$V$13*Model!$L$2253*'Assumptions (Petroleum)'!I$2/10^9,0)</f>
        <v>0.0001013522586</v>
      </c>
      <c r="K2265" s="177">
        <f>IF($L$2253&gt;0,'Assumptions (Petroleum)'!$V$13*Model!$L$2253*'Assumptions (Petroleum)'!J$2/10^9,0)</f>
        <v>0.0001033685845</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0.07119996167</v>
      </c>
      <c r="K2266" s="177">
        <f>IF($M$2253&gt;0,'Assumptions (Petroleum)'!$V$13*Model!$M$2253*'Assumptions (Petroleum)'!J$2/10^9,0)</f>
        <v>0.07261643061</v>
      </c>
      <c r="L2266" s="177">
        <f>IF($M$2253&gt;0,'Assumptions (Petroleum)'!$V$13*Model!$M$2253*'Assumptions (Petroleum)'!K$2/10^9,0)</f>
        <v>0.07406107911</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0.06258967791</v>
      </c>
      <c r="L2267" s="160">
        <f>IF($N$2253&gt;0,'Assumptions (Petroleum)'!$V$13*Model!$N$2253*'Assumptions (Petroleum)'!K$2/10^9,0)</f>
        <v>0.06383485182</v>
      </c>
      <c r="M2267" s="160">
        <f>IF($N$2253&gt;0,'Assumptions (Petroleum)'!$V$13*Model!$N$2253*'Assumptions (Petroleum)'!L$2/10^9,0)</f>
        <v>0.06510479751</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0.04791567325</v>
      </c>
      <c r="M2268" s="160">
        <f>IF($O$2253&gt;0,'Assumptions (Petroleum)'!$V$13*Model!$O$2253*'Assumptions (Petroleum)'!L$2/10^9,0)</f>
        <v>0.04886891903</v>
      </c>
      <c r="N2268" s="160">
        <f>IF($O$2253&gt;0,'Assumptions (Petroleum)'!$V$13*Model!$O$2253*'Assumptions (Petroleum)'!M$2/10^9,0)</f>
        <v>0.0498411289</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0.0001075223741</v>
      </c>
      <c r="N2269" s="177">
        <f>IF($P$2253&gt;0,'Assumptions (Petroleum)'!$V$13*Model!$P$2253*'Assumptions (Petroleum)'!M$2/10^9,0)</f>
        <v>0.0001096614497</v>
      </c>
      <c r="O2269" s="177">
        <f>IF($P$2253&gt;0,'Assumptions (Petroleum)'!$V$13*Model!$P$2253*'Assumptions (Petroleum)'!N$2/10^9,0)</f>
        <v>0.0001118430806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0.002851197693</v>
      </c>
      <c r="O2270" s="177">
        <f>IF($Q$2253&gt;0,'Assumptions (Petroleum)'!$V$13*Model!$Q$2253*'Assumptions (Petroleum)'!N$2/10^9,0)</f>
        <v>0.002907920097</v>
      </c>
      <c r="P2270" s="177">
        <f>IF($Q$2253&gt;0,'Assumptions (Petroleum)'!$V$13*Model!$Q$2253*'Assumptions (Petroleum)'!O$2/10^9,0)</f>
        <v>0.002965770949</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0.00005592154032</v>
      </c>
      <c r="P2271" s="178">
        <f>IF($R$2253&gt;0,'Assumptions (Petroleum)'!$V$13*Model!$R$2253*'Assumptions (Petroleum)'!O$2/10^9,0)</f>
        <v>0.00005703405672</v>
      </c>
      <c r="Q2271" s="178">
        <f>IF($R$2253&gt;0,'Assumptions (Petroleum)'!$V$13*Model!$R$2253*'Assumptions (Petroleum)'!P$2/10^9,0)</f>
        <v>0.00005816870578</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0.00005703405672</v>
      </c>
      <c r="Q2272" s="160">
        <f>IF($S$2253&gt;0,'Assumptions (Petroleum)'!$V$13*Model!$S$2253*'Assumptions (Petroleum)'!P$2/10^9,0)</f>
        <v>0.00005816870578</v>
      </c>
      <c r="R2272" s="160">
        <f>IF($S$2253&gt;0,'Assumptions (Petroleum)'!$V$13*Model!$S$2253*'Assumptions (Petroleum)'!Q$2/10^9,0)</f>
        <v>0.00005932592782</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0.001163374116</v>
      </c>
      <c r="R2273" s="160">
        <f>IF($T$2253&gt;0,'Assumptions (Petroleum)'!$V$13*Model!$T$2253*'Assumptions (Petroleum)'!Q$2/10^9,0)</f>
        <v>0.001186518556</v>
      </c>
      <c r="S2273" s="160">
        <f>IF($T$2253&gt;0,'Assumptions (Petroleum)'!$V$13*Model!$T$2253*'Assumptions (Petroleum)'!R$2/10^9,0)</f>
        <v>0.001210123438</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0.003707870489</v>
      </c>
      <c r="S2274" s="177">
        <f>IF($U$2253&gt;0,'Assumptions (Petroleum)'!$V$13*Model!$U$2253*'Assumptions (Petroleum)'!R$2/10^9,0)</f>
        <v>0.003781635745</v>
      </c>
      <c r="T2274" s="177">
        <f>IF($U$2253&gt;0,'Assumptions (Petroleum)'!$V$13*Model!$U$2253*'Assumptions (Petroleum)'!S$2/10^9,0)</f>
        <v>0.003856868504</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0.07616967321</v>
      </c>
      <c r="D2307" s="279">
        <f>'Assumptions (Petroleum)'!$V$4*Model!D2255</f>
        <v>0.007334891471</v>
      </c>
      <c r="E2307" s="279">
        <f>'Assumptions (Petroleum)'!$V$4*Model!E2255</f>
        <v>0.007301714876</v>
      </c>
      <c r="F2307" s="279">
        <f>'Assumptions (Petroleum)'!$V$4*Model!F2255</f>
        <v>0.01122666899</v>
      </c>
      <c r="G2307" s="279">
        <f>'Assumptions (Petroleum)'!$V$4*Model!G2255</f>
        <v>0.005660520559</v>
      </c>
      <c r="H2307" s="279">
        <f>'Assumptions (Petroleum)'!$V$4*Model!H2255</f>
        <v>0.01157549565</v>
      </c>
      <c r="I2307" s="279">
        <f>'Assumptions (Petroleum)'!$V$4*Model!I2255</f>
        <v>0.007840708292</v>
      </c>
      <c r="J2307" s="279">
        <f>'Assumptions (Petroleum)'!$V$4*Model!J2255</f>
        <v>0.04886192387</v>
      </c>
      <c r="K2307" s="279">
        <f>'Assumptions (Petroleum)'!$V$4*Model!K2255</f>
        <v>0.08118568626</v>
      </c>
      <c r="L2307" s="279">
        <f>'Assumptions (Petroleum)'!$V$4*Model!L2255</f>
        <v>0.1114869625</v>
      </c>
      <c r="M2307" s="279">
        <f>'Assumptions (Petroleum)'!$V$4*Model!M2255</f>
        <v>0.06844874335</v>
      </c>
      <c r="N2307" s="279">
        <f>'Assumptions (Petroleum)'!$V$4*Model!N2255</f>
        <v>0.03168119283</v>
      </c>
      <c r="O2307" s="279">
        <f>'Assumptions (Petroleum)'!$V$4*Model!O2255</f>
        <v>0.001845410831</v>
      </c>
      <c r="P2307" s="279">
        <f>'Assumptions (Petroleum)'!$V$4*Model!P2255</f>
        <v>0.001847903438</v>
      </c>
      <c r="Q2307" s="279">
        <f>'Assumptions (Petroleum)'!$V$4*Model!Q2255</f>
        <v>0.0007678269163</v>
      </c>
      <c r="R2307" s="279">
        <f>'Assumptions (Petroleum)'!$V$4*Model!R2255</f>
        <v>0.002972228984</v>
      </c>
      <c r="S2307" s="279">
        <f>'Assumptions (Petroleum)'!$V$4*Model!S2255</f>
        <v>0.00299505551</v>
      </c>
      <c r="T2307" s="279">
        <f>'Assumptions (Petroleum)'!$V$4*Model!T2255</f>
        <v>0.002314121102</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0.05077978214</v>
      </c>
      <c r="D2308" s="279">
        <f>'Assumptions (Petroleum)'!$V$5*Model!D2255</f>
        <v>0.004889927647</v>
      </c>
      <c r="E2308" s="279">
        <f>'Assumptions (Petroleum)'!$V$5*Model!E2255</f>
        <v>0.004867809917</v>
      </c>
      <c r="F2308" s="279">
        <f>'Assumptions (Petroleum)'!$V$5*Model!F2255</f>
        <v>0.007484445991</v>
      </c>
      <c r="G2308" s="279">
        <f>'Assumptions (Petroleum)'!$V$5*Model!G2255</f>
        <v>0.003773680373</v>
      </c>
      <c r="H2308" s="279">
        <f>'Assumptions (Petroleum)'!$V$5*Model!H2255</f>
        <v>0.007716997098</v>
      </c>
      <c r="I2308" s="279">
        <f>'Assumptions (Petroleum)'!$V$5*Model!I2255</f>
        <v>0.005227138861</v>
      </c>
      <c r="J2308" s="279">
        <f>'Assumptions (Petroleum)'!$V$5*Model!J2255</f>
        <v>0.03257461591</v>
      </c>
      <c r="K2308" s="279">
        <f>'Assumptions (Petroleum)'!$V$5*Model!K2255</f>
        <v>0.05412379084</v>
      </c>
      <c r="L2308" s="279">
        <f>'Assumptions (Petroleum)'!$V$5*Model!L2255</f>
        <v>0.07432464167</v>
      </c>
      <c r="M2308" s="279">
        <f>'Assumptions (Petroleum)'!$V$5*Model!M2255</f>
        <v>0.04563249557</v>
      </c>
      <c r="N2308" s="279">
        <f>'Assumptions (Petroleum)'!$V$5*Model!N2255</f>
        <v>0.02112079522</v>
      </c>
      <c r="O2308" s="279">
        <f>'Assumptions (Petroleum)'!$V$5*Model!O2255</f>
        <v>0.001230273887</v>
      </c>
      <c r="P2308" s="279">
        <f>'Assumptions (Petroleum)'!$V$5*Model!P2255</f>
        <v>0.001231935625</v>
      </c>
      <c r="Q2308" s="279">
        <f>'Assumptions (Petroleum)'!$V$5*Model!Q2255</f>
        <v>0.0005118846109</v>
      </c>
      <c r="R2308" s="279">
        <f>'Assumptions (Petroleum)'!$V$5*Model!R2255</f>
        <v>0.001981485989</v>
      </c>
      <c r="S2308" s="279">
        <f>'Assumptions (Petroleum)'!$V$5*Model!S2255</f>
        <v>0.001996703673</v>
      </c>
      <c r="T2308" s="279">
        <f>'Assumptions (Petroleum)'!$V$5*Model!T2255</f>
        <v>0.001542747402</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-0.00004878313917</v>
      </c>
      <c r="D2309" s="177">
        <f t="array" ref="D2309">SUM(IF(ISERROR(D2310:D2360),"",D2310:D2360))</f>
        <v>-0.003578496555</v>
      </c>
      <c r="E2309" s="177">
        <f t="array" ref="E2309">SUM(IF(ISERROR(E2310:E2360),"",E2310:E2360))</f>
        <v>-0.003778794151</v>
      </c>
      <c r="F2309" s="177">
        <f t="array" ref="F2309">SUM(IF(ISERROR(F2310:F2360),"",F2310:F2360))</f>
        <v>-0.003960200723</v>
      </c>
      <c r="G2309" s="177">
        <f t="array" ref="G2309">SUM(IF(ISERROR(G2310:G2360),"",G2310:G2360))</f>
        <v>-0.005175022142</v>
      </c>
      <c r="H2309" s="177">
        <f t="array" ref="H2309">SUM(IF(ISERROR(H2310:H2360),"",H2310:H2360))</f>
        <v>-0.005426807961</v>
      </c>
      <c r="I2309" s="177">
        <f t="array" ref="I2309">SUM(IF(ISERROR(I2310:I2360),"",I2310:I2360))</f>
        <v>-0.006232778631</v>
      </c>
      <c r="J2309" s="177">
        <f t="array" ref="J2309">SUM(IF(ISERROR(J2310:J2360),"",J2310:J2360))</f>
        <v>-0.006781467459</v>
      </c>
      <c r="K2309" s="177">
        <f t="array" ref="K2309">SUM(IF(ISERROR(K2310:K2360),"",K2310:K2360))</f>
        <v>-0.007948366706</v>
      </c>
      <c r="L2309" s="177">
        <f t="array" ref="L2309">SUM(IF(ISERROR(L2310:L2360),"",L2310:L2360))</f>
        <v>-0.008334529982</v>
      </c>
      <c r="M2309" s="177">
        <f t="array" ref="M2309">SUM(IF(ISERROR(M2310:M2360),"",M2310:M2360))</f>
        <v>-0.01490347297</v>
      </c>
      <c r="N2309" s="177">
        <f t="array" ref="N2309">SUM(IF(ISERROR(N2310:N2360),"",N2310:N2360))</f>
        <v>-0.0210379272</v>
      </c>
      <c r="O2309" s="177">
        <f t="array" ref="O2309">SUM(IF(ISERROR(O2310:O2360),"",O2310:O2360))</f>
        <v>-0.02619152848</v>
      </c>
      <c r="P2309" s="177">
        <f t="array" ref="P2309">SUM(IF(ISERROR(P2310:P2360),"",P2310:P2360))</f>
        <v>-0.02744494829</v>
      </c>
      <c r="Q2309" s="177">
        <f t="array" ref="Q2309">SUM(IF(ISERROR(Q2310:Q2360),"",Q2310:Q2360))</f>
        <v>-0.02899578282</v>
      </c>
      <c r="R2309" s="177">
        <f t="array" ref="R2309">SUM(IF(ISERROR(R2310:R2360),"",R2310:R2360))</f>
        <v>-0.03028007655</v>
      </c>
      <c r="S2309" s="177">
        <f t="array" ref="S2309">SUM(IF(ISERROR(S2310:S2360),"",S2310:S2360))</f>
        <v>-0.02464770149</v>
      </c>
      <c r="T2309" s="177">
        <f t="array" ref="T2309">SUM(IF(ISERROR(T2310:T2360),"",T2310:T2360))</f>
        <v>-0.02585851504</v>
      </c>
      <c r="U2309" s="177">
        <f t="array" ref="U2309">SUM(IF(ISERROR(U2310:U2360),"",U2310:U2360))</f>
        <v>-0.02740442872</v>
      </c>
      <c r="V2309" s="177">
        <f t="array" ref="V2309">SUM(IF(ISERROR(V2310:V2360),"",V2310:V2360))</f>
        <v>-0.02664665204</v>
      </c>
      <c r="W2309" s="177">
        <f t="array" ref="W2309">SUM(IF(ISERROR(W2310:W2360),"",W2310:W2360))</f>
        <v>-0.02790038821</v>
      </c>
      <c r="X2309" s="177">
        <f t="array" ref="X2309">SUM(IF(ISERROR(X2310:X2360),"",X2310:X2360))</f>
        <v>-0.02812602467</v>
      </c>
      <c r="Y2309" s="177">
        <f t="array" ref="Y2309">SUM(IF(ISERROR(Y2310:Y2360),"",Y2310:Y2360))</f>
        <v>-0.02895525523</v>
      </c>
      <c r="Z2309" s="177">
        <f t="array" ref="Z2309">SUM(IF(ISERROR(Z2310:Z2360),"",Z2310:Z2360))</f>
        <v>-0.02863608191</v>
      </c>
      <c r="AA2309" s="177">
        <f t="array" ref="AA2309">SUM(IF(ISERROR(AA2310:AA2360),"",AA2310:AA2360))</f>
        <v>-0.0299790132</v>
      </c>
      <c r="AB2309" s="177">
        <f t="array" ref="AB2309">SUM(IF(ISERROR(AB2310:AB2360),"",AB2310:AB2360))</f>
        <v>-0.01902045558</v>
      </c>
      <c r="AC2309" s="177">
        <f t="array" ref="AC2309">SUM(IF(ISERROR(AC2310:AC2360),"",AC2310:AC2360))</f>
        <v>-0.009038802126</v>
      </c>
      <c r="AD2309" s="177">
        <f t="array" ref="AD2309">SUM(IF(ISERROR(AD2310:AD2360),"",AD2310:AD2360))</f>
        <v>-0.001135012441</v>
      </c>
      <c r="AE2309" s="177">
        <f t="array" ref="AE2309">SUM(IF(ISERROR(AE2310:AE2360),"",AE2310:AE2360))</f>
        <v>-0.001170226051</v>
      </c>
      <c r="AF2309" s="177">
        <f t="array" ref="AF2309">SUM(IF(ISERROR(AF2310:AF2360),"",AF2310:AF2360))</f>
        <v>-0.0007299529725</v>
      </c>
      <c r="AG2309" s="177">
        <f t="array" ref="AG2309">SUM(IF(ISERROR(AG2310:AG2360),"",AG2310:AG2360))</f>
        <v>-0.0007549002859</v>
      </c>
      <c r="AH2309" s="177">
        <f t="array" ref="AH2309">SUM(IF(ISERROR(AH2310:AH2360),"",AH2310:AH2360))</f>
        <v>-0.0007808391161</v>
      </c>
      <c r="AI2309" s="177">
        <f t="array" ref="AI2309">SUM(IF(ISERROR(AI2310:AI2360),"",AI2310:AI2360))</f>
        <v>-0.0006156037155</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-0.00004878313917</v>
      </c>
      <c r="D2310" s="177">
        <f>IF($C$2253&gt;0,PPMT('Assumptions (Petroleum)'!$V$6,Model!X$1,'Assumptions (Petroleum)'!$V$9,'Assumptions (Petroleum)'!$V$4*Model!$C$2253*'Assumptions (Petroleum)'!$B$2/10^9),0)</f>
        <v>-0.00005110033828</v>
      </c>
      <c r="E2310" s="177">
        <f>IF($C$2253&gt;0,PPMT('Assumptions (Petroleum)'!$V$6,Model!Y$1,'Assumptions (Petroleum)'!$V$9,'Assumptions (Petroleum)'!$V$4*Model!$C$2253*'Assumptions (Petroleum)'!$B$2/10^9),0)</f>
        <v>-0.00005352760435</v>
      </c>
      <c r="F2310" s="177">
        <f>IF($C$2253&gt;0,PPMT('Assumptions (Petroleum)'!$V$6,Model!Z$1,'Assumptions (Petroleum)'!$V$9,'Assumptions (Petroleum)'!$V$4*Model!$C$2253*'Assumptions (Petroleum)'!$B$2/10^9),0)</f>
        <v>-0.00005607016556</v>
      </c>
      <c r="G2310" s="177">
        <f>IF($C$2253&gt;0,PPMT('Assumptions (Petroleum)'!$V$6,Model!AA$1,'Assumptions (Petroleum)'!$V$9,'Assumptions (Petroleum)'!$V$4*Model!$C$2253*'Assumptions (Petroleum)'!$B$2/10^9),0)</f>
        <v>-0.00005873349842</v>
      </c>
      <c r="H2310" s="177">
        <f>IF($C$2253&gt;0,PPMT('Assumptions (Petroleum)'!$V$6,Model!AB$1,'Assumptions (Petroleum)'!$V$9,'Assumptions (Petroleum)'!$V$4*Model!$C$2253*'Assumptions (Petroleum)'!$B$2/10^9),0)</f>
        <v>-0.0000615233396</v>
      </c>
      <c r="I2310" s="177">
        <f>IF($C$2253&gt;0,PPMT('Assumptions (Petroleum)'!$V$6,Model!AC$1,'Assumptions (Petroleum)'!$V$9,'Assumptions (Petroleum)'!$V$4*Model!$C$2253*'Assumptions (Petroleum)'!$B$2/10^9),0)</f>
        <v>-0.00006444569823</v>
      </c>
      <c r="J2310" s="177">
        <f>IF($C$2253&gt;0,PPMT('Assumptions (Petroleum)'!$V$6,Model!AD$1,'Assumptions (Petroleum)'!$V$9,'Assumptions (Petroleum)'!$V$4*Model!$C$2253*'Assumptions (Petroleum)'!$B$2/10^9),0)</f>
        <v>-0.00006750686889</v>
      </c>
      <c r="K2310" s="177">
        <f>IF($C$2253&gt;0,PPMT('Assumptions (Petroleum)'!$V$6,Model!AE$1,'Assumptions (Petroleum)'!$V$9,'Assumptions (Petroleum)'!$V$4*Model!$C$2253*'Assumptions (Petroleum)'!$B$2/10^9),0)</f>
        <v>-0.00007071344517</v>
      </c>
      <c r="L2310" s="177">
        <f>IF($C$2253&gt;0,PPMT('Assumptions (Petroleum)'!$V$6,Model!AF$1,'Assumptions (Petroleum)'!$V$9,'Assumptions (Petroleum)'!$V$4*Model!$C$2253*'Assumptions (Petroleum)'!$B$2/10^9),0)</f>
        <v>-0.00007407233381</v>
      </c>
      <c r="M2310" s="177">
        <f>IF($C$2253&gt;0,PPMT('Assumptions (Petroleum)'!$V$6,Model!AG$1,'Assumptions (Petroleum)'!$V$9,'Assumptions (Petroleum)'!$V$4*Model!$C$2253*'Assumptions (Petroleum)'!$B$2/10^9),0)</f>
        <v>-0.00007759076967</v>
      </c>
      <c r="N2310" s="177">
        <f>IF($C$2253&gt;0,PPMT('Assumptions (Petroleum)'!$V$6,Model!AH$1,'Assumptions (Petroleum)'!$V$9,'Assumptions (Petroleum)'!$V$4*Model!$C$2253*'Assumptions (Petroleum)'!$B$2/10^9),0)</f>
        <v>-0.00008127633123</v>
      </c>
      <c r="O2310" s="177">
        <f>IF($C$2253&gt;0,PPMT('Assumptions (Petroleum)'!$V$6,Model!AI$1,'Assumptions (Petroleum)'!$V$9,'Assumptions (Petroleum)'!$V$4*Model!$C$2253*'Assumptions (Petroleum)'!$B$2/10^9),0)</f>
        <v>-0.00008513695696</v>
      </c>
      <c r="P2310" s="177">
        <f>IF($C$2253&gt;0,PPMT('Assumptions (Petroleum)'!$V$6,Model!AJ$1,'Assumptions (Petroleum)'!$V$9,'Assumptions (Petroleum)'!$V$4*Model!$C$2253*'Assumptions (Petroleum)'!$B$2/10^9),0)</f>
        <v>-0.00008918096242</v>
      </c>
      <c r="Q2310" s="177">
        <f>IF($C$2253&gt;0,PPMT('Assumptions (Petroleum)'!$V$6,Model!AK$1,'Assumptions (Petroleum)'!$V$9,'Assumptions (Petroleum)'!$V$4*Model!$C$2253*'Assumptions (Petroleum)'!$B$2/10^9),0)</f>
        <v>-0.00009341705813</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-0.003527396217</v>
      </c>
      <c r="E2311" s="177">
        <f>IF($D$2253&gt;0,PPMT('Assumptions (Petroleum)'!$V$6,Model!X$1,'Assumptions (Petroleum)'!$V$9,'Assumptions (Petroleum)'!$V$4*Model!$D$2253*'Assumptions (Petroleum)'!$B$2/10^9),0)</f>
        <v>-0.003694947537</v>
      </c>
      <c r="F2311" s="177">
        <f>IF($D$2253&gt;0,PPMT('Assumptions (Petroleum)'!$V$6,Model!Y$1,'Assumptions (Petroleum)'!$V$9,'Assumptions (Petroleum)'!$V$4*Model!$D$2253*'Assumptions (Petroleum)'!$B$2/10^9),0)</f>
        <v>-0.003870457545</v>
      </c>
      <c r="G2311" s="177">
        <f>IF($D$2253&gt;0,PPMT('Assumptions (Petroleum)'!$V$6,Model!Z$1,'Assumptions (Petroleum)'!$V$9,'Assumptions (Petroleum)'!$V$4*Model!$D$2253*'Assumptions (Petroleum)'!$B$2/10^9),0)</f>
        <v>-0.004054304279</v>
      </c>
      <c r="H2311" s="177">
        <f>IF($D$2253&gt;0,PPMT('Assumptions (Petroleum)'!$V$6,Model!AA$1,'Assumptions (Petroleum)'!$V$9,'Assumptions (Petroleum)'!$V$4*Model!$D$2253*'Assumptions (Petroleum)'!$B$2/10^9),0)</f>
        <v>-0.004246883732</v>
      </c>
      <c r="I2311" s="177">
        <f>IF($D$2253&gt;0,PPMT('Assumptions (Petroleum)'!$V$6,Model!AB$1,'Assumptions (Petroleum)'!$V$9,'Assumptions (Petroleum)'!$V$4*Model!$D$2253*'Assumptions (Petroleum)'!$B$2/10^9),0)</f>
        <v>-0.004448610709</v>
      </c>
      <c r="J2311" s="177">
        <f>IF($D$2253&gt;0,PPMT('Assumptions (Petroleum)'!$V$6,Model!AC$1,'Assumptions (Petroleum)'!$V$9,'Assumptions (Petroleum)'!$V$4*Model!$D$2253*'Assumptions (Petroleum)'!$B$2/10^9),0)</f>
        <v>-0.004659919718</v>
      </c>
      <c r="K2311" s="177">
        <f>IF($D$2253&gt;0,PPMT('Assumptions (Petroleum)'!$V$6,Model!AD$1,'Assumptions (Petroleum)'!$V$9,'Assumptions (Petroleum)'!$V$4*Model!$D$2253*'Assumptions (Petroleum)'!$B$2/10^9),0)</f>
        <v>-0.004881265905</v>
      </c>
      <c r="L2311" s="177">
        <f>IF($D$2253&gt;0,PPMT('Assumptions (Petroleum)'!$V$6,Model!AE$1,'Assumptions (Petroleum)'!$V$9,'Assumptions (Petroleum)'!$V$4*Model!$D$2253*'Assumptions (Petroleum)'!$B$2/10^9),0)</f>
        <v>-0.005113126035</v>
      </c>
      <c r="M2311" s="177">
        <f>IF($D$2253&gt;0,PPMT('Assumptions (Petroleum)'!$V$6,Model!AF$1,'Assumptions (Petroleum)'!$V$9,'Assumptions (Petroleum)'!$V$4*Model!$D$2253*'Assumptions (Petroleum)'!$B$2/10^9),0)</f>
        <v>-0.005355999522</v>
      </c>
      <c r="N2311" s="177">
        <f>IF($D$2253&gt;0,PPMT('Assumptions (Petroleum)'!$V$6,Model!AG$1,'Assumptions (Petroleum)'!$V$9,'Assumptions (Petroleum)'!$V$4*Model!$D$2253*'Assumptions (Petroleum)'!$B$2/10^9),0)</f>
        <v>-0.005610409499</v>
      </c>
      <c r="O2311" s="177">
        <f>IF($D$2253&gt;0,PPMT('Assumptions (Petroleum)'!$V$6,Model!AH$1,'Assumptions (Petroleum)'!$V$9,'Assumptions (Petroleum)'!$V$4*Model!$D$2253*'Assumptions (Petroleum)'!$B$2/10^9),0)</f>
        <v>-0.00587690395</v>
      </c>
      <c r="P2311" s="177">
        <f>IF($D$2253&gt;0,PPMT('Assumptions (Petroleum)'!$V$6,Model!AI$1,'Assumptions (Petroleum)'!$V$9,'Assumptions (Petroleum)'!$V$4*Model!$D$2253*'Assumptions (Petroleum)'!$B$2/10^9),0)</f>
        <v>-0.006156056888</v>
      </c>
      <c r="Q2311" s="177">
        <f>IF($D$2253&gt;0,PPMT('Assumptions (Petroleum)'!$V$6,Model!AJ$1,'Assumptions (Petroleum)'!$V$9,'Assumptions (Petroleum)'!$V$4*Model!$D$2253*'Assumptions (Petroleum)'!$B$2/10^9),0)</f>
        <v>-0.00644846959</v>
      </c>
      <c r="R2311" s="177">
        <f>IF($D$2253&gt;0,PPMT('Assumptions (Petroleum)'!$V$6,Model!AK$1,'Assumptions (Petroleum)'!$V$9,'Assumptions (Petroleum)'!$V$4*Model!$D$2253*'Assumptions (Petroleum)'!$B$2/10^9),0)</f>
        <v>-0.006754771896</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-0.00003031900975</v>
      </c>
      <c r="F2312" s="160">
        <f>IF($E$2253&gt;0,PPMT('Assumptions (Petroleum)'!$V$6,Model!X$1,'Assumptions (Petroleum)'!$V$9,'Assumptions (Petroleum)'!$V$4*Model!$E$2253*AVERAGE('Assumptions (Petroleum)'!$B$2:$C$2)/10^9),0)</f>
        <v>-0.00003175916272</v>
      </c>
      <c r="G2312" s="160">
        <f>IF($E$2253&gt;0,PPMT('Assumptions (Petroleum)'!$V$6,Model!Y$1,'Assumptions (Petroleum)'!$V$9,'Assumptions (Petroleum)'!$V$4*Model!$E$2253*AVERAGE('Assumptions (Petroleum)'!$B$2:$C$2)/10^9),0)</f>
        <v>-0.00003326772294</v>
      </c>
      <c r="H2312" s="160">
        <f>IF($E$2253&gt;0,PPMT('Assumptions (Petroleum)'!$V$6,Model!Z$1,'Assumptions (Petroleum)'!$V$9,'Assumptions (Petroleum)'!$V$4*Model!$E$2253*AVERAGE('Assumptions (Petroleum)'!$B$2:$C$2)/10^9),0)</f>
        <v>-0.00003484793978</v>
      </c>
      <c r="I2312" s="160">
        <f>IF($E$2253&gt;0,PPMT('Assumptions (Petroleum)'!$V$6,Model!AA$1,'Assumptions (Petroleum)'!$V$9,'Assumptions (Petroleum)'!$V$4*Model!$E$2253*AVERAGE('Assumptions (Petroleum)'!$B$2:$C$2)/10^9),0)</f>
        <v>-0.00003650321692</v>
      </c>
      <c r="J2312" s="160">
        <f>IF($E$2253&gt;0,PPMT('Assumptions (Petroleum)'!$V$6,Model!AB$1,'Assumptions (Petroleum)'!$V$9,'Assumptions (Petroleum)'!$V$4*Model!$E$2253*AVERAGE('Assumptions (Petroleum)'!$B$2:$C$2)/10^9),0)</f>
        <v>-0.00003823711973</v>
      </c>
      <c r="K2312" s="160">
        <f>IF($E$2253&gt;0,PPMT('Assumptions (Petroleum)'!$V$6,Model!AC$1,'Assumptions (Petroleum)'!$V$9,'Assumptions (Petroleum)'!$V$4*Model!$E$2253*AVERAGE('Assumptions (Petroleum)'!$B$2:$C$2)/10^9),0)</f>
        <v>-0.00004005338292</v>
      </c>
      <c r="L2312" s="160">
        <f>IF($E$2253&gt;0,PPMT('Assumptions (Petroleum)'!$V$6,Model!AD$1,'Assumptions (Petroleum)'!$V$9,'Assumptions (Petroleum)'!$V$4*Model!$E$2253*AVERAGE('Assumptions (Petroleum)'!$B$2:$C$2)/10^9),0)</f>
        <v>-0.0000419559186</v>
      </c>
      <c r="M2312" s="160">
        <f>IF($E$2253&gt;0,PPMT('Assumptions (Petroleum)'!$V$6,Model!AE$1,'Assumptions (Petroleum)'!$V$9,'Assumptions (Petroleum)'!$V$4*Model!$E$2253*AVERAGE('Assumptions (Petroleum)'!$B$2:$C$2)/10^9),0)</f>
        <v>-0.00004394882474</v>
      </c>
      <c r="N2312" s="177">
        <f>IF($E$2253&gt;0,PPMT('Assumptions (Petroleum)'!$V$6,Model!AF$1,'Assumptions (Petroleum)'!$V$9,'Assumptions (Petroleum)'!$V$4*Model!$E$2253*AVERAGE('Assumptions (Petroleum)'!$B$2:$C$2)/10^9),0)</f>
        <v>-0.00004603639391</v>
      </c>
      <c r="O2312" s="160">
        <f>IF($E$2253&gt;0,PPMT('Assumptions (Petroleum)'!$V$6,Model!AG$1,'Assumptions (Petroleum)'!$V$9,'Assumptions (Petroleum)'!$V$4*Model!$E$2253*AVERAGE('Assumptions (Petroleum)'!$B$2:$C$2)/10^9),0)</f>
        <v>-0.00004822312262</v>
      </c>
      <c r="P2312" s="160">
        <f>IF($E$2253&gt;0,PPMT('Assumptions (Petroleum)'!$V$6,Model!AH$1,'Assumptions (Petroleum)'!$V$9,'Assumptions (Petroleum)'!$V$4*Model!$E$2253*AVERAGE('Assumptions (Petroleum)'!$B$2:$C$2)/10^9),0)</f>
        <v>-0.00005051372095</v>
      </c>
      <c r="Q2312" s="160">
        <f>IF($E$2253&gt;0,PPMT('Assumptions (Petroleum)'!$V$6,Model!AI$1,'Assumptions (Petroleum)'!$V$9,'Assumptions (Petroleum)'!$V$4*Model!$E$2253*AVERAGE('Assumptions (Petroleum)'!$B$2:$C$2)/10^9),0)</f>
        <v>-0.00005291312269</v>
      </c>
      <c r="R2312" s="160">
        <f>IF($E$2253&gt;0,PPMT('Assumptions (Petroleum)'!$V$6,Model!AJ$1,'Assumptions (Petroleum)'!$V$9,'Assumptions (Petroleum)'!$V$4*Model!$E$2253*AVERAGE('Assumptions (Petroleum)'!$B$2:$C$2)/10^9),0)</f>
        <v>-0.00005542649602</v>
      </c>
      <c r="S2312" s="160">
        <f>IF($E$2253&gt;0,PPMT('Assumptions (Petroleum)'!$V$6,Model!AK$1,'Assumptions (Petroleum)'!$V$9,'Assumptions (Petroleum)'!$V$4*Model!$E$2253*AVERAGE('Assumptions (Petroleum)'!$B$2:$C$2)/10^9),0)</f>
        <v>-0.00005805925458</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-0.000001913849167</v>
      </c>
      <c r="G2313" s="160">
        <f>IF($F$2253&gt;0,PPMT('Assumptions (Petroleum)'!$V$6,Model!X$1,'Assumptions (Petroleum)'!$V$9,'Assumptions (Petroleum)'!$V$4*Model!$F$2253*AVERAGE('Assumptions (Petroleum)'!$B$2:$D$2)/10^9),0)</f>
        <v>-0.000002004757002</v>
      </c>
      <c r="H2313" s="160">
        <f>IF($F$2253&gt;0,PPMT('Assumptions (Petroleum)'!$V$6,Model!Y$1,'Assumptions (Petroleum)'!$V$9,'Assumptions (Petroleum)'!$V$4*Model!$F$2253*AVERAGE('Assumptions (Petroleum)'!$B$2:$D$2)/10^9),0)</f>
        <v>-0.00000209998296</v>
      </c>
      <c r="I2313" s="160">
        <f>IF($F$2253&gt;0,PPMT('Assumptions (Petroleum)'!$V$6,Model!Z$1,'Assumptions (Petroleum)'!$V$9,'Assumptions (Petroleum)'!$V$4*Model!$F$2253*AVERAGE('Assumptions (Petroleum)'!$B$2:$D$2)/10^9),0)</f>
        <v>-0.00000219973215</v>
      </c>
      <c r="J2313" s="160">
        <f>IF($F$2253&gt;0,PPMT('Assumptions (Petroleum)'!$V$6,Model!AA$1,'Assumptions (Petroleum)'!$V$9,'Assumptions (Petroleum)'!$V$4*Model!$F$2253*AVERAGE('Assumptions (Petroleum)'!$B$2:$D$2)/10^9),0)</f>
        <v>-0.000002304219427</v>
      </c>
      <c r="K2313" s="160">
        <f>IF($F$2253&gt;0,PPMT('Assumptions (Petroleum)'!$V$6,Model!AB$1,'Assumptions (Petroleum)'!$V$9,'Assumptions (Petroleum)'!$V$4*Model!$F$2253*AVERAGE('Assumptions (Petroleum)'!$B$2:$D$2)/10^9),0)</f>
        <v>-0.00000241366985</v>
      </c>
      <c r="L2313" s="160">
        <f>IF($F$2253&gt;0,PPMT('Assumptions (Petroleum)'!$V$6,Model!AC$1,'Assumptions (Petroleum)'!$V$9,'Assumptions (Petroleum)'!$V$4*Model!$F$2253*AVERAGE('Assumptions (Petroleum)'!$B$2:$D$2)/10^9),0)</f>
        <v>-0.000002528319168</v>
      </c>
      <c r="M2313" s="160">
        <f>IF($F$2253&gt;0,PPMT('Assumptions (Petroleum)'!$V$6,Model!AD$1,'Assumptions (Petroleum)'!$V$9,'Assumptions (Petroleum)'!$V$4*Model!$F$2253*AVERAGE('Assumptions (Petroleum)'!$B$2:$D$2)/10^9),0)</f>
        <v>-0.000002648414328</v>
      </c>
      <c r="N2313" s="177">
        <f>IF($F$2253&gt;0,PPMT('Assumptions (Petroleum)'!$V$6,Model!AE$1,'Assumptions (Petroleum)'!$V$9,'Assumptions (Petroleum)'!$V$4*Model!$F$2253*AVERAGE('Assumptions (Petroleum)'!$B$2:$D$2)/10^9),0)</f>
        <v>-0.000002774214009</v>
      </c>
      <c r="O2313" s="160">
        <f>IF($F$2253&gt;0,PPMT('Assumptions (Petroleum)'!$V$6,Model!AF$1,'Assumptions (Petroleum)'!$V$9,'Assumptions (Petroleum)'!$V$4*Model!$F$2253*AVERAGE('Assumptions (Petroleum)'!$B$2:$D$2)/10^9),0)</f>
        <v>-0.000002905989174</v>
      </c>
      <c r="P2313" s="160">
        <f>IF($F$2253&gt;0,PPMT('Assumptions (Petroleum)'!$V$6,Model!AG$1,'Assumptions (Petroleum)'!$V$9,'Assumptions (Petroleum)'!$V$4*Model!$F$2253*AVERAGE('Assumptions (Petroleum)'!$B$2:$D$2)/10^9),0)</f>
        <v>-0.00000304402366</v>
      </c>
      <c r="Q2313" s="160">
        <f>IF($F$2253&gt;0,PPMT('Assumptions (Petroleum)'!$V$6,Model!AH$1,'Assumptions (Petroleum)'!$V$9,'Assumptions (Petroleum)'!$V$4*Model!$F$2253*AVERAGE('Assumptions (Petroleum)'!$B$2:$D$2)/10^9),0)</f>
        <v>-0.000003188614784</v>
      </c>
      <c r="R2313" s="160">
        <f>IF($F$2253&gt;0,PPMT('Assumptions (Petroleum)'!$V$6,Model!AI$1,'Assumptions (Petroleum)'!$V$9,'Assumptions (Petroleum)'!$V$4*Model!$F$2253*AVERAGE('Assumptions (Petroleum)'!$B$2:$D$2)/10^9),0)</f>
        <v>-0.000003340073986</v>
      </c>
      <c r="S2313" s="160">
        <f>IF($F$2253&gt;0,PPMT('Assumptions (Petroleum)'!$V$6,Model!AJ$1,'Assumptions (Petroleum)'!$V$9,'Assumptions (Petroleum)'!$V$4*Model!$F$2253*AVERAGE('Assumptions (Petroleum)'!$B$2:$D$2)/10^9),0)</f>
        <v>-0.000003498727501</v>
      </c>
      <c r="T2313" s="160">
        <f>IF($F$2253&gt;0,PPMT('Assumptions (Petroleum)'!$V$6,Model!AK$1,'Assumptions (Petroleum)'!$V$9,'Assumptions (Petroleum)'!$V$4*Model!$F$2253*AVERAGE('Assumptions (Petroleum)'!$B$2:$D$2)/10^9),0)</f>
        <v>-0.000003664917057</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-0.001026711885</v>
      </c>
      <c r="H2314" s="160">
        <f>IF($G$2253&gt;0,PPMT('Assumptions (Petroleum)'!$V$6,Model!X$1,'Assumptions (Petroleum)'!$V$9,'Assumptions (Petroleum)'!$V$4*Model!$G$2253*AVERAGE('Assumptions (Petroleum)'!$C$2:$E$2)/10^9),0)</f>
        <v>-0.0010754807</v>
      </c>
      <c r="I2314" s="160">
        <f>IF($G$2253&gt;0,PPMT('Assumptions (Petroleum)'!$V$6,Model!Y$1,'Assumptions (Petroleum)'!$V$9,'Assumptions (Petroleum)'!$V$4*Model!$G$2253*AVERAGE('Assumptions (Petroleum)'!$C$2:$E$2)/10^9),0)</f>
        <v>-0.001126566033</v>
      </c>
      <c r="J2314" s="160">
        <f>IF($G$2253&gt;0,PPMT('Assumptions (Petroleum)'!$V$6,Model!Z$1,'Assumptions (Petroleum)'!$V$9,'Assumptions (Petroleum)'!$V$4*Model!$G$2253*AVERAGE('Assumptions (Petroleum)'!$C$2:$E$2)/10^9),0)</f>
        <v>-0.00118007792</v>
      </c>
      <c r="K2314" s="160">
        <f>IF($G$2253&gt;0,PPMT('Assumptions (Petroleum)'!$V$6,Model!AA$1,'Assumptions (Petroleum)'!$V$9,'Assumptions (Petroleum)'!$V$4*Model!$G$2253*AVERAGE('Assumptions (Petroleum)'!$C$2:$E$2)/10^9),0)</f>
        <v>-0.001236131621</v>
      </c>
      <c r="L2314" s="160">
        <f>IF($G$2253&gt;0,PPMT('Assumptions (Petroleum)'!$V$6,Model!AB$1,'Assumptions (Petroleum)'!$V$9,'Assumptions (Petroleum)'!$V$4*Model!$G$2253*AVERAGE('Assumptions (Petroleum)'!$C$2:$E$2)/10^9),0)</f>
        <v>-0.001294847873</v>
      </c>
      <c r="M2314" s="160">
        <f>IF($G$2253&gt;0,PPMT('Assumptions (Petroleum)'!$V$6,Model!AC$1,'Assumptions (Petroleum)'!$V$9,'Assumptions (Petroleum)'!$V$4*Model!$G$2253*AVERAGE('Assumptions (Petroleum)'!$C$2:$E$2)/10^9),0)</f>
        <v>-0.001356353147</v>
      </c>
      <c r="N2314" s="160">
        <f>IF($G$2253&gt;0,PPMT('Assumptions (Petroleum)'!$V$6,Model!AD$1,'Assumptions (Petroleum)'!$V$9,'Assumptions (Petroleum)'!$V$4*Model!$G$2253*AVERAGE('Assumptions (Petroleum)'!$C$2:$E$2)/10^9),0)</f>
        <v>-0.001420779921</v>
      </c>
      <c r="O2314" s="160">
        <f>IF($G$2253&gt;0,PPMT('Assumptions (Petroleum)'!$V$6,Model!AE$1,'Assumptions (Petroleum)'!$V$9,'Assumptions (Petroleum)'!$V$4*Model!$G$2253*AVERAGE('Assumptions (Petroleum)'!$C$2:$E$2)/10^9),0)</f>
        <v>-0.001488266967</v>
      </c>
      <c r="P2314" s="160">
        <f>IF($G$2253&gt;0,PPMT('Assumptions (Petroleum)'!$V$6,Model!AF$1,'Assumptions (Petroleum)'!$V$9,'Assumptions (Petroleum)'!$V$4*Model!$G$2253*AVERAGE('Assumptions (Petroleum)'!$C$2:$E$2)/10^9),0)</f>
        <v>-0.001558959648</v>
      </c>
      <c r="Q2314" s="160">
        <f>IF($G$2253&gt;0,PPMT('Assumptions (Petroleum)'!$V$6,Model!AG$1,'Assumptions (Petroleum)'!$V$9,'Assumptions (Petroleum)'!$V$4*Model!$G$2253*AVERAGE('Assumptions (Petroleum)'!$C$2:$E$2)/10^9),0)</f>
        <v>-0.001633010232</v>
      </c>
      <c r="R2314" s="160">
        <f>IF($G$2253&gt;0,PPMT('Assumptions (Petroleum)'!$V$6,Model!AH$1,'Assumptions (Petroleum)'!$V$9,'Assumptions (Petroleum)'!$V$4*Model!$G$2253*AVERAGE('Assumptions (Petroleum)'!$C$2:$E$2)/10^9),0)</f>
        <v>-0.001710578218</v>
      </c>
      <c r="S2314" s="160">
        <f>IF($G$2253&gt;0,PPMT('Assumptions (Petroleum)'!$V$6,Model!AI$1,'Assumptions (Petroleum)'!$V$9,'Assumptions (Petroleum)'!$V$4*Model!$G$2253*AVERAGE('Assumptions (Petroleum)'!$C$2:$E$2)/10^9),0)</f>
        <v>-0.001791830683</v>
      </c>
      <c r="T2314" s="160">
        <f>IF($G$2253&gt;0,PPMT('Assumptions (Petroleum)'!$V$6,Model!AJ$1,'Assumptions (Petroleum)'!$V$9,'Assumptions (Petroleum)'!$V$4*Model!$G$2253*AVERAGE('Assumptions (Petroleum)'!$C$2:$E$2)/10^9),0)</f>
        <v>-0.00187694264</v>
      </c>
      <c r="U2314" s="160">
        <f>IF($G$2253&gt;0,PPMT('Assumptions (Petroleum)'!$V$6,Model!AK$1,'Assumptions (Petroleum)'!$V$9,'Assumptions (Petroleum)'!$V$4*Model!$G$2253*AVERAGE('Assumptions (Petroleum)'!$C$2:$E$2)/10^9),0)</f>
        <v>-0.001966097416</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-0.000005972267311</v>
      </c>
      <c r="I2315" s="160">
        <f>IF($H$2253&gt;0,PPMT('Assumptions (Petroleum)'!$V$6,Model!X$1,'Assumptions (Petroleum)'!$V$9,'Assumptions (Petroleum)'!$V$4*Model!$H$2253*AVERAGE('Assumptions (Petroleum)'!$D$2:$F$2)/10^9),0)</f>
        <v>-0.000006255950008</v>
      </c>
      <c r="J2315" s="160">
        <f>IF($H$2253&gt;0,PPMT('Assumptions (Petroleum)'!$V$6,Model!Y$1,'Assumptions (Petroleum)'!$V$9,'Assumptions (Petroleum)'!$V$4*Model!$H$2253*AVERAGE('Assumptions (Petroleum)'!$D$2:$F$2)/10^9),0)</f>
        <v>-0.000006553107634</v>
      </c>
      <c r="K2315" s="160">
        <f>IF($H$2253&gt;0,PPMT('Assumptions (Petroleum)'!$V$6,Model!Z$1,'Assumptions (Petroleum)'!$V$9,'Assumptions (Petroleum)'!$V$4*Model!$H$2253*AVERAGE('Assumptions (Petroleum)'!$D$2:$F$2)/10^9),0)</f>
        <v>-0.000006864380246</v>
      </c>
      <c r="L2315" s="160">
        <f>IF($H$2253&gt;0,PPMT('Assumptions (Petroleum)'!$V$6,Model!AA$1,'Assumptions (Petroleum)'!$V$9,'Assumptions (Petroleum)'!$V$4*Model!$H$2253*AVERAGE('Assumptions (Petroleum)'!$D$2:$F$2)/10^9),0)</f>
        <v>-0.000007190438308</v>
      </c>
      <c r="M2315" s="160">
        <f>IF($H$2253&gt;0,PPMT('Assumptions (Petroleum)'!$V$6,Model!AB$1,'Assumptions (Petroleum)'!$V$9,'Assumptions (Petroleum)'!$V$4*Model!$H$2253*AVERAGE('Assumptions (Petroleum)'!$D$2:$F$2)/10^9),0)</f>
        <v>-0.000007531984128</v>
      </c>
      <c r="N2315" s="160">
        <f>IF($H$2253&gt;0,PPMT('Assumptions (Petroleum)'!$V$6,Model!AC$1,'Assumptions (Petroleum)'!$V$9,'Assumptions (Petroleum)'!$V$4*Model!$H$2253*AVERAGE('Assumptions (Petroleum)'!$D$2:$F$2)/10^9),0)</f>
        <v>-0.000007889753374</v>
      </c>
      <c r="O2315" s="160">
        <f>IF($H$2253&gt;0,PPMT('Assumptions (Petroleum)'!$V$6,Model!AD$1,'Assumptions (Petroleum)'!$V$9,'Assumptions (Petroleum)'!$V$4*Model!$H$2253*AVERAGE('Assumptions (Petroleum)'!$D$2:$F$2)/10^9),0)</f>
        <v>-0.000008264516659</v>
      </c>
      <c r="P2315" s="160">
        <f>IF($H$2253&gt;0,PPMT('Assumptions (Petroleum)'!$V$6,Model!AE$1,'Assumptions (Petroleum)'!$V$9,'Assumptions (Petroleum)'!$V$4*Model!$H$2253*AVERAGE('Assumptions (Petroleum)'!$D$2:$F$2)/10^9),0)</f>
        <v>-0.0000086570812</v>
      </c>
      <c r="Q2315" s="160">
        <f>IF($H$2253&gt;0,PPMT('Assumptions (Petroleum)'!$V$6,Model!AF$1,'Assumptions (Petroleum)'!$V$9,'Assumptions (Petroleum)'!$V$4*Model!$H$2253*AVERAGE('Assumptions (Petroleum)'!$D$2:$F$2)/10^9),0)</f>
        <v>-0.000009068292557</v>
      </c>
      <c r="R2315" s="160">
        <f>IF($H$2253&gt;0,PPMT('Assumptions (Petroleum)'!$V$6,Model!AG$1,'Assumptions (Petroleum)'!$V$9,'Assumptions (Petroleum)'!$V$4*Model!$H$2253*AVERAGE('Assumptions (Petroleum)'!$D$2:$F$2)/10^9),0)</f>
        <v>-0.000009499036454</v>
      </c>
      <c r="S2315" s="160">
        <f>IF($H$2253&gt;0,PPMT('Assumptions (Petroleum)'!$V$6,Model!AH$1,'Assumptions (Petroleum)'!$V$9,'Assumptions (Petroleum)'!$V$4*Model!$H$2253*AVERAGE('Assumptions (Petroleum)'!$D$2:$F$2)/10^9),0)</f>
        <v>-0.000009950240685</v>
      </c>
      <c r="T2315" s="160">
        <f>IF($H$2253&gt;0,PPMT('Assumptions (Petroleum)'!$V$6,Model!AI$1,'Assumptions (Petroleum)'!$V$9,'Assumptions (Petroleum)'!$V$4*Model!$H$2253*AVERAGE('Assumptions (Petroleum)'!$D$2:$F$2)/10^9),0)</f>
        <v>-0.00001042287712</v>
      </c>
      <c r="U2315" s="160">
        <f>IF($H$2253&gt;0,PPMT('Assumptions (Petroleum)'!$V$6,Model!AJ$1,'Assumptions (Petroleum)'!$V$9,'Assumptions (Petroleum)'!$V$4*Model!$H$2253*AVERAGE('Assumptions (Petroleum)'!$D$2:$F$2)/10^9),0)</f>
        <v>-0.00001091796378</v>
      </c>
      <c r="V2315" s="160">
        <f>IF($H$2253&gt;0,PPMT('Assumptions (Petroleum)'!$V$6,Model!AK$1,'Assumptions (Petroleum)'!$V$9,'Assumptions (Petroleum)'!$V$4*Model!$H$2253*AVERAGE('Assumptions (Petroleum)'!$D$2:$F$2)/10^9),0)</f>
        <v>-0.00001143656706</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-0.0005481972913</v>
      </c>
      <c r="J2316" s="160">
        <f>IF($I$2253&gt;0,PPMT('Assumptions (Petroleum)'!$V$6,Model!X$1,'Assumptions (Petroleum)'!$V$9,'Assumptions (Petroleum)'!$V$4*Model!$I$2253*AVERAGE('Assumptions (Petroleum)'!$E$2:$G$2)/10^9),0)</f>
        <v>-0.0005742366627</v>
      </c>
      <c r="K2316" s="160">
        <f>IF($I$2253&gt;0,PPMT('Assumptions (Petroleum)'!$V$6,Model!Y$1,'Assumptions (Petroleum)'!$V$9,'Assumptions (Petroleum)'!$V$4*Model!$I$2253*AVERAGE('Assumptions (Petroleum)'!$E$2:$G$2)/10^9),0)</f>
        <v>-0.0006015129041</v>
      </c>
      <c r="L2316" s="160">
        <f>IF($I$2253&gt;0,PPMT('Assumptions (Petroleum)'!$V$6,Model!Z$1,'Assumptions (Petroleum)'!$V$9,'Assumptions (Petroleum)'!$V$4*Model!$I$2253*AVERAGE('Assumptions (Petroleum)'!$E$2:$G$2)/10^9),0)</f>
        <v>-0.0006300847671</v>
      </c>
      <c r="M2316" s="160">
        <f>IF($I$2253&gt;0,PPMT('Assumptions (Petroleum)'!$V$6,Model!AA$1,'Assumptions (Petroleum)'!$V$9,'Assumptions (Petroleum)'!$V$4*Model!$I$2253*AVERAGE('Assumptions (Petroleum)'!$E$2:$G$2)/10^9),0)</f>
        <v>-0.0006600137935</v>
      </c>
      <c r="N2316" s="160">
        <f>IF($I$2253&gt;0,PPMT('Assumptions (Petroleum)'!$V$6,Model!AB$1,'Assumptions (Petroleum)'!$V$9,'Assumptions (Petroleum)'!$V$4*Model!$I$2253*AVERAGE('Assumptions (Petroleum)'!$E$2:$G$2)/10^9),0)</f>
        <v>-0.0006913644487</v>
      </c>
      <c r="O2316" s="160">
        <f>IF($I$2253&gt;0,PPMT('Assumptions (Petroleum)'!$V$6,Model!AC$1,'Assumptions (Petroleum)'!$V$9,'Assumptions (Petroleum)'!$V$4*Model!$I$2253*AVERAGE('Assumptions (Petroleum)'!$E$2:$G$2)/10^9),0)</f>
        <v>-0.00072420426</v>
      </c>
      <c r="P2316" s="160">
        <f>IF($I$2253&gt;0,PPMT('Assumptions (Petroleum)'!$V$6,Model!AD$1,'Assumptions (Petroleum)'!$V$9,'Assumptions (Petroleum)'!$V$4*Model!$I$2253*AVERAGE('Assumptions (Petroleum)'!$E$2:$G$2)/10^9),0)</f>
        <v>-0.0007586039624</v>
      </c>
      <c r="Q2316" s="160">
        <f>IF($I$2253&gt;0,PPMT('Assumptions (Petroleum)'!$V$6,Model!AE$1,'Assumptions (Petroleum)'!$V$9,'Assumptions (Petroleum)'!$V$4*Model!$I$2253*AVERAGE('Assumptions (Petroleum)'!$E$2:$G$2)/10^9),0)</f>
        <v>-0.0007946376506</v>
      </c>
      <c r="R2316" s="160">
        <f>IF($I$2253&gt;0,PPMT('Assumptions (Petroleum)'!$V$6,Model!AF$1,'Assumptions (Petroleum)'!$V$9,'Assumptions (Petroleum)'!$V$4*Model!$I$2253*AVERAGE('Assumptions (Petroleum)'!$E$2:$G$2)/10^9),0)</f>
        <v>-0.000832382939</v>
      </c>
      <c r="S2316" s="160">
        <f>IF($I$2253&gt;0,PPMT('Assumptions (Petroleum)'!$V$6,Model!AG$1,'Assumptions (Petroleum)'!$V$9,'Assumptions (Petroleum)'!$V$4*Model!$I$2253*AVERAGE('Assumptions (Petroleum)'!$E$2:$G$2)/10^9),0)</f>
        <v>-0.0008719211286</v>
      </c>
      <c r="T2316" s="160">
        <f>IF($I$2253&gt;0,PPMT('Assumptions (Petroleum)'!$V$6,Model!AH$1,'Assumptions (Petroleum)'!$V$9,'Assumptions (Petroleum)'!$V$4*Model!$I$2253*AVERAGE('Assumptions (Petroleum)'!$E$2:$G$2)/10^9),0)</f>
        <v>-0.0009133373822</v>
      </c>
      <c r="U2316" s="160">
        <f>IF($I$2253&gt;0,PPMT('Assumptions (Petroleum)'!$V$6,Model!AI$1,'Assumptions (Petroleum)'!$V$9,'Assumptions (Petroleum)'!$V$4*Model!$I$2253*AVERAGE('Assumptions (Petroleum)'!$E$2:$G$2)/10^9),0)</f>
        <v>-0.0009567209079</v>
      </c>
      <c r="V2316" s="160">
        <f>IF($I$2253&gt;0,PPMT('Assumptions (Petroleum)'!$V$6,Model!AJ$1,'Assumptions (Petroleum)'!$V$9,'Assumptions (Petroleum)'!$V$4*Model!$I$2253*AVERAGE('Assumptions (Petroleum)'!$E$2:$G$2)/10^9),0)</f>
        <v>-0.001002165151</v>
      </c>
      <c r="W2316" s="160">
        <f>IF($I$2253&gt;0,PPMT('Assumptions (Petroleum)'!$V$6,Model!AK$1,'Assumptions (Petroleum)'!$V$9,'Assumptions (Petroleum)'!$V$4*Model!$I$2253*AVERAGE('Assumptions (Petroleum)'!$E$2:$G$2)/10^9),0)</f>
        <v>-0.001049767996</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-0.0002526318427</v>
      </c>
      <c r="K2317" s="160">
        <f>IF($J$2253&gt;0,PPMT('Assumptions (Petroleum)'!$V$6,Model!X$1,'Assumptions (Petroleum)'!$V$9,'Assumptions (Petroleum)'!$V$4*Model!$J$2253*AVERAGE('Assumptions (Petroleum)'!$F$2:$H$2)/10^9),0)</f>
        <v>-0.0002646318552</v>
      </c>
      <c r="L2317" s="160">
        <f>IF($J$2253&gt;0,PPMT('Assumptions (Petroleum)'!$V$6,Model!Y$1,'Assumptions (Petroleum)'!$V$9,'Assumptions (Petroleum)'!$V$4*Model!$J$2253*AVERAGE('Assumptions (Petroleum)'!$F$2:$H$2)/10^9),0)</f>
        <v>-0.0002772018683</v>
      </c>
      <c r="M2317" s="160">
        <f>IF($J$2253&gt;0,PPMT('Assumptions (Petroleum)'!$V$6,Model!Z$1,'Assumptions (Petroleum)'!$V$9,'Assumptions (Petroleum)'!$V$4*Model!$J$2253*AVERAGE('Assumptions (Petroleum)'!$F$2:$H$2)/10^9),0)</f>
        <v>-0.0002903689571</v>
      </c>
      <c r="N2317" s="160">
        <f>IF($J$2253&gt;0,PPMT('Assumptions (Petroleum)'!$V$6,Model!AA$1,'Assumptions (Petroleum)'!$V$9,'Assumptions (Petroleum)'!$V$4*Model!$J$2253*AVERAGE('Assumptions (Petroleum)'!$F$2:$H$2)/10^9),0)</f>
        <v>-0.0003041614825</v>
      </c>
      <c r="O2317" s="160">
        <f>IF($J$2253&gt;0,PPMT('Assumptions (Petroleum)'!$V$6,Model!AB$1,'Assumptions (Petroleum)'!$V$9,'Assumptions (Petroleum)'!$V$4*Model!$J$2253*AVERAGE('Assumptions (Petroleum)'!$F$2:$H$2)/10^9),0)</f>
        <v>-0.0003186091529</v>
      </c>
      <c r="P2317" s="160">
        <f>IF($J$2253&gt;0,PPMT('Assumptions (Petroleum)'!$V$6,Model!AC$1,'Assumptions (Petroleum)'!$V$9,'Assumptions (Petroleum)'!$V$4*Model!$J$2253*AVERAGE('Assumptions (Petroleum)'!$F$2:$H$2)/10^9),0)</f>
        <v>-0.0003337430877</v>
      </c>
      <c r="Q2317" s="160">
        <f>IF($J$2253&gt;0,PPMT('Assumptions (Petroleum)'!$V$6,Model!AD$1,'Assumptions (Petroleum)'!$V$9,'Assumptions (Petroleum)'!$V$4*Model!$J$2253*AVERAGE('Assumptions (Petroleum)'!$F$2:$H$2)/10^9),0)</f>
        <v>-0.0003495958844</v>
      </c>
      <c r="R2317" s="160">
        <f>IF($J$2253&gt;0,PPMT('Assumptions (Petroleum)'!$V$6,Model!AE$1,'Assumptions (Petroleum)'!$V$9,'Assumptions (Petroleum)'!$V$4*Model!$J$2253*AVERAGE('Assumptions (Petroleum)'!$F$2:$H$2)/10^9),0)</f>
        <v>-0.0003662016889</v>
      </c>
      <c r="S2317" s="160">
        <f>IF($J$2253&gt;0,PPMT('Assumptions (Petroleum)'!$V$6,Model!AF$1,'Assumptions (Petroleum)'!$V$9,'Assumptions (Petroleum)'!$V$4*Model!$J$2253*AVERAGE('Assumptions (Petroleum)'!$F$2:$H$2)/10^9),0)</f>
        <v>-0.0003835962691</v>
      </c>
      <c r="T2317" s="160">
        <f>IF($J$2253&gt;0,PPMT('Assumptions (Petroleum)'!$V$6,Model!AG$1,'Assumptions (Petroleum)'!$V$9,'Assumptions (Petroleum)'!$V$4*Model!$J$2253*AVERAGE('Assumptions (Petroleum)'!$F$2:$H$2)/10^9),0)</f>
        <v>-0.0004018170919</v>
      </c>
      <c r="U2317" s="160">
        <f>IF($J$2253&gt;0,PPMT('Assumptions (Petroleum)'!$V$6,Model!AH$1,'Assumptions (Petroleum)'!$V$9,'Assumptions (Petroleum)'!$V$4*Model!$J$2253*AVERAGE('Assumptions (Petroleum)'!$F$2:$H$2)/10^9),0)</f>
        <v>-0.0004209034038</v>
      </c>
      <c r="V2317" s="160">
        <f>IF($J$2253&gt;0,PPMT('Assumptions (Petroleum)'!$V$6,Model!AI$1,'Assumptions (Petroleum)'!$V$9,'Assumptions (Petroleum)'!$V$4*Model!$J$2253*AVERAGE('Assumptions (Petroleum)'!$F$2:$H$2)/10^9),0)</f>
        <v>-0.0004408963154</v>
      </c>
      <c r="W2317" s="160">
        <f>IF($J$2253&gt;0,PPMT('Assumptions (Petroleum)'!$V$6,Model!AJ$1,'Assumptions (Petroleum)'!$V$9,'Assumptions (Petroleum)'!$V$4*Model!$J$2253*AVERAGE('Assumptions (Petroleum)'!$F$2:$H$2)/10^9),0)</f>
        <v>-0.0004618388904</v>
      </c>
      <c r="X2317" s="160">
        <f>IF($J$2253&gt;0,PPMT('Assumptions (Petroleum)'!$V$6,Model!AK$1,'Assumptions (Petroleum)'!$V$9,'Assumptions (Petroleum)'!$V$4*Model!$J$2253*AVERAGE('Assumptions (Petroleum)'!$F$2:$H$2)/10^9),0)</f>
        <v>-0.0004837762377</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-0.0008447795427</v>
      </c>
      <c r="L2318" s="160">
        <f>IF($K$2253&gt;0,PPMT('Assumptions (Petroleum)'!$V$6,Model!X$1,'Assumptions (Petroleum)'!$V$9,'Assumptions (Petroleum)'!$V$4*Model!$K$2253*AVERAGE('Assumptions (Petroleum)'!$G$2:$I$2)/10^9),0)</f>
        <v>-0.000884906571</v>
      </c>
      <c r="M2318" s="160">
        <f>IF($K$2253&gt;0,PPMT('Assumptions (Petroleum)'!$V$6,Model!Y$1,'Assumptions (Petroleum)'!$V$9,'Assumptions (Petroleum)'!$V$4*Model!$K$2253*AVERAGE('Assumptions (Petroleum)'!$G$2:$I$2)/10^9),0)</f>
        <v>-0.0009269396331</v>
      </c>
      <c r="N2318" s="160">
        <f>IF($K$2253&gt;0,PPMT('Assumptions (Petroleum)'!$V$6,Model!Z$1,'Assumptions (Petroleum)'!$V$9,'Assumptions (Petroleum)'!$V$4*Model!$K$2253*AVERAGE('Assumptions (Petroleum)'!$G$2:$I$2)/10^9),0)</f>
        <v>-0.0009709692656</v>
      </c>
      <c r="O2318" s="160">
        <f>IF($K$2253&gt;0,PPMT('Assumptions (Petroleum)'!$V$6,Model!AA$1,'Assumptions (Petroleum)'!$V$9,'Assumptions (Petroleum)'!$V$4*Model!$K$2253*AVERAGE('Assumptions (Petroleum)'!$G$2:$I$2)/10^9),0)</f>
        <v>-0.001017090306</v>
      </c>
      <c r="P2318" s="160">
        <f>IF($K$2253&gt;0,PPMT('Assumptions (Petroleum)'!$V$6,Model!AB$1,'Assumptions (Petroleum)'!$V$9,'Assumptions (Petroleum)'!$V$4*Model!$K$2253*AVERAGE('Assumptions (Petroleum)'!$G$2:$I$2)/10^9),0)</f>
        <v>-0.001065402095</v>
      </c>
      <c r="Q2318" s="160">
        <f>IF($K$2253&gt;0,PPMT('Assumptions (Petroleum)'!$V$6,Model!AC$1,'Assumptions (Petroleum)'!$V$9,'Assumptions (Petroleum)'!$V$4*Model!$K$2253*AVERAGE('Assumptions (Petroleum)'!$G$2:$I$2)/10^9),0)</f>
        <v>-0.001116008695</v>
      </c>
      <c r="R2318" s="160">
        <f>IF($K$2253&gt;0,PPMT('Assumptions (Petroleum)'!$V$6,Model!AD$1,'Assumptions (Petroleum)'!$V$9,'Assumptions (Petroleum)'!$V$4*Model!$K$2253*AVERAGE('Assumptions (Petroleum)'!$G$2:$I$2)/10^9),0)</f>
        <v>-0.001169019108</v>
      </c>
      <c r="S2318" s="160">
        <f>IF($K$2253&gt;0,PPMT('Assumptions (Petroleum)'!$V$6,Model!AE$1,'Assumptions (Petroleum)'!$V$9,'Assumptions (Petroleum)'!$V$4*Model!$K$2253*AVERAGE('Assumptions (Petroleum)'!$G$2:$I$2)/10^9),0)</f>
        <v>-0.001224547515</v>
      </c>
      <c r="T2318" s="160">
        <f>IF($K$2253&gt;0,PPMT('Assumptions (Petroleum)'!$V$6,Model!AF$1,'Assumptions (Petroleum)'!$V$9,'Assumptions (Petroleum)'!$V$4*Model!$K$2253*AVERAGE('Assumptions (Petroleum)'!$G$2:$I$2)/10^9),0)</f>
        <v>-0.001282713522</v>
      </c>
      <c r="U2318" s="160">
        <f>IF($K$2253&gt;0,PPMT('Assumptions (Petroleum)'!$V$6,Model!AG$1,'Assumptions (Petroleum)'!$V$9,'Assumptions (Petroleum)'!$V$4*Model!$K$2253*AVERAGE('Assumptions (Petroleum)'!$G$2:$I$2)/10^9),0)</f>
        <v>-0.001343642415</v>
      </c>
      <c r="V2318" s="160">
        <f>IF($K$2253&gt;0,PPMT('Assumptions (Petroleum)'!$V$6,Model!AH$1,'Assumptions (Petroleum)'!$V$9,'Assumptions (Petroleum)'!$V$4*Model!$K$2253*AVERAGE('Assumptions (Petroleum)'!$G$2:$I$2)/10^9),0)</f>
        <v>-0.001407465429</v>
      </c>
      <c r="W2318" s="160">
        <f>IF($K$2253&gt;0,PPMT('Assumptions (Petroleum)'!$V$6,Model!AI$1,'Assumptions (Petroleum)'!$V$9,'Assumptions (Petroleum)'!$V$4*Model!$K$2253*AVERAGE('Assumptions (Petroleum)'!$G$2:$I$2)/10^9),0)</f>
        <v>-0.001474320037</v>
      </c>
      <c r="X2318" s="160">
        <f>IF($K$2253&gt;0,PPMT('Assumptions (Petroleum)'!$V$6,Model!AJ$1,'Assumptions (Petroleum)'!$V$9,'Assumptions (Petroleum)'!$V$4*Model!$K$2253*AVERAGE('Assumptions (Petroleum)'!$G$2:$I$2)/10^9),0)</f>
        <v>-0.001544350239</v>
      </c>
      <c r="Y2318" s="160">
        <f>IF($K$2253&gt;0,PPMT('Assumptions (Petroleum)'!$V$6,Model!AK$1,'Assumptions (Petroleum)'!$V$9,'Assumptions (Petroleum)'!$V$4*Model!$K$2253*AVERAGE('Assumptions (Petroleum)'!$G$2:$I$2)/10^9),0)</f>
        <v>-0.001617706875</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-0.000008615857874</v>
      </c>
      <c r="M2319" s="160">
        <f>IF($L$2253&gt;0,PPMT('Assumptions (Petroleum)'!$V$6,Model!X$1,'Assumptions (Petroleum)'!$V$9,'Assumptions (Petroleum)'!$V$4*Model!$L$2253*AVERAGE('Assumptions (Petroleum)'!$H$2:$J$2)/10^9),0)</f>
        <v>-0.000009025111123</v>
      </c>
      <c r="N2319" s="160">
        <f>IF($L$2253&gt;0,PPMT('Assumptions (Petroleum)'!$V$6,Model!Y$1,'Assumptions (Petroleum)'!$V$9,'Assumptions (Petroleum)'!$V$4*Model!$L$2253*AVERAGE('Assumptions (Petroleum)'!$H$2:$J$2)/10^9),0)</f>
        <v>-0.000009453803902</v>
      </c>
      <c r="O2319" s="160">
        <f>IF($L$2253&gt;0,PPMT('Assumptions (Petroleum)'!$V$6,Model!Z$1,'Assumptions (Petroleum)'!$V$9,'Assumptions (Petroleum)'!$V$4*Model!$L$2253*AVERAGE('Assumptions (Petroleum)'!$H$2:$J$2)/10^9),0)</f>
        <v>-0.000009902859587</v>
      </c>
      <c r="P2319" s="160">
        <f>IF($L$2253&gt;0,PPMT('Assumptions (Petroleum)'!$V$6,Model!AA$1,'Assumptions (Petroleum)'!$V$9,'Assumptions (Petroleum)'!$V$4*Model!$L$2253*AVERAGE('Assumptions (Petroleum)'!$H$2:$J$2)/10^9),0)</f>
        <v>-0.00001037324542</v>
      </c>
      <c r="Q2319" s="160">
        <f>IF($L$2253&gt;0,PPMT('Assumptions (Petroleum)'!$V$6,Model!AB$1,'Assumptions (Petroleum)'!$V$9,'Assumptions (Petroleum)'!$V$4*Model!$L$2253*AVERAGE('Assumptions (Petroleum)'!$H$2:$J$2)/10^9),0)</f>
        <v>-0.00001086597457</v>
      </c>
      <c r="R2319" s="160">
        <f>IF($L$2253&gt;0,PPMT('Assumptions (Petroleum)'!$V$6,Model!AC$1,'Assumptions (Petroleum)'!$V$9,'Assumptions (Petroleum)'!$V$4*Model!$L$2253*AVERAGE('Assumptions (Petroleum)'!$H$2:$J$2)/10^9),0)</f>
        <v>-0.00001138210837</v>
      </c>
      <c r="S2319" s="160">
        <f>IF($L$2253&gt;0,PPMT('Assumptions (Petroleum)'!$V$6,Model!AD$1,'Assumptions (Petroleum)'!$V$9,'Assumptions (Petroleum)'!$V$4*Model!$L$2253*AVERAGE('Assumptions (Petroleum)'!$H$2:$J$2)/10^9),0)</f>
        <v>-0.00001192275851</v>
      </c>
      <c r="T2319" s="160">
        <f>IF($L$2253&gt;0,PPMT('Assumptions (Petroleum)'!$V$6,Model!AE$1,'Assumptions (Petroleum)'!$V$9,'Assumptions (Petroleum)'!$V$4*Model!$L$2253*AVERAGE('Assumptions (Petroleum)'!$H$2:$J$2)/10^9),0)</f>
        <v>-0.00001248908954</v>
      </c>
      <c r="U2319" s="160">
        <f>IF($L$2253&gt;0,PPMT('Assumptions (Petroleum)'!$V$6,Model!AF$1,'Assumptions (Petroleum)'!$V$9,'Assumptions (Petroleum)'!$V$4*Model!$L$2253*AVERAGE('Assumptions (Petroleum)'!$H$2:$J$2)/10^9),0)</f>
        <v>-0.0000130823213</v>
      </c>
      <c r="V2319" s="160">
        <f>IF($L$2253&gt;0,PPMT('Assumptions (Petroleum)'!$V$6,Model!AG$1,'Assumptions (Petroleum)'!$V$9,'Assumptions (Petroleum)'!$V$4*Model!$L$2253*AVERAGE('Assumptions (Petroleum)'!$H$2:$J$2)/10^9),0)</f>
        <v>-0.00001370373156</v>
      </c>
      <c r="W2319" s="160">
        <f>IF($L$2253&gt;0,PPMT('Assumptions (Petroleum)'!$V$6,Model!AH$1,'Assumptions (Petroleum)'!$V$9,'Assumptions (Petroleum)'!$V$4*Model!$L$2253*AVERAGE('Assumptions (Petroleum)'!$H$2:$J$2)/10^9),0)</f>
        <v>-0.00001435465881</v>
      </c>
      <c r="X2319" s="160">
        <f>IF($L$2253&gt;0,PPMT('Assumptions (Petroleum)'!$V$6,Model!AI$1,'Assumptions (Petroleum)'!$V$9,'Assumptions (Petroleum)'!$V$4*Model!$L$2253*AVERAGE('Assumptions (Petroleum)'!$H$2:$J$2)/10^9),0)</f>
        <v>-0.0000150365051</v>
      </c>
      <c r="Y2319" s="160">
        <f>IF($L$2253&gt;0,PPMT('Assumptions (Petroleum)'!$V$6,Model!AJ$1,'Assumptions (Petroleum)'!$V$9,'Assumptions (Petroleum)'!$V$4*Model!$L$2253*AVERAGE('Assumptions (Petroleum)'!$H$2:$J$2)/10^9),0)</f>
        <v>-0.00001575073909</v>
      </c>
      <c r="Z2319" s="160">
        <f>IF($L$2253&gt;0,PPMT('Assumptions (Petroleum)'!$V$6,Model!AK$1,'Assumptions (Petroleum)'!$V$9,'Assumptions (Petroleum)'!$V$4*Model!$L$2253*AVERAGE('Assumptions (Petroleum)'!$H$2:$J$2)/10^9),0)</f>
        <v>-0.0000164988992</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-0.006173052817</v>
      </c>
      <c r="N2320" s="160">
        <f>IF($M$2253&gt;0,PPMT('Assumptions (Petroleum)'!$V$6,Model!X$1,'Assumptions (Petroleum)'!$V$9,'Assumptions (Petroleum)'!$V$4*Model!$M$2253*AVERAGE('Assumptions (Petroleum)'!$I$2:$K$2)/10^9),0)</f>
        <v>-0.006466272826</v>
      </c>
      <c r="O2320" s="160">
        <f>IF($M$2253&gt;0,PPMT('Assumptions (Petroleum)'!$V$6,Model!Y$1,'Assumptions (Petroleum)'!$V$9,'Assumptions (Petroleum)'!$V$4*Model!$M$2253*AVERAGE('Assumptions (Petroleum)'!$I$2:$K$2)/10^9),0)</f>
        <v>-0.006773420785</v>
      </c>
      <c r="P2320" s="160">
        <f>IF($M$2253&gt;0,PPMT('Assumptions (Petroleum)'!$V$6,Model!Z$1,'Assumptions (Petroleum)'!$V$9,'Assumptions (Petroleum)'!$V$4*Model!$M$2253*AVERAGE('Assumptions (Petroleum)'!$I$2:$K$2)/10^9),0)</f>
        <v>-0.007095158272</v>
      </c>
      <c r="Q2320" s="160">
        <f>IF($M$2253&gt;0,PPMT('Assumptions (Petroleum)'!$V$6,Model!AA$1,'Assumptions (Petroleum)'!$V$9,'Assumptions (Petroleum)'!$V$4*Model!$M$2253*AVERAGE('Assumptions (Petroleum)'!$I$2:$K$2)/10^9),0)</f>
        <v>-0.00743217829</v>
      </c>
      <c r="R2320" s="160">
        <f>IF($M$2253&gt;0,PPMT('Assumptions (Petroleum)'!$V$6,Model!AB$1,'Assumptions (Petroleum)'!$V$9,'Assumptions (Petroleum)'!$V$4*Model!$M$2253*AVERAGE('Assumptions (Petroleum)'!$I$2:$K$2)/10^9),0)</f>
        <v>-0.007785206759</v>
      </c>
      <c r="S2320" s="160">
        <f>IF($M$2253&gt;0,PPMT('Assumptions (Petroleum)'!$V$6,Model!AC$1,'Assumptions (Petroleum)'!$V$9,'Assumptions (Petroleum)'!$V$4*Model!$M$2253*AVERAGE('Assumptions (Petroleum)'!$I$2:$K$2)/10^9),0)</f>
        <v>-0.00815500408</v>
      </c>
      <c r="T2320" s="160">
        <f>IF($M$2253&gt;0,PPMT('Assumptions (Petroleum)'!$V$6,Model!AD$1,'Assumptions (Petroleum)'!$V$9,'Assumptions (Petroleum)'!$V$4*Model!$M$2253*AVERAGE('Assumptions (Petroleum)'!$I$2:$K$2)/10^9),0)</f>
        <v>-0.008542366774</v>
      </c>
      <c r="U2320" s="160">
        <f>IF($M$2253&gt;0,PPMT('Assumptions (Petroleum)'!$V$6,Model!AE$1,'Assumptions (Petroleum)'!$V$9,'Assumptions (Petroleum)'!$V$4*Model!$M$2253*AVERAGE('Assumptions (Petroleum)'!$I$2:$K$2)/10^9),0)</f>
        <v>-0.008948129195</v>
      </c>
      <c r="V2320" s="160">
        <f>IF($M$2253&gt;0,PPMT('Assumptions (Petroleum)'!$V$6,Model!AF$1,'Assumptions (Petroleum)'!$V$9,'Assumptions (Petroleum)'!$V$4*Model!$M$2253*AVERAGE('Assumptions (Petroleum)'!$I$2:$K$2)/10^9),0)</f>
        <v>-0.009373165332</v>
      </c>
      <c r="W2320" s="160">
        <f>IF($M$2253&gt;0,PPMT('Assumptions (Petroleum)'!$V$6,Model!AG$1,'Assumptions (Petroleum)'!$V$9,'Assumptions (Petroleum)'!$V$4*Model!$M$2253*AVERAGE('Assumptions (Petroleum)'!$I$2:$K$2)/10^9),0)</f>
        <v>-0.009818390685</v>
      </c>
      <c r="X2320" s="160">
        <f>IF($M$2253&gt;0,PPMT('Assumptions (Petroleum)'!$V$6,Model!AH$1,'Assumptions (Petroleum)'!$V$9,'Assumptions (Petroleum)'!$V$4*Model!$M$2253*AVERAGE('Assumptions (Petroleum)'!$I$2:$K$2)/10^9),0)</f>
        <v>-0.01028476424</v>
      </c>
      <c r="Y2320" s="160">
        <f>IF($M$2253&gt;0,PPMT('Assumptions (Petroleum)'!$V$6,Model!AI$1,'Assumptions (Petroleum)'!$V$9,'Assumptions (Petroleum)'!$V$4*Model!$M$2253*AVERAGE('Assumptions (Petroleum)'!$I$2:$K$2)/10^9),0)</f>
        <v>-0.01077329054</v>
      </c>
      <c r="Z2320" s="160">
        <f>IF($M$2253&gt;0,PPMT('Assumptions (Petroleum)'!$V$6,Model!AJ$1,'Assumptions (Petroleum)'!$V$9,'Assumptions (Petroleum)'!$V$4*Model!$M$2253*AVERAGE('Assumptions (Petroleum)'!$I$2:$K$2)/10^9),0)</f>
        <v>-0.01128502185</v>
      </c>
      <c r="AA2320" s="160">
        <f>IF($M$2253&gt;0,PPMT('Assumptions (Petroleum)'!$V$6,Model!AK$1,'Assumptions (Petroleum)'!$V$9,'Assumptions (Petroleum)'!$V$4*Model!$M$2253*AVERAGE('Assumptions (Petroleum)'!$I$2:$K$2)/10^9),0)</f>
        <v>-0.01182106038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-0.005426539263</v>
      </c>
      <c r="O2321" s="177">
        <f>IF($N$2253&gt;0,PPMT('Assumptions (Petroleum)'!$V$6,Model!X$1,'Assumptions (Petroleum)'!$V$9,'Assumptions (Petroleum)'!$V$4*Model!$N$2253*AVERAGE('Assumptions (Petroleum)'!$J$2:$L$2)/10^9),0)</f>
        <v>-0.005684299878</v>
      </c>
      <c r="P2321" s="177">
        <f>IF($N$2253&gt;0,PPMT('Assumptions (Petroleum)'!$V$6,Model!Y$1,'Assumptions (Petroleum)'!$V$9,'Assumptions (Petroleum)'!$V$4*Model!$N$2253*AVERAGE('Assumptions (Petroleum)'!$J$2:$L$2)/10^9),0)</f>
        <v>-0.005954304122</v>
      </c>
      <c r="Q2321" s="177">
        <f>IF($N$2253&gt;0,PPMT('Assumptions (Petroleum)'!$V$6,Model!Z$1,'Assumptions (Petroleum)'!$V$9,'Assumptions (Petroleum)'!$V$4*Model!$N$2253*AVERAGE('Assumptions (Petroleum)'!$J$2:$L$2)/10^9),0)</f>
        <v>-0.006237133568</v>
      </c>
      <c r="R2321" s="177">
        <f>IF($N$2253&gt;0,PPMT('Assumptions (Petroleum)'!$V$6,Model!AA$1,'Assumptions (Petroleum)'!$V$9,'Assumptions (Petroleum)'!$V$4*Model!$N$2253*AVERAGE('Assumptions (Petroleum)'!$J$2:$L$2)/10^9),0)</f>
        <v>-0.006533397413</v>
      </c>
      <c r="S2321" s="177">
        <f>IF($N$2253&gt;0,PPMT('Assumptions (Petroleum)'!$V$6,Model!AB$1,'Assumptions (Petroleum)'!$V$9,'Assumptions (Petroleum)'!$V$4*Model!$N$2253*AVERAGE('Assumptions (Petroleum)'!$J$2:$L$2)/10^9),0)</f>
        <v>-0.00684373379</v>
      </c>
      <c r="T2321" s="177">
        <f>IF($N$2253&gt;0,PPMT('Assumptions (Petroleum)'!$V$6,Model!AC$1,'Assumptions (Petroleum)'!$V$9,'Assumptions (Petroleum)'!$V$4*Model!$N$2253*AVERAGE('Assumptions (Petroleum)'!$J$2:$L$2)/10^9),0)</f>
        <v>-0.007168811145</v>
      </c>
      <c r="U2321" s="177">
        <f>IF($N$2253&gt;0,PPMT('Assumptions (Petroleum)'!$V$6,Model!AD$1,'Assumptions (Petroleum)'!$V$9,'Assumptions (Petroleum)'!$V$4*Model!$N$2253*AVERAGE('Assumptions (Petroleum)'!$J$2:$L$2)/10^9),0)</f>
        <v>-0.007509329674</v>
      </c>
      <c r="V2321" s="177">
        <f>IF($N$2253&gt;0,PPMT('Assumptions (Petroleum)'!$V$6,Model!AE$1,'Assumptions (Petroleum)'!$V$9,'Assumptions (Petroleum)'!$V$4*Model!$N$2253*AVERAGE('Assumptions (Petroleum)'!$J$2:$L$2)/10^9),0)</f>
        <v>-0.007866022834</v>
      </c>
      <c r="W2321" s="177">
        <f>IF($N$2253&gt;0,PPMT('Assumptions (Petroleum)'!$V$6,Model!AF$1,'Assumptions (Petroleum)'!$V$9,'Assumptions (Petroleum)'!$V$4*Model!$N$2253*AVERAGE('Assumptions (Petroleum)'!$J$2:$L$2)/10^9),0)</f>
        <v>-0.008239658918</v>
      </c>
      <c r="X2321" s="177">
        <f>IF($N$2253&gt;0,PPMT('Assumptions (Petroleum)'!$V$6,Model!AG$1,'Assumptions (Petroleum)'!$V$9,'Assumptions (Petroleum)'!$V$4*Model!$N$2253*AVERAGE('Assumptions (Petroleum)'!$J$2:$L$2)/10^9),0)</f>
        <v>-0.008631042717</v>
      </c>
      <c r="Y2321" s="177">
        <f>IF($N$2253&gt;0,PPMT('Assumptions (Petroleum)'!$V$6,Model!AH$1,'Assumptions (Petroleum)'!$V$9,'Assumptions (Petroleum)'!$V$4*Model!$N$2253*AVERAGE('Assumptions (Petroleum)'!$J$2:$L$2)/10^9),0)</f>
        <v>-0.009041017246</v>
      </c>
      <c r="Z2321" s="177">
        <f>IF($N$2253&gt;0,PPMT('Assumptions (Petroleum)'!$V$6,Model!AI$1,'Assumptions (Petroleum)'!$V$9,'Assumptions (Petroleum)'!$V$4*Model!$N$2253*AVERAGE('Assumptions (Petroleum)'!$J$2:$L$2)/10^9),0)</f>
        <v>-0.009470465565</v>
      </c>
      <c r="AA2321" s="177">
        <f>IF($N$2253&gt;0,PPMT('Assumptions (Petroleum)'!$V$6,Model!AJ$1,'Assumptions (Petroleum)'!$V$9,'Assumptions (Petroleum)'!$V$4*Model!$N$2253*AVERAGE('Assumptions (Petroleum)'!$J$2:$L$2)/10^9),0)</f>
        <v>-0.00992031268</v>
      </c>
      <c r="AB2321" s="177">
        <f>IF($N$2253&gt;0,PPMT('Assumptions (Petroleum)'!$V$6,Model!AK$1,'Assumptions (Petroleum)'!$V$9,'Assumptions (Petroleum)'!$V$4*Model!$N$2253*AVERAGE('Assumptions (Petroleum)'!$J$2:$L$2)/10^9),0)</f>
        <v>-0.01039152753</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-0.004154299733</v>
      </c>
      <c r="P2322" s="160">
        <f>IF($O$2253&gt;0,PPMT('Assumptions (Petroleum)'!$V$6,Model!X$1,'Assumptions (Petroleum)'!$V$9,'Assumptions (Petroleum)'!$V$4*Model!$O$2253*AVERAGE('Assumptions (Petroleum)'!$K$2:$M$2)/10^9),0)</f>
        <v>-0.00435162897</v>
      </c>
      <c r="Q2322" s="160">
        <f>IF($O$2253&gt;0,PPMT('Assumptions (Petroleum)'!$V$6,Model!Y$1,'Assumptions (Petroleum)'!$V$9,'Assumptions (Petroleum)'!$V$4*Model!$O$2253*AVERAGE('Assumptions (Petroleum)'!$K$2:$M$2)/10^9),0)</f>
        <v>-0.004558331346</v>
      </c>
      <c r="R2322" s="160">
        <f>IF($O$2253&gt;0,PPMT('Assumptions (Petroleum)'!$V$6,Model!Z$1,'Assumptions (Petroleum)'!$V$9,'Assumptions (Petroleum)'!$V$4*Model!$O$2253*AVERAGE('Assumptions (Petroleum)'!$K$2:$M$2)/10^9),0)</f>
        <v>-0.004774852085</v>
      </c>
      <c r="S2322" s="160">
        <f>IF($O$2253&gt;0,PPMT('Assumptions (Petroleum)'!$V$6,Model!AA$1,'Assumptions (Petroleum)'!$V$9,'Assumptions (Petroleum)'!$V$4*Model!$O$2253*AVERAGE('Assumptions (Petroleum)'!$K$2:$M$2)/10^9),0)</f>
        <v>-0.005001657559</v>
      </c>
      <c r="T2322" s="160">
        <f>IF($O$2253&gt;0,PPMT('Assumptions (Petroleum)'!$V$6,Model!AB$1,'Assumptions (Petroleum)'!$V$9,'Assumptions (Petroleum)'!$V$4*Model!$O$2253*AVERAGE('Assumptions (Petroleum)'!$K$2:$M$2)/10^9),0)</f>
        <v>-0.005239236293</v>
      </c>
      <c r="U2322" s="160">
        <f>IF($O$2253&gt;0,PPMT('Assumptions (Petroleum)'!$V$6,Model!AC$1,'Assumptions (Petroleum)'!$V$9,'Assumptions (Petroleum)'!$V$4*Model!$O$2253*AVERAGE('Assumptions (Petroleum)'!$K$2:$M$2)/10^9),0)</f>
        <v>-0.005488100017</v>
      </c>
      <c r="V2322" s="160">
        <f>IF($O$2253&gt;0,PPMT('Assumptions (Petroleum)'!$V$6,Model!AD$1,'Assumptions (Petroleum)'!$V$9,'Assumptions (Petroleum)'!$V$4*Model!$O$2253*AVERAGE('Assumptions (Petroleum)'!$K$2:$M$2)/10^9),0)</f>
        <v>-0.005748784768</v>
      </c>
      <c r="W2322" s="160">
        <f>IF($O$2253&gt;0,PPMT('Assumptions (Petroleum)'!$V$6,Model!AE$1,'Assumptions (Petroleum)'!$V$9,'Assumptions (Petroleum)'!$V$4*Model!$O$2253*AVERAGE('Assumptions (Petroleum)'!$K$2:$M$2)/10^9),0)</f>
        <v>-0.006021852044</v>
      </c>
      <c r="X2322" s="160">
        <f>IF($O$2253&gt;0,PPMT('Assumptions (Petroleum)'!$V$6,Model!AF$1,'Assumptions (Petroleum)'!$V$9,'Assumptions (Petroleum)'!$V$4*Model!$O$2253*AVERAGE('Assumptions (Petroleum)'!$K$2:$M$2)/10^9),0)</f>
        <v>-0.006307890016</v>
      </c>
      <c r="Y2322" s="160">
        <f>IF($O$2253&gt;0,PPMT('Assumptions (Petroleum)'!$V$6,Model!AG$1,'Assumptions (Petroleum)'!$V$9,'Assumptions (Petroleum)'!$V$4*Model!$O$2253*AVERAGE('Assumptions (Petroleum)'!$K$2:$M$2)/10^9),0)</f>
        <v>-0.006607514792</v>
      </c>
      <c r="Z2322" s="160">
        <f>IF($O$2253&gt;0,PPMT('Assumptions (Petroleum)'!$V$6,Model!AH$1,'Assumptions (Petroleum)'!$V$9,'Assumptions (Petroleum)'!$V$4*Model!$O$2253*AVERAGE('Assumptions (Petroleum)'!$K$2:$M$2)/10^9),0)</f>
        <v>-0.006921371745</v>
      </c>
      <c r="AA2322" s="160">
        <f>IF($O$2253&gt;0,PPMT('Assumptions (Petroleum)'!$V$6,Model!AI$1,'Assumptions (Petroleum)'!$V$9,'Assumptions (Petroleum)'!$V$4*Model!$O$2253*AVERAGE('Assumptions (Petroleum)'!$K$2:$M$2)/10^9),0)</f>
        <v>-0.007250136903</v>
      </c>
      <c r="AB2322" s="160">
        <f>IF($O$2253&gt;0,PPMT('Assumptions (Petroleum)'!$V$6,Model!AJ$1,'Assumptions (Petroleum)'!$V$9,'Assumptions (Petroleum)'!$V$4*Model!$O$2253*AVERAGE('Assumptions (Petroleum)'!$K$2:$M$2)/10^9),0)</f>
        <v>-0.007594518406</v>
      </c>
      <c r="AC2322" s="160">
        <f>IF($O$2253&gt;0,PPMT('Assumptions (Petroleum)'!$V$6,Model!AK$1,'Assumptions (Petroleum)'!$V$9,'Assumptions (Petroleum)'!$V$4*Model!$O$2253*AVERAGE('Assumptions (Petroleum)'!$K$2:$M$2)/10^9),0)</f>
        <v>-0.00795525803</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-0.000009322214208</v>
      </c>
      <c r="Q2323" s="177">
        <f>IF($P$2253&gt;0,PPMT('Assumptions (Petroleum)'!$V$6,Model!X$1,'Assumptions (Petroleum)'!$V$9,'Assumptions (Petroleum)'!$V$4*Model!$P$2253*AVERAGE('Assumptions (Petroleum)'!$L$2:$N$2)/10^9),0)</f>
        <v>-0.000009765019383</v>
      </c>
      <c r="R2323" s="177">
        <f>IF($P$2253&gt;0,PPMT('Assumptions (Petroleum)'!$V$6,Model!Y$1,'Assumptions (Petroleum)'!$V$9,'Assumptions (Petroleum)'!$V$4*Model!$P$2253*AVERAGE('Assumptions (Petroleum)'!$L$2:$N$2)/10^9),0)</f>
        <v>-0.0000102288578</v>
      </c>
      <c r="S2323" s="177">
        <f>IF($P$2253&gt;0,PPMT('Assumptions (Petroleum)'!$V$6,Model!Z$1,'Assumptions (Petroleum)'!$V$9,'Assumptions (Petroleum)'!$V$4*Model!$P$2253*AVERAGE('Assumptions (Petroleum)'!$L$2:$N$2)/10^9),0)</f>
        <v>-0.00001071472855</v>
      </c>
      <c r="T2323" s="177">
        <f>IF($P$2253&gt;0,PPMT('Assumptions (Petroleum)'!$V$6,Model!AA$1,'Assumptions (Petroleum)'!$V$9,'Assumptions (Petroleum)'!$V$4*Model!$P$2253*AVERAGE('Assumptions (Petroleum)'!$L$2:$N$2)/10^9),0)</f>
        <v>-0.00001122367816</v>
      </c>
      <c r="U2323" s="177">
        <f>IF($P$2253&gt;0,PPMT('Assumptions (Petroleum)'!$V$6,Model!AB$1,'Assumptions (Petroleum)'!$V$9,'Assumptions (Petroleum)'!$V$4*Model!$P$2253*AVERAGE('Assumptions (Petroleum)'!$L$2:$N$2)/10^9),0)</f>
        <v>-0.00001175680287</v>
      </c>
      <c r="V2323" s="177">
        <f>IF($P$2253&gt;0,PPMT('Assumptions (Petroleum)'!$V$6,Model!AC$1,'Assumptions (Petroleum)'!$V$9,'Assumptions (Petroleum)'!$V$4*Model!$P$2253*AVERAGE('Assumptions (Petroleum)'!$L$2:$N$2)/10^9),0)</f>
        <v>-0.000012315251</v>
      </c>
      <c r="W2323" s="177">
        <f>IF($P$2253&gt;0,PPMT('Assumptions (Petroleum)'!$V$6,Model!AD$1,'Assumptions (Petroleum)'!$V$9,'Assumptions (Petroleum)'!$V$4*Model!$P$2253*AVERAGE('Assumptions (Petroleum)'!$L$2:$N$2)/10^9),0)</f>
        <v>-0.00001290022543</v>
      </c>
      <c r="X2323" s="177">
        <f>IF($P$2253&gt;0,PPMT('Assumptions (Petroleum)'!$V$6,Model!AE$1,'Assumptions (Petroleum)'!$V$9,'Assumptions (Petroleum)'!$V$4*Model!$P$2253*AVERAGE('Assumptions (Petroleum)'!$L$2:$N$2)/10^9),0)</f>
        <v>-0.00001351298613</v>
      </c>
      <c r="Y2323" s="177">
        <f>IF($P$2253&gt;0,PPMT('Assumptions (Petroleum)'!$V$6,Model!AF$1,'Assumptions (Petroleum)'!$V$9,'Assumptions (Petroleum)'!$V$4*Model!$P$2253*AVERAGE('Assumptions (Petroleum)'!$L$2:$N$2)/10^9),0)</f>
        <v>-0.00001415485298</v>
      </c>
      <c r="Z2323" s="177">
        <f>IF($P$2253&gt;0,PPMT('Assumptions (Petroleum)'!$V$6,Model!AG$1,'Assumptions (Petroleum)'!$V$9,'Assumptions (Petroleum)'!$V$4*Model!$P$2253*AVERAGE('Assumptions (Petroleum)'!$L$2:$N$2)/10^9),0)</f>
        <v>-0.00001482720849</v>
      </c>
      <c r="AA2323" s="177">
        <f>IF($P$2253&gt;0,PPMT('Assumptions (Petroleum)'!$V$6,Model!AH$1,'Assumptions (Petroleum)'!$V$9,'Assumptions (Petroleum)'!$V$4*Model!$P$2253*AVERAGE('Assumptions (Petroleum)'!$L$2:$N$2)/10^9),0)</f>
        <v>-0.0000155315009</v>
      </c>
      <c r="AB2323" s="177">
        <f>IF($P$2253&gt;0,PPMT('Assumptions (Petroleum)'!$V$6,Model!AI$1,'Assumptions (Petroleum)'!$V$9,'Assumptions (Petroleum)'!$V$4*Model!$P$2253*AVERAGE('Assumptions (Petroleum)'!$L$2:$N$2)/10^9),0)</f>
        <v>-0.00001626924719</v>
      </c>
      <c r="AC2323" s="177">
        <f>IF($P$2253&gt;0,PPMT('Assumptions (Petroleum)'!$V$6,Model!AJ$1,'Assumptions (Petroleum)'!$V$9,'Assumptions (Petroleum)'!$V$4*Model!$P$2253*AVERAGE('Assumptions (Petroleum)'!$L$2:$N$2)/10^9),0)</f>
        <v>-0.00001704203643</v>
      </c>
      <c r="AD2323" s="177">
        <f>IF($P$2253&gt;0,PPMT('Assumptions (Petroleum)'!$V$6,Model!AK$1,'Assumptions (Petroleum)'!$V$9,'Assumptions (Petroleum)'!$V$4*Model!$P$2253*AVERAGE('Assumptions (Petroleum)'!$L$2:$N$2)/10^9),0)</f>
        <v>-0.00001785153316</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-0.0002471994863</v>
      </c>
      <c r="R2324" s="160">
        <f>IF($Q$2253&gt;0,PPMT('Assumptions (Petroleum)'!$V$6,Model!X$1,'Assumptions (Petroleum)'!$V$9,'Assumptions (Petroleum)'!$V$4*Model!$Q$2253*AVERAGE('Assumptions (Petroleum)'!$M$2:$O$2)/10^9),0)</f>
        <v>-0.0002589414619</v>
      </c>
      <c r="S2324" s="160">
        <f>IF($Q$2253&gt;0,PPMT('Assumptions (Petroleum)'!$V$6,Model!Y$1,'Assumptions (Petroleum)'!$V$9,'Assumptions (Petroleum)'!$V$4*Model!$Q$2253*AVERAGE('Assumptions (Petroleum)'!$M$2:$O$2)/10^9),0)</f>
        <v>-0.0002712411814</v>
      </c>
      <c r="T2324" s="160">
        <f>IF($Q$2253&gt;0,PPMT('Assumptions (Petroleum)'!$V$6,Model!Z$1,'Assumptions (Petroleum)'!$V$9,'Assumptions (Petroleum)'!$V$4*Model!$Q$2253*AVERAGE('Assumptions (Petroleum)'!$M$2:$O$2)/10^9),0)</f>
        <v>-0.0002841251375</v>
      </c>
      <c r="U2324" s="160">
        <f>IF($Q$2253&gt;0,PPMT('Assumptions (Petroleum)'!$V$6,Model!AA$1,'Assumptions (Petroleum)'!$V$9,'Assumptions (Petroleum)'!$V$4*Model!$Q$2253*AVERAGE('Assumptions (Petroleum)'!$M$2:$O$2)/10^9),0)</f>
        <v>-0.0002976210815</v>
      </c>
      <c r="V2324" s="160">
        <f>IF($Q$2253&gt;0,PPMT('Assumptions (Petroleum)'!$V$6,Model!AB$1,'Assumptions (Petroleum)'!$V$9,'Assumptions (Petroleum)'!$V$4*Model!$Q$2253*AVERAGE('Assumptions (Petroleum)'!$M$2:$O$2)/10^9),0)</f>
        <v>-0.0003117580829</v>
      </c>
      <c r="W2324" s="160">
        <f>IF($Q$2253&gt;0,PPMT('Assumptions (Petroleum)'!$V$6,Model!AC$1,'Assumptions (Petroleum)'!$V$9,'Assumptions (Petroleum)'!$V$4*Model!$Q$2253*AVERAGE('Assumptions (Petroleum)'!$M$2:$O$2)/10^9),0)</f>
        <v>-0.0003265665918</v>
      </c>
      <c r="X2324" s="160">
        <f>IF($Q$2253&gt;0,PPMT('Assumptions (Petroleum)'!$V$6,Model!AD$1,'Assumptions (Petroleum)'!$V$9,'Assumptions (Petroleum)'!$V$4*Model!$Q$2253*AVERAGE('Assumptions (Petroleum)'!$M$2:$O$2)/10^9),0)</f>
        <v>-0.0003420785049</v>
      </c>
      <c r="Y2324" s="160">
        <f>IF($Q$2253&gt;0,PPMT('Assumptions (Petroleum)'!$V$6,Model!AE$1,'Assumptions (Petroleum)'!$V$9,'Assumptions (Petroleum)'!$V$4*Model!$Q$2253*AVERAGE('Assumptions (Petroleum)'!$M$2:$O$2)/10^9),0)</f>
        <v>-0.0003583272339</v>
      </c>
      <c r="Z2324" s="160">
        <f>IF($Q$2253&gt;0,PPMT('Assumptions (Petroleum)'!$V$6,Model!AF$1,'Assumptions (Petroleum)'!$V$9,'Assumptions (Petroleum)'!$V$4*Model!$Q$2253*AVERAGE('Assumptions (Petroleum)'!$M$2:$O$2)/10^9),0)</f>
        <v>-0.0003753477775</v>
      </c>
      <c r="AA2324" s="160">
        <f>IF($Q$2253&gt;0,PPMT('Assumptions (Petroleum)'!$V$6,Model!AG$1,'Assumptions (Petroleum)'!$V$9,'Assumptions (Petroleum)'!$V$4*Model!$Q$2253*AVERAGE('Assumptions (Petroleum)'!$M$2:$O$2)/10^9),0)</f>
        <v>-0.000393176797</v>
      </c>
      <c r="AB2324" s="160">
        <f>IF($Q$2253&gt;0,PPMT('Assumptions (Petroleum)'!$V$6,Model!AH$1,'Assumptions (Petroleum)'!$V$9,'Assumptions (Petroleum)'!$V$4*Model!$Q$2253*AVERAGE('Assumptions (Petroleum)'!$M$2:$O$2)/10^9),0)</f>
        <v>-0.0004118526948</v>
      </c>
      <c r="AC2324" s="160">
        <f>IF($Q$2253&gt;0,PPMT('Assumptions (Petroleum)'!$V$6,Model!AI$1,'Assumptions (Petroleum)'!$V$9,'Assumptions (Petroleum)'!$V$4*Model!$Q$2253*AVERAGE('Assumptions (Petroleum)'!$M$2:$O$2)/10^9),0)</f>
        <v>-0.0004314156978</v>
      </c>
      <c r="AD2324" s="160">
        <f>IF($Q$2253&gt;0,PPMT('Assumptions (Petroleum)'!$V$6,Model!AJ$1,'Assumptions (Petroleum)'!$V$9,'Assumptions (Petroleum)'!$V$4*Model!$Q$2253*AVERAGE('Assumptions (Petroleum)'!$M$2:$O$2)/10^9),0)</f>
        <v>-0.0004519079435</v>
      </c>
      <c r="AE2324" s="160">
        <f>IF($Q$2253&gt;0,PPMT('Assumptions (Petroleum)'!$V$6,Model!AK$1,'Assumptions (Petroleum)'!$V$9,'Assumptions (Petroleum)'!$V$4*Model!$Q$2253*AVERAGE('Assumptions (Petroleum)'!$M$2:$O$2)/10^9),0)</f>
        <v>-0.0004733735708</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-0.000004848410223</v>
      </c>
      <c r="S2325" s="177">
        <f>IF($R$2253&gt;0,PPMT('Assumptions (Petroleum)'!$V$6,Model!X$1,'Assumptions (Petroleum)'!$V$9,'Assumptions (Petroleum)'!$V$4*Model!$R$2253*AVERAGE('Assumptions (Petroleum)'!$N$2:$P$2)/10^9),0)</f>
        <v>-0.000005078709708</v>
      </c>
      <c r="T2325" s="177">
        <f>IF($R$2253&gt;0,PPMT('Assumptions (Petroleum)'!$V$6,Model!Y$1,'Assumptions (Petroleum)'!$V$9,'Assumptions (Petroleum)'!$V$4*Model!$R$2253*AVERAGE('Assumptions (Petroleum)'!$N$2:$P$2)/10^9),0)</f>
        <v>-0.000005319948419</v>
      </c>
      <c r="U2325" s="177">
        <f>IF($R$2253&gt;0,PPMT('Assumptions (Petroleum)'!$V$6,Model!Z$1,'Assumptions (Petroleum)'!$V$9,'Assumptions (Petroleum)'!$V$4*Model!$R$2253*AVERAGE('Assumptions (Petroleum)'!$N$2:$P$2)/10^9),0)</f>
        <v>-0.000005572645969</v>
      </c>
      <c r="V2325" s="177">
        <f>IF($R$2253&gt;0,PPMT('Assumptions (Petroleum)'!$V$6,Model!AA$1,'Assumptions (Petroleum)'!$V$9,'Assumptions (Petroleum)'!$V$4*Model!$R$2253*AVERAGE('Assumptions (Petroleum)'!$N$2:$P$2)/10^9),0)</f>
        <v>-0.000005837346653</v>
      </c>
      <c r="W2325" s="177">
        <f>IF($R$2253&gt;0,PPMT('Assumptions (Petroleum)'!$V$6,Model!AB$1,'Assumptions (Petroleum)'!$V$9,'Assumptions (Petroleum)'!$V$4*Model!$R$2253*AVERAGE('Assumptions (Petroleum)'!$N$2:$P$2)/10^9),0)</f>
        <v>-0.000006114620619</v>
      </c>
      <c r="X2325" s="177">
        <f>IF($R$2253&gt;0,PPMT('Assumptions (Petroleum)'!$V$6,Model!AC$1,'Assumptions (Petroleum)'!$V$9,'Assumptions (Petroleum)'!$V$4*Model!$R$2253*AVERAGE('Assumptions (Petroleum)'!$N$2:$P$2)/10^9),0)</f>
        <v>-0.000006405065098</v>
      </c>
      <c r="Y2325" s="177">
        <f>IF($R$2253&gt;0,PPMT('Assumptions (Petroleum)'!$V$6,Model!AD$1,'Assumptions (Petroleum)'!$V$9,'Assumptions (Petroleum)'!$V$4*Model!$R$2253*AVERAGE('Assumptions (Petroleum)'!$N$2:$P$2)/10^9),0)</f>
        <v>-0.00000670930569</v>
      </c>
      <c r="Z2325" s="177">
        <f>IF($R$2253&gt;0,PPMT('Assumptions (Petroleum)'!$V$6,Model!AE$1,'Assumptions (Petroleum)'!$V$9,'Assumptions (Petroleum)'!$V$4*Model!$R$2253*AVERAGE('Assumptions (Petroleum)'!$N$2:$P$2)/10^9),0)</f>
        <v>-0.000007027997711</v>
      </c>
      <c r="AA2325" s="177">
        <f>IF($R$2253&gt;0,PPMT('Assumptions (Petroleum)'!$V$6,Model!AF$1,'Assumptions (Petroleum)'!$V$9,'Assumptions (Petroleum)'!$V$4*Model!$R$2253*AVERAGE('Assumptions (Petroleum)'!$N$2:$P$2)/10^9),0)</f>
        <v>-0.000007361827602</v>
      </c>
      <c r="AB2325" s="177">
        <f>IF($R$2253&gt;0,PPMT('Assumptions (Petroleum)'!$V$6,Model!AG$1,'Assumptions (Petroleum)'!$V$9,'Assumptions (Petroleum)'!$V$4*Model!$R$2253*AVERAGE('Assumptions (Petroleum)'!$N$2:$P$2)/10^9),0)</f>
        <v>-0.000007711514413</v>
      </c>
      <c r="AC2325" s="177">
        <f>IF($R$2253&gt;0,PPMT('Assumptions (Petroleum)'!$V$6,Model!AH$1,'Assumptions (Petroleum)'!$V$9,'Assumptions (Petroleum)'!$V$4*Model!$R$2253*AVERAGE('Assumptions (Petroleum)'!$N$2:$P$2)/10^9),0)</f>
        <v>-0.000008077811348</v>
      </c>
      <c r="AD2325" s="177">
        <f>IF($R$2253&gt;0,PPMT('Assumptions (Petroleum)'!$V$6,Model!AI$1,'Assumptions (Petroleum)'!$V$9,'Assumptions (Petroleum)'!$V$4*Model!$R$2253*AVERAGE('Assumptions (Petroleum)'!$N$2:$P$2)/10^9),0)</f>
        <v>-0.000008461507387</v>
      </c>
      <c r="AE2325" s="177">
        <f>IF($R$2253&gt;0,PPMT('Assumptions (Petroleum)'!$V$6,Model!AJ$1,'Assumptions (Petroleum)'!$V$9,'Assumptions (Petroleum)'!$V$4*Model!$R$2253*AVERAGE('Assumptions (Petroleum)'!$N$2:$P$2)/10^9),0)</f>
        <v>-0.000008863428988</v>
      </c>
      <c r="AF2325" s="177">
        <f>IF($R$2253&gt;0,PPMT('Assumptions (Petroleum)'!$V$6,Model!AK$1,'Assumptions (Petroleum)'!$V$9,'Assumptions (Petroleum)'!$V$4*Model!$R$2253*AVERAGE('Assumptions (Petroleum)'!$N$2:$P$2)/10^9),0)</f>
        <v>-0.000009284441865</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-0.000004944865647</v>
      </c>
      <c r="T2326" s="160">
        <f>IF($S$2253&gt;0,PPMT('Assumptions (Petroleum)'!$V$6,Model!X$1,'Assumptions (Petroleum)'!$V$9,'Assumptions (Petroleum)'!$V$4*Model!$S$2253*AVERAGE('Assumptions (Petroleum)'!$O$2:$Q$2)/10^9),0)</f>
        <v>-0.000005179746765</v>
      </c>
      <c r="U2326" s="160">
        <f>IF($S$2253&gt;0,PPMT('Assumptions (Petroleum)'!$V$6,Model!Y$1,'Assumptions (Petroleum)'!$V$9,'Assumptions (Petroleum)'!$V$4*Model!$S$2253*AVERAGE('Assumptions (Petroleum)'!$O$2:$Q$2)/10^9),0)</f>
        <v>-0.000005425784736</v>
      </c>
      <c r="V2326" s="160">
        <f>IF($S$2253&gt;0,PPMT('Assumptions (Petroleum)'!$V$6,Model!Z$1,'Assumptions (Petroleum)'!$V$9,'Assumptions (Petroleum)'!$V$4*Model!$S$2253*AVERAGE('Assumptions (Petroleum)'!$O$2:$Q$2)/10^9),0)</f>
        <v>-0.000005683509511</v>
      </c>
      <c r="W2326" s="160">
        <f>IF($S$2253&gt;0,PPMT('Assumptions (Petroleum)'!$V$6,Model!AA$1,'Assumptions (Petroleum)'!$V$9,'Assumptions (Petroleum)'!$V$4*Model!$S$2253*AVERAGE('Assumptions (Petroleum)'!$O$2:$Q$2)/10^9),0)</f>
        <v>-0.000005953476213</v>
      </c>
      <c r="X2326" s="160">
        <f>IF($S$2253&gt;0,PPMT('Assumptions (Petroleum)'!$V$6,Model!AB$1,'Assumptions (Petroleum)'!$V$9,'Assumptions (Petroleum)'!$V$4*Model!$S$2253*AVERAGE('Assumptions (Petroleum)'!$O$2:$Q$2)/10^9),0)</f>
        <v>-0.000006236266333</v>
      </c>
      <c r="Y2326" s="160">
        <f>IF($S$2253&gt;0,PPMT('Assumptions (Petroleum)'!$V$6,Model!AC$1,'Assumptions (Petroleum)'!$V$9,'Assumptions (Petroleum)'!$V$4*Model!$S$2253*AVERAGE('Assumptions (Petroleum)'!$O$2:$Q$2)/10^9),0)</f>
        <v>-0.000006532488984</v>
      </c>
      <c r="Z2326" s="160">
        <f>IF($S$2253&gt;0,PPMT('Assumptions (Petroleum)'!$V$6,Model!AD$1,'Assumptions (Petroleum)'!$V$9,'Assumptions (Petroleum)'!$V$4*Model!$S$2253*AVERAGE('Assumptions (Petroleum)'!$O$2:$Q$2)/10^9),0)</f>
        <v>-0.000006842782211</v>
      </c>
      <c r="AA2326" s="160">
        <f>IF($S$2253&gt;0,PPMT('Assumptions (Petroleum)'!$V$6,Model!AE$1,'Assumptions (Petroleum)'!$V$9,'Assumptions (Petroleum)'!$V$4*Model!$S$2253*AVERAGE('Assumptions (Petroleum)'!$O$2:$Q$2)/10^9),0)</f>
        <v>-0.000007167814366</v>
      </c>
      <c r="AB2326" s="160">
        <f>IF($S$2253&gt;0,PPMT('Assumptions (Petroleum)'!$V$6,Model!AF$1,'Assumptions (Petroleum)'!$V$9,'Assumptions (Petroleum)'!$V$4*Model!$S$2253*AVERAGE('Assumptions (Petroleum)'!$O$2:$Q$2)/10^9),0)</f>
        <v>-0.000007508285548</v>
      </c>
      <c r="AC2326" s="160">
        <f>IF($S$2253&gt;0,PPMT('Assumptions (Petroleum)'!$V$6,Model!AG$1,'Assumptions (Petroleum)'!$V$9,'Assumptions (Petroleum)'!$V$4*Model!$S$2253*AVERAGE('Assumptions (Petroleum)'!$O$2:$Q$2)/10^9),0)</f>
        <v>-0.000007864929111</v>
      </c>
      <c r="AD2326" s="160">
        <f>IF($S$2253&gt;0,PPMT('Assumptions (Petroleum)'!$V$6,Model!AH$1,'Assumptions (Petroleum)'!$V$9,'Assumptions (Petroleum)'!$V$4*Model!$S$2253*AVERAGE('Assumptions (Petroleum)'!$O$2:$Q$2)/10^9),0)</f>
        <v>-0.000008238513244</v>
      </c>
      <c r="AE2326" s="160">
        <f>IF($S$2253&gt;0,PPMT('Assumptions (Petroleum)'!$V$6,Model!AI$1,'Assumptions (Petroleum)'!$V$9,'Assumptions (Petroleum)'!$V$4*Model!$S$2253*AVERAGE('Assumptions (Petroleum)'!$O$2:$Q$2)/10^9),0)</f>
        <v>-0.000008629842623</v>
      </c>
      <c r="AF2326" s="160">
        <f>IF($S$2253&gt;0,PPMT('Assumptions (Petroleum)'!$V$6,Model!AJ$1,'Assumptions (Petroleum)'!$V$9,'Assumptions (Petroleum)'!$V$4*Model!$S$2253*AVERAGE('Assumptions (Petroleum)'!$O$2:$Q$2)/10^9),0)</f>
        <v>-0.000009039760148</v>
      </c>
      <c r="AG2326" s="160">
        <f>IF($S$2253&gt;0,PPMT('Assumptions (Petroleum)'!$V$6,Model!AK$1,'Assumptions (Petroleum)'!$V$9,'Assumptions (Petroleum)'!$V$4*Model!$S$2253*AVERAGE('Assumptions (Petroleum)'!$O$2:$Q$2)/10^9),0)</f>
        <v>-0.000009469148755</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-0.0001008647996</v>
      </c>
      <c r="U2327" s="160">
        <f>IF($T$2253&gt;0,PPMT('Assumptions (Petroleum)'!$V$6,Model!X$1,'Assumptions (Petroleum)'!$V$9,'Assumptions (Petroleum)'!$V$4*Model!$T$2253*AVERAGE('Assumptions (Petroleum)'!$P$2:$R$2)/10^9),0)</f>
        <v>-0.0001056558775</v>
      </c>
      <c r="V2327" s="160">
        <f>IF($T$2253&gt;0,PPMT('Assumptions (Petroleum)'!$V$6,Model!Y$1,'Assumptions (Petroleum)'!$V$9,'Assumptions (Petroleum)'!$V$4*Model!$T$2253*AVERAGE('Assumptions (Petroleum)'!$P$2:$R$2)/10^9),0)</f>
        <v>-0.0001106745317</v>
      </c>
      <c r="W2327" s="160">
        <f>IF($T$2253&gt;0,PPMT('Assumptions (Petroleum)'!$V$6,Model!Z$1,'Assumptions (Petroleum)'!$V$9,'Assumptions (Petroleum)'!$V$4*Model!$T$2253*AVERAGE('Assumptions (Petroleum)'!$P$2:$R$2)/10^9),0)</f>
        <v>-0.000115931572</v>
      </c>
      <c r="X2327" s="160">
        <f>IF($T$2253&gt;0,PPMT('Assumptions (Petroleum)'!$V$6,Model!AA$1,'Assumptions (Petroleum)'!$V$9,'Assumptions (Petroleum)'!$V$4*Model!$T$2253*AVERAGE('Assumptions (Petroleum)'!$P$2:$R$2)/10^9),0)</f>
        <v>-0.0001214383216</v>
      </c>
      <c r="Y2327" s="160">
        <f>IF($T$2253&gt;0,PPMT('Assumptions (Petroleum)'!$V$6,Model!AB$1,'Assumptions (Petroleum)'!$V$9,'Assumptions (Petroleum)'!$V$4*Model!$T$2253*AVERAGE('Assumptions (Petroleum)'!$P$2:$R$2)/10^9),0)</f>
        <v>-0.0001272066419</v>
      </c>
      <c r="Z2327" s="160">
        <f>IF($T$2253&gt;0,PPMT('Assumptions (Petroleum)'!$V$6,Model!AC$1,'Assumptions (Petroleum)'!$V$9,'Assumptions (Petroleum)'!$V$4*Model!$T$2253*AVERAGE('Assumptions (Petroleum)'!$P$2:$R$2)/10^9),0)</f>
        <v>-0.0001332489574</v>
      </c>
      <c r="AA2327" s="160">
        <f>IF($T$2253&gt;0,PPMT('Assumptions (Petroleum)'!$V$6,Model!AD$1,'Assumptions (Petroleum)'!$V$9,'Assumptions (Petroleum)'!$V$4*Model!$T$2253*AVERAGE('Assumptions (Petroleum)'!$P$2:$R$2)/10^9),0)</f>
        <v>-0.0001395782829</v>
      </c>
      <c r="AB2327" s="160">
        <f>IF($T$2253&gt;0,PPMT('Assumptions (Petroleum)'!$V$6,Model!AE$1,'Assumptions (Petroleum)'!$V$9,'Assumptions (Petroleum)'!$V$4*Model!$T$2253*AVERAGE('Assumptions (Petroleum)'!$P$2:$R$2)/10^9),0)</f>
        <v>-0.0001462082513</v>
      </c>
      <c r="AC2327" s="160">
        <f>IF($T$2253&gt;0,PPMT('Assumptions (Petroleum)'!$V$6,Model!AF$1,'Assumptions (Petroleum)'!$V$9,'Assumptions (Petroleum)'!$V$4*Model!$T$2253*AVERAGE('Assumptions (Petroleum)'!$P$2:$R$2)/10^9),0)</f>
        <v>-0.0001531531433</v>
      </c>
      <c r="AD2327" s="160">
        <f>IF($T$2253&gt;0,PPMT('Assumptions (Petroleum)'!$V$6,Model!AG$1,'Assumptions (Petroleum)'!$V$9,'Assumptions (Petroleum)'!$V$4*Model!$T$2253*AVERAGE('Assumptions (Petroleum)'!$P$2:$R$2)/10^9),0)</f>
        <v>-0.0001604279176</v>
      </c>
      <c r="AE2327" s="160">
        <f>IF($T$2253&gt;0,PPMT('Assumptions (Petroleum)'!$V$6,Model!AH$1,'Assumptions (Petroleum)'!$V$9,'Assumptions (Petroleum)'!$V$4*Model!$T$2253*AVERAGE('Assumptions (Petroleum)'!$P$2:$R$2)/10^9),0)</f>
        <v>-0.0001680482436</v>
      </c>
      <c r="AF2327" s="160">
        <f>IF($T$2253&gt;0,PPMT('Assumptions (Petroleum)'!$V$6,Model!AI$1,'Assumptions (Petroleum)'!$V$9,'Assumptions (Petroleum)'!$V$4*Model!$T$2253*AVERAGE('Assumptions (Petroleum)'!$P$2:$R$2)/10^9),0)</f>
        <v>-0.0001760305352</v>
      </c>
      <c r="AG2327" s="160">
        <f>IF($T$2253&gt;0,PPMT('Assumptions (Petroleum)'!$V$6,Model!AJ$1,'Assumptions (Petroleum)'!$V$9,'Assumptions (Petroleum)'!$V$4*Model!$T$2253*AVERAGE('Assumptions (Petroleum)'!$P$2:$R$2)/10^9),0)</f>
        <v>-0.0001843919856</v>
      </c>
      <c r="AH2327" s="160">
        <f>IF($T$2253&gt;0,PPMT('Assumptions (Petroleum)'!$V$6,Model!AK$1,'Assumptions (Petroleum)'!$V$9,'Assumptions (Petroleum)'!$V$4*Model!$T$2253*AVERAGE('Assumptions (Petroleum)'!$P$2:$R$2)/10^9),0)</f>
        <v>-0.000193150605</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-0.0003214732119</v>
      </c>
      <c r="V2328" s="160">
        <f>IF($U$2253&gt;0,PPMT('Assumptions (Petroleum)'!$V$6,Model!X$1,'Assumptions (Petroleum)'!$V$9,'Assumptions (Petroleum)'!$V$4*Model!$U$2253*AVERAGE('Assumptions (Petroleum)'!$Q$2:$S$2)/10^9),0)</f>
        <v>-0.0003367431895</v>
      </c>
      <c r="W2328" s="160">
        <f>IF($U$2253&gt;0,PPMT('Assumptions (Petroleum)'!$V$6,Model!Y$1,'Assumptions (Petroleum)'!$V$9,'Assumptions (Petroleum)'!$V$4*Model!$U$2253*AVERAGE('Assumptions (Petroleum)'!$Q$2:$S$2)/10^9),0)</f>
        <v>-0.000352738491</v>
      </c>
      <c r="X2328" s="160">
        <f>IF($U$2253&gt;0,PPMT('Assumptions (Petroleum)'!$V$6,Model!Z$1,'Assumptions (Petroleum)'!$V$9,'Assumptions (Petroleum)'!$V$4*Model!$U$2253*AVERAGE('Assumptions (Petroleum)'!$Q$2:$S$2)/10^9),0)</f>
        <v>-0.0003694935693</v>
      </c>
      <c r="Y2328" s="160">
        <f>IF($U$2253&gt;0,PPMT('Assumptions (Petroleum)'!$V$6,Model!AA$1,'Assumptions (Petroleum)'!$V$9,'Assumptions (Petroleum)'!$V$4*Model!$U$2253*AVERAGE('Assumptions (Petroleum)'!$Q$2:$S$2)/10^9),0)</f>
        <v>-0.0003870445139</v>
      </c>
      <c r="Z2328" s="160">
        <f>IF($U$2253&gt;0,PPMT('Assumptions (Petroleum)'!$V$6,Model!AB$1,'Assumptions (Petroleum)'!$V$9,'Assumptions (Petroleum)'!$V$4*Model!$U$2253*AVERAGE('Assumptions (Petroleum)'!$Q$2:$S$2)/10^9),0)</f>
        <v>-0.0004054291283</v>
      </c>
      <c r="AA2328" s="160">
        <f>IF($U$2253&gt;0,PPMT('Assumptions (Petroleum)'!$V$6,Model!AC$1,'Assumptions (Petroleum)'!$V$9,'Assumptions (Petroleum)'!$V$4*Model!$U$2253*AVERAGE('Assumptions (Petroleum)'!$Q$2:$S$2)/10^9),0)</f>
        <v>-0.0004246870119</v>
      </c>
      <c r="AB2328" s="160">
        <f>IF($U$2253&gt;0,PPMT('Assumptions (Petroleum)'!$V$6,Model!AD$1,'Assumptions (Petroleum)'!$V$9,'Assumptions (Petroleum)'!$V$4*Model!$U$2253*AVERAGE('Assumptions (Petroleum)'!$Q$2:$S$2)/10^9),0)</f>
        <v>-0.0004448596449</v>
      </c>
      <c r="AC2328" s="160">
        <f>IF($U$2253&gt;0,PPMT('Assumptions (Petroleum)'!$V$6,Model!AE$1,'Assumptions (Petroleum)'!$V$9,'Assumptions (Petroleum)'!$V$4*Model!$U$2253*AVERAGE('Assumptions (Petroleum)'!$Q$2:$S$2)/10^9),0)</f>
        <v>-0.0004659904781</v>
      </c>
      <c r="AD2328" s="160">
        <f>IF($U$2253&gt;0,PPMT('Assumptions (Petroleum)'!$V$6,Model!AF$1,'Assumptions (Petroleum)'!$V$9,'Assumptions (Petroleum)'!$V$4*Model!$U$2253*AVERAGE('Assumptions (Petroleum)'!$Q$2:$S$2)/10^9),0)</f>
        <v>-0.0004881250258</v>
      </c>
      <c r="AE2328" s="160">
        <f>IF($U$2253&gt;0,PPMT('Assumptions (Petroleum)'!$V$6,Model!AG$1,'Assumptions (Petroleum)'!$V$9,'Assumptions (Petroleum)'!$V$4*Model!$U$2253*AVERAGE('Assumptions (Petroleum)'!$Q$2:$S$2)/10^9),0)</f>
        <v>-0.0005113109645</v>
      </c>
      <c r="AF2328" s="160">
        <f>IF($U$2253&gt;0,PPMT('Assumptions (Petroleum)'!$V$6,Model!AH$1,'Assumptions (Petroleum)'!$V$9,'Assumptions (Petroleum)'!$V$4*Model!$U$2253*AVERAGE('Assumptions (Petroleum)'!$Q$2:$S$2)/10^9),0)</f>
        <v>-0.0005355982353</v>
      </c>
      <c r="AG2328" s="160">
        <f>IF($U$2253&gt;0,PPMT('Assumptions (Petroleum)'!$V$6,Model!AI$1,'Assumptions (Petroleum)'!$V$9,'Assumptions (Petroleum)'!$V$4*Model!$U$2253*AVERAGE('Assumptions (Petroleum)'!$Q$2:$S$2)/10^9),0)</f>
        <v>-0.0005610391515</v>
      </c>
      <c r="AH2328" s="160">
        <f>IF($U$2253&gt;0,PPMT('Assumptions (Petroleum)'!$V$6,Model!AJ$1,'Assumptions (Petroleum)'!$V$9,'Assumptions (Petroleum)'!$V$4*Model!$U$2253*AVERAGE('Assumptions (Petroleum)'!$Q$2:$S$2)/10^9),0)</f>
        <v>-0.0005876885112</v>
      </c>
      <c r="AI2328" s="160">
        <f>IF($U$2253&gt;0,PPMT('Assumptions (Petroleum)'!$V$6,Model!AK$1,'Assumptions (Petroleum)'!$V$9,'Assumptions (Petroleum)'!$V$4*Model!$U$2253*AVERAGE('Assumptions (Petroleum)'!$Q$2:$S$2)/10^9),0)</f>
        <v>-0.0006156037155</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-0.00004907122922</v>
      </c>
      <c r="D2361" s="177">
        <f t="array" ref="D2361">SUM(IF(ISERROR(D2362:D2412),"",D2362:D2412))</f>
        <v>-0.003594981374</v>
      </c>
      <c r="E2361" s="177">
        <f t="array" ref="E2361">SUM(IF(ISERROR(E2362:E2412),"",E2362:E2412))</f>
        <v>-0.003455500847</v>
      </c>
      <c r="F2361" s="177">
        <f t="array" ref="F2361">SUM(IF(ISERROR(F2362:F2412),"",F2362:F2412))</f>
        <v>-0.003277933276</v>
      </c>
      <c r="G2361" s="177">
        <f t="array" ref="G2361">SUM(IF(ISERROR(G2362:G2412),"",G2362:G2412))</f>
        <v>-0.0041225989</v>
      </c>
      <c r="H2361" s="177">
        <f t="array" ref="H2361">SUM(IF(ISERROR(H2362:H2412),"",H2362:H2412))</f>
        <v>-0.003882792884</v>
      </c>
      <c r="I2361" s="177">
        <f t="array" ref="I2361">SUM(IF(ISERROR(I2362:I2412),"",I2362:I2412))</f>
        <v>-0.00417645419</v>
      </c>
      <c r="J2361" s="177">
        <f t="array" ref="J2361">SUM(IF(ISERROR(J2362:J2412),"",J2362:J2412))</f>
        <v>-0.004134520972</v>
      </c>
      <c r="K2361" s="177">
        <f t="array" ref="K2361">SUM(IF(ISERROR(K2362:K2412),"",K2362:K2412))</f>
        <v>-0.004662169677</v>
      </c>
      <c r="L2361" s="177">
        <f t="array" ref="L2361">SUM(IF(ISERROR(L2362:L2412),"",L2362:L2412))</f>
        <v>-0.004293288997</v>
      </c>
      <c r="M2361" s="177">
        <f t="array" ref="M2361">SUM(IF(ISERROR(M2362:M2412),"",M2362:M2412))</f>
        <v>-0.01010690676</v>
      </c>
      <c r="N2361" s="177">
        <f t="array" ref="N2361">SUM(IF(ISERROR(N2362:N2412),"",N2362:N2412))</f>
        <v>-0.01485757762</v>
      </c>
      <c r="O2361" s="177">
        <f t="array" ref="O2361">SUM(IF(ISERROR(O2362:O2412),"",O2362:O2412))</f>
        <v>-0.01803710913</v>
      </c>
      <c r="P2361" s="177">
        <f t="array" ref="P2361">SUM(IF(ISERROR(P2362:P2412),"",P2362:P2412))</f>
        <v>-0.01680238879</v>
      </c>
      <c r="Q2361" s="177">
        <f t="array" ref="Q2361">SUM(IF(ISERROR(Q2362:Q2412),"",Q2362:Q2412))</f>
        <v>-0.01574741308</v>
      </c>
      <c r="R2361" s="177">
        <f t="array" ref="R2361">SUM(IF(ISERROR(R2362:R2412),"",R2362:R2412))</f>
        <v>-0.01437499044</v>
      </c>
      <c r="S2361" s="177">
        <f t="array" ref="S2361">SUM(IF(ISERROR(S2362:S2412),"",S2362:S2412))</f>
        <v>-0.01294166087</v>
      </c>
      <c r="T2361" s="177">
        <f t="array" ref="T2361">SUM(IF(ISERROR(T2362:T2412),"",T2362:T2412))</f>
        <v>-0.01187235551</v>
      </c>
      <c r="U2361" s="177">
        <f t="array" ref="U2361">SUM(IF(ISERROR(U2362:U2412),"",U2362:U2412))</f>
        <v>-0.01096744772</v>
      </c>
      <c r="V2361" s="177">
        <f t="array" ref="V2361">SUM(IF(ISERROR(V2362:V2412),"",V2362:V2412))</f>
        <v>-0.009665737358</v>
      </c>
      <c r="W2361" s="177">
        <f t="array" ref="W2361">SUM(IF(ISERROR(W2362:W2412),"",W2362:W2412))</f>
        <v>-0.008400021386</v>
      </c>
      <c r="X2361" s="177">
        <f t="array" ref="X2361">SUM(IF(ISERROR(X2362:X2412),"",X2362:X2412))</f>
        <v>-0.007074752947</v>
      </c>
      <c r="Y2361" s="177">
        <f t="array" ref="Y2361">SUM(IF(ISERROR(Y2362:Y2412),"",Y2362:Y2412))</f>
        <v>-0.005738766775</v>
      </c>
      <c r="Z2361" s="177">
        <f t="array" ref="Z2361">SUM(IF(ISERROR(Z2362:Z2412),"",Z2362:Z2412))</f>
        <v>-0.004363392151</v>
      </c>
      <c r="AA2361" s="177">
        <f t="array" ref="AA2361">SUM(IF(ISERROR(AA2362:AA2412),"",AA2362:AA2412))</f>
        <v>-0.00300317826</v>
      </c>
      <c r="AB2361" s="177">
        <f t="array" ref="AB2361">SUM(IF(ISERROR(AB2362:AB2412),"",AB2362:AB2412))</f>
        <v>-0.001579175133</v>
      </c>
      <c r="AC2361" s="177">
        <f t="array" ref="AC2361">SUM(IF(ISERROR(AC2362:AC2412),"",AC2362:AC2412))</f>
        <v>-0.0006757034936</v>
      </c>
      <c r="AD2361" s="177">
        <f t="array" ref="AD2361">SUM(IF(ISERROR(AD2362:AD2412),"",AD2362:AD2412))</f>
        <v>-0.0002463603926</v>
      </c>
      <c r="AE2361" s="177">
        <f t="array" ref="AE2361">SUM(IF(ISERROR(AE2362:AE2412),"",AE2362:AE2412))</f>
        <v>-0.0001924473017</v>
      </c>
      <c r="AF2361" s="177">
        <f t="array" ref="AF2361">SUM(IF(ISERROR(AF2362:AF2412),"",AF2362:AF2412))</f>
        <v>-0.0001368615643</v>
      </c>
      <c r="AG2361" s="177">
        <f t="array" ref="AG2361">SUM(IF(ISERROR(AG2362:AG2412),"",AG2362:AG2412))</f>
        <v>-0.0001021887981</v>
      </c>
      <c r="AH2361" s="177">
        <f t="array" ref="AH2361">SUM(IF(ISERROR(AH2362:AH2412),"",AH2362:AH2412))</f>
        <v>-0.0000663310345</v>
      </c>
      <c r="AI2361" s="177">
        <f t="array" ref="AI2361">SUM(IF(ISERROR(AI2362:AI2412),"",AI2362:AI2412))</f>
        <v>-0.00002924117648</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-0.00004907122922</v>
      </c>
      <c r="D2362" s="177">
        <f>IF($C$2253&gt;0,IPMT('Assumptions (Petroleum)'!$V$6,Model!X$1,'Assumptions (Petroleum)'!$V$9,'Assumptions (Petroleum)'!$V$4*Model!$C$2253*'Assumptions (Petroleum)'!$B$2/10^9),0)</f>
        <v>-0.00004675403011</v>
      </c>
      <c r="E2362" s="177">
        <f>IF($C$2253&gt;0,IPMT('Assumptions (Petroleum)'!$V$6,Model!Y$1,'Assumptions (Petroleum)'!$V$9,'Assumptions (Petroleum)'!$V$4*Model!$C$2253*'Assumptions (Petroleum)'!$B$2/10^9),0)</f>
        <v>-0.00004432676404</v>
      </c>
      <c r="F2362" s="177">
        <f>IF($C$2253&gt;0,IPMT('Assumptions (Petroleum)'!$V$6,Model!Z$1,'Assumptions (Petroleum)'!$V$9,'Assumptions (Petroleum)'!$V$4*Model!$C$2253*'Assumptions (Petroleum)'!$B$2/10^9),0)</f>
        <v>-0.00004178420283</v>
      </c>
      <c r="G2362" s="177">
        <f>IF($C$2253&gt;0,IPMT('Assumptions (Petroleum)'!$V$6,Model!AA$1,'Assumptions (Petroleum)'!$V$9,'Assumptions (Petroleum)'!$V$4*Model!$C$2253*'Assumptions (Petroleum)'!$B$2/10^9),0)</f>
        <v>-0.00003912086997</v>
      </c>
      <c r="H2362" s="177">
        <f>IF($C$2253&gt;0,IPMT('Assumptions (Petroleum)'!$V$6,Model!AB$1,'Assumptions (Petroleum)'!$V$9,'Assumptions (Petroleum)'!$V$4*Model!$C$2253*'Assumptions (Petroleum)'!$B$2/10^9),0)</f>
        <v>-0.00003633102879</v>
      </c>
      <c r="I2362" s="177">
        <f>IF($C$2253&gt;0,IPMT('Assumptions (Petroleum)'!$V$6,Model!AC$1,'Assumptions (Petroleum)'!$V$9,'Assumptions (Petroleum)'!$V$4*Model!$C$2253*'Assumptions (Petroleum)'!$B$2/10^9),0)</f>
        <v>-0.00003340867016</v>
      </c>
      <c r="J2362" s="177">
        <f>IF($C$2253&gt;0,IPMT('Assumptions (Petroleum)'!$V$6,Model!AD$1,'Assumptions (Petroleum)'!$V$9,'Assumptions (Petroleum)'!$V$4*Model!$C$2253*'Assumptions (Petroleum)'!$B$2/10^9),0)</f>
        <v>-0.0000303474995</v>
      </c>
      <c r="K2362" s="177">
        <f>IF($C$2253&gt;0,IPMT('Assumptions (Petroleum)'!$V$6,Model!AE$1,'Assumptions (Petroleum)'!$V$9,'Assumptions (Petroleum)'!$V$4*Model!$C$2253*'Assumptions (Petroleum)'!$B$2/10^9),0)</f>
        <v>-0.00002714092323</v>
      </c>
      <c r="L2362" s="177">
        <f>IF($C$2253&gt;0,IPMT('Assumptions (Petroleum)'!$V$6,Model!AF$1,'Assumptions (Petroleum)'!$V$9,'Assumptions (Petroleum)'!$V$4*Model!$C$2253*'Assumptions (Petroleum)'!$B$2/10^9),0)</f>
        <v>-0.00002378203458</v>
      </c>
      <c r="M2362" s="177">
        <f>IF($C$2253&gt;0,IPMT('Assumptions (Petroleum)'!$V$6,Model!AG$1,'Assumptions (Petroleum)'!$V$9,'Assumptions (Petroleum)'!$V$4*Model!$C$2253*'Assumptions (Petroleum)'!$B$2/10^9),0)</f>
        <v>-0.00002026359872</v>
      </c>
      <c r="N2362" s="177">
        <f>IF($C$2253&gt;0,IPMT('Assumptions (Petroleum)'!$V$6,Model!AH$1,'Assumptions (Petroleum)'!$V$9,'Assumptions (Petroleum)'!$V$4*Model!$C$2253*'Assumptions (Petroleum)'!$B$2/10^9),0)</f>
        <v>-0.00001657803716</v>
      </c>
      <c r="O2362" s="177">
        <f>IF($C$2253&gt;0,IPMT('Assumptions (Petroleum)'!$V$6,Model!AI$1,'Assumptions (Petroleum)'!$V$9,'Assumptions (Petroleum)'!$V$4*Model!$C$2253*'Assumptions (Petroleum)'!$B$2/10^9),0)</f>
        <v>-0.00001271741143</v>
      </c>
      <c r="P2362" s="177">
        <f>IF($C$2253&gt;0,IPMT('Assumptions (Petroleum)'!$V$6,Model!AJ$1,'Assumptions (Petroleum)'!$V$9,'Assumptions (Petroleum)'!$V$4*Model!$C$2253*'Assumptions (Petroleum)'!$B$2/10^9),0)</f>
        <v>-0.000008673405976</v>
      </c>
      <c r="Q2362" s="177">
        <f>IF($C$2253&gt;0,IPMT('Assumptions (Petroleum)'!$V$6,Model!AK$1,'Assumptions (Petroleum)'!$V$9,'Assumptions (Petroleum)'!$V$4*Model!$C$2253*'Assumptions (Petroleum)'!$B$2/10^9),0)</f>
        <v>-0.000004437310261</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-0.003548227344</v>
      </c>
      <c r="E2363" s="177">
        <f>IF($D$2253&gt;0,IPMT('Assumptions (Petroleum)'!$V$6,Model!X$1,'Assumptions (Petroleum)'!$V$9,'Assumptions (Petroleum)'!$V$4*Model!$D$2253*'Assumptions (Petroleum)'!$B$2/10^9),0)</f>
        <v>-0.003380676023</v>
      </c>
      <c r="F2363" s="177">
        <f>IF($D$2253&gt;0,IPMT('Assumptions (Petroleum)'!$V$6,Model!Y$1,'Assumptions (Petroleum)'!$V$9,'Assumptions (Petroleum)'!$V$4*Model!$D$2253*'Assumptions (Petroleum)'!$B$2/10^9),0)</f>
        <v>-0.003205166015</v>
      </c>
      <c r="G2363" s="177">
        <f>IF($D$2253&gt;0,IPMT('Assumptions (Petroleum)'!$V$6,Model!Z$1,'Assumptions (Petroleum)'!$V$9,'Assumptions (Petroleum)'!$V$4*Model!$D$2253*'Assumptions (Petroleum)'!$B$2/10^9),0)</f>
        <v>-0.003021319282</v>
      </c>
      <c r="H2363" s="177">
        <f>IF($D$2253&gt;0,IPMT('Assumptions (Petroleum)'!$V$6,Model!AA$1,'Assumptions (Petroleum)'!$V$9,'Assumptions (Petroleum)'!$V$4*Model!$D$2253*'Assumptions (Petroleum)'!$B$2/10^9),0)</f>
        <v>-0.002828739829</v>
      </c>
      <c r="I2363" s="177">
        <f>IF($D$2253&gt;0,IPMT('Assumptions (Petroleum)'!$V$6,Model!AB$1,'Assumptions (Petroleum)'!$V$9,'Assumptions (Petroleum)'!$V$4*Model!$D$2253*'Assumptions (Petroleum)'!$B$2/10^9),0)</f>
        <v>-0.002627012851</v>
      </c>
      <c r="J2363" s="177">
        <f>IF($D$2253&gt;0,IPMT('Assumptions (Petroleum)'!$V$6,Model!AC$1,'Assumptions (Petroleum)'!$V$9,'Assumptions (Petroleum)'!$V$4*Model!$D$2253*'Assumptions (Petroleum)'!$B$2/10^9),0)</f>
        <v>-0.002415703843</v>
      </c>
      <c r="K2363" s="177">
        <f>IF($D$2253&gt;0,IPMT('Assumptions (Petroleum)'!$V$6,Model!AD$1,'Assumptions (Petroleum)'!$V$9,'Assumptions (Petroleum)'!$V$4*Model!$D$2253*'Assumptions (Petroleum)'!$B$2/10^9),0)</f>
        <v>-0.002194357656</v>
      </c>
      <c r="L2363" s="177">
        <f>IF($D$2253&gt;0,IPMT('Assumptions (Petroleum)'!$V$6,Model!AE$1,'Assumptions (Petroleum)'!$V$9,'Assumptions (Petroleum)'!$V$4*Model!$D$2253*'Assumptions (Petroleum)'!$B$2/10^9),0)</f>
        <v>-0.001962497526</v>
      </c>
      <c r="M2363" s="177">
        <f>IF($D$2253&gt;0,IPMT('Assumptions (Petroleum)'!$V$6,Model!AF$1,'Assumptions (Petroleum)'!$V$9,'Assumptions (Petroleum)'!$V$4*Model!$D$2253*'Assumptions (Petroleum)'!$B$2/10^9),0)</f>
        <v>-0.001719624039</v>
      </c>
      <c r="N2363" s="177">
        <f>IF($D$2253&gt;0,IPMT('Assumptions (Petroleum)'!$V$6,Model!AG$1,'Assumptions (Petroleum)'!$V$9,'Assumptions (Petroleum)'!$V$4*Model!$D$2253*'Assumptions (Petroleum)'!$B$2/10^9),0)</f>
        <v>-0.001465214062</v>
      </c>
      <c r="O2363" s="177">
        <f>IF($D$2253&gt;0,IPMT('Assumptions (Petroleum)'!$V$6,Model!AH$1,'Assumptions (Petroleum)'!$V$9,'Assumptions (Petroleum)'!$V$4*Model!$D$2253*'Assumptions (Petroleum)'!$B$2/10^9),0)</f>
        <v>-0.00119871961</v>
      </c>
      <c r="P2363" s="177">
        <f>IF($D$2253&gt;0,IPMT('Assumptions (Petroleum)'!$V$6,Model!AI$1,'Assumptions (Petroleum)'!$V$9,'Assumptions (Petroleum)'!$V$4*Model!$D$2253*'Assumptions (Petroleum)'!$B$2/10^9),0)</f>
        <v>-0.0009195666727</v>
      </c>
      <c r="Q2363" s="177">
        <f>IF($D$2253&gt;0,IPMT('Assumptions (Petroleum)'!$V$6,Model!AJ$1,'Assumptions (Petroleum)'!$V$9,'Assumptions (Petroleum)'!$V$4*Model!$D$2253*'Assumptions (Petroleum)'!$B$2/10^9),0)</f>
        <v>-0.0006271539706</v>
      </c>
      <c r="R2363" s="177">
        <f>IF($D$2253&gt;0,IPMT('Assumptions (Petroleum)'!$V$6,Model!AK$1,'Assumptions (Petroleum)'!$V$9,'Assumptions (Petroleum)'!$V$4*Model!$D$2253*'Assumptions (Petroleum)'!$B$2/10^9),0)</f>
        <v>-0.000320851665</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-0.00003049805942</v>
      </c>
      <c r="F2364" s="160">
        <f>IF($E$2253&gt;0,IPMT('Assumptions (Petroleum)'!$V$6,Model!X$1,'Assumptions (Petroleum)'!$V$9,'Assumptions (Petroleum)'!$V$4*Model!$E$2253*AVERAGE('Assumptions (Petroleum)'!$B$2:$C$2)/10^9),0)</f>
        <v>-0.00002905790646</v>
      </c>
      <c r="G2364" s="160">
        <f>IF($E$2253&gt;0,IPMT('Assumptions (Petroleum)'!$V$6,Model!Y$1,'Assumptions (Petroleum)'!$V$9,'Assumptions (Petroleum)'!$V$4*Model!$E$2253*AVERAGE('Assumptions (Petroleum)'!$B$2:$C$2)/10^9),0)</f>
        <v>-0.00002754934623</v>
      </c>
      <c r="H2364" s="160">
        <f>IF($E$2253&gt;0,IPMT('Assumptions (Petroleum)'!$V$6,Model!Z$1,'Assumptions (Petroleum)'!$V$9,'Assumptions (Petroleum)'!$V$4*Model!$E$2253*AVERAGE('Assumptions (Petroleum)'!$B$2:$C$2)/10^9),0)</f>
        <v>-0.00002596912939</v>
      </c>
      <c r="I2364" s="160">
        <f>IF($E$2253&gt;0,IPMT('Assumptions (Petroleum)'!$V$6,Model!AA$1,'Assumptions (Petroleum)'!$V$9,'Assumptions (Petroleum)'!$V$4*Model!$E$2253*AVERAGE('Assumptions (Petroleum)'!$B$2:$C$2)/10^9),0)</f>
        <v>-0.00002431385225</v>
      </c>
      <c r="J2364" s="160">
        <f>IF($E$2253&gt;0,IPMT('Assumptions (Petroleum)'!$V$6,Model!AB$1,'Assumptions (Petroleum)'!$V$9,'Assumptions (Petroleum)'!$V$4*Model!$E$2253*AVERAGE('Assumptions (Petroleum)'!$B$2:$C$2)/10^9),0)</f>
        <v>-0.00002257994945</v>
      </c>
      <c r="K2364" s="160">
        <f>IF($E$2253&gt;0,IPMT('Assumptions (Petroleum)'!$V$6,Model!AC$1,'Assumptions (Petroleum)'!$V$9,'Assumptions (Petroleum)'!$V$4*Model!$E$2253*AVERAGE('Assumptions (Petroleum)'!$B$2:$C$2)/10^9),0)</f>
        <v>-0.00002076368626</v>
      </c>
      <c r="L2364" s="160">
        <f>IF($E$2253&gt;0,IPMT('Assumptions (Petroleum)'!$V$6,Model!AD$1,'Assumptions (Petroleum)'!$V$9,'Assumptions (Petroleum)'!$V$4*Model!$E$2253*AVERAGE('Assumptions (Petroleum)'!$B$2:$C$2)/10^9),0)</f>
        <v>-0.00001886115057</v>
      </c>
      <c r="M2364" s="160">
        <f>IF($E$2253&gt;0,IPMT('Assumptions (Petroleum)'!$V$6,Model!AE$1,'Assumptions (Petroleum)'!$V$9,'Assumptions (Petroleum)'!$V$4*Model!$E$2253*AVERAGE('Assumptions (Petroleum)'!$B$2:$C$2)/10^9),0)</f>
        <v>-0.00001686824444</v>
      </c>
      <c r="N2364" s="177">
        <f>IF($E$2253&gt;0,IPMT('Assumptions (Petroleum)'!$V$6,Model!AF$1,'Assumptions (Petroleum)'!$V$9,'Assumptions (Petroleum)'!$V$4*Model!$E$2253*AVERAGE('Assumptions (Petroleum)'!$B$2:$C$2)/10^9),0)</f>
        <v>-0.00001478067526</v>
      </c>
      <c r="O2364" s="160">
        <f>IF($E$2253&gt;0,IPMT('Assumptions (Petroleum)'!$V$6,Model!AG$1,'Assumptions (Petroleum)'!$V$9,'Assumptions (Petroleum)'!$V$4*Model!$E$2253*AVERAGE('Assumptions (Petroleum)'!$B$2:$C$2)/10^9),0)</f>
        <v>-0.00001259394655</v>
      </c>
      <c r="P2364" s="160">
        <f>IF($E$2253&gt;0,IPMT('Assumptions (Petroleum)'!$V$6,Model!AH$1,'Assumptions (Petroleum)'!$V$9,'Assumptions (Petroleum)'!$V$4*Model!$E$2253*AVERAGE('Assumptions (Petroleum)'!$B$2:$C$2)/10^9),0)</f>
        <v>-0.00001030334823</v>
      </c>
      <c r="Q2364" s="160">
        <f>IF($E$2253&gt;0,IPMT('Assumptions (Petroleum)'!$V$6,Model!AI$1,'Assumptions (Petroleum)'!$V$9,'Assumptions (Petroleum)'!$V$4*Model!$E$2253*AVERAGE('Assumptions (Petroleum)'!$B$2:$C$2)/10^9),0)</f>
        <v>-0.000007903946482</v>
      </c>
      <c r="R2364" s="160">
        <f>IF($E$2253&gt;0,IPMT('Assumptions (Petroleum)'!$V$6,Model!AJ$1,'Assumptions (Petroleum)'!$V$9,'Assumptions (Petroleum)'!$V$4*Model!$E$2253*AVERAGE('Assumptions (Petroleum)'!$B$2:$C$2)/10^9),0)</f>
        <v>-0.000005390573154</v>
      </c>
      <c r="S2364" s="160">
        <f>IF($E$2253&gt;0,IPMT('Assumptions (Petroleum)'!$V$6,Model!AK$1,'Assumptions (Petroleum)'!$V$9,'Assumptions (Petroleum)'!$V$4*Model!$E$2253*AVERAGE('Assumptions (Petroleum)'!$B$2:$C$2)/10^9),0)</f>
        <v>-0.000002757814593</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-0.000001925151451</v>
      </c>
      <c r="G2365" s="160">
        <f>IF($F$2253&gt;0,IPMT('Assumptions (Petroleum)'!$V$6,Model!X$1,'Assumptions (Petroleum)'!$V$9,'Assumptions (Petroleum)'!$V$4*Model!$F$2253*AVERAGE('Assumptions (Petroleum)'!$B$2:$D$2)/10^9),0)</f>
        <v>-0.000001834243615</v>
      </c>
      <c r="H2365" s="160">
        <f>IF($F$2253&gt;0,IPMT('Assumptions (Petroleum)'!$V$6,Model!Y$1,'Assumptions (Petroleum)'!$V$9,'Assumptions (Petroleum)'!$V$4*Model!$F$2253*AVERAGE('Assumptions (Petroleum)'!$B$2:$D$2)/10^9),0)</f>
        <v>-0.000001739017658</v>
      </c>
      <c r="I2365" s="160">
        <f>IF($F$2253&gt;0,IPMT('Assumptions (Petroleum)'!$V$6,Model!Z$1,'Assumptions (Petroleum)'!$V$9,'Assumptions (Petroleum)'!$V$4*Model!$F$2253*AVERAGE('Assumptions (Petroleum)'!$B$2:$D$2)/10^9),0)</f>
        <v>-0.000001639268467</v>
      </c>
      <c r="J2365" s="160">
        <f>IF($F$2253&gt;0,IPMT('Assumptions (Petroleum)'!$V$6,Model!AA$1,'Assumptions (Petroleum)'!$V$9,'Assumptions (Petroleum)'!$V$4*Model!$F$2253*AVERAGE('Assumptions (Petroleum)'!$B$2:$D$2)/10^9),0)</f>
        <v>-0.00000153478119</v>
      </c>
      <c r="K2365" s="160">
        <f>IF($F$2253&gt;0,IPMT('Assumptions (Petroleum)'!$V$6,Model!AB$1,'Assumptions (Petroleum)'!$V$9,'Assumptions (Petroleum)'!$V$4*Model!$F$2253*AVERAGE('Assumptions (Petroleum)'!$B$2:$D$2)/10^9),0)</f>
        <v>-0.000001425330767</v>
      </c>
      <c r="L2365" s="160">
        <f>IF($F$2253&gt;0,IPMT('Assumptions (Petroleum)'!$V$6,Model!AC$1,'Assumptions (Petroleum)'!$V$9,'Assumptions (Petroleum)'!$V$4*Model!$F$2253*AVERAGE('Assumptions (Petroleum)'!$B$2:$D$2)/10^9),0)</f>
        <v>-0.000001310681449</v>
      </c>
      <c r="M2365" s="160">
        <f>IF($F$2253&gt;0,IPMT('Assumptions (Petroleum)'!$V$6,Model!AD$1,'Assumptions (Petroleum)'!$V$9,'Assumptions (Petroleum)'!$V$4*Model!$F$2253*AVERAGE('Assumptions (Petroleum)'!$B$2:$D$2)/10^9),0)</f>
        <v>-0.000001190586289</v>
      </c>
      <c r="N2365" s="177">
        <f>IF($F$2253&gt;0,IPMT('Assumptions (Petroleum)'!$V$6,Model!AE$1,'Assumptions (Petroleum)'!$V$9,'Assumptions (Petroleum)'!$V$4*Model!$F$2253*AVERAGE('Assumptions (Petroleum)'!$B$2:$D$2)/10^9),0)</f>
        <v>-0.000001064786608</v>
      </c>
      <c r="O2365" s="160">
        <f>IF($F$2253&gt;0,IPMT('Assumptions (Petroleum)'!$V$6,Model!AF$1,'Assumptions (Petroleum)'!$V$9,'Assumptions (Petroleum)'!$V$4*Model!$F$2253*AVERAGE('Assumptions (Petroleum)'!$B$2:$D$2)/10^9),0)</f>
        <v>-0.0000009330114427</v>
      </c>
      <c r="P2365" s="160">
        <f>IF($F$2253&gt;0,IPMT('Assumptions (Petroleum)'!$V$6,Model!AG$1,'Assumptions (Petroleum)'!$V$9,'Assumptions (Petroleum)'!$V$4*Model!$F$2253*AVERAGE('Assumptions (Petroleum)'!$B$2:$D$2)/10^9),0)</f>
        <v>-0.000000794976957</v>
      </c>
      <c r="Q2365" s="160">
        <f>IF($F$2253&gt;0,IPMT('Assumptions (Petroleum)'!$V$6,Model!AH$1,'Assumptions (Petroleum)'!$V$9,'Assumptions (Petroleum)'!$V$4*Model!$F$2253*AVERAGE('Assumptions (Petroleum)'!$B$2:$D$2)/10^9),0)</f>
        <v>-0.0000006503858331</v>
      </c>
      <c r="R2365" s="160">
        <f>IF($F$2253&gt;0,IPMT('Assumptions (Petroleum)'!$V$6,Model!AI$1,'Assumptions (Petroleum)'!$V$9,'Assumptions (Petroleum)'!$V$4*Model!$F$2253*AVERAGE('Assumptions (Petroleum)'!$B$2:$D$2)/10^9),0)</f>
        <v>-0.0000004989266308</v>
      </c>
      <c r="S2365" s="160">
        <f>IF($F$2253&gt;0,IPMT('Assumptions (Petroleum)'!$V$6,Model!AJ$1,'Assumptions (Petroleum)'!$V$9,'Assumptions (Petroleum)'!$V$4*Model!$F$2253*AVERAGE('Assumptions (Petroleum)'!$B$2:$D$2)/10^9),0)</f>
        <v>-0.0000003402731165</v>
      </c>
      <c r="T2365" s="160">
        <f>IF($F$2253&gt;0,IPMT('Assumptions (Petroleum)'!$V$6,Model!AK$1,'Assumptions (Petroleum)'!$V$9,'Assumptions (Petroleum)'!$V$4*Model!$F$2253*AVERAGE('Assumptions (Petroleum)'!$B$2:$D$2)/10^9),0)</f>
        <v>-0.0000001740835602</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-0.001032775158</v>
      </c>
      <c r="H2366" s="160">
        <f>IF($G$2253&gt;0,IPMT('Assumptions (Petroleum)'!$V$6,Model!X$1,'Assumptions (Petroleum)'!$V$9,'Assumptions (Petroleum)'!$V$4*Model!$G$2253*AVERAGE('Assumptions (Petroleum)'!$C$2:$E$2)/10^9),0)</f>
        <v>-0.0009840063434</v>
      </c>
      <c r="I2366" s="160">
        <f>IF($G$2253&gt;0,IPMT('Assumptions (Petroleum)'!$V$6,Model!Y$1,'Assumptions (Petroleum)'!$V$9,'Assumptions (Petroleum)'!$V$4*Model!$G$2253*AVERAGE('Assumptions (Petroleum)'!$C$2:$E$2)/10^9),0)</f>
        <v>-0.0009329210101</v>
      </c>
      <c r="J2366" s="160">
        <f>IF($G$2253&gt;0,IPMT('Assumptions (Petroleum)'!$V$6,Model!Z$1,'Assumptions (Petroleum)'!$V$9,'Assumptions (Petroleum)'!$V$4*Model!$G$2253*AVERAGE('Assumptions (Petroleum)'!$C$2:$E$2)/10^9),0)</f>
        <v>-0.0008794091236</v>
      </c>
      <c r="K2366" s="160">
        <f>IF($G$2253&gt;0,IPMT('Assumptions (Petroleum)'!$V$6,Model!AA$1,'Assumptions (Petroleum)'!$V$9,'Assumptions (Petroleum)'!$V$4*Model!$G$2253*AVERAGE('Assumptions (Petroleum)'!$C$2:$E$2)/10^9),0)</f>
        <v>-0.0008233554224</v>
      </c>
      <c r="L2366" s="160">
        <f>IF($G$2253&gt;0,IPMT('Assumptions (Petroleum)'!$V$6,Model!AB$1,'Assumptions (Petroleum)'!$V$9,'Assumptions (Petroleum)'!$V$4*Model!$G$2253*AVERAGE('Assumptions (Petroleum)'!$C$2:$E$2)/10^9),0)</f>
        <v>-0.0007646391704</v>
      </c>
      <c r="M2366" s="160">
        <f>IF($G$2253&gt;0,IPMT('Assumptions (Petroleum)'!$V$6,Model!AC$1,'Assumptions (Petroleum)'!$V$9,'Assumptions (Petroleum)'!$V$4*Model!$G$2253*AVERAGE('Assumptions (Petroleum)'!$C$2:$E$2)/10^9),0)</f>
        <v>-0.0007031338965</v>
      </c>
      <c r="N2366" s="160">
        <f>IF($G$2253&gt;0,IPMT('Assumptions (Petroleum)'!$V$6,Model!AD$1,'Assumptions (Petroleum)'!$V$9,'Assumptions (Petroleum)'!$V$4*Model!$G$2253*AVERAGE('Assumptions (Petroleum)'!$C$2:$E$2)/10^9),0)</f>
        <v>-0.000638707122</v>
      </c>
      <c r="O2366" s="160">
        <f>IF($G$2253&gt;0,IPMT('Assumptions (Petroleum)'!$V$6,Model!AE$1,'Assumptions (Petroleum)'!$V$9,'Assumptions (Petroleum)'!$V$4*Model!$G$2253*AVERAGE('Assumptions (Petroleum)'!$C$2:$E$2)/10^9),0)</f>
        <v>-0.0005712200757</v>
      </c>
      <c r="P2366" s="160">
        <f>IF($G$2253&gt;0,IPMT('Assumptions (Petroleum)'!$V$6,Model!AF$1,'Assumptions (Petroleum)'!$V$9,'Assumptions (Petroleum)'!$V$4*Model!$G$2253*AVERAGE('Assumptions (Petroleum)'!$C$2:$E$2)/10^9),0)</f>
        <v>-0.0005005273948</v>
      </c>
      <c r="Q2366" s="160">
        <f>IF($G$2253&gt;0,IPMT('Assumptions (Petroleum)'!$V$6,Model!AG$1,'Assumptions (Petroleum)'!$V$9,'Assumptions (Petroleum)'!$V$4*Model!$G$2253*AVERAGE('Assumptions (Petroleum)'!$C$2:$E$2)/10^9),0)</f>
        <v>-0.0004264768115</v>
      </c>
      <c r="R2366" s="160">
        <f>IF($G$2253&gt;0,IPMT('Assumptions (Petroleum)'!$V$6,Model!AH$1,'Assumptions (Petroleum)'!$V$9,'Assumptions (Petroleum)'!$V$4*Model!$G$2253*AVERAGE('Assumptions (Petroleum)'!$C$2:$E$2)/10^9),0)</f>
        <v>-0.0003489088255</v>
      </c>
      <c r="S2366" s="160">
        <f>IF($G$2253&gt;0,IPMT('Assumptions (Petroleum)'!$V$6,Model!AI$1,'Assumptions (Petroleum)'!$V$9,'Assumptions (Petroleum)'!$V$4*Model!$G$2253*AVERAGE('Assumptions (Petroleum)'!$C$2:$E$2)/10^9),0)</f>
        <v>-0.0002676563601</v>
      </c>
      <c r="T2366" s="160">
        <f>IF($G$2253&gt;0,IPMT('Assumptions (Petroleum)'!$V$6,Model!AJ$1,'Assumptions (Petroleum)'!$V$9,'Assumptions (Petroleum)'!$V$4*Model!$G$2253*AVERAGE('Assumptions (Petroleum)'!$C$2:$E$2)/10^9),0)</f>
        <v>-0.0001825444027</v>
      </c>
      <c r="U2366" s="160">
        <f>IF($G$2253&gt;0,IPMT('Assumptions (Petroleum)'!$V$6,Model!AK$1,'Assumptions (Petroleum)'!$V$9,'Assumptions (Petroleum)'!$V$4*Model!$G$2253*AVERAGE('Assumptions (Petroleum)'!$C$2:$E$2)/10^9),0)</f>
        <v>-0.00009338962726</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-0.000006007536685</v>
      </c>
      <c r="I2367" s="160">
        <f>IF($H$2253&gt;0,IPMT('Assumptions (Petroleum)'!$V$6,Model!X$1,'Assumptions (Petroleum)'!$V$9,'Assumptions (Petroleum)'!$V$4*Model!$H$2253*AVERAGE('Assumptions (Petroleum)'!$D$2:$F$2)/10^9),0)</f>
        <v>-0.000005723853988</v>
      </c>
      <c r="J2367" s="160">
        <f>IF($H$2253&gt;0,IPMT('Assumptions (Petroleum)'!$V$6,Model!Y$1,'Assumptions (Petroleum)'!$V$9,'Assumptions (Petroleum)'!$V$4*Model!$H$2253*AVERAGE('Assumptions (Petroleum)'!$D$2:$F$2)/10^9),0)</f>
        <v>-0.000005426696362</v>
      </c>
      <c r="K2367" s="160">
        <f>IF($H$2253&gt;0,IPMT('Assumptions (Petroleum)'!$V$6,Model!Z$1,'Assumptions (Petroleum)'!$V$9,'Assumptions (Petroleum)'!$V$4*Model!$H$2253*AVERAGE('Assumptions (Petroleum)'!$D$2:$F$2)/10^9),0)</f>
        <v>-0.00000511542375</v>
      </c>
      <c r="L2367" s="160">
        <f>IF($H$2253&gt;0,IPMT('Assumptions (Petroleum)'!$V$6,Model!AA$1,'Assumptions (Petroleum)'!$V$9,'Assumptions (Petroleum)'!$V$4*Model!$H$2253*AVERAGE('Assumptions (Petroleum)'!$D$2:$F$2)/10^9),0)</f>
        <v>-0.000004789365688</v>
      </c>
      <c r="M2367" s="160">
        <f>IF($H$2253&gt;0,IPMT('Assumptions (Petroleum)'!$V$6,Model!AB$1,'Assumptions (Petroleum)'!$V$9,'Assumptions (Petroleum)'!$V$4*Model!$H$2253*AVERAGE('Assumptions (Petroleum)'!$D$2:$F$2)/10^9),0)</f>
        <v>-0.000004447819868</v>
      </c>
      <c r="N2367" s="160">
        <f>IF($H$2253&gt;0,IPMT('Assumptions (Petroleum)'!$V$6,Model!AC$1,'Assumptions (Petroleum)'!$V$9,'Assumptions (Petroleum)'!$V$4*Model!$H$2253*AVERAGE('Assumptions (Petroleum)'!$D$2:$F$2)/10^9),0)</f>
        <v>-0.000004090050622</v>
      </c>
      <c r="O2367" s="160">
        <f>IF($H$2253&gt;0,IPMT('Assumptions (Petroleum)'!$V$6,Model!AD$1,'Assumptions (Petroleum)'!$V$9,'Assumptions (Petroleum)'!$V$4*Model!$H$2253*AVERAGE('Assumptions (Petroleum)'!$D$2:$F$2)/10^9),0)</f>
        <v>-0.000003715287337</v>
      </c>
      <c r="P2367" s="160">
        <f>IF($H$2253&gt;0,IPMT('Assumptions (Petroleum)'!$V$6,Model!AE$1,'Assumptions (Petroleum)'!$V$9,'Assumptions (Petroleum)'!$V$4*Model!$H$2253*AVERAGE('Assumptions (Petroleum)'!$D$2:$F$2)/10^9),0)</f>
        <v>-0.000003322722796</v>
      </c>
      <c r="Q2367" s="160">
        <f>IF($H$2253&gt;0,IPMT('Assumptions (Petroleum)'!$V$6,Model!AF$1,'Assumptions (Petroleum)'!$V$9,'Assumptions (Petroleum)'!$V$4*Model!$H$2253*AVERAGE('Assumptions (Petroleum)'!$D$2:$F$2)/10^9),0)</f>
        <v>-0.000002911511439</v>
      </c>
      <c r="R2367" s="160">
        <f>IF($H$2253&gt;0,IPMT('Assumptions (Petroleum)'!$V$6,Model!AG$1,'Assumptions (Petroleum)'!$V$9,'Assumptions (Petroleum)'!$V$4*Model!$H$2253*AVERAGE('Assumptions (Petroleum)'!$D$2:$F$2)/10^9),0)</f>
        <v>-0.000002480767542</v>
      </c>
      <c r="S2367" s="160">
        <f>IF($H$2253&gt;0,IPMT('Assumptions (Petroleum)'!$V$6,Model!AH$1,'Assumptions (Petroleum)'!$V$9,'Assumptions (Petroleum)'!$V$4*Model!$H$2253*AVERAGE('Assumptions (Petroleum)'!$D$2:$F$2)/10^9),0)</f>
        <v>-0.000002029563311</v>
      </c>
      <c r="T2367" s="160">
        <f>IF($H$2253&gt;0,IPMT('Assumptions (Petroleum)'!$V$6,Model!AI$1,'Assumptions (Petroleum)'!$V$9,'Assumptions (Petroleum)'!$V$4*Model!$H$2253*AVERAGE('Assumptions (Petroleum)'!$D$2:$F$2)/10^9),0)</f>
        <v>-0.000001556926878</v>
      </c>
      <c r="U2367" s="160">
        <f>IF($H$2253&gt;0,IPMT('Assumptions (Petroleum)'!$V$6,Model!AJ$1,'Assumptions (Petroleum)'!$V$9,'Assumptions (Petroleum)'!$V$4*Model!$H$2253*AVERAGE('Assumptions (Petroleum)'!$D$2:$F$2)/10^9),0)</f>
        <v>-0.000001061840215</v>
      </c>
      <c r="V2367" s="160">
        <f>IF($H$2253&gt;0,IPMT('Assumptions (Petroleum)'!$V$6,Model!AK$1,'Assumptions (Petroleum)'!$V$9,'Assumptions (Petroleum)'!$V$4*Model!$H$2253*AVERAGE('Assumptions (Petroleum)'!$D$2:$F$2)/10^9),0)</f>
        <v>-0.0000005432369354</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-0.0005514346841</v>
      </c>
      <c r="J2368" s="160">
        <f>IF($I$2253&gt;0,IPMT('Assumptions (Petroleum)'!$V$6,Model!X$1,'Assumptions (Petroleum)'!$V$9,'Assumptions (Petroleum)'!$V$4*Model!$I$2253*AVERAGE('Assumptions (Petroleum)'!$E$2:$G$2)/10^9),0)</f>
        <v>-0.0005253953128</v>
      </c>
      <c r="K2368" s="160">
        <f>IF($I$2253&gt;0,IPMT('Assumptions (Petroleum)'!$V$6,Model!Y$1,'Assumptions (Petroleum)'!$V$9,'Assumptions (Petroleum)'!$V$4*Model!$I$2253*AVERAGE('Assumptions (Petroleum)'!$E$2:$G$2)/10^9),0)</f>
        <v>-0.0004981190713</v>
      </c>
      <c r="L2368" s="160">
        <f>IF($I$2253&gt;0,IPMT('Assumptions (Petroleum)'!$V$6,Model!Z$1,'Assumptions (Petroleum)'!$V$9,'Assumptions (Petroleum)'!$V$4*Model!$I$2253*AVERAGE('Assumptions (Petroleum)'!$E$2:$G$2)/10^9),0)</f>
        <v>-0.0004695472084</v>
      </c>
      <c r="M2368" s="160">
        <f>IF($I$2253&gt;0,IPMT('Assumptions (Petroleum)'!$V$6,Model!AA$1,'Assumptions (Petroleum)'!$V$9,'Assumptions (Petroleum)'!$V$4*Model!$I$2253*AVERAGE('Assumptions (Petroleum)'!$E$2:$G$2)/10^9),0)</f>
        <v>-0.0004396181819</v>
      </c>
      <c r="N2368" s="160">
        <f>IF($I$2253&gt;0,IPMT('Assumptions (Petroleum)'!$V$6,Model!AB$1,'Assumptions (Petroleum)'!$V$9,'Assumptions (Petroleum)'!$V$4*Model!$I$2253*AVERAGE('Assumptions (Petroleum)'!$E$2:$G$2)/10^9),0)</f>
        <v>-0.0004082675267</v>
      </c>
      <c r="O2368" s="160">
        <f>IF($I$2253&gt;0,IPMT('Assumptions (Petroleum)'!$V$6,Model!AC$1,'Assumptions (Petroleum)'!$V$9,'Assumptions (Petroleum)'!$V$4*Model!$I$2253*AVERAGE('Assumptions (Petroleum)'!$E$2:$G$2)/10^9),0)</f>
        <v>-0.0003754277154</v>
      </c>
      <c r="P2368" s="160">
        <f>IF($I$2253&gt;0,IPMT('Assumptions (Petroleum)'!$V$6,Model!AD$1,'Assumptions (Petroleum)'!$V$9,'Assumptions (Petroleum)'!$V$4*Model!$I$2253*AVERAGE('Assumptions (Petroleum)'!$E$2:$G$2)/10^9),0)</f>
        <v>-0.0003410280131</v>
      </c>
      <c r="Q2368" s="160">
        <f>IF($I$2253&gt;0,IPMT('Assumptions (Petroleum)'!$V$6,Model!AE$1,'Assumptions (Petroleum)'!$V$9,'Assumptions (Petroleum)'!$V$4*Model!$I$2253*AVERAGE('Assumptions (Petroleum)'!$E$2:$G$2)/10^9),0)</f>
        <v>-0.0003049943249</v>
      </c>
      <c r="R2368" s="160">
        <f>IF($I$2253&gt;0,IPMT('Assumptions (Petroleum)'!$V$6,Model!AF$1,'Assumptions (Petroleum)'!$V$9,'Assumptions (Petroleum)'!$V$4*Model!$I$2253*AVERAGE('Assumptions (Petroleum)'!$E$2:$G$2)/10^9),0)</f>
        <v>-0.0002672490365</v>
      </c>
      <c r="S2368" s="160">
        <f>IF($I$2253&gt;0,IPMT('Assumptions (Petroleum)'!$V$6,Model!AG$1,'Assumptions (Petroleum)'!$V$9,'Assumptions (Petroleum)'!$V$4*Model!$I$2253*AVERAGE('Assumptions (Petroleum)'!$E$2:$G$2)/10^9),0)</f>
        <v>-0.0002277108469</v>
      </c>
      <c r="T2368" s="160">
        <f>IF($I$2253&gt;0,IPMT('Assumptions (Petroleum)'!$V$6,Model!AH$1,'Assumptions (Petroleum)'!$V$9,'Assumptions (Petroleum)'!$V$4*Model!$I$2253*AVERAGE('Assumptions (Petroleum)'!$E$2:$G$2)/10^9),0)</f>
        <v>-0.0001862945932</v>
      </c>
      <c r="U2368" s="160">
        <f>IF($I$2253&gt;0,IPMT('Assumptions (Petroleum)'!$V$6,Model!AI$1,'Assumptions (Petroleum)'!$V$9,'Assumptions (Petroleum)'!$V$4*Model!$I$2253*AVERAGE('Assumptions (Petroleum)'!$E$2:$G$2)/10^9),0)</f>
        <v>-0.0001429110676</v>
      </c>
      <c r="V2368" s="160">
        <f>IF($I$2253&gt;0,IPMT('Assumptions (Petroleum)'!$V$6,Model!AJ$1,'Assumptions (Petroleum)'!$V$9,'Assumptions (Petroleum)'!$V$4*Model!$I$2253*AVERAGE('Assumptions (Petroleum)'!$E$2:$G$2)/10^9),0)</f>
        <v>-0.00009746682446</v>
      </c>
      <c r="W2368" s="160">
        <f>IF($I$2253&gt;0,IPMT('Assumptions (Petroleum)'!$V$6,Model!AK$1,'Assumptions (Petroleum)'!$V$9,'Assumptions (Petroleum)'!$V$4*Model!$I$2253*AVERAGE('Assumptions (Petroleum)'!$E$2:$G$2)/10^9),0)</f>
        <v>-0.00004986397979</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-0.0002541237663</v>
      </c>
      <c r="K2369" s="160">
        <f>IF($J$2253&gt;0,IPMT('Assumptions (Petroleum)'!$V$6,Model!X$1,'Assumptions (Petroleum)'!$V$9,'Assumptions (Petroleum)'!$V$4*Model!$J$2253*AVERAGE('Assumptions (Petroleum)'!$F$2:$H$2)/10^9),0)</f>
        <v>-0.0002421237538</v>
      </c>
      <c r="L2369" s="160">
        <f>IF($J$2253&gt;0,IPMT('Assumptions (Petroleum)'!$V$6,Model!Y$1,'Assumptions (Petroleum)'!$V$9,'Assumptions (Petroleum)'!$V$4*Model!$J$2253*AVERAGE('Assumptions (Petroleum)'!$F$2:$H$2)/10^9),0)</f>
        <v>-0.0002295537407</v>
      </c>
      <c r="M2369" s="160">
        <f>IF($J$2253&gt;0,IPMT('Assumptions (Petroleum)'!$V$6,Model!Z$1,'Assumptions (Petroleum)'!$V$9,'Assumptions (Petroleum)'!$V$4*Model!$J$2253*AVERAGE('Assumptions (Petroleum)'!$F$2:$H$2)/10^9),0)</f>
        <v>-0.0002163866519</v>
      </c>
      <c r="N2369" s="160">
        <f>IF($J$2253&gt;0,IPMT('Assumptions (Petroleum)'!$V$6,Model!AA$1,'Assumptions (Petroleum)'!$V$9,'Assumptions (Petroleum)'!$V$4*Model!$J$2253*AVERAGE('Assumptions (Petroleum)'!$F$2:$H$2)/10^9),0)</f>
        <v>-0.0002025941265</v>
      </c>
      <c r="O2369" s="160">
        <f>IF($J$2253&gt;0,IPMT('Assumptions (Petroleum)'!$V$6,Model!AB$1,'Assumptions (Petroleum)'!$V$9,'Assumptions (Petroleum)'!$V$4*Model!$J$2253*AVERAGE('Assumptions (Petroleum)'!$F$2:$H$2)/10^9),0)</f>
        <v>-0.0001881464561</v>
      </c>
      <c r="P2369" s="160">
        <f>IF($J$2253&gt;0,IPMT('Assumptions (Petroleum)'!$V$6,Model!AC$1,'Assumptions (Petroleum)'!$V$9,'Assumptions (Petroleum)'!$V$4*Model!$J$2253*AVERAGE('Assumptions (Petroleum)'!$F$2:$H$2)/10^9),0)</f>
        <v>-0.0001730125213</v>
      </c>
      <c r="Q2369" s="160">
        <f>IF($J$2253&gt;0,IPMT('Assumptions (Petroleum)'!$V$6,Model!AD$1,'Assumptions (Petroleum)'!$V$9,'Assumptions (Petroleum)'!$V$4*Model!$J$2253*AVERAGE('Assumptions (Petroleum)'!$F$2:$H$2)/10^9),0)</f>
        <v>-0.0001571597246</v>
      </c>
      <c r="R2369" s="160">
        <f>IF($J$2253&gt;0,IPMT('Assumptions (Petroleum)'!$V$6,Model!AE$1,'Assumptions (Petroleum)'!$V$9,'Assumptions (Petroleum)'!$V$4*Model!$J$2253*AVERAGE('Assumptions (Petroleum)'!$F$2:$H$2)/10^9),0)</f>
        <v>-0.0001405539201</v>
      </c>
      <c r="S2369" s="160">
        <f>IF($J$2253&gt;0,IPMT('Assumptions (Petroleum)'!$V$6,Model!AF$1,'Assumptions (Petroleum)'!$V$9,'Assumptions (Petroleum)'!$V$4*Model!$J$2253*AVERAGE('Assumptions (Petroleum)'!$F$2:$H$2)/10^9),0)</f>
        <v>-0.0001231593399</v>
      </c>
      <c r="T2369" s="160">
        <f>IF($J$2253&gt;0,IPMT('Assumptions (Petroleum)'!$V$6,Model!AG$1,'Assumptions (Petroleum)'!$V$9,'Assumptions (Petroleum)'!$V$4*Model!$J$2253*AVERAGE('Assumptions (Petroleum)'!$F$2:$H$2)/10^9),0)</f>
        <v>-0.0001049385171</v>
      </c>
      <c r="U2369" s="160">
        <f>IF($J$2253&gt;0,IPMT('Assumptions (Petroleum)'!$V$6,Model!AH$1,'Assumptions (Petroleum)'!$V$9,'Assumptions (Petroleum)'!$V$4*Model!$J$2253*AVERAGE('Assumptions (Petroleum)'!$F$2:$H$2)/10^9),0)</f>
        <v>-0.00008585220525</v>
      </c>
      <c r="V2369" s="160">
        <f>IF($J$2253&gt;0,IPMT('Assumptions (Petroleum)'!$V$6,Model!AI$1,'Assumptions (Petroleum)'!$V$9,'Assumptions (Petroleum)'!$V$4*Model!$J$2253*AVERAGE('Assumptions (Petroleum)'!$F$2:$H$2)/10^9),0)</f>
        <v>-0.00006585929357</v>
      </c>
      <c r="W2369" s="160">
        <f>IF($J$2253&gt;0,IPMT('Assumptions (Petroleum)'!$V$6,Model!AJ$1,'Assumptions (Petroleum)'!$V$9,'Assumptions (Petroleum)'!$V$4*Model!$J$2253*AVERAGE('Assumptions (Petroleum)'!$F$2:$H$2)/10^9),0)</f>
        <v>-0.00004491671859</v>
      </c>
      <c r="X2369" s="160">
        <f>IF($J$2253&gt;0,IPMT('Assumptions (Petroleum)'!$V$6,Model!AK$1,'Assumptions (Petroleum)'!$V$9,'Assumptions (Petroleum)'!$V$4*Model!$J$2253*AVERAGE('Assumptions (Petroleum)'!$F$2:$H$2)/10^9),0)</f>
        <v>-0.00002297937129</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-0.0008497684094</v>
      </c>
      <c r="L2370" s="160">
        <f>IF($K$2253&gt;0,IPMT('Assumptions (Petroleum)'!$V$6,Model!X$1,'Assumptions (Petroleum)'!$V$9,'Assumptions (Petroleum)'!$V$4*Model!$K$2253*AVERAGE('Assumptions (Petroleum)'!$G$2:$I$2)/10^9),0)</f>
        <v>-0.0008096413811</v>
      </c>
      <c r="M2370" s="160">
        <f>IF($K$2253&gt;0,IPMT('Assumptions (Petroleum)'!$V$6,Model!Y$1,'Assumptions (Petroleum)'!$V$9,'Assumptions (Petroleum)'!$V$4*Model!$K$2253*AVERAGE('Assumptions (Petroleum)'!$G$2:$I$2)/10^9),0)</f>
        <v>-0.000767608319</v>
      </c>
      <c r="N2370" s="160">
        <f>IF($K$2253&gt;0,IPMT('Assumptions (Petroleum)'!$V$6,Model!Z$1,'Assumptions (Petroleum)'!$V$9,'Assumptions (Petroleum)'!$V$4*Model!$K$2253*AVERAGE('Assumptions (Petroleum)'!$G$2:$I$2)/10^9),0)</f>
        <v>-0.0007235786864</v>
      </c>
      <c r="O2370" s="160">
        <f>IF($K$2253&gt;0,IPMT('Assumptions (Petroleum)'!$V$6,Model!AA$1,'Assumptions (Petroleum)'!$V$9,'Assumptions (Petroleum)'!$V$4*Model!$K$2253*AVERAGE('Assumptions (Petroleum)'!$G$2:$I$2)/10^9),0)</f>
        <v>-0.0006774576463</v>
      </c>
      <c r="P2370" s="160">
        <f>IF($K$2253&gt;0,IPMT('Assumptions (Petroleum)'!$V$6,Model!AB$1,'Assumptions (Petroleum)'!$V$9,'Assumptions (Petroleum)'!$V$4*Model!$K$2253*AVERAGE('Assumptions (Petroleum)'!$G$2:$I$2)/10^9),0)</f>
        <v>-0.0006291458568</v>
      </c>
      <c r="Q2370" s="160">
        <f>IF($K$2253&gt;0,IPMT('Assumptions (Petroleum)'!$V$6,Model!AC$1,'Assumptions (Petroleum)'!$V$9,'Assumptions (Petroleum)'!$V$4*Model!$K$2253*AVERAGE('Assumptions (Petroleum)'!$G$2:$I$2)/10^9),0)</f>
        <v>-0.0005785392572</v>
      </c>
      <c r="R2370" s="160">
        <f>IF($K$2253&gt;0,IPMT('Assumptions (Petroleum)'!$V$6,Model!AD$1,'Assumptions (Petroleum)'!$V$9,'Assumptions (Petroleum)'!$V$4*Model!$K$2253*AVERAGE('Assumptions (Petroleum)'!$G$2:$I$2)/10^9),0)</f>
        <v>-0.0005255288442</v>
      </c>
      <c r="S2370" s="160">
        <f>IF($K$2253&gt;0,IPMT('Assumptions (Petroleum)'!$V$6,Model!AE$1,'Assumptions (Petroleum)'!$V$9,'Assumptions (Petroleum)'!$V$4*Model!$K$2253*AVERAGE('Assumptions (Petroleum)'!$G$2:$I$2)/10^9),0)</f>
        <v>-0.0004700004366</v>
      </c>
      <c r="T2370" s="160">
        <f>IF($K$2253&gt;0,IPMT('Assumptions (Petroleum)'!$V$6,Model!AF$1,'Assumptions (Petroleum)'!$V$9,'Assumptions (Petroleum)'!$V$4*Model!$K$2253*AVERAGE('Assumptions (Petroleum)'!$G$2:$I$2)/10^9),0)</f>
        <v>-0.0004118344296</v>
      </c>
      <c r="U2370" s="160">
        <f>IF($K$2253&gt;0,IPMT('Assumptions (Petroleum)'!$V$6,Model!AG$1,'Assumptions (Petroleum)'!$V$9,'Assumptions (Petroleum)'!$V$4*Model!$K$2253*AVERAGE('Assumptions (Petroleum)'!$G$2:$I$2)/10^9),0)</f>
        <v>-0.0003509055373</v>
      </c>
      <c r="V2370" s="160">
        <f>IF($K$2253&gt;0,IPMT('Assumptions (Petroleum)'!$V$6,Model!AH$1,'Assumptions (Petroleum)'!$V$9,'Assumptions (Petroleum)'!$V$4*Model!$K$2253*AVERAGE('Assumptions (Petroleum)'!$G$2:$I$2)/10^9),0)</f>
        <v>-0.0002870825226</v>
      </c>
      <c r="W2370" s="160">
        <f>IF($K$2253&gt;0,IPMT('Assumptions (Petroleum)'!$V$6,Model!AI$1,'Assumptions (Petroleum)'!$V$9,'Assumptions (Petroleum)'!$V$4*Model!$K$2253*AVERAGE('Assumptions (Petroleum)'!$G$2:$I$2)/10^9),0)</f>
        <v>-0.0002202279147</v>
      </c>
      <c r="X2370" s="160">
        <f>IF($K$2253&gt;0,IPMT('Assumptions (Petroleum)'!$V$6,Model!AJ$1,'Assumptions (Petroleum)'!$V$9,'Assumptions (Petroleum)'!$V$4*Model!$K$2253*AVERAGE('Assumptions (Petroleum)'!$G$2:$I$2)/10^9),0)</f>
        <v>-0.0001501977129</v>
      </c>
      <c r="Y2370" s="160">
        <f>IF($K$2253&gt;0,IPMT('Assumptions (Petroleum)'!$V$6,Model!AK$1,'Assumptions (Petroleum)'!$V$9,'Assumptions (Petroleum)'!$V$4*Model!$K$2253*AVERAGE('Assumptions (Petroleum)'!$G$2:$I$2)/10^9),0)</f>
        <v>-0.00007684107658</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-0.000008666739038</v>
      </c>
      <c r="M2371" s="160">
        <f>IF($L$2253&gt;0,IPMT('Assumptions (Petroleum)'!$V$6,Model!X$1,'Assumptions (Petroleum)'!$V$9,'Assumptions (Petroleum)'!$V$4*Model!$L$2253*AVERAGE('Assumptions (Petroleum)'!$H$2:$J$2)/10^9),0)</f>
        <v>-0.000008257485789</v>
      </c>
      <c r="N2371" s="160">
        <f>IF($L$2253&gt;0,IPMT('Assumptions (Petroleum)'!$V$6,Model!Y$1,'Assumptions (Petroleum)'!$V$9,'Assumptions (Petroleum)'!$V$4*Model!$L$2253*AVERAGE('Assumptions (Petroleum)'!$H$2:$J$2)/10^9),0)</f>
        <v>-0.000007828793011</v>
      </c>
      <c r="O2371" s="160">
        <f>IF($L$2253&gt;0,IPMT('Assumptions (Petroleum)'!$V$6,Model!Z$1,'Assumptions (Petroleum)'!$V$9,'Assumptions (Petroleum)'!$V$4*Model!$L$2253*AVERAGE('Assumptions (Petroleum)'!$H$2:$J$2)/10^9),0)</f>
        <v>-0.000007379737326</v>
      </c>
      <c r="P2371" s="160">
        <f>IF($L$2253&gt;0,IPMT('Assumptions (Petroleum)'!$V$6,Model!AA$1,'Assumptions (Petroleum)'!$V$9,'Assumptions (Petroleum)'!$V$4*Model!$L$2253*AVERAGE('Assumptions (Petroleum)'!$H$2:$J$2)/10^9),0)</f>
        <v>-0.000006909351495</v>
      </c>
      <c r="Q2371" s="160">
        <f>IF($L$2253&gt;0,IPMT('Assumptions (Petroleum)'!$V$6,Model!AB$1,'Assumptions (Petroleum)'!$V$9,'Assumptions (Petroleum)'!$V$4*Model!$L$2253*AVERAGE('Assumptions (Petroleum)'!$H$2:$J$2)/10^9),0)</f>
        <v>-0.000006416622338</v>
      </c>
      <c r="R2371" s="160">
        <f>IF($L$2253&gt;0,IPMT('Assumptions (Petroleum)'!$V$6,Model!AC$1,'Assumptions (Petroleum)'!$V$9,'Assumptions (Petroleum)'!$V$4*Model!$L$2253*AVERAGE('Assumptions (Petroleum)'!$H$2:$J$2)/10^9),0)</f>
        <v>-0.000005900488546</v>
      </c>
      <c r="S2371" s="160">
        <f>IF($L$2253&gt;0,IPMT('Assumptions (Petroleum)'!$V$6,Model!AD$1,'Assumptions (Petroleum)'!$V$9,'Assumptions (Petroleum)'!$V$4*Model!$L$2253*AVERAGE('Assumptions (Petroleum)'!$H$2:$J$2)/10^9),0)</f>
        <v>-0.000005359838398</v>
      </c>
      <c r="T2371" s="160">
        <f>IF($L$2253&gt;0,IPMT('Assumptions (Petroleum)'!$V$6,Model!AE$1,'Assumptions (Petroleum)'!$V$9,'Assumptions (Petroleum)'!$V$4*Model!$L$2253*AVERAGE('Assumptions (Petroleum)'!$H$2:$J$2)/10^9),0)</f>
        <v>-0.000004793507369</v>
      </c>
      <c r="U2371" s="160">
        <f>IF($L$2253&gt;0,IPMT('Assumptions (Petroleum)'!$V$6,Model!AF$1,'Assumptions (Petroleum)'!$V$9,'Assumptions (Petroleum)'!$V$4*Model!$L$2253*AVERAGE('Assumptions (Petroleum)'!$H$2:$J$2)/10^9),0)</f>
        <v>-0.000004200275615</v>
      </c>
      <c r="V2371" s="160">
        <f>IF($L$2253&gt;0,IPMT('Assumptions (Petroleum)'!$V$6,Model!AG$1,'Assumptions (Petroleum)'!$V$9,'Assumptions (Petroleum)'!$V$4*Model!$L$2253*AVERAGE('Assumptions (Petroleum)'!$H$2:$J$2)/10^9),0)</f>
        <v>-0.000003578865354</v>
      </c>
      <c r="W2371" s="160">
        <f>IF($L$2253&gt;0,IPMT('Assumptions (Petroleum)'!$V$6,Model!AH$1,'Assumptions (Petroleum)'!$V$9,'Assumptions (Petroleum)'!$V$4*Model!$L$2253*AVERAGE('Assumptions (Petroleum)'!$H$2:$J$2)/10^9),0)</f>
        <v>-0.000002927938105</v>
      </c>
      <c r="X2371" s="160">
        <f>IF($L$2253&gt;0,IPMT('Assumptions (Petroleum)'!$V$6,Model!AI$1,'Assumptions (Petroleum)'!$V$9,'Assumptions (Petroleum)'!$V$4*Model!$L$2253*AVERAGE('Assumptions (Petroleum)'!$H$2:$J$2)/10^9),0)</f>
        <v>-0.000002246091811</v>
      </c>
      <c r="Y2371" s="160">
        <f>IF($L$2253&gt;0,IPMT('Assumptions (Petroleum)'!$V$6,Model!AJ$1,'Assumptions (Petroleum)'!$V$9,'Assumptions (Petroleum)'!$V$4*Model!$L$2253*AVERAGE('Assumptions (Petroleum)'!$H$2:$J$2)/10^9),0)</f>
        <v>-0.000001531857819</v>
      </c>
      <c r="Z2371" s="160">
        <f>IF($L$2253&gt;0,IPMT('Assumptions (Petroleum)'!$V$6,Model!AK$1,'Assumptions (Petroleum)'!$V$9,'Assumptions (Petroleum)'!$V$4*Model!$L$2253*AVERAGE('Assumptions (Petroleum)'!$H$2:$J$2)/10^9),0)</f>
        <v>-0.000000783697712</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-0.006209507934</v>
      </c>
      <c r="N2372" s="160">
        <f>IF($M$2253&gt;0,IPMT('Assumptions (Petroleum)'!$V$6,Model!X$1,'Assumptions (Petroleum)'!$V$9,'Assumptions (Petroleum)'!$V$4*Model!$M$2253*AVERAGE('Assumptions (Petroleum)'!$I$2:$K$2)/10^9),0)</f>
        <v>-0.005916287926</v>
      </c>
      <c r="O2372" s="160">
        <f>IF($M$2253&gt;0,IPMT('Assumptions (Petroleum)'!$V$6,Model!Y$1,'Assumptions (Petroleum)'!$V$9,'Assumptions (Petroleum)'!$V$4*Model!$M$2253*AVERAGE('Assumptions (Petroleum)'!$I$2:$K$2)/10^9),0)</f>
        <v>-0.005609139966</v>
      </c>
      <c r="P2372" s="160">
        <f>IF($M$2253&gt;0,IPMT('Assumptions (Petroleum)'!$V$6,Model!Z$1,'Assumptions (Petroleum)'!$V$9,'Assumptions (Petroleum)'!$V$4*Model!$M$2253*AVERAGE('Assumptions (Petroleum)'!$I$2:$K$2)/10^9),0)</f>
        <v>-0.005287402479</v>
      </c>
      <c r="Q2372" s="160">
        <f>IF($M$2253&gt;0,IPMT('Assumptions (Petroleum)'!$V$6,Model!AA$1,'Assumptions (Petroleum)'!$V$9,'Assumptions (Petroleum)'!$V$4*Model!$M$2253*AVERAGE('Assumptions (Petroleum)'!$I$2:$K$2)/10^9),0)</f>
        <v>-0.004950382461</v>
      </c>
      <c r="R2372" s="160">
        <f>IF($M$2253&gt;0,IPMT('Assumptions (Petroleum)'!$V$6,Model!AB$1,'Assumptions (Petroleum)'!$V$9,'Assumptions (Petroleum)'!$V$4*Model!$M$2253*AVERAGE('Assumptions (Petroleum)'!$I$2:$K$2)/10^9),0)</f>
        <v>-0.004597353992</v>
      </c>
      <c r="S2372" s="160">
        <f>IF($M$2253&gt;0,IPMT('Assumptions (Petroleum)'!$V$6,Model!AC$1,'Assumptions (Petroleum)'!$V$9,'Assumptions (Petroleum)'!$V$4*Model!$M$2253*AVERAGE('Assumptions (Petroleum)'!$I$2:$K$2)/10^9),0)</f>
        <v>-0.004227556671</v>
      </c>
      <c r="T2372" s="160">
        <f>IF($M$2253&gt;0,IPMT('Assumptions (Petroleum)'!$V$6,Model!AD$1,'Assumptions (Petroleum)'!$V$9,'Assumptions (Petroleum)'!$V$4*Model!$M$2253*AVERAGE('Assumptions (Petroleum)'!$I$2:$K$2)/10^9),0)</f>
        <v>-0.003840193978</v>
      </c>
      <c r="U2372" s="160">
        <f>IF($M$2253&gt;0,IPMT('Assumptions (Petroleum)'!$V$6,Model!AE$1,'Assumptions (Petroleum)'!$V$9,'Assumptions (Petroleum)'!$V$4*Model!$M$2253*AVERAGE('Assumptions (Petroleum)'!$I$2:$K$2)/10^9),0)</f>
        <v>-0.003434431556</v>
      </c>
      <c r="V2372" s="160">
        <f>IF($M$2253&gt;0,IPMT('Assumptions (Petroleum)'!$V$6,Model!AF$1,'Assumptions (Petroleum)'!$V$9,'Assumptions (Petroleum)'!$V$4*Model!$M$2253*AVERAGE('Assumptions (Petroleum)'!$I$2:$K$2)/10^9),0)</f>
        <v>-0.003009395419</v>
      </c>
      <c r="W2372" s="160">
        <f>IF($M$2253&gt;0,IPMT('Assumptions (Petroleum)'!$V$6,Model!AG$1,'Assumptions (Petroleum)'!$V$9,'Assumptions (Petroleum)'!$V$4*Model!$M$2253*AVERAGE('Assumptions (Petroleum)'!$I$2:$K$2)/10^9),0)</f>
        <v>-0.002564170066</v>
      </c>
      <c r="X2372" s="160">
        <f>IF($M$2253&gt;0,IPMT('Assumptions (Petroleum)'!$V$6,Model!AH$1,'Assumptions (Petroleum)'!$V$9,'Assumptions (Petroleum)'!$V$4*Model!$M$2253*AVERAGE('Assumptions (Petroleum)'!$I$2:$K$2)/10^9),0)</f>
        <v>-0.002097796508</v>
      </c>
      <c r="Y2372" s="160">
        <f>IF($M$2253&gt;0,IPMT('Assumptions (Petroleum)'!$V$6,Model!AI$1,'Assumptions (Petroleum)'!$V$9,'Assumptions (Petroleum)'!$V$4*Model!$M$2253*AVERAGE('Assumptions (Petroleum)'!$I$2:$K$2)/10^9),0)</f>
        <v>-0.001609270207</v>
      </c>
      <c r="Z2372" s="160">
        <f>IF($M$2253&gt;0,IPMT('Assumptions (Petroleum)'!$V$6,Model!AJ$1,'Assumptions (Petroleum)'!$V$9,'Assumptions (Petroleum)'!$V$4*Model!$M$2253*AVERAGE('Assumptions (Petroleum)'!$I$2:$K$2)/10^9),0)</f>
        <v>-0.001097538906</v>
      </c>
      <c r="AA2372" s="160">
        <f>IF($M$2253&gt;0,IPMT('Assumptions (Petroleum)'!$V$6,Model!AK$1,'Assumptions (Petroleum)'!$V$9,'Assumptions (Petroleum)'!$V$4*Model!$M$2253*AVERAGE('Assumptions (Petroleum)'!$I$2:$K$2)/10^9),0)</f>
        <v>-0.0005615003682</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-0.005458585826</v>
      </c>
      <c r="O2373" s="177">
        <f>IF($N$2253&gt;0,IPMT('Assumptions (Petroleum)'!$V$6,Model!X$1,'Assumptions (Petroleum)'!$V$9,'Assumptions (Petroleum)'!$V$4*Model!$N$2253*AVERAGE('Assumptions (Petroleum)'!$J$2:$L$2)/10^9),0)</f>
        <v>-0.005200825211</v>
      </c>
      <c r="P2373" s="177">
        <f>IF($N$2253&gt;0,IPMT('Assumptions (Petroleum)'!$V$6,Model!Y$1,'Assumptions (Petroleum)'!$V$9,'Assumptions (Petroleum)'!$V$4*Model!$N$2253*AVERAGE('Assumptions (Petroleum)'!$J$2:$L$2)/10^9),0)</f>
        <v>-0.004930820967</v>
      </c>
      <c r="Q2373" s="177">
        <f>IF($N$2253&gt;0,IPMT('Assumptions (Petroleum)'!$V$6,Model!Z$1,'Assumptions (Petroleum)'!$V$9,'Assumptions (Petroleum)'!$V$4*Model!$N$2253*AVERAGE('Assumptions (Petroleum)'!$J$2:$L$2)/10^9),0)</f>
        <v>-0.004647991521</v>
      </c>
      <c r="R2373" s="177">
        <f>IF($N$2253&gt;0,IPMT('Assumptions (Petroleum)'!$V$6,Model!AA$1,'Assumptions (Petroleum)'!$V$9,'Assumptions (Petroleum)'!$V$4*Model!$N$2253*AVERAGE('Assumptions (Petroleum)'!$J$2:$L$2)/10^9),0)</f>
        <v>-0.004351727677</v>
      </c>
      <c r="S2373" s="177">
        <f>IF($N$2253&gt;0,IPMT('Assumptions (Petroleum)'!$V$6,Model!AB$1,'Assumptions (Petroleum)'!$V$9,'Assumptions (Petroleum)'!$V$4*Model!$N$2253*AVERAGE('Assumptions (Petroleum)'!$J$2:$L$2)/10^9),0)</f>
        <v>-0.0040413913</v>
      </c>
      <c r="T2373" s="177">
        <f>IF($N$2253&gt;0,IPMT('Assumptions (Petroleum)'!$V$6,Model!AC$1,'Assumptions (Petroleum)'!$V$9,'Assumptions (Petroleum)'!$V$4*Model!$N$2253*AVERAGE('Assumptions (Petroleum)'!$J$2:$L$2)/10^9),0)</f>
        <v>-0.003716313945</v>
      </c>
      <c r="U2373" s="177">
        <f>IF($N$2253&gt;0,IPMT('Assumptions (Petroleum)'!$V$6,Model!AD$1,'Assumptions (Petroleum)'!$V$9,'Assumptions (Petroleum)'!$V$4*Model!$N$2253*AVERAGE('Assumptions (Petroleum)'!$J$2:$L$2)/10^9),0)</f>
        <v>-0.003375795415</v>
      </c>
      <c r="V2373" s="177">
        <f>IF($N$2253&gt;0,IPMT('Assumptions (Petroleum)'!$V$6,Model!AE$1,'Assumptions (Petroleum)'!$V$9,'Assumptions (Petroleum)'!$V$4*Model!$N$2253*AVERAGE('Assumptions (Petroleum)'!$J$2:$L$2)/10^9),0)</f>
        <v>-0.003019102256</v>
      </c>
      <c r="W2373" s="177">
        <f>IF($N$2253&gt;0,IPMT('Assumptions (Petroleum)'!$V$6,Model!AF$1,'Assumptions (Petroleum)'!$V$9,'Assumptions (Petroleum)'!$V$4*Model!$N$2253*AVERAGE('Assumptions (Petroleum)'!$J$2:$L$2)/10^9),0)</f>
        <v>-0.002645466171</v>
      </c>
      <c r="X2373" s="177">
        <f>IF($N$2253&gt;0,IPMT('Assumptions (Petroleum)'!$V$6,Model!AG$1,'Assumptions (Petroleum)'!$V$9,'Assumptions (Petroleum)'!$V$4*Model!$N$2253*AVERAGE('Assumptions (Petroleum)'!$J$2:$L$2)/10^9),0)</f>
        <v>-0.002254082373</v>
      </c>
      <c r="Y2373" s="177">
        <f>IF($N$2253&gt;0,IPMT('Assumptions (Petroleum)'!$V$6,Model!AH$1,'Assumptions (Petroleum)'!$V$9,'Assumptions (Petroleum)'!$V$4*Model!$N$2253*AVERAGE('Assumptions (Petroleum)'!$J$2:$L$2)/10^9),0)</f>
        <v>-0.001844107844</v>
      </c>
      <c r="Z2373" s="177">
        <f>IF($N$2253&gt;0,IPMT('Assumptions (Petroleum)'!$V$6,Model!AI$1,'Assumptions (Petroleum)'!$V$9,'Assumptions (Petroleum)'!$V$4*Model!$N$2253*AVERAGE('Assumptions (Petroleum)'!$J$2:$L$2)/10^9),0)</f>
        <v>-0.001414659524</v>
      </c>
      <c r="AA2373" s="177">
        <f>IF($N$2253&gt;0,IPMT('Assumptions (Petroleum)'!$V$6,Model!AJ$1,'Assumptions (Petroleum)'!$V$9,'Assumptions (Petroleum)'!$V$4*Model!$N$2253*AVERAGE('Assumptions (Petroleum)'!$J$2:$L$2)/10^9),0)</f>
        <v>-0.00096481241</v>
      </c>
      <c r="AB2373" s="177">
        <f>IF($N$2253&gt;0,IPMT('Assumptions (Petroleum)'!$V$6,Model!AK$1,'Assumptions (Petroleum)'!$V$9,'Assumptions (Petroleum)'!$V$4*Model!$N$2253*AVERAGE('Assumptions (Petroleum)'!$J$2:$L$2)/10^9),0)</f>
        <v>-0.0004935975578</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-0.004178833054</v>
      </c>
      <c r="P2374" s="160">
        <f>IF($O$2253&gt;0,IPMT('Assumptions (Petroleum)'!$V$6,Model!X$1,'Assumptions (Petroleum)'!$V$9,'Assumptions (Petroleum)'!$V$4*Model!$O$2253*AVERAGE('Assumptions (Petroleum)'!$K$2:$M$2)/10^9),0)</f>
        <v>-0.003981503816</v>
      </c>
      <c r="Q2374" s="160">
        <f>IF($O$2253&gt;0,IPMT('Assumptions (Petroleum)'!$V$6,Model!Y$1,'Assumptions (Petroleum)'!$V$9,'Assumptions (Petroleum)'!$V$4*Model!$O$2253*AVERAGE('Assumptions (Petroleum)'!$K$2:$M$2)/10^9),0)</f>
        <v>-0.00377480144</v>
      </c>
      <c r="R2374" s="160">
        <f>IF($O$2253&gt;0,IPMT('Assumptions (Petroleum)'!$V$6,Model!Z$1,'Assumptions (Petroleum)'!$V$9,'Assumptions (Petroleum)'!$V$4*Model!$O$2253*AVERAGE('Assumptions (Petroleum)'!$K$2:$M$2)/10^9),0)</f>
        <v>-0.003558280701</v>
      </c>
      <c r="S2374" s="160">
        <f>IF($O$2253&gt;0,IPMT('Assumptions (Petroleum)'!$V$6,Model!AA$1,'Assumptions (Petroleum)'!$V$9,'Assumptions (Petroleum)'!$V$4*Model!$O$2253*AVERAGE('Assumptions (Petroleum)'!$K$2:$M$2)/10^9),0)</f>
        <v>-0.003331475227</v>
      </c>
      <c r="T2374" s="160">
        <f>IF($O$2253&gt;0,IPMT('Assumptions (Petroleum)'!$V$6,Model!AB$1,'Assumptions (Petroleum)'!$V$9,'Assumptions (Petroleum)'!$V$4*Model!$O$2253*AVERAGE('Assumptions (Petroleum)'!$K$2:$M$2)/10^9),0)</f>
        <v>-0.003093896493</v>
      </c>
      <c r="U2374" s="160">
        <f>IF($O$2253&gt;0,IPMT('Assumptions (Petroleum)'!$V$6,Model!AC$1,'Assumptions (Petroleum)'!$V$9,'Assumptions (Petroleum)'!$V$4*Model!$O$2253*AVERAGE('Assumptions (Petroleum)'!$K$2:$M$2)/10^9),0)</f>
        <v>-0.002845032769</v>
      </c>
      <c r="V2374" s="160">
        <f>IF($O$2253&gt;0,IPMT('Assumptions (Petroleum)'!$V$6,Model!AD$1,'Assumptions (Petroleum)'!$V$9,'Assumptions (Petroleum)'!$V$4*Model!$O$2253*AVERAGE('Assumptions (Petroleum)'!$K$2:$M$2)/10^9),0)</f>
        <v>-0.002584348018</v>
      </c>
      <c r="W2374" s="160">
        <f>IF($O$2253&gt;0,IPMT('Assumptions (Petroleum)'!$V$6,Model!AE$1,'Assumptions (Petroleum)'!$V$9,'Assumptions (Petroleum)'!$V$4*Model!$O$2253*AVERAGE('Assumptions (Petroleum)'!$K$2:$M$2)/10^9),0)</f>
        <v>-0.002311280742</v>
      </c>
      <c r="X2374" s="160">
        <f>IF($O$2253&gt;0,IPMT('Assumptions (Petroleum)'!$V$6,Model!AF$1,'Assumptions (Petroleum)'!$V$9,'Assumptions (Petroleum)'!$V$4*Model!$O$2253*AVERAGE('Assumptions (Petroleum)'!$K$2:$M$2)/10^9),0)</f>
        <v>-0.00202524277</v>
      </c>
      <c r="Y2374" s="160">
        <f>IF($O$2253&gt;0,IPMT('Assumptions (Petroleum)'!$V$6,Model!AG$1,'Assumptions (Petroleum)'!$V$9,'Assumptions (Petroleum)'!$V$4*Model!$O$2253*AVERAGE('Assumptions (Petroleum)'!$K$2:$M$2)/10^9),0)</f>
        <v>-0.001725617994</v>
      </c>
      <c r="Z2374" s="160">
        <f>IF($O$2253&gt;0,IPMT('Assumptions (Petroleum)'!$V$6,Model!AH$1,'Assumptions (Petroleum)'!$V$9,'Assumptions (Petroleum)'!$V$4*Model!$O$2253*AVERAGE('Assumptions (Petroleum)'!$K$2:$M$2)/10^9),0)</f>
        <v>-0.001411761041</v>
      </c>
      <c r="AA2374" s="160">
        <f>IF($O$2253&gt;0,IPMT('Assumptions (Petroleum)'!$V$6,Model!AI$1,'Assumptions (Petroleum)'!$V$9,'Assumptions (Petroleum)'!$V$4*Model!$O$2253*AVERAGE('Assumptions (Petroleum)'!$K$2:$M$2)/10^9),0)</f>
        <v>-0.001082995884</v>
      </c>
      <c r="AB2374" s="160">
        <f>IF($O$2253&gt;0,IPMT('Assumptions (Petroleum)'!$V$6,Model!AJ$1,'Assumptions (Petroleum)'!$V$9,'Assumptions (Petroleum)'!$V$4*Model!$O$2253*AVERAGE('Assumptions (Petroleum)'!$K$2:$M$2)/10^9),0)</f>
        <v>-0.0007386143807</v>
      </c>
      <c r="AC2374" s="160">
        <f>IF($O$2253&gt;0,IPMT('Assumptions (Petroleum)'!$V$6,Model!AK$1,'Assumptions (Petroleum)'!$V$9,'Assumptions (Petroleum)'!$V$4*Model!$O$2253*AVERAGE('Assumptions (Petroleum)'!$K$2:$M$2)/10^9),0)</f>
        <v>-0.0003778747564</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-0.000009377266777</v>
      </c>
      <c r="Q2375" s="177">
        <f>IF($P$2253&gt;0,IPMT('Assumptions (Petroleum)'!$V$6,Model!X$1,'Assumptions (Petroleum)'!$V$9,'Assumptions (Petroleum)'!$V$4*Model!$P$2253*AVERAGE('Assumptions (Petroleum)'!$L$2:$N$2)/10^9),0)</f>
        <v>-0.000008934461602</v>
      </c>
      <c r="R2375" s="177">
        <f>IF($P$2253&gt;0,IPMT('Assumptions (Petroleum)'!$V$6,Model!Y$1,'Assumptions (Petroleum)'!$V$9,'Assumptions (Petroleum)'!$V$4*Model!$P$2253*AVERAGE('Assumptions (Petroleum)'!$L$2:$N$2)/10^9),0)</f>
        <v>-0.000008470623182</v>
      </c>
      <c r="S2375" s="177">
        <f>IF($P$2253&gt;0,IPMT('Assumptions (Petroleum)'!$V$6,Model!Z$1,'Assumptions (Petroleum)'!$V$9,'Assumptions (Petroleum)'!$V$4*Model!$P$2253*AVERAGE('Assumptions (Petroleum)'!$L$2:$N$2)/10^9),0)</f>
        <v>-0.000007984752436</v>
      </c>
      <c r="T2375" s="177">
        <f>IF($P$2253&gt;0,IPMT('Assumptions (Petroleum)'!$V$6,Model!AA$1,'Assumptions (Petroleum)'!$V$9,'Assumptions (Petroleum)'!$V$4*Model!$P$2253*AVERAGE('Assumptions (Petroleum)'!$L$2:$N$2)/10^9),0)</f>
        <v>-0.00000747580283</v>
      </c>
      <c r="U2375" s="177">
        <f>IF($P$2253&gt;0,IPMT('Assumptions (Petroleum)'!$V$6,Model!AB$1,'Assumptions (Petroleum)'!$V$9,'Assumptions (Petroleum)'!$V$4*Model!$P$2253*AVERAGE('Assumptions (Petroleum)'!$L$2:$N$2)/10^9),0)</f>
        <v>-0.000006942678117</v>
      </c>
      <c r="V2375" s="177">
        <f>IF($P$2253&gt;0,IPMT('Assumptions (Petroleum)'!$V$6,Model!AC$1,'Assumptions (Petroleum)'!$V$9,'Assumptions (Petroleum)'!$V$4*Model!$P$2253*AVERAGE('Assumptions (Petroleum)'!$L$2:$N$2)/10^9),0)</f>
        <v>-0.000006384229981</v>
      </c>
      <c r="W2375" s="177">
        <f>IF($P$2253&gt;0,IPMT('Assumptions (Petroleum)'!$V$6,Model!AD$1,'Assumptions (Petroleum)'!$V$9,'Assumptions (Petroleum)'!$V$4*Model!$P$2253*AVERAGE('Assumptions (Petroleum)'!$L$2:$N$2)/10^9),0)</f>
        <v>-0.000005799255559</v>
      </c>
      <c r="X2375" s="177">
        <f>IF($P$2253&gt;0,IPMT('Assumptions (Petroleum)'!$V$6,Model!AE$1,'Assumptions (Petroleum)'!$V$9,'Assumptions (Petroleum)'!$V$4*Model!$P$2253*AVERAGE('Assumptions (Petroleum)'!$L$2:$N$2)/10^9),0)</f>
        <v>-0.000005186494851</v>
      </c>
      <c r="Y2375" s="177">
        <f>IF($P$2253&gt;0,IPMT('Assumptions (Petroleum)'!$V$6,Model!AF$1,'Assumptions (Petroleum)'!$V$9,'Assumptions (Petroleum)'!$V$4*Model!$P$2253*AVERAGE('Assumptions (Petroleum)'!$L$2:$N$2)/10^9),0)</f>
        <v>-0.000004544628009</v>
      </c>
      <c r="Z2375" s="177">
        <f>IF($P$2253&gt;0,IPMT('Assumptions (Petroleum)'!$V$6,Model!AG$1,'Assumptions (Petroleum)'!$V$9,'Assumptions (Petroleum)'!$V$4*Model!$P$2253*AVERAGE('Assumptions (Petroleum)'!$L$2:$N$2)/10^9),0)</f>
        <v>-0.000003872272493</v>
      </c>
      <c r="AA2375" s="177">
        <f>IF($P$2253&gt;0,IPMT('Assumptions (Petroleum)'!$V$6,Model!AH$1,'Assumptions (Petroleum)'!$V$9,'Assumptions (Petroleum)'!$V$4*Model!$P$2253*AVERAGE('Assumptions (Petroleum)'!$L$2:$N$2)/10^9),0)</f>
        <v>-0.00000316798009</v>
      </c>
      <c r="AB2375" s="177">
        <f>IF($P$2253&gt;0,IPMT('Assumptions (Petroleum)'!$V$6,Model!AI$1,'Assumptions (Petroleum)'!$V$9,'Assumptions (Petroleum)'!$V$4*Model!$P$2253*AVERAGE('Assumptions (Petroleum)'!$L$2:$N$2)/10^9),0)</f>
        <v>-0.000002430233797</v>
      </c>
      <c r="AC2375" s="177">
        <f>IF($P$2253&gt;0,IPMT('Assumptions (Petroleum)'!$V$6,Model!AJ$1,'Assumptions (Petroleum)'!$V$9,'Assumptions (Petroleum)'!$V$4*Model!$P$2253*AVERAGE('Assumptions (Petroleum)'!$L$2:$N$2)/10^9),0)</f>
        <v>-0.000001657444556</v>
      </c>
      <c r="AD2375" s="177">
        <f>IF($P$2253&gt;0,IPMT('Assumptions (Petroleum)'!$V$6,Model!AK$1,'Assumptions (Petroleum)'!$V$9,'Assumptions (Petroleum)'!$V$4*Model!$P$2253*AVERAGE('Assumptions (Petroleum)'!$L$2:$N$2)/10^9),0)</f>
        <v>-0.0000008479478251</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-0.0002486593291</v>
      </c>
      <c r="R2376" s="160">
        <f>IF($Q$2253&gt;0,IPMT('Assumptions (Petroleum)'!$V$6,Model!X$1,'Assumptions (Petroleum)'!$V$9,'Assumptions (Petroleum)'!$V$4*Model!$Q$2253*AVERAGE('Assumptions (Petroleum)'!$M$2:$O$2)/10^9),0)</f>
        <v>-0.0002369173535</v>
      </c>
      <c r="S2376" s="160">
        <f>IF($Q$2253&gt;0,IPMT('Assumptions (Petroleum)'!$V$6,Model!Y$1,'Assumptions (Petroleum)'!$V$9,'Assumptions (Petroleum)'!$V$4*Model!$Q$2253*AVERAGE('Assumptions (Petroleum)'!$M$2:$O$2)/10^9),0)</f>
        <v>-0.000224617634</v>
      </c>
      <c r="T2376" s="160">
        <f>IF($Q$2253&gt;0,IPMT('Assumptions (Petroleum)'!$V$6,Model!Z$1,'Assumptions (Petroleum)'!$V$9,'Assumptions (Petroleum)'!$V$4*Model!$Q$2253*AVERAGE('Assumptions (Petroleum)'!$M$2:$O$2)/10^9),0)</f>
        <v>-0.0002117336779</v>
      </c>
      <c r="U2376" s="160">
        <f>IF($Q$2253&gt;0,IPMT('Assumptions (Petroleum)'!$V$6,Model!AA$1,'Assumptions (Petroleum)'!$V$9,'Assumptions (Petroleum)'!$V$4*Model!$Q$2253*AVERAGE('Assumptions (Petroleum)'!$M$2:$O$2)/10^9),0)</f>
        <v>-0.0001982377339</v>
      </c>
      <c r="V2376" s="160">
        <f>IF($Q$2253&gt;0,IPMT('Assumptions (Petroleum)'!$V$6,Model!AB$1,'Assumptions (Petroleum)'!$V$9,'Assumptions (Petroleum)'!$V$4*Model!$Q$2253*AVERAGE('Assumptions (Petroleum)'!$M$2:$O$2)/10^9),0)</f>
        <v>-0.0001841007325</v>
      </c>
      <c r="W2376" s="160">
        <f>IF($Q$2253&gt;0,IPMT('Assumptions (Petroleum)'!$V$6,Model!AC$1,'Assumptions (Petroleum)'!$V$9,'Assumptions (Petroleum)'!$V$4*Model!$Q$2253*AVERAGE('Assumptions (Petroleum)'!$M$2:$O$2)/10^9),0)</f>
        <v>-0.0001692922236</v>
      </c>
      <c r="X2376" s="160">
        <f>IF($Q$2253&gt;0,IPMT('Assumptions (Petroleum)'!$V$6,Model!AD$1,'Assumptions (Petroleum)'!$V$9,'Assumptions (Petroleum)'!$V$4*Model!$Q$2253*AVERAGE('Assumptions (Petroleum)'!$M$2:$O$2)/10^9),0)</f>
        <v>-0.0001537803105</v>
      </c>
      <c r="Y2376" s="160">
        <f>IF($Q$2253&gt;0,IPMT('Assumptions (Petroleum)'!$V$6,Model!AE$1,'Assumptions (Petroleum)'!$V$9,'Assumptions (Petroleum)'!$V$4*Model!$Q$2253*AVERAGE('Assumptions (Petroleum)'!$M$2:$O$2)/10^9),0)</f>
        <v>-0.0001375315815</v>
      </c>
      <c r="Z2376" s="160">
        <f>IF($Q$2253&gt;0,IPMT('Assumptions (Petroleum)'!$V$6,Model!AF$1,'Assumptions (Petroleum)'!$V$9,'Assumptions (Petroleum)'!$V$4*Model!$Q$2253*AVERAGE('Assumptions (Petroleum)'!$M$2:$O$2)/10^9),0)</f>
        <v>-0.0001205110379</v>
      </c>
      <c r="AA2376" s="160">
        <f>IF($Q$2253&gt;0,IPMT('Assumptions (Petroleum)'!$V$6,Model!AG$1,'Assumptions (Petroleum)'!$V$9,'Assumptions (Petroleum)'!$V$4*Model!$Q$2253*AVERAGE('Assumptions (Petroleum)'!$M$2:$O$2)/10^9),0)</f>
        <v>-0.0001026820184</v>
      </c>
      <c r="AB2376" s="160">
        <f>IF($Q$2253&gt;0,IPMT('Assumptions (Petroleum)'!$V$6,Model!AH$1,'Assumptions (Petroleum)'!$V$9,'Assumptions (Petroleum)'!$V$4*Model!$Q$2253*AVERAGE('Assumptions (Petroleum)'!$M$2:$O$2)/10^9),0)</f>
        <v>-0.00008400612057</v>
      </c>
      <c r="AC2376" s="160">
        <f>IF($Q$2253&gt;0,IPMT('Assumptions (Petroleum)'!$V$6,Model!AI$1,'Assumptions (Petroleum)'!$V$9,'Assumptions (Petroleum)'!$V$4*Model!$Q$2253*AVERAGE('Assumptions (Petroleum)'!$M$2:$O$2)/10^9),0)</f>
        <v>-0.00006444311757</v>
      </c>
      <c r="AD2376" s="160">
        <f>IF($Q$2253&gt;0,IPMT('Assumptions (Petroleum)'!$V$6,Model!AJ$1,'Assumptions (Petroleum)'!$V$9,'Assumptions (Petroleum)'!$V$4*Model!$Q$2253*AVERAGE('Assumptions (Petroleum)'!$M$2:$O$2)/10^9),0)</f>
        <v>-0.00004395087193</v>
      </c>
      <c r="AE2376" s="160">
        <f>IF($Q$2253&gt;0,IPMT('Assumptions (Petroleum)'!$V$6,Model!AK$1,'Assumptions (Petroleum)'!$V$9,'Assumptions (Petroleum)'!$V$4*Model!$Q$2253*AVERAGE('Assumptions (Petroleum)'!$M$2:$O$2)/10^9),0)</f>
        <v>-0.00002248524461</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-0.00000487704263</v>
      </c>
      <c r="S2377" s="177">
        <f>IF($R$2253&gt;0,IPMT('Assumptions (Petroleum)'!$V$6,Model!X$1,'Assumptions (Petroleum)'!$V$9,'Assumptions (Petroleum)'!$V$4*Model!$R$2253*AVERAGE('Assumptions (Petroleum)'!$N$2:$P$2)/10^9),0)</f>
        <v>-0.000004646743145</v>
      </c>
      <c r="T2377" s="177">
        <f>IF($R$2253&gt;0,IPMT('Assumptions (Petroleum)'!$V$6,Model!Y$1,'Assumptions (Petroleum)'!$V$9,'Assumptions (Petroleum)'!$V$4*Model!$R$2253*AVERAGE('Assumptions (Petroleum)'!$N$2:$P$2)/10^9),0)</f>
        <v>-0.000004405504434</v>
      </c>
      <c r="U2377" s="177">
        <f>IF($R$2253&gt;0,IPMT('Assumptions (Petroleum)'!$V$6,Model!Z$1,'Assumptions (Petroleum)'!$V$9,'Assumptions (Petroleum)'!$V$4*Model!$R$2253*AVERAGE('Assumptions (Petroleum)'!$N$2:$P$2)/10^9),0)</f>
        <v>-0.000004152806884</v>
      </c>
      <c r="V2377" s="177">
        <f>IF($R$2253&gt;0,IPMT('Assumptions (Petroleum)'!$V$6,Model!AA$1,'Assumptions (Petroleum)'!$V$9,'Assumptions (Petroleum)'!$V$4*Model!$R$2253*AVERAGE('Assumptions (Petroleum)'!$N$2:$P$2)/10^9),0)</f>
        <v>-0.0000038881062</v>
      </c>
      <c r="W2377" s="177">
        <f>IF($R$2253&gt;0,IPMT('Assumptions (Petroleum)'!$V$6,Model!AB$1,'Assumptions (Petroleum)'!$V$9,'Assumptions (Petroleum)'!$V$4*Model!$R$2253*AVERAGE('Assumptions (Petroleum)'!$N$2:$P$2)/10^9),0)</f>
        <v>-0.000003610832234</v>
      </c>
      <c r="X2377" s="177">
        <f>IF($R$2253&gt;0,IPMT('Assumptions (Petroleum)'!$V$6,Model!AC$1,'Assumptions (Petroleum)'!$V$9,'Assumptions (Petroleum)'!$V$4*Model!$R$2253*AVERAGE('Assumptions (Petroleum)'!$N$2:$P$2)/10^9),0)</f>
        <v>-0.000003320387755</v>
      </c>
      <c r="Y2377" s="177">
        <f>IF($R$2253&gt;0,IPMT('Assumptions (Petroleum)'!$V$6,Model!AD$1,'Assumptions (Petroleum)'!$V$9,'Assumptions (Petroleum)'!$V$4*Model!$R$2253*AVERAGE('Assumptions (Petroleum)'!$N$2:$P$2)/10^9),0)</f>
        <v>-0.000003016147163</v>
      </c>
      <c r="Z2377" s="177">
        <f>IF($R$2253&gt;0,IPMT('Assumptions (Petroleum)'!$V$6,Model!AE$1,'Assumptions (Petroleum)'!$V$9,'Assumptions (Petroleum)'!$V$4*Model!$R$2253*AVERAGE('Assumptions (Petroleum)'!$N$2:$P$2)/10^9),0)</f>
        <v>-0.000002697455142</v>
      </c>
      <c r="AA2377" s="177">
        <f>IF($R$2253&gt;0,IPMT('Assumptions (Petroleum)'!$V$6,Model!AF$1,'Assumptions (Petroleum)'!$V$9,'Assumptions (Petroleum)'!$V$4*Model!$R$2253*AVERAGE('Assumptions (Petroleum)'!$N$2:$P$2)/10^9),0)</f>
        <v>-0.000002363625251</v>
      </c>
      <c r="AB2377" s="177">
        <f>IF($R$2253&gt;0,IPMT('Assumptions (Petroleum)'!$V$6,Model!AG$1,'Assumptions (Petroleum)'!$V$9,'Assumptions (Petroleum)'!$V$4*Model!$R$2253*AVERAGE('Assumptions (Petroleum)'!$N$2:$P$2)/10^9),0)</f>
        <v>-0.00000201393844</v>
      </c>
      <c r="AC2377" s="177">
        <f>IF($R$2253&gt;0,IPMT('Assumptions (Petroleum)'!$V$6,Model!AH$1,'Assumptions (Petroleum)'!$V$9,'Assumptions (Petroleum)'!$V$4*Model!$R$2253*AVERAGE('Assumptions (Petroleum)'!$N$2:$P$2)/10^9),0)</f>
        <v>-0.000001647641505</v>
      </c>
      <c r="AD2377" s="177">
        <f>IF($R$2253&gt;0,IPMT('Assumptions (Petroleum)'!$V$6,Model!AI$1,'Assumptions (Petroleum)'!$V$9,'Assumptions (Petroleum)'!$V$4*Model!$R$2253*AVERAGE('Assumptions (Petroleum)'!$N$2:$P$2)/10^9),0)</f>
        <v>-0.000001263945466</v>
      </c>
      <c r="AE2377" s="177">
        <f>IF($R$2253&gt;0,IPMT('Assumptions (Petroleum)'!$V$6,Model!AJ$1,'Assumptions (Petroleum)'!$V$9,'Assumptions (Petroleum)'!$V$4*Model!$R$2253*AVERAGE('Assumptions (Petroleum)'!$N$2:$P$2)/10^9),0)</f>
        <v>-0.0000008620238655</v>
      </c>
      <c r="AF2377" s="177">
        <f>IF($R$2253&gt;0,IPMT('Assumptions (Petroleum)'!$V$6,Model!AK$1,'Assumptions (Petroleum)'!$V$9,'Assumptions (Petroleum)'!$V$4*Model!$R$2253*AVERAGE('Assumptions (Petroleum)'!$N$2:$P$2)/10^9),0)</f>
        <v>-0.0000004410109886</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-0.000004974067674</v>
      </c>
      <c r="T2378" s="160">
        <f>IF($S$2253&gt;0,IPMT('Assumptions (Petroleum)'!$V$6,Model!X$1,'Assumptions (Petroleum)'!$V$9,'Assumptions (Petroleum)'!$V$4*Model!$S$2253*AVERAGE('Assumptions (Petroleum)'!$O$2:$Q$2)/10^9),0)</f>
        <v>-0.000004739186556</v>
      </c>
      <c r="U2378" s="160">
        <f>IF($S$2253&gt;0,IPMT('Assumptions (Petroleum)'!$V$6,Model!Y$1,'Assumptions (Petroleum)'!$V$9,'Assumptions (Petroleum)'!$V$4*Model!$S$2253*AVERAGE('Assumptions (Petroleum)'!$O$2:$Q$2)/10^9),0)</f>
        <v>-0.000004493148585</v>
      </c>
      <c r="V2378" s="160">
        <f>IF($S$2253&gt;0,IPMT('Assumptions (Petroleum)'!$V$6,Model!Z$1,'Assumptions (Petroleum)'!$V$9,'Assumptions (Petroleum)'!$V$4*Model!$S$2253*AVERAGE('Assumptions (Petroleum)'!$O$2:$Q$2)/10^9),0)</f>
        <v>-0.00000423542381</v>
      </c>
      <c r="W2378" s="160">
        <f>IF($S$2253&gt;0,IPMT('Assumptions (Petroleum)'!$V$6,Model!AA$1,'Assumptions (Petroleum)'!$V$9,'Assumptions (Petroleum)'!$V$4*Model!$S$2253*AVERAGE('Assumptions (Petroleum)'!$O$2:$Q$2)/10^9),0)</f>
        <v>-0.000003965457108</v>
      </c>
      <c r="X2378" s="160">
        <f>IF($S$2253&gt;0,IPMT('Assumptions (Petroleum)'!$V$6,Model!AB$1,'Assumptions (Petroleum)'!$V$9,'Assumptions (Petroleum)'!$V$4*Model!$S$2253*AVERAGE('Assumptions (Petroleum)'!$O$2:$Q$2)/10^9),0)</f>
        <v>-0.000003682666988</v>
      </c>
      <c r="Y2378" s="160">
        <f>IF($S$2253&gt;0,IPMT('Assumptions (Petroleum)'!$V$6,Model!AC$1,'Assumptions (Petroleum)'!$V$9,'Assumptions (Petroleum)'!$V$4*Model!$S$2253*AVERAGE('Assumptions (Petroleum)'!$O$2:$Q$2)/10^9),0)</f>
        <v>-0.000003386444337</v>
      </c>
      <c r="Z2378" s="160">
        <f>IF($S$2253&gt;0,IPMT('Assumptions (Petroleum)'!$V$6,Model!AD$1,'Assumptions (Petroleum)'!$V$9,'Assumptions (Petroleum)'!$V$4*Model!$S$2253*AVERAGE('Assumptions (Petroleum)'!$O$2:$Q$2)/10^9),0)</f>
        <v>-0.00000307615111</v>
      </c>
      <c r="AA2378" s="160">
        <f>IF($S$2253&gt;0,IPMT('Assumptions (Petroleum)'!$V$6,Model!AE$1,'Assumptions (Petroleum)'!$V$9,'Assumptions (Petroleum)'!$V$4*Model!$S$2253*AVERAGE('Assumptions (Petroleum)'!$O$2:$Q$2)/10^9),0)</f>
        <v>-0.000002751118955</v>
      </c>
      <c r="AB2378" s="160">
        <f>IF($S$2253&gt;0,IPMT('Assumptions (Petroleum)'!$V$6,Model!AF$1,'Assumptions (Petroleum)'!$V$9,'Assumptions (Petroleum)'!$V$4*Model!$S$2253*AVERAGE('Assumptions (Petroleum)'!$O$2:$Q$2)/10^9),0)</f>
        <v>-0.000002410647773</v>
      </c>
      <c r="AC2378" s="160">
        <f>IF($S$2253&gt;0,IPMT('Assumptions (Petroleum)'!$V$6,Model!AG$1,'Assumptions (Petroleum)'!$V$9,'Assumptions (Petroleum)'!$V$4*Model!$S$2253*AVERAGE('Assumptions (Petroleum)'!$O$2:$Q$2)/10^9),0)</f>
        <v>-0.000002054004209</v>
      </c>
      <c r="AD2378" s="160">
        <f>IF($S$2253&gt;0,IPMT('Assumptions (Petroleum)'!$V$6,Model!AH$1,'Assumptions (Petroleum)'!$V$9,'Assumptions (Petroleum)'!$V$4*Model!$S$2253*AVERAGE('Assumptions (Petroleum)'!$O$2:$Q$2)/10^9),0)</f>
        <v>-0.000001680420077</v>
      </c>
      <c r="AE2378" s="160">
        <f>IF($S$2253&gt;0,IPMT('Assumptions (Petroleum)'!$V$6,Model!AI$1,'Assumptions (Petroleum)'!$V$9,'Assumptions (Petroleum)'!$V$4*Model!$S$2253*AVERAGE('Assumptions (Petroleum)'!$O$2:$Q$2)/10^9),0)</f>
        <v>-0.000001289090697</v>
      </c>
      <c r="AF2378" s="160">
        <f>IF($S$2253&gt;0,IPMT('Assumptions (Petroleum)'!$V$6,Model!AJ$1,'Assumptions (Petroleum)'!$V$9,'Assumptions (Petroleum)'!$V$4*Model!$S$2253*AVERAGE('Assumptions (Petroleum)'!$O$2:$Q$2)/10^9),0)</f>
        <v>-0.0000008791731729</v>
      </c>
      <c r="AG2378" s="160">
        <f>IF($S$2253&gt;0,IPMT('Assumptions (Petroleum)'!$V$6,Model!AK$1,'Assumptions (Petroleum)'!$V$9,'Assumptions (Petroleum)'!$V$4*Model!$S$2253*AVERAGE('Assumptions (Petroleum)'!$O$2:$Q$2)/10^9),0)</f>
        <v>-0.0000004497845659</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-0.0001014604591</v>
      </c>
      <c r="U2379" s="160">
        <f>IF($T$2253&gt;0,IPMT('Assumptions (Petroleum)'!$V$6,Model!X$1,'Assumptions (Petroleum)'!$V$9,'Assumptions (Petroleum)'!$V$4*Model!$T$2253*AVERAGE('Assumptions (Petroleum)'!$P$2:$R$2)/10^9),0)</f>
        <v>-0.00009666938117</v>
      </c>
      <c r="V2379" s="160">
        <f>IF($T$2253&gt;0,IPMT('Assumptions (Petroleum)'!$V$6,Model!Y$1,'Assumptions (Petroleum)'!$V$9,'Assumptions (Petroleum)'!$V$4*Model!$T$2253*AVERAGE('Assumptions (Petroleum)'!$P$2:$R$2)/10^9),0)</f>
        <v>-0.00009165072698</v>
      </c>
      <c r="W2379" s="160">
        <f>IF($T$2253&gt;0,IPMT('Assumptions (Petroleum)'!$V$6,Model!Z$1,'Assumptions (Petroleum)'!$V$9,'Assumptions (Petroleum)'!$V$4*Model!$T$2253*AVERAGE('Assumptions (Petroleum)'!$P$2:$R$2)/10^9),0)</f>
        <v>-0.00008639368673</v>
      </c>
      <c r="X2379" s="160">
        <f>IF($T$2253&gt;0,IPMT('Assumptions (Petroleum)'!$V$6,Model!AA$1,'Assumptions (Petroleum)'!$V$9,'Assumptions (Petroleum)'!$V$4*Model!$T$2253*AVERAGE('Assumptions (Petroleum)'!$P$2:$R$2)/10^9),0)</f>
        <v>-0.00008088693706</v>
      </c>
      <c r="Y2379" s="160">
        <f>IF($T$2253&gt;0,IPMT('Assumptions (Petroleum)'!$V$6,Model!AB$1,'Assumptions (Petroleum)'!$V$9,'Assumptions (Petroleum)'!$V$4*Model!$T$2253*AVERAGE('Assumptions (Petroleum)'!$P$2:$R$2)/10^9),0)</f>
        <v>-0.00007511861678</v>
      </c>
      <c r="Z2379" s="160">
        <f>IF($T$2253&gt;0,IPMT('Assumptions (Petroleum)'!$V$6,Model!AC$1,'Assumptions (Petroleum)'!$V$9,'Assumptions (Petroleum)'!$V$4*Model!$T$2253*AVERAGE('Assumptions (Petroleum)'!$P$2:$R$2)/10^9),0)</f>
        <v>-0.00006907630129</v>
      </c>
      <c r="AA2379" s="160">
        <f>IF($T$2253&gt;0,IPMT('Assumptions (Petroleum)'!$V$6,Model!AD$1,'Assumptions (Petroleum)'!$V$9,'Assumptions (Petroleum)'!$V$4*Model!$T$2253*AVERAGE('Assumptions (Petroleum)'!$P$2:$R$2)/10^9),0)</f>
        <v>-0.00006274697581</v>
      </c>
      <c r="AB2379" s="160">
        <f>IF($T$2253&gt;0,IPMT('Assumptions (Petroleum)'!$V$6,Model!AE$1,'Assumptions (Petroleum)'!$V$9,'Assumptions (Petroleum)'!$V$4*Model!$T$2253*AVERAGE('Assumptions (Petroleum)'!$P$2:$R$2)/10^9),0)</f>
        <v>-0.00005611700738</v>
      </c>
      <c r="AC2379" s="160">
        <f>IF($T$2253&gt;0,IPMT('Assumptions (Petroleum)'!$V$6,Model!AF$1,'Assumptions (Petroleum)'!$V$9,'Assumptions (Petroleum)'!$V$4*Model!$T$2253*AVERAGE('Assumptions (Petroleum)'!$P$2:$R$2)/10^9),0)</f>
        <v>-0.00004917211544</v>
      </c>
      <c r="AD2379" s="160">
        <f>IF($T$2253&gt;0,IPMT('Assumptions (Petroleum)'!$V$6,Model!AG$1,'Assumptions (Petroleum)'!$V$9,'Assumptions (Petroleum)'!$V$4*Model!$T$2253*AVERAGE('Assumptions (Petroleum)'!$P$2:$R$2)/10^9),0)</f>
        <v>-0.00004189734113</v>
      </c>
      <c r="AE2379" s="160">
        <f>IF($T$2253&gt;0,IPMT('Assumptions (Petroleum)'!$V$6,Model!AH$1,'Assumptions (Petroleum)'!$V$9,'Assumptions (Petroleum)'!$V$4*Model!$T$2253*AVERAGE('Assumptions (Petroleum)'!$P$2:$R$2)/10^9),0)</f>
        <v>-0.00003427701505</v>
      </c>
      <c r="AF2379" s="160">
        <f>IF($T$2253&gt;0,IPMT('Assumptions (Petroleum)'!$V$6,Model!AI$1,'Assumptions (Petroleum)'!$V$9,'Assumptions (Petroleum)'!$V$4*Model!$T$2253*AVERAGE('Assumptions (Petroleum)'!$P$2:$R$2)/10^9),0)</f>
        <v>-0.00002629472348</v>
      </c>
      <c r="AG2379" s="160">
        <f>IF($T$2253&gt;0,IPMT('Assumptions (Petroleum)'!$V$6,Model!AJ$1,'Assumptions (Petroleum)'!$V$9,'Assumptions (Petroleum)'!$V$4*Model!$T$2253*AVERAGE('Assumptions (Petroleum)'!$P$2:$R$2)/10^9),0)</f>
        <v>-0.00001793327305</v>
      </c>
      <c r="AH2379" s="160">
        <f>IF($T$2253&gt;0,IPMT('Assumptions (Petroleum)'!$V$6,Model!AK$1,'Assumptions (Petroleum)'!$V$9,'Assumptions (Petroleum)'!$V$4*Model!$T$2253*AVERAGE('Assumptions (Petroleum)'!$P$2:$R$2)/10^9),0)</f>
        <v>-0.000009174653736</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-0.00032337168</v>
      </c>
      <c r="V2380" s="160">
        <f>IF($U$2253&gt;0,IPMT('Assumptions (Petroleum)'!$V$6,Model!X$1,'Assumptions (Petroleum)'!$V$9,'Assumptions (Petroleum)'!$V$4*Model!$U$2253*AVERAGE('Assumptions (Petroleum)'!$Q$2:$S$2)/10^9),0)</f>
        <v>-0.0003081017024</v>
      </c>
      <c r="W2380" s="160">
        <f>IF($U$2253&gt;0,IPMT('Assumptions (Petroleum)'!$V$6,Model!Y$1,'Assumptions (Petroleum)'!$V$9,'Assumptions (Petroleum)'!$V$4*Model!$U$2253*AVERAGE('Assumptions (Petroleum)'!$Q$2:$S$2)/10^9),0)</f>
        <v>-0.0002921064009</v>
      </c>
      <c r="X2380" s="160">
        <f>IF($U$2253&gt;0,IPMT('Assumptions (Petroleum)'!$V$6,Model!Z$1,'Assumptions (Petroleum)'!$V$9,'Assumptions (Petroleum)'!$V$4*Model!$U$2253*AVERAGE('Assumptions (Petroleum)'!$Q$2:$S$2)/10^9),0)</f>
        <v>-0.0002753513226</v>
      </c>
      <c r="Y2380" s="160">
        <f>IF($U$2253&gt;0,IPMT('Assumptions (Petroleum)'!$V$6,Model!AA$1,'Assumptions (Petroleum)'!$V$9,'Assumptions (Petroleum)'!$V$4*Model!$U$2253*AVERAGE('Assumptions (Petroleum)'!$Q$2:$S$2)/10^9),0)</f>
        <v>-0.0002578003781</v>
      </c>
      <c r="Z2380" s="160">
        <f>IF($U$2253&gt;0,IPMT('Assumptions (Petroleum)'!$V$6,Model!AB$1,'Assumptions (Petroleum)'!$V$9,'Assumptions (Petroleum)'!$V$4*Model!$U$2253*AVERAGE('Assumptions (Petroleum)'!$Q$2:$S$2)/10^9),0)</f>
        <v>-0.0002394157637</v>
      </c>
      <c r="AA2380" s="160">
        <f>IF($U$2253&gt;0,IPMT('Assumptions (Petroleum)'!$V$6,Model!AC$1,'Assumptions (Petroleum)'!$V$9,'Assumptions (Petroleum)'!$V$4*Model!$U$2253*AVERAGE('Assumptions (Petroleum)'!$Q$2:$S$2)/10^9),0)</f>
        <v>-0.0002201578801</v>
      </c>
      <c r="AB2380" s="160">
        <f>IF($U$2253&gt;0,IPMT('Assumptions (Petroleum)'!$V$6,Model!AD$1,'Assumptions (Petroleum)'!$V$9,'Assumptions (Petroleum)'!$V$4*Model!$U$2253*AVERAGE('Assumptions (Petroleum)'!$Q$2:$S$2)/10^9),0)</f>
        <v>-0.000199985247</v>
      </c>
      <c r="AC2380" s="160">
        <f>IF($U$2253&gt;0,IPMT('Assumptions (Petroleum)'!$V$6,Model!AE$1,'Assumptions (Petroleum)'!$V$9,'Assumptions (Petroleum)'!$V$4*Model!$U$2253*AVERAGE('Assumptions (Petroleum)'!$Q$2:$S$2)/10^9),0)</f>
        <v>-0.0001788544139</v>
      </c>
      <c r="AD2380" s="160">
        <f>IF($U$2253&gt;0,IPMT('Assumptions (Petroleum)'!$V$6,Model!AF$1,'Assumptions (Petroleum)'!$V$9,'Assumptions (Petroleum)'!$V$4*Model!$U$2253*AVERAGE('Assumptions (Petroleum)'!$Q$2:$S$2)/10^9),0)</f>
        <v>-0.0001567198662</v>
      </c>
      <c r="AE2380" s="160">
        <f>IF($U$2253&gt;0,IPMT('Assumptions (Petroleum)'!$V$6,Model!AG$1,'Assumptions (Petroleum)'!$V$9,'Assumptions (Petroleum)'!$V$4*Model!$U$2253*AVERAGE('Assumptions (Petroleum)'!$Q$2:$S$2)/10^9),0)</f>
        <v>-0.0001335339275</v>
      </c>
      <c r="AF2380" s="160">
        <f>IF($U$2253&gt;0,IPMT('Assumptions (Petroleum)'!$V$6,Model!AH$1,'Assumptions (Petroleum)'!$V$9,'Assumptions (Petroleum)'!$V$4*Model!$U$2253*AVERAGE('Assumptions (Petroleum)'!$Q$2:$S$2)/10^9),0)</f>
        <v>-0.0001092466566</v>
      </c>
      <c r="AG2380" s="160">
        <f>IF($U$2253&gt;0,IPMT('Assumptions (Petroleum)'!$V$6,Model!AI$1,'Assumptions (Petroleum)'!$V$9,'Assumptions (Petroleum)'!$V$4*Model!$U$2253*AVERAGE('Assumptions (Petroleum)'!$Q$2:$S$2)/10^9),0)</f>
        <v>-0.00008380574046</v>
      </c>
      <c r="AH2380" s="160">
        <f>IF($U$2253&gt;0,IPMT('Assumptions (Petroleum)'!$V$6,Model!AJ$1,'Assumptions (Petroleum)'!$V$9,'Assumptions (Petroleum)'!$V$4*Model!$U$2253*AVERAGE('Assumptions (Petroleum)'!$Q$2:$S$2)/10^9),0)</f>
        <v>-0.00005715638077</v>
      </c>
      <c r="AI2380" s="160">
        <f>IF($U$2253&gt;0,IPMT('Assumptions (Petroleum)'!$V$6,Model!AK$1,'Assumptions (Petroleum)'!$V$9,'Assumptions (Petroleum)'!$V$4*Model!$U$2253*AVERAGE('Assumptions (Petroleum)'!$Q$2:$S$2)/10^9),0)</f>
        <v>-0.00002924117648</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0.00008608987582</v>
      </c>
      <c r="D2413" s="177">
        <f t="shared" si="83"/>
        <v>0.006388531016</v>
      </c>
      <c r="E2413" s="177">
        <f t="shared" si="83"/>
        <v>0.01202814353</v>
      </c>
      <c r="F2413" s="177">
        <f t="shared" si="83"/>
        <v>0.0108822981</v>
      </c>
      <c r="G2413" s="177">
        <f t="shared" si="83"/>
        <v>0.01161555695</v>
      </c>
      <c r="H2413" s="177">
        <f t="shared" si="83"/>
        <v>0.01227636001</v>
      </c>
      <c r="I2413" s="177">
        <f t="shared" si="83"/>
        <v>0.01202302612</v>
      </c>
      <c r="J2413" s="177">
        <f t="shared" si="83"/>
        <v>0.0126106622</v>
      </c>
      <c r="K2413" s="177">
        <f t="shared" si="83"/>
        <v>0.01403426624</v>
      </c>
      <c r="L2413" s="177">
        <f t="shared" si="83"/>
        <v>0.01489880741</v>
      </c>
      <c r="M2413" s="177">
        <f t="shared" si="83"/>
        <v>0.025165103</v>
      </c>
      <c r="N2413" s="177">
        <f t="shared" si="83"/>
        <v>0.04409711074</v>
      </c>
      <c r="O2413" s="177">
        <f t="shared" si="83"/>
        <v>0.05761038877</v>
      </c>
      <c r="P2413" s="177">
        <f t="shared" si="83"/>
        <v>0.0603216038</v>
      </c>
      <c r="Q2413" s="177">
        <f t="shared" si="83"/>
        <v>0.05596266465</v>
      </c>
      <c r="R2413" s="177">
        <f t="shared" si="83"/>
        <v>0.05206632638</v>
      </c>
      <c r="S2413" s="177">
        <f t="shared" si="83"/>
        <v>0.04508083801</v>
      </c>
      <c r="T2413" s="177">
        <f t="shared" si="83"/>
        <v>0.03981868725</v>
      </c>
      <c r="U2413" s="177">
        <f t="shared" si="83"/>
        <v>0.03998622669</v>
      </c>
      <c r="V2413" s="177">
        <f t="shared" si="83"/>
        <v>0.03931739924</v>
      </c>
      <c r="W2413" s="177">
        <f t="shared" si="83"/>
        <v>0.03809434477</v>
      </c>
      <c r="X2413" s="177">
        <f t="shared" si="83"/>
        <v>0.03737044701</v>
      </c>
      <c r="Y2413" s="177">
        <f t="shared" si="83"/>
        <v>0.0364439483</v>
      </c>
      <c r="Z2413" s="177">
        <f t="shared" si="83"/>
        <v>0.03518908758</v>
      </c>
      <c r="AA2413" s="177">
        <f t="shared" si="83"/>
        <v>0.03428118748</v>
      </c>
      <c r="AB2413" s="177">
        <f t="shared" si="83"/>
        <v>0.02782705821</v>
      </c>
      <c r="AC2413" s="177">
        <f t="shared" si="83"/>
        <v>0.01574667757</v>
      </c>
      <c r="AD2413" s="177">
        <f t="shared" si="83"/>
        <v>0.005754830794</v>
      </c>
      <c r="AE2413" s="177">
        <f t="shared" si="83"/>
        <v>0.001421276</v>
      </c>
      <c r="AF2413" s="177">
        <f t="shared" si="83"/>
        <v>0.00115503612</v>
      </c>
      <c r="AG2413" s="177">
        <f t="shared" si="83"/>
        <v>0.0008959255981</v>
      </c>
      <c r="AH2413" s="177">
        <f t="shared" si="83"/>
        <v>0.000884981658</v>
      </c>
      <c r="AI2413" s="177">
        <f t="shared" si="83"/>
        <v>0.0007755912222</v>
      </c>
      <c r="AJ2413" s="177">
        <f t="shared" si="83"/>
        <v>0.0003347180548</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0.00008608987582</v>
      </c>
      <c r="D2414" s="178">
        <f>IF($C$2253&gt;0,'Assumptions (Petroleum)'!W$10*Model!$C$2253*'Assumptions (Petroleum)'!$B$2/10^9,0)</f>
        <v>0.0001635707641</v>
      </c>
      <c r="E2414" s="178">
        <f>IF($C$2253&gt;0,'Assumptions (Petroleum)'!X$10*Model!$C$2253*'Assumptions (Petroleum)'!$B$2/10^9,0)</f>
        <v>0.0001472136877</v>
      </c>
      <c r="F2414" s="178">
        <f>IF($C$2253&gt;0,'Assumptions (Petroleum)'!Y$10*Model!$C$2253*'Assumptions (Petroleum)'!$B$2/10^9,0)</f>
        <v>0.0001325784088</v>
      </c>
      <c r="G2414" s="178">
        <f>IF($C$2253&gt;0,'Assumptions (Petroleum)'!Z$10*Model!$C$2253*'Assumptions (Petroleum)'!$B$2/10^9,0)</f>
        <v>0.0001193205679</v>
      </c>
      <c r="H2414" s="178">
        <f>IF($C$2253&gt;0,'Assumptions (Petroleum)'!AA$10*Model!$C$2253*'Assumptions (Petroleum)'!$B$2/10^9,0)</f>
        <v>0.0001072679853</v>
      </c>
      <c r="I2414" s="178">
        <f>IF($C$2253&gt;0,'Assumptions (Petroleum)'!AB$10*Model!$C$2253*'Assumptions (Petroleum)'!$B$2/10^9,0)</f>
        <v>0.0001015860535</v>
      </c>
      <c r="J2414" s="178">
        <f>IF($C$2253&gt;0,'Assumptions (Petroleum)'!AC$10*Model!$C$2253*'Assumptions (Petroleum)'!$B$2/10^9,0)</f>
        <v>0.0001015860535</v>
      </c>
      <c r="K2414" s="178">
        <f>IF($C$2253&gt;0,'Assumptions (Petroleum)'!AD$10*Model!$C$2253*'Assumptions (Petroleum)'!$B$2/10^9,0)</f>
        <v>0.0001017582332</v>
      </c>
      <c r="L2414" s="178">
        <f>IF($C$2253&gt;0,'Assumptions (Petroleum)'!AE$10*Model!$C$2253*'Assumptions (Petroleum)'!$B$2/10^9,0)</f>
        <v>0.0001015860535</v>
      </c>
      <c r="M2414" s="178">
        <f>IF($C$2253&gt;0,'Assumptions (Petroleum)'!AF$10*Model!$C$2253*'Assumptions (Petroleum)'!$B$2/10^9,0)</f>
        <v>0.0001017582332</v>
      </c>
      <c r="N2414" s="178">
        <f>IF($C$2253&gt;0,'Assumptions (Petroleum)'!AG$10*Model!$C$2253*'Assumptions (Petroleum)'!$B$2/10^9,0)</f>
        <v>0.0001015860535</v>
      </c>
      <c r="O2414" s="178">
        <f>IF($C$2253&gt;0,'Assumptions (Petroleum)'!AH$10*Model!$C$2253*'Assumptions (Petroleum)'!$B$2/10^9,0)</f>
        <v>0.0001017582332</v>
      </c>
      <c r="P2414" s="178">
        <f>IF($C$2253&gt;0,'Assumptions (Petroleum)'!AI$10*Model!$C$2253*'Assumptions (Petroleum)'!$B$2/10^9,0)</f>
        <v>0.0001015860535</v>
      </c>
      <c r="Q2414" s="178">
        <f>IF($C$2253&gt;0,'Assumptions (Petroleum)'!AJ$10*Model!$C$2253*'Assumptions (Petroleum)'!$B$2/10^9,0)</f>
        <v>0.0001017582332</v>
      </c>
      <c r="R2414" s="178">
        <f>IF($C$2253&gt;0,'Assumptions (Petroleum)'!AK$10*Model!$C$2253*'Assumptions (Petroleum)'!$B$2/10^9,0)</f>
        <v>0.00005079302674</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0.006224960252</v>
      </c>
      <c r="E2415" s="160">
        <f>IF($D$2253&gt;0,'Assumptions (Petroleum)'!W$10*Model!$D$2253*'Assumptions (Petroleum)'!$B$2/10^9,0)</f>
        <v>0.01182742448</v>
      </c>
      <c r="F2415" s="160">
        <f>IF($D$2253&gt;0,'Assumptions (Petroleum)'!X$10*Model!$D$2253*'Assumptions (Petroleum)'!$B$2/10^9,0)</f>
        <v>0.01064468203</v>
      </c>
      <c r="G2415" s="160">
        <f>IF($D$2253&gt;0,'Assumptions (Petroleum)'!Y$10*Model!$D$2253*'Assumptions (Petroleum)'!$B$2/10^9,0)</f>
        <v>0.009586438788</v>
      </c>
      <c r="H2415" s="160">
        <f>IF($D$2253&gt;0,'Assumptions (Petroleum)'!Z$10*Model!$D$2253*'Assumptions (Petroleum)'!$B$2/10^9,0)</f>
        <v>0.008627794909</v>
      </c>
      <c r="I2415" s="160">
        <f>IF($D$2253&gt;0,'Assumptions (Petroleum)'!AA$10*Model!$D$2253*'Assumptions (Petroleum)'!$B$2/10^9,0)</f>
        <v>0.007756300474</v>
      </c>
      <c r="J2415" s="160">
        <f>IF($D$2253&gt;0,'Assumptions (Petroleum)'!AB$10*Model!$D$2253*'Assumptions (Petroleum)'!$B$2/10^9,0)</f>
        <v>0.007345453097</v>
      </c>
      <c r="K2415" s="160">
        <f>IF($D$2253&gt;0,'Assumptions (Petroleum)'!AC$10*Model!$D$2253*'Assumptions (Petroleum)'!$B$2/10^9,0)</f>
        <v>0.007345453097</v>
      </c>
      <c r="L2415" s="160">
        <f>IF($D$2253&gt;0,'Assumptions (Petroleum)'!AD$10*Model!$D$2253*'Assumptions (Petroleum)'!$B$2/10^9,0)</f>
        <v>0.007357903018</v>
      </c>
      <c r="M2415" s="160">
        <f>IF($D$2253&gt;0,'Assumptions (Petroleum)'!AE$10*Model!$D$2253*'Assumptions (Petroleum)'!$B$2/10^9,0)</f>
        <v>0.007345453097</v>
      </c>
      <c r="N2415" s="160">
        <f>IF($D$2253&gt;0,'Assumptions (Petroleum)'!AF$10*Model!$D$2253*'Assumptions (Petroleum)'!$B$2/10^9,0)</f>
        <v>0.007357903018</v>
      </c>
      <c r="O2415" s="160">
        <f>IF($D$2253&gt;0,'Assumptions (Petroleum)'!AG$10*Model!$D$2253*'Assumptions (Petroleum)'!$B$2/10^9,0)</f>
        <v>0.007345453097</v>
      </c>
      <c r="P2415" s="160">
        <f>IF($D$2253&gt;0,'Assumptions (Petroleum)'!AH$10*Model!$D$2253*'Assumptions (Petroleum)'!$B$2/10^9,0)</f>
        <v>0.007357903018</v>
      </c>
      <c r="Q2415" s="160">
        <f>IF($D$2253&gt;0,'Assumptions (Petroleum)'!AI$10*Model!$D$2253*'Assumptions (Petroleum)'!$B$2/10^9,0)</f>
        <v>0.007345453097</v>
      </c>
      <c r="R2415" s="160">
        <f>IF($D$2253&gt;0,'Assumptions (Petroleum)'!AJ$10*Model!$D$2253*'Assumptions (Petroleum)'!$B$2/10^9,0)</f>
        <v>0.007357903018</v>
      </c>
      <c r="S2415" s="160">
        <f>IF($D$2253&gt;0,'Assumptions (Petroleum)'!AK$10*Model!$D$2253*'Assumptions (Petroleum)'!$B$2/10^9,0)</f>
        <v>0.003672726549</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0.00005350536741</v>
      </c>
      <c r="F2416" s="160">
        <f>IF($E$2253&gt;0,'Assumptions (Petroleum)'!W$10*Model!$E$2253*AVERAGE('Assumptions (Petroleum)'!$B$2:$C$2)/10^9,0)</f>
        <v>0.0001016601981</v>
      </c>
      <c r="G2416" s="160">
        <f>IF($E$2253&gt;0,'Assumptions (Petroleum)'!X$10*Model!$E$2253*AVERAGE('Assumptions (Petroleum)'!$B$2:$C$2)/10^9,0)</f>
        <v>0.00009149417827</v>
      </c>
      <c r="H2416" s="160">
        <f>IF($E$2253&gt;0,'Assumptions (Petroleum)'!Y$10*Model!$E$2253*AVERAGE('Assumptions (Petroleum)'!$B$2:$C$2)/10^9,0)</f>
        <v>0.00008239826581</v>
      </c>
      <c r="I2416" s="160">
        <f>IF($E$2253&gt;0,'Assumptions (Petroleum)'!Z$10*Model!$E$2253*AVERAGE('Assumptions (Petroleum)'!$B$2:$C$2)/10^9,0)</f>
        <v>0.00007415843923</v>
      </c>
      <c r="J2416" s="160">
        <f>IF($E$2253&gt;0,'Assumptions (Petroleum)'!AA$10*Model!$E$2253*AVERAGE('Assumptions (Petroleum)'!$B$2:$C$2)/10^9,0)</f>
        <v>0.00006666768779</v>
      </c>
      <c r="K2416" s="160">
        <f>IF($E$2253&gt;0,'Assumptions (Petroleum)'!AB$10*Model!$E$2253*AVERAGE('Assumptions (Petroleum)'!$B$2:$C$2)/10^9,0)</f>
        <v>0.00006313633354</v>
      </c>
      <c r="L2416" s="160">
        <f>IF($E$2253&gt;0,'Assumptions (Petroleum)'!AC$10*Model!$E$2253*AVERAGE('Assumptions (Petroleum)'!$B$2:$C$2)/10^9,0)</f>
        <v>0.00006313633354</v>
      </c>
      <c r="M2416" s="160">
        <f>IF($E$2253&gt;0,'Assumptions (Petroleum)'!AD$10*Model!$E$2253*AVERAGE('Assumptions (Petroleum)'!$B$2:$C$2)/10^9,0)</f>
        <v>0.00006324334427</v>
      </c>
      <c r="N2416" s="160">
        <f>IF($E$2253&gt;0,'Assumptions (Petroleum)'!AE$10*Model!$E$2253*AVERAGE('Assumptions (Petroleum)'!$B$2:$C$2)/10^9,0)</f>
        <v>0.00006313633354</v>
      </c>
      <c r="O2416" s="160">
        <f>IF($E$2253&gt;0,'Assumptions (Petroleum)'!AF$10*Model!$E$2253*AVERAGE('Assumptions (Petroleum)'!$B$2:$C$2)/10^9,0)</f>
        <v>0.00006324334427</v>
      </c>
      <c r="P2416" s="160">
        <f>IF($E$2253&gt;0,'Assumptions (Petroleum)'!AG$10*Model!$E$2253*AVERAGE('Assumptions (Petroleum)'!$B$2:$C$2)/10^9,0)</f>
        <v>0.00006313633354</v>
      </c>
      <c r="Q2416" s="160">
        <f>IF($E$2253&gt;0,'Assumptions (Petroleum)'!AH$10*Model!$E$2253*AVERAGE('Assumptions (Petroleum)'!$B$2:$C$2)/10^9,0)</f>
        <v>0.00006324334427</v>
      </c>
      <c r="R2416" s="160">
        <f>IF($E$2253&gt;0,'Assumptions (Petroleum)'!AI$10*Model!$E$2253*AVERAGE('Assumptions (Petroleum)'!$B$2:$C$2)/10^9,0)</f>
        <v>0.00006313633354</v>
      </c>
      <c r="S2416" s="160">
        <f>IF($E$2253&gt;0,'Assumptions (Petroleum)'!AJ$10*Model!$E$2253*AVERAGE('Assumptions (Petroleum)'!$B$2:$C$2)/10^9,0)</f>
        <v>0.00006324334427</v>
      </c>
      <c r="T2416" s="160">
        <f>IF($E$2253&gt;0,'Assumptions (Petroleum)'!AK$10*Model!$E$2253*AVERAGE('Assumptions (Petroleum)'!$B$2:$C$2)/10^9,0)</f>
        <v>0.00003156816677</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0.000003377458685</v>
      </c>
      <c r="G2417" s="160">
        <f>IF($F$2253&gt;0,'Assumptions (Petroleum)'!W$10*Model!$F$2253*AVERAGE('Assumptions (Petroleum)'!$B$2:$D$2)/10^9,0)</f>
        <v>0.000006417171502</v>
      </c>
      <c r="H2417" s="160">
        <f>IF($F$2253&gt;0,'Assumptions (Petroleum)'!X$10*Model!$F$2253*AVERAGE('Assumptions (Petroleum)'!$B$2:$D$2)/10^9,0)</f>
        <v>0.000005775454352</v>
      </c>
      <c r="I2417" s="160">
        <f>IF($F$2253&gt;0,'Assumptions (Petroleum)'!Y$10*Model!$F$2253*AVERAGE('Assumptions (Petroleum)'!$B$2:$D$2)/10^9,0)</f>
        <v>0.000005201286375</v>
      </c>
      <c r="J2417" s="160">
        <f>IF($F$2253&gt;0,'Assumptions (Petroleum)'!Z$10*Model!$F$2253*AVERAGE('Assumptions (Petroleum)'!$B$2:$D$2)/10^9,0)</f>
        <v>0.000004681157738</v>
      </c>
      <c r="K2417" s="160">
        <f>IF($F$2253&gt;0,'Assumptions (Petroleum)'!AA$10*Model!$F$2253*AVERAGE('Assumptions (Petroleum)'!$B$2:$D$2)/10^9,0)</f>
        <v>0.000004208313522</v>
      </c>
      <c r="L2417" s="160">
        <f>IF($F$2253&gt;0,'Assumptions (Petroleum)'!AB$10*Model!$F$2253*AVERAGE('Assumptions (Petroleum)'!$B$2:$D$2)/10^9,0)</f>
        <v>0.000003985401249</v>
      </c>
      <c r="M2417" s="160">
        <f>IF($F$2253&gt;0,'Assumptions (Petroleum)'!AC$10*Model!$F$2253*AVERAGE('Assumptions (Petroleum)'!$B$2:$D$2)/10^9,0)</f>
        <v>0.000003985401249</v>
      </c>
      <c r="N2417" s="160">
        <f>IF($F$2253&gt;0,'Assumptions (Petroleum)'!AD$10*Model!$F$2253*AVERAGE('Assumptions (Petroleum)'!$B$2:$D$2)/10^9,0)</f>
        <v>0.000003992156166</v>
      </c>
      <c r="O2417" s="160">
        <f>IF($F$2253&gt;0,'Assumptions (Petroleum)'!AE$10*Model!$F$2253*AVERAGE('Assumptions (Petroleum)'!$B$2:$D$2)/10^9,0)</f>
        <v>0.000003985401249</v>
      </c>
      <c r="P2417" s="160">
        <f>IF($F$2253&gt;0,'Assumptions (Petroleum)'!AF$10*Model!$F$2253*AVERAGE('Assumptions (Petroleum)'!$B$2:$D$2)/10^9,0)</f>
        <v>0.000003992156166</v>
      </c>
      <c r="Q2417" s="160">
        <f>IF($F$2253&gt;0,'Assumptions (Petroleum)'!AG$10*Model!$F$2253*AVERAGE('Assumptions (Petroleum)'!$B$2:$D$2)/10^9,0)</f>
        <v>0.000003985401249</v>
      </c>
      <c r="R2417" s="160">
        <f>IF($F$2253&gt;0,'Assumptions (Petroleum)'!AH$10*Model!$F$2253*AVERAGE('Assumptions (Petroleum)'!$B$2:$D$2)/10^9,0)</f>
        <v>0.000003992156166</v>
      </c>
      <c r="S2417" s="160">
        <f>IF($F$2253&gt;0,'Assumptions (Petroleum)'!AI$10*Model!$F$2253*AVERAGE('Assumptions (Petroleum)'!$B$2:$D$2)/10^9,0)</f>
        <v>0.000003985401249</v>
      </c>
      <c r="T2417" s="160">
        <f>IF($F$2253&gt;0,'Assumptions (Petroleum)'!AJ$10*Model!$F$2253*AVERAGE('Assumptions (Petroleum)'!$B$2:$D$2)/10^9,0)</f>
        <v>0.000003992156166</v>
      </c>
      <c r="U2417" s="160">
        <f>IF($F$2253&gt;0,'Assumptions (Petroleum)'!AK$10*Model!$F$2253*AVERAGE('Assumptions (Petroleum)'!$B$2:$D$2)/10^9,0)</f>
        <v>0.000001992700624</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0.001811886242</v>
      </c>
      <c r="H2418" s="160">
        <f>IF($G$2253&gt;0,'Assumptions (Petroleum)'!W$10*Model!$G$2253*AVERAGE('Assumptions (Petroleum)'!$C$2:$E$2)/10^9,0)</f>
        <v>0.00344258386</v>
      </c>
      <c r="I2418" s="160">
        <f>IF($G$2253&gt;0,'Assumptions (Petroleum)'!X$10*Model!$G$2253*AVERAGE('Assumptions (Petroleum)'!$C$2:$E$2)/10^9,0)</f>
        <v>0.003098325474</v>
      </c>
      <c r="J2418" s="160">
        <f>IF($G$2253&gt;0,'Assumptions (Petroleum)'!Y$10*Model!$G$2253*AVERAGE('Assumptions (Petroleum)'!$C$2:$E$2)/10^9,0)</f>
        <v>0.002790304813</v>
      </c>
      <c r="K2418" s="160">
        <f>IF($G$2253&gt;0,'Assumptions (Petroleum)'!Z$10*Model!$G$2253*AVERAGE('Assumptions (Petroleum)'!$C$2:$E$2)/10^9,0)</f>
        <v>0.002511274331</v>
      </c>
      <c r="L2418" s="160">
        <f>IF($G$2253&gt;0,'Assumptions (Petroleum)'!AA$10*Model!$G$2253*AVERAGE('Assumptions (Petroleum)'!$C$2:$E$2)/10^9,0)</f>
        <v>0.002257610258</v>
      </c>
      <c r="M2418" s="160">
        <f>IF($G$2253&gt;0,'Assumptions (Petroleum)'!AB$10*Model!$G$2253*AVERAGE('Assumptions (Petroleum)'!$C$2:$E$2)/10^9,0)</f>
        <v>0.002138025766</v>
      </c>
      <c r="N2418" s="160">
        <f>IF($G$2253&gt;0,'Assumptions (Petroleum)'!AC$10*Model!$G$2253*AVERAGE('Assumptions (Petroleum)'!$C$2:$E$2)/10^9,0)</f>
        <v>0.002138025766</v>
      </c>
      <c r="O2418" s="160">
        <f>IF($G$2253&gt;0,'Assumptions (Petroleum)'!AD$10*Model!$G$2253*AVERAGE('Assumptions (Petroleum)'!$C$2:$E$2)/10^9,0)</f>
        <v>0.002141649538</v>
      </c>
      <c r="P2418" s="160">
        <f>IF($G$2253&gt;0,'Assumptions (Petroleum)'!AE$10*Model!$G$2253*AVERAGE('Assumptions (Petroleum)'!$C$2:$E$2)/10^9,0)</f>
        <v>0.002138025766</v>
      </c>
      <c r="Q2418" s="160">
        <f>IF($G$2253&gt;0,'Assumptions (Petroleum)'!AF$10*Model!$G$2253*AVERAGE('Assumptions (Petroleum)'!$C$2:$E$2)/10^9,0)</f>
        <v>0.002141649538</v>
      </c>
      <c r="R2418" s="160">
        <f>IF($G$2253&gt;0,'Assumptions (Petroleum)'!AG$10*Model!$G$2253*AVERAGE('Assumptions (Petroleum)'!$C$2:$E$2)/10^9,0)</f>
        <v>0.002138025766</v>
      </c>
      <c r="S2418" s="160">
        <f>IF($G$2253&gt;0,'Assumptions (Petroleum)'!AH$10*Model!$G$2253*AVERAGE('Assumptions (Petroleum)'!$C$2:$E$2)/10^9,0)</f>
        <v>0.002141649538</v>
      </c>
      <c r="T2418" s="160">
        <f>IF($G$2253&gt;0,'Assumptions (Petroleum)'!AI$10*Model!$G$2253*AVERAGE('Assumptions (Petroleum)'!$C$2:$E$2)/10^9,0)</f>
        <v>0.002138025766</v>
      </c>
      <c r="U2418" s="160">
        <f>IF($G$2253&gt;0,'Assumptions (Petroleum)'!AJ$10*Model!$G$2253*AVERAGE('Assumptions (Petroleum)'!$C$2:$E$2)/10^9,0)</f>
        <v>0.002141649538</v>
      </c>
      <c r="V2418" s="160">
        <f>IF($G$2253&gt;0,'Assumptions (Petroleum)'!AK$10*Model!$G$2253*AVERAGE('Assumptions (Petroleum)'!$C$2:$E$2)/10^9,0)</f>
        <v>0.001069012883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0.00001053953804</v>
      </c>
      <c r="I2419" s="160">
        <f>IF($H$2253&gt;0,'Assumptions (Petroleum)'!W$10*Model!$H$2253*AVERAGE('Assumptions (Petroleum)'!$D$2:$F$2)/10^9,0)</f>
        <v>0.00002002512228</v>
      </c>
      <c r="J2419" s="160">
        <f>IF($H$2253&gt;0,'Assumptions (Petroleum)'!X$10*Model!$H$2253*AVERAGE('Assumptions (Petroleum)'!$D$2:$F$2)/10^9,0)</f>
        <v>0.00001802261005</v>
      </c>
      <c r="K2419" s="160">
        <f>IF($H$2253&gt;0,'Assumptions (Petroleum)'!Y$10*Model!$H$2253*AVERAGE('Assumptions (Petroleum)'!$D$2:$F$2)/10^9,0)</f>
        <v>0.00001623088859</v>
      </c>
      <c r="L2419" s="160">
        <f>IF($H$2253&gt;0,'Assumptions (Petroleum)'!Z$10*Model!$H$2253*AVERAGE('Assumptions (Petroleum)'!$D$2:$F$2)/10^9,0)</f>
        <v>0.00001460779973</v>
      </c>
      <c r="M2419" s="160">
        <f>IF($H$2253&gt;0,'Assumptions (Petroleum)'!AA$10*Model!$H$2253*AVERAGE('Assumptions (Petroleum)'!$D$2:$F$2)/10^9,0)</f>
        <v>0.0000131322644</v>
      </c>
      <c r="N2419" s="160">
        <f>IF($H$2253&gt;0,'Assumptions (Petroleum)'!AB$10*Model!$H$2253*AVERAGE('Assumptions (Petroleum)'!$D$2:$F$2)/10^9,0)</f>
        <v>0.00001243665489</v>
      </c>
      <c r="O2419" s="160">
        <f>IF($H$2253&gt;0,'Assumptions (Petroleum)'!AC$10*Model!$H$2253*AVERAGE('Assumptions (Petroleum)'!$D$2:$F$2)/10^9,0)</f>
        <v>0.00001243665489</v>
      </c>
      <c r="P2419" s="160">
        <f>IF($H$2253&gt;0,'Assumptions (Petroleum)'!AD$10*Model!$H$2253*AVERAGE('Assumptions (Petroleum)'!$D$2:$F$2)/10^9,0)</f>
        <v>0.00001245773397</v>
      </c>
      <c r="Q2419" s="160">
        <f>IF($H$2253&gt;0,'Assumptions (Petroleum)'!AE$10*Model!$H$2253*AVERAGE('Assumptions (Petroleum)'!$D$2:$F$2)/10^9,0)</f>
        <v>0.00001243665489</v>
      </c>
      <c r="R2419" s="160">
        <f>IF($H$2253&gt;0,'Assumptions (Petroleum)'!AF$10*Model!$H$2253*AVERAGE('Assumptions (Petroleum)'!$D$2:$F$2)/10^9,0)</f>
        <v>0.00001245773397</v>
      </c>
      <c r="S2419" s="160">
        <f>IF($H$2253&gt;0,'Assumptions (Petroleum)'!AG$10*Model!$H$2253*AVERAGE('Assumptions (Petroleum)'!$D$2:$F$2)/10^9,0)</f>
        <v>0.00001243665489</v>
      </c>
      <c r="T2419" s="160">
        <f>IF($H$2253&gt;0,'Assumptions (Petroleum)'!AH$10*Model!$H$2253*AVERAGE('Assumptions (Petroleum)'!$D$2:$F$2)/10^9,0)</f>
        <v>0.00001245773397</v>
      </c>
      <c r="U2419" s="160">
        <f>IF($H$2253&gt;0,'Assumptions (Petroleum)'!AI$10*Model!$H$2253*AVERAGE('Assumptions (Petroleum)'!$D$2:$F$2)/10^9,0)</f>
        <v>0.00001243665489</v>
      </c>
      <c r="V2419" s="160">
        <f>IF($H$2253&gt;0,'Assumptions (Petroleum)'!AJ$10*Model!$H$2253*AVERAGE('Assumptions (Petroleum)'!$D$2:$F$2)/10^9,0)</f>
        <v>0.00001245773397</v>
      </c>
      <c r="W2419" s="160">
        <f>IF($H$2253&gt;0,'Assumptions (Petroleum)'!AK$10*Model!$H$2253*AVERAGE('Assumptions (Petroleum)'!$D$2:$F$2)/10^9,0)</f>
        <v>0.000006218327446</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0.0009674292704</v>
      </c>
      <c r="J2420" s="160">
        <f>IF($I$2253&gt;0,'Assumptions (Petroleum)'!W$10*Model!$I$2253*AVERAGE('Assumptions (Petroleum)'!$E$2:$G$2)/10^9,0)</f>
        <v>0.001838115614</v>
      </c>
      <c r="K2420" s="160">
        <f>IF($I$2253&gt;0,'Assumptions (Petroleum)'!X$10*Model!$I$2253*AVERAGE('Assumptions (Petroleum)'!$E$2:$G$2)/10^9,0)</f>
        <v>0.001654304052</v>
      </c>
      <c r="L2420" s="160">
        <f>IF($I$2253&gt;0,'Assumptions (Petroleum)'!Y$10*Model!$I$2253*AVERAGE('Assumptions (Petroleum)'!$E$2:$G$2)/10^9,0)</f>
        <v>0.001489841076</v>
      </c>
      <c r="M2420" s="160">
        <f>IF($I$2253&gt;0,'Assumptions (Petroleum)'!Z$10*Model!$I$2253*AVERAGE('Assumptions (Petroleum)'!$E$2:$G$2)/10^9,0)</f>
        <v>0.001340856969</v>
      </c>
      <c r="N2420" s="160">
        <f>IF($I$2253&gt;0,'Assumptions (Petroleum)'!AA$10*Model!$I$2253*AVERAGE('Assumptions (Petroleum)'!$E$2:$G$2)/10^9,0)</f>
        <v>0.001205416871</v>
      </c>
      <c r="O2420" s="160">
        <f>IF($I$2253&gt;0,'Assumptions (Petroleum)'!AB$10*Model!$I$2253*AVERAGE('Assumptions (Petroleum)'!$E$2:$G$2)/10^9,0)</f>
        <v>0.001141566539</v>
      </c>
      <c r="P2420" s="160">
        <f>IF($I$2253&gt;0,'Assumptions (Petroleum)'!AC$10*Model!$I$2253*AVERAGE('Assumptions (Petroleum)'!$E$2:$G$2)/10^9,0)</f>
        <v>0.001141566539</v>
      </c>
      <c r="Q2420" s="160">
        <f>IF($I$2253&gt;0,'Assumptions (Petroleum)'!AD$10*Model!$I$2253*AVERAGE('Assumptions (Petroleum)'!$E$2:$G$2)/10^9,0)</f>
        <v>0.001143501398</v>
      </c>
      <c r="R2420" s="160">
        <f>IF($I$2253&gt;0,'Assumptions (Petroleum)'!AE$10*Model!$I$2253*AVERAGE('Assumptions (Petroleum)'!$E$2:$G$2)/10^9,0)</f>
        <v>0.001141566539</v>
      </c>
      <c r="S2420" s="160">
        <f>IF($I$2253&gt;0,'Assumptions (Petroleum)'!AF$10*Model!$I$2253*AVERAGE('Assumptions (Petroleum)'!$E$2:$G$2)/10^9,0)</f>
        <v>0.001143501398</v>
      </c>
      <c r="T2420" s="160">
        <f>IF($I$2253&gt;0,'Assumptions (Petroleum)'!AG$10*Model!$I$2253*AVERAGE('Assumptions (Petroleum)'!$E$2:$G$2)/10^9,0)</f>
        <v>0.001141566539</v>
      </c>
      <c r="U2420" s="160">
        <f>IF($I$2253&gt;0,'Assumptions (Petroleum)'!AH$10*Model!$I$2253*AVERAGE('Assumptions (Petroleum)'!$E$2:$G$2)/10^9,0)</f>
        <v>0.001143501398</v>
      </c>
      <c r="V2420" s="160">
        <f>IF($I$2253&gt;0,'Assumptions (Petroleum)'!AI$10*Model!$I$2253*AVERAGE('Assumptions (Petroleum)'!$E$2:$G$2)/10^9,0)</f>
        <v>0.001141566539</v>
      </c>
      <c r="W2420" s="160">
        <f>IF($I$2253&gt;0,'Assumptions (Petroleum)'!AJ$10*Model!$I$2253*AVERAGE('Assumptions (Petroleum)'!$E$2:$G$2)/10^9,0)</f>
        <v>0.001143501398</v>
      </c>
      <c r="X2420" s="160">
        <f>IF($I$2253&gt;0,'Assumptions (Petroleum)'!AK$10*Model!$I$2253*AVERAGE('Assumptions (Petroleum)'!$E$2:$G$2)/10^9,0)</f>
        <v>0.0005707832695</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0.000445831169</v>
      </c>
      <c r="K2421" s="160">
        <f>IF($J$2253&gt;0,'Assumptions (Petroleum)'!W$10*Model!$J$2253*AVERAGE('Assumptions (Petroleum)'!$F$2:$H$2)/10^9,0)</f>
        <v>0.0008470792211</v>
      </c>
      <c r="L2421" s="160">
        <f>IF($J$2253&gt;0,'Assumptions (Petroleum)'!X$10*Model!$J$2253*AVERAGE('Assumptions (Petroleum)'!$F$2:$H$2)/10^9,0)</f>
        <v>0.000762371299</v>
      </c>
      <c r="M2421" s="160">
        <f>IF($J$2253&gt;0,'Assumptions (Petroleum)'!Y$10*Model!$J$2253*AVERAGE('Assumptions (Petroleum)'!$F$2:$H$2)/10^9,0)</f>
        <v>0.0006865800003</v>
      </c>
      <c r="N2421" s="160">
        <f>IF($J$2253&gt;0,'Assumptions (Petroleum)'!Z$10*Model!$J$2253*AVERAGE('Assumptions (Petroleum)'!$F$2:$H$2)/10^9,0)</f>
        <v>0.0006179220002</v>
      </c>
      <c r="O2421" s="160">
        <f>IF($J$2253&gt;0,'Assumptions (Petroleum)'!AA$10*Model!$J$2253*AVERAGE('Assumptions (Petroleum)'!$F$2:$H$2)/10^9,0)</f>
        <v>0.0005555056366</v>
      </c>
      <c r="P2421" s="160">
        <f>IF($J$2253&gt;0,'Assumptions (Petroleum)'!AB$10*Model!$J$2253*AVERAGE('Assumptions (Petroleum)'!$F$2:$H$2)/10^9,0)</f>
        <v>0.0005260807794</v>
      </c>
      <c r="Q2421" s="160">
        <f>IF($J$2253&gt;0,'Assumptions (Petroleum)'!AC$10*Model!$J$2253*AVERAGE('Assumptions (Petroleum)'!$F$2:$H$2)/10^9,0)</f>
        <v>0.0005260807794</v>
      </c>
      <c r="R2421" s="160">
        <f>IF($J$2253&gt;0,'Assumptions (Petroleum)'!AD$10*Model!$J$2253*AVERAGE('Assumptions (Petroleum)'!$F$2:$H$2)/10^9,0)</f>
        <v>0.0005269724418</v>
      </c>
      <c r="S2421" s="160">
        <f>IF($J$2253&gt;0,'Assumptions (Petroleum)'!AE$10*Model!$J$2253*AVERAGE('Assumptions (Petroleum)'!$F$2:$H$2)/10^9,0)</f>
        <v>0.0005260807794</v>
      </c>
      <c r="T2421" s="160">
        <f>IF($J$2253&gt;0,'Assumptions (Petroleum)'!AF$10*Model!$J$2253*AVERAGE('Assumptions (Petroleum)'!$F$2:$H$2)/10^9,0)</f>
        <v>0.0005269724418</v>
      </c>
      <c r="U2421" s="160">
        <f>IF($J$2253&gt;0,'Assumptions (Petroleum)'!AG$10*Model!$J$2253*AVERAGE('Assumptions (Petroleum)'!$F$2:$H$2)/10^9,0)</f>
        <v>0.0005260807794</v>
      </c>
      <c r="V2421" s="160">
        <f>IF($J$2253&gt;0,'Assumptions (Petroleum)'!AH$10*Model!$J$2253*AVERAGE('Assumptions (Petroleum)'!$F$2:$H$2)/10^9,0)</f>
        <v>0.0005269724418</v>
      </c>
      <c r="W2421" s="160">
        <f>IF($J$2253&gt;0,'Assumptions (Petroleum)'!AI$10*Model!$J$2253*AVERAGE('Assumptions (Petroleum)'!$F$2:$H$2)/10^9,0)</f>
        <v>0.0005260807794</v>
      </c>
      <c r="X2421" s="160">
        <f>IF($J$2253&gt;0,'Assumptions (Petroleum)'!AJ$10*Model!$J$2253*AVERAGE('Assumptions (Petroleum)'!$F$2:$H$2)/10^9,0)</f>
        <v>0.0005269724418</v>
      </c>
      <c r="Y2421" s="160">
        <f>IF($J$2253&gt;0,'Assumptions (Petroleum)'!AK$10*Model!$J$2253*AVERAGE('Assumptions (Petroleum)'!$F$2:$H$2)/10^9,0)</f>
        <v>0.0002630403897</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0.001490821771</v>
      </c>
      <c r="L2422" s="160">
        <f>IF($K$2253&gt;0,'Assumptions (Petroleum)'!W$10*Model!$K$2253*AVERAGE('Assumptions (Petroleum)'!$G$2:$I$2)/10^9,0)</f>
        <v>0.002832561365</v>
      </c>
      <c r="M2422" s="160">
        <f>IF($K$2253&gt;0,'Assumptions (Petroleum)'!X$10*Model!$K$2253*AVERAGE('Assumptions (Petroleum)'!$G$2:$I$2)/10^9,0)</f>
        <v>0.002549305228</v>
      </c>
      <c r="N2422" s="160">
        <f>IF($K$2253&gt;0,'Assumptions (Petroleum)'!Y$10*Model!$K$2253*AVERAGE('Assumptions (Petroleum)'!$G$2:$I$2)/10^9,0)</f>
        <v>0.002295865527</v>
      </c>
      <c r="O2422" s="160">
        <f>IF($K$2253&gt;0,'Assumptions (Petroleum)'!Z$10*Model!$K$2253*AVERAGE('Assumptions (Petroleum)'!$G$2:$I$2)/10^9,0)</f>
        <v>0.002066278974</v>
      </c>
      <c r="P2422" s="160">
        <f>IF($K$2253&gt;0,'Assumptions (Petroleum)'!AA$10*Model!$K$2253*AVERAGE('Assumptions (Petroleum)'!$G$2:$I$2)/10^9,0)</f>
        <v>0.001857563926</v>
      </c>
      <c r="Q2422" s="160">
        <f>IF($K$2253&gt;0,'Assumptions (Petroleum)'!AB$10*Model!$K$2253*AVERAGE('Assumptions (Petroleum)'!$G$2:$I$2)/10^9,0)</f>
        <v>0.00175916969</v>
      </c>
      <c r="R2422" s="160">
        <f>IF($K$2253&gt;0,'Assumptions (Petroleum)'!AC$10*Model!$K$2253*AVERAGE('Assumptions (Petroleum)'!$G$2:$I$2)/10^9,0)</f>
        <v>0.00175916969</v>
      </c>
      <c r="S2422" s="160">
        <f>IF($K$2253&gt;0,'Assumptions (Petroleum)'!AD$10*Model!$K$2253*AVERAGE('Assumptions (Petroleum)'!$G$2:$I$2)/10^9,0)</f>
        <v>0.001762151333</v>
      </c>
      <c r="T2422" s="160">
        <f>IF($K$2253&gt;0,'Assumptions (Petroleum)'!AE$10*Model!$K$2253*AVERAGE('Assumptions (Petroleum)'!$G$2:$I$2)/10^9,0)</f>
        <v>0.00175916969</v>
      </c>
      <c r="U2422" s="160">
        <f>IF($K$2253&gt;0,'Assumptions (Petroleum)'!AF$10*Model!$K$2253*AVERAGE('Assumptions (Petroleum)'!$G$2:$I$2)/10^9,0)</f>
        <v>0.001762151333</v>
      </c>
      <c r="V2422" s="160">
        <f>IF($K$2253&gt;0,'Assumptions (Petroleum)'!AG$10*Model!$K$2253*AVERAGE('Assumptions (Petroleum)'!$G$2:$I$2)/10^9,0)</f>
        <v>0.00175916969</v>
      </c>
      <c r="W2422" s="160">
        <f>IF($K$2253&gt;0,'Assumptions (Petroleum)'!AH$10*Model!$K$2253*AVERAGE('Assumptions (Petroleum)'!$G$2:$I$2)/10^9,0)</f>
        <v>0.001762151333</v>
      </c>
      <c r="X2422" s="160">
        <f>IF($K$2253&gt;0,'Assumptions (Petroleum)'!AI$10*Model!$K$2253*AVERAGE('Assumptions (Petroleum)'!$G$2:$I$2)/10^9,0)</f>
        <v>0.00175916969</v>
      </c>
      <c r="Y2422" s="160">
        <f>IF($K$2253&gt;0,'Assumptions (Petroleum)'!AJ$10*Model!$K$2253*AVERAGE('Assumptions (Petroleum)'!$G$2:$I$2)/10^9,0)</f>
        <v>0.001762151333</v>
      </c>
      <c r="Z2422" s="160">
        <f>IF($K$2253&gt;0,'Assumptions (Petroleum)'!AK$10*Model!$K$2253*AVERAGE('Assumptions (Petroleum)'!$G$2:$I$2)/10^9,0)</f>
        <v>0.0008795848448</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0.00001520480533</v>
      </c>
      <c r="M2423" s="160">
        <f>IF($L$2253&gt;0,'Assumptions (Petroleum)'!W$10*Model!$L$2253*AVERAGE('Assumptions (Petroleum)'!$H$2:$J$2)/10^9,0)</f>
        <v>0.00002888913013</v>
      </c>
      <c r="N2423" s="160">
        <f>IF($L$2253&gt;0,'Assumptions (Petroleum)'!X$10*Model!$L$2253*AVERAGE('Assumptions (Petroleum)'!$H$2:$J$2)/10^9,0)</f>
        <v>0.00002600021711</v>
      </c>
      <c r="O2423" s="160">
        <f>IF($L$2253&gt;0,'Assumptions (Petroleum)'!Y$10*Model!$L$2253*AVERAGE('Assumptions (Petroleum)'!$H$2:$J$2)/10^9,0)</f>
        <v>0.00002341540021</v>
      </c>
      <c r="P2423" s="160">
        <f>IF($L$2253&gt;0,'Assumptions (Petroleum)'!Z$10*Model!$L$2253*AVERAGE('Assumptions (Petroleum)'!$H$2:$J$2)/10^9,0)</f>
        <v>0.00002107386019</v>
      </c>
      <c r="Q2423" s="160">
        <f>IF($L$2253&gt;0,'Assumptions (Petroleum)'!AA$10*Model!$L$2253*AVERAGE('Assumptions (Petroleum)'!$H$2:$J$2)/10^9,0)</f>
        <v>0.00001894518744</v>
      </c>
      <c r="R2423" s="160">
        <f>IF($L$2253&gt;0,'Assumptions (Petroleum)'!AB$10*Model!$L$2253*AVERAGE('Assumptions (Petroleum)'!$H$2:$J$2)/10^9,0)</f>
        <v>0.00001794167029</v>
      </c>
      <c r="S2423" s="160">
        <f>IF($L$2253&gt;0,'Assumptions (Petroleum)'!AC$10*Model!$L$2253*AVERAGE('Assumptions (Petroleum)'!$H$2:$J$2)/10^9,0)</f>
        <v>0.00001794167029</v>
      </c>
      <c r="T2423" s="160">
        <f>IF($L$2253&gt;0,'Assumptions (Petroleum)'!AD$10*Model!$L$2253*AVERAGE('Assumptions (Petroleum)'!$H$2:$J$2)/10^9,0)</f>
        <v>0.0000179720799</v>
      </c>
      <c r="U2423" s="160">
        <f>IF($L$2253&gt;0,'Assumptions (Petroleum)'!AE$10*Model!$L$2253*AVERAGE('Assumptions (Petroleum)'!$H$2:$J$2)/10^9,0)</f>
        <v>0.00001794167029</v>
      </c>
      <c r="V2423" s="160">
        <f>IF($L$2253&gt;0,'Assumptions (Petroleum)'!AF$10*Model!$L$2253*AVERAGE('Assumptions (Petroleum)'!$H$2:$J$2)/10^9,0)</f>
        <v>0.0000179720799</v>
      </c>
      <c r="W2423" s="160">
        <f>IF($L$2253&gt;0,'Assumptions (Petroleum)'!AG$10*Model!$L$2253*AVERAGE('Assumptions (Petroleum)'!$H$2:$J$2)/10^9,0)</f>
        <v>0.00001794167029</v>
      </c>
      <c r="X2423" s="160">
        <f>IF($L$2253&gt;0,'Assumptions (Petroleum)'!AH$10*Model!$L$2253*AVERAGE('Assumptions (Petroleum)'!$H$2:$J$2)/10^9,0)</f>
        <v>0.0000179720799</v>
      </c>
      <c r="Y2423" s="160">
        <f>IF($L$2253&gt;0,'Assumptions (Petroleum)'!AI$10*Model!$L$2253*AVERAGE('Assumptions (Petroleum)'!$H$2:$J$2)/10^9,0)</f>
        <v>0.00001794167029</v>
      </c>
      <c r="Z2423" s="160">
        <f>IF($L$2253&gt;0,'Assumptions (Petroleum)'!AJ$10*Model!$L$2253*AVERAGE('Assumptions (Petroleum)'!$H$2:$J$2)/10^9,0)</f>
        <v>0.0000179720799</v>
      </c>
      <c r="AA2423" s="160">
        <f>IF($L$2253&gt;0,'Assumptions (Petroleum)'!AK$10*Model!$L$2253*AVERAGE('Assumptions (Petroleum)'!$H$2:$J$2)/10^9,0)</f>
        <v>0.000008970835145</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0.01089387357</v>
      </c>
      <c r="N2424" s="160">
        <f>IF($M$2253&gt;0,'Assumptions (Petroleum)'!W$10*Model!$M$2253*AVERAGE('Assumptions (Petroleum)'!$I$2:$K$2)/10^9,0)</f>
        <v>0.02069835978</v>
      </c>
      <c r="O2424" s="160">
        <f>IF($M$2253&gt;0,'Assumptions (Petroleum)'!X$10*Model!$M$2253*AVERAGE('Assumptions (Petroleum)'!$I$2:$K$2)/10^9,0)</f>
        <v>0.0186285238</v>
      </c>
      <c r="P2424" s="160">
        <f>IF($M$2253&gt;0,'Assumptions (Petroleum)'!Y$10*Model!$M$2253*AVERAGE('Assumptions (Petroleum)'!$I$2:$K$2)/10^9,0)</f>
        <v>0.0167765653</v>
      </c>
      <c r="Q2424" s="160">
        <f>IF($M$2253&gt;0,'Assumptions (Petroleum)'!Z$10*Model!$M$2253*AVERAGE('Assumptions (Petroleum)'!$I$2:$K$2)/10^9,0)</f>
        <v>0.01509890877</v>
      </c>
      <c r="R2424" s="160">
        <f>IF($M$2253&gt;0,'Assumptions (Petroleum)'!AA$10*Model!$M$2253*AVERAGE('Assumptions (Petroleum)'!$I$2:$K$2)/10^9,0)</f>
        <v>0.01357376647</v>
      </c>
      <c r="S2424" s="160">
        <f>IF($M$2253&gt;0,'Assumptions (Petroleum)'!AB$10*Model!$M$2253*AVERAGE('Assumptions (Petroleum)'!$I$2:$K$2)/10^9,0)</f>
        <v>0.01285477081</v>
      </c>
      <c r="T2424" s="160">
        <f>IF($M$2253&gt;0,'Assumptions (Petroleum)'!AC$10*Model!$M$2253*AVERAGE('Assumptions (Petroleum)'!$I$2:$K$2)/10^9,0)</f>
        <v>0.01285477081</v>
      </c>
      <c r="U2424" s="160">
        <f>IF($M$2253&gt;0,'Assumptions (Petroleum)'!AD$10*Model!$M$2253*AVERAGE('Assumptions (Petroleum)'!$I$2:$K$2)/10^9,0)</f>
        <v>0.01287655856</v>
      </c>
      <c r="V2424" s="160">
        <f>IF($M$2253&gt;0,'Assumptions (Petroleum)'!AE$10*Model!$M$2253*AVERAGE('Assumptions (Petroleum)'!$I$2:$K$2)/10^9,0)</f>
        <v>0.01285477081</v>
      </c>
      <c r="W2424" s="160">
        <f>IF($M$2253&gt;0,'Assumptions (Petroleum)'!AF$10*Model!$M$2253*AVERAGE('Assumptions (Petroleum)'!$I$2:$K$2)/10^9,0)</f>
        <v>0.01287655856</v>
      </c>
      <c r="X2424" s="160">
        <f>IF($M$2253&gt;0,'Assumptions (Petroleum)'!AG$10*Model!$M$2253*AVERAGE('Assumptions (Petroleum)'!$I$2:$K$2)/10^9,0)</f>
        <v>0.01285477081</v>
      </c>
      <c r="Y2424" s="160">
        <f>IF($M$2253&gt;0,'Assumptions (Petroleum)'!AH$10*Model!$M$2253*AVERAGE('Assumptions (Petroleum)'!$I$2:$K$2)/10^9,0)</f>
        <v>0.01287655856</v>
      </c>
      <c r="Z2424" s="160">
        <f>IF($M$2253&gt;0,'Assumptions (Petroleum)'!AI$10*Model!$M$2253*AVERAGE('Assumptions (Petroleum)'!$I$2:$K$2)/10^9,0)</f>
        <v>0.01285477081</v>
      </c>
      <c r="AA2424" s="160">
        <f>IF($M$2253&gt;0,'Assumptions (Petroleum)'!AJ$10*Model!$M$2253*AVERAGE('Assumptions (Petroleum)'!$I$2:$K$2)/10^9,0)</f>
        <v>0.01287655856</v>
      </c>
      <c r="AB2424" s="160">
        <f>IF($M$2253&gt;0,'Assumptions (Petroleum)'!AK$10*Model!$M$2253*AVERAGE('Assumptions (Petroleum)'!$I$2:$K$2)/10^9,0)</f>
        <v>0.006427385406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0.009576466362</v>
      </c>
      <c r="O2425" s="160">
        <f>IF($N$2253&gt;0,'Assumptions (Petroleum)'!W$10*Model!$N$2253*AVERAGE('Assumptions (Petroleum)'!$J$2:$L$2)/10^9,0)</f>
        <v>0.01819528609</v>
      </c>
      <c r="P2425" s="160">
        <f>IF($N$2253&gt;0,'Assumptions (Petroleum)'!X$10*Model!$N$2253*AVERAGE('Assumptions (Petroleum)'!$J$2:$L$2)/10^9,0)</f>
        <v>0.01637575748</v>
      </c>
      <c r="Q2425" s="160">
        <f>IF($N$2253&gt;0,'Assumptions (Petroleum)'!Y$10*Model!$N$2253*AVERAGE('Assumptions (Petroleum)'!$J$2:$L$2)/10^9,0)</f>
        <v>0.0147477582</v>
      </c>
      <c r="R2425" s="160">
        <f>IF($N$2253&gt;0,'Assumptions (Petroleum)'!Z$10*Model!$N$2253*AVERAGE('Assumptions (Petroleum)'!$J$2:$L$2)/10^9,0)</f>
        <v>0.01327298238</v>
      </c>
      <c r="S2425" s="160">
        <f>IF($N$2253&gt;0,'Assumptions (Petroleum)'!AA$10*Model!$N$2253*AVERAGE('Assumptions (Petroleum)'!$J$2:$L$2)/10^9,0)</f>
        <v>0.01193227709</v>
      </c>
      <c r="T2425" s="160">
        <f>IF($N$2253&gt;0,'Assumptions (Petroleum)'!AB$10*Model!$N$2253*AVERAGE('Assumptions (Petroleum)'!$J$2:$L$2)/10^9,0)</f>
        <v>0.01130023031</v>
      </c>
      <c r="U2425" s="160">
        <f>IF($N$2253&gt;0,'Assumptions (Petroleum)'!AC$10*Model!$N$2253*AVERAGE('Assumptions (Petroleum)'!$J$2:$L$2)/10^9,0)</f>
        <v>0.01130023031</v>
      </c>
      <c r="V2425" s="160">
        <f>IF($N$2253&gt;0,'Assumptions (Petroleum)'!AD$10*Model!$N$2253*AVERAGE('Assumptions (Petroleum)'!$J$2:$L$2)/10^9,0)</f>
        <v>0.01131938324</v>
      </c>
      <c r="W2425" s="160">
        <f>IF($N$2253&gt;0,'Assumptions (Petroleum)'!AE$10*Model!$N$2253*AVERAGE('Assumptions (Petroleum)'!$J$2:$L$2)/10^9,0)</f>
        <v>0.01130023031</v>
      </c>
      <c r="X2425" s="160">
        <f>IF($N$2253&gt;0,'Assumptions (Petroleum)'!AF$10*Model!$N$2253*AVERAGE('Assumptions (Petroleum)'!$J$2:$L$2)/10^9,0)</f>
        <v>0.01131938324</v>
      </c>
      <c r="Y2425" s="160">
        <f>IF($N$2253&gt;0,'Assumptions (Petroleum)'!AG$10*Model!$N$2253*AVERAGE('Assumptions (Petroleum)'!$J$2:$L$2)/10^9,0)</f>
        <v>0.01130023031</v>
      </c>
      <c r="Z2425" s="160">
        <f>IF($N$2253&gt;0,'Assumptions (Petroleum)'!AH$10*Model!$N$2253*AVERAGE('Assumptions (Petroleum)'!$J$2:$L$2)/10^9,0)</f>
        <v>0.01131938324</v>
      </c>
      <c r="AA2425" s="160">
        <f>IF($N$2253&gt;0,'Assumptions (Petroleum)'!AI$10*Model!$N$2253*AVERAGE('Assumptions (Petroleum)'!$J$2:$L$2)/10^9,0)</f>
        <v>0.01130023031</v>
      </c>
      <c r="AB2425" s="160">
        <f>IF($N$2253&gt;0,'Assumptions (Petroleum)'!AJ$10*Model!$N$2253*AVERAGE('Assumptions (Petroleum)'!$J$2:$L$2)/10^9,0)</f>
        <v>0.01131938324</v>
      </c>
      <c r="AC2425" s="160">
        <f>IF($N$2253&gt;0,'Assumptions (Petroleum)'!AK$10*Model!$N$2253*AVERAGE('Assumptions (Petroleum)'!$J$2:$L$2)/10^9,0)</f>
        <v>0.005650115154</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0.007331286059</v>
      </c>
      <c r="P2426" s="160">
        <f>IF($O$2253&gt;0,'Assumptions (Petroleum)'!W$10*Model!$O$2253*AVERAGE('Assumptions (Petroleum)'!$K$2:$M$2)/10^9,0)</f>
        <v>0.01392944351</v>
      </c>
      <c r="Q2426" s="160">
        <f>IF($O$2253&gt;0,'Assumptions (Petroleum)'!X$10*Model!$O$2253*AVERAGE('Assumptions (Petroleum)'!$K$2:$M$2)/10^9,0)</f>
        <v>0.01253649916</v>
      </c>
      <c r="R2426" s="160">
        <f>IF($O$2253&gt;0,'Assumptions (Petroleum)'!Y$10*Model!$O$2253*AVERAGE('Assumptions (Petroleum)'!$K$2:$M$2)/10^9,0)</f>
        <v>0.01129018053</v>
      </c>
      <c r="S2426" s="160">
        <f>IF($O$2253&gt;0,'Assumptions (Petroleum)'!Z$10*Model!$O$2253*AVERAGE('Assumptions (Petroleum)'!$K$2:$M$2)/10^9,0)</f>
        <v>0.01016116248</v>
      </c>
      <c r="T2426" s="160">
        <f>IF($O$2253&gt;0,'Assumptions (Petroleum)'!AA$10*Model!$O$2253*AVERAGE('Assumptions (Petroleum)'!$K$2:$M$2)/10^9,0)</f>
        <v>0.009134782429</v>
      </c>
      <c r="U2426" s="160">
        <f>IF($O$2253&gt;0,'Assumptions (Petroleum)'!AB$10*Model!$O$2253*AVERAGE('Assumptions (Petroleum)'!$K$2:$M$2)/10^9,0)</f>
        <v>0.008650917549</v>
      </c>
      <c r="V2426" s="160">
        <f>IF($O$2253&gt;0,'Assumptions (Petroleum)'!AC$10*Model!$O$2253*AVERAGE('Assumptions (Petroleum)'!$K$2:$M$2)/10^9,0)</f>
        <v>0.008650917549</v>
      </c>
      <c r="W2426" s="160">
        <f>IF($O$2253&gt;0,'Assumptions (Petroleum)'!AD$10*Model!$O$2253*AVERAGE('Assumptions (Petroleum)'!$K$2:$M$2)/10^9,0)</f>
        <v>0.008665580122</v>
      </c>
      <c r="X2426" s="160">
        <f>IF($O$2253&gt;0,'Assumptions (Petroleum)'!AE$10*Model!$O$2253*AVERAGE('Assumptions (Petroleum)'!$K$2:$M$2)/10^9,0)</f>
        <v>0.008650917549</v>
      </c>
      <c r="Y2426" s="160">
        <f>IF($O$2253&gt;0,'Assumptions (Petroleum)'!AF$10*Model!$O$2253*AVERAGE('Assumptions (Petroleum)'!$K$2:$M$2)/10^9,0)</f>
        <v>0.008665580122</v>
      </c>
      <c r="Z2426" s="160">
        <f>IF($O$2253&gt;0,'Assumptions (Petroleum)'!AG$10*Model!$O$2253*AVERAGE('Assumptions (Petroleum)'!$K$2:$M$2)/10^9,0)</f>
        <v>0.008650917549</v>
      </c>
      <c r="AA2426" s="160">
        <f>IF($O$2253&gt;0,'Assumptions (Petroleum)'!AH$10*Model!$O$2253*AVERAGE('Assumptions (Petroleum)'!$K$2:$M$2)/10^9,0)</f>
        <v>0.008665580122</v>
      </c>
      <c r="AB2426" s="160">
        <f>IF($O$2253&gt;0,'Assumptions (Petroleum)'!AI$10*Model!$O$2253*AVERAGE('Assumptions (Petroleum)'!$K$2:$M$2)/10^9,0)</f>
        <v>0.008650917549</v>
      </c>
      <c r="AC2426" s="160">
        <f>IF($O$2253&gt;0,'Assumptions (Petroleum)'!AJ$10*Model!$O$2253*AVERAGE('Assumptions (Petroleum)'!$K$2:$M$2)/10^9,0)</f>
        <v>0.008665580122</v>
      </c>
      <c r="AD2426" s="160">
        <f>IF($O$2253&gt;0,'Assumptions (Petroleum)'!AK$10*Model!$O$2253*AVERAGE('Assumptions (Petroleum)'!$K$2:$M$2)/10^9,0)</f>
        <v>0.004325458775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0.00001645134522</v>
      </c>
      <c r="Q2427" s="177">
        <f>IF($P$2253&gt;0,'Assumptions (Petroleum)'!W$10*Model!$P$2253*AVERAGE('Assumptions (Petroleum)'!$L$2:$N$2)/10^9,0)</f>
        <v>0.00003125755592</v>
      </c>
      <c r="R2427" s="177">
        <f>IF($P$2253&gt;0,'Assumptions (Petroleum)'!X$10*Model!$P$2253*AVERAGE('Assumptions (Petroleum)'!$L$2:$N$2)/10^9,0)</f>
        <v>0.00002813180033</v>
      </c>
      <c r="S2427" s="177">
        <f>IF($P$2253&gt;0,'Assumptions (Petroleum)'!Y$10*Model!$P$2253*AVERAGE('Assumptions (Petroleum)'!$L$2:$N$2)/10^9,0)</f>
        <v>0.00002533507164</v>
      </c>
      <c r="T2427" s="177">
        <f>IF($P$2253&gt;0,'Assumptions (Petroleum)'!Z$10*Model!$P$2253*AVERAGE('Assumptions (Petroleum)'!$L$2:$N$2)/10^9,0)</f>
        <v>0.00002280156448</v>
      </c>
      <c r="U2427" s="177">
        <f>IF($P$2253&gt;0,'Assumptions (Petroleum)'!AA$10*Model!$P$2253*AVERAGE('Assumptions (Petroleum)'!$L$2:$N$2)/10^9,0)</f>
        <v>0.00002049837615</v>
      </c>
      <c r="V2427" s="177">
        <f>IF($P$2253&gt;0,'Assumptions (Petroleum)'!AB$10*Model!$P$2253*AVERAGE('Assumptions (Petroleum)'!$L$2:$N$2)/10^9,0)</f>
        <v>0.00001941258736</v>
      </c>
      <c r="W2427" s="177">
        <f>IF($P$2253&gt;0,'Assumptions (Petroleum)'!AC$10*Model!$P$2253*AVERAGE('Assumptions (Petroleum)'!$L$2:$N$2)/10^9,0)</f>
        <v>0.00001941258736</v>
      </c>
      <c r="X2427" s="177">
        <f>IF($P$2253&gt;0,'Assumptions (Petroleum)'!AD$10*Model!$P$2253*AVERAGE('Assumptions (Petroleum)'!$L$2:$N$2)/10^9,0)</f>
        <v>0.00001944549005</v>
      </c>
      <c r="Y2427" s="177">
        <f>IF($P$2253&gt;0,'Assumptions (Petroleum)'!AE$10*Model!$P$2253*AVERAGE('Assumptions (Petroleum)'!$L$2:$N$2)/10^9,0)</f>
        <v>0.00001941258736</v>
      </c>
      <c r="Z2427" s="177">
        <f>IF($P$2253&gt;0,'Assumptions (Petroleum)'!AF$10*Model!$P$2253*AVERAGE('Assumptions (Petroleum)'!$L$2:$N$2)/10^9,0)</f>
        <v>0.00001944549005</v>
      </c>
      <c r="AA2427" s="177">
        <f>IF($P$2253&gt;0,'Assumptions (Petroleum)'!AG$10*Model!$P$2253*AVERAGE('Assumptions (Petroleum)'!$L$2:$N$2)/10^9,0)</f>
        <v>0.00001941258736</v>
      </c>
      <c r="AB2427" s="177">
        <f>IF($P$2253&gt;0,'Assumptions (Petroleum)'!AH$10*Model!$P$2253*AVERAGE('Assumptions (Petroleum)'!$L$2:$N$2)/10^9,0)</f>
        <v>0.00001944549005</v>
      </c>
      <c r="AC2427" s="177">
        <f>IF($P$2253&gt;0,'Assumptions (Petroleum)'!AI$10*Model!$P$2253*AVERAGE('Assumptions (Petroleum)'!$L$2:$N$2)/10^9,0)</f>
        <v>0.00001941258736</v>
      </c>
      <c r="AD2427" s="177">
        <f>IF($P$2253&gt;0,'Assumptions (Petroleum)'!AJ$10*Model!$P$2253*AVERAGE('Assumptions (Petroleum)'!$L$2:$N$2)/10^9,0)</f>
        <v>0.00001944549005</v>
      </c>
      <c r="AE2427" s="177">
        <f>IF($P$2253&gt;0,'Assumptions (Petroleum)'!AK$10*Model!$P$2253*AVERAGE('Assumptions (Petroleum)'!$L$2:$N$2)/10^9,0)</f>
        <v>0.000009706293682</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0.0004320176425</v>
      </c>
      <c r="R2428" s="160">
        <f>IF($Q$2253&gt;0,'Assumptions (Petroleum)'!W$10*Model!$Q$2253*AVERAGE('Assumptions (Petroleum)'!$L$2:$O$2)/10^9,0)</f>
        <v>0.0008208335207</v>
      </c>
      <c r="S2428" s="160">
        <f>IF($Q$2253&gt;0,'Assumptions (Petroleum)'!X$10*Model!$Q$2253*AVERAGE('Assumptions (Petroleum)'!$L$2:$O$2)/10^9,0)</f>
        <v>0.0007387501686</v>
      </c>
      <c r="T2428" s="160">
        <f>IF($Q$2253&gt;0,'Assumptions (Petroleum)'!Y$10*Model!$Q$2253*AVERAGE('Assumptions (Petroleum)'!$L$2:$O$2)/10^9,0)</f>
        <v>0.0006653071694</v>
      </c>
      <c r="U2428" s="160">
        <f>IF($Q$2253&gt;0,'Assumptions (Petroleum)'!Z$10*Model!$Q$2253*AVERAGE('Assumptions (Petroleum)'!$L$2:$O$2)/10^9,0)</f>
        <v>0.0005987764524</v>
      </c>
      <c r="V2428" s="160">
        <f>IF($Q$2253&gt;0,'Assumptions (Petroleum)'!AA$10*Model!$Q$2253*AVERAGE('Assumptions (Petroleum)'!$L$2:$O$2)/10^9,0)</f>
        <v>0.0005382939825</v>
      </c>
      <c r="W2428" s="160">
        <f>IF($Q$2253&gt;0,'Assumptions (Petroleum)'!AB$10*Model!$Q$2253*AVERAGE('Assumptions (Petroleum)'!$L$2:$O$2)/10^9,0)</f>
        <v>0.0005097808181</v>
      </c>
      <c r="X2428" s="160">
        <f>IF($Q$2253&gt;0,'Assumptions (Petroleum)'!AC$10*Model!$Q$2253*AVERAGE('Assumptions (Petroleum)'!$L$2:$O$2)/10^9,0)</f>
        <v>0.0005097808181</v>
      </c>
      <c r="Y2428" s="160">
        <f>IF($Q$2253&gt;0,'Assumptions (Petroleum)'!AD$10*Model!$Q$2253*AVERAGE('Assumptions (Petroleum)'!$L$2:$O$2)/10^9,0)</f>
        <v>0.0005106448534</v>
      </c>
      <c r="Z2428" s="160">
        <f>IF($Q$2253&gt;0,'Assumptions (Petroleum)'!AE$10*Model!$Q$2253*AVERAGE('Assumptions (Petroleum)'!$L$2:$O$2)/10^9,0)</f>
        <v>0.0005097808181</v>
      </c>
      <c r="AA2428" s="160">
        <f>IF($Q$2253&gt;0,'Assumptions (Petroleum)'!AF$10*Model!$Q$2253*AVERAGE('Assumptions (Petroleum)'!$L$2:$O$2)/10^9,0)</f>
        <v>0.0005106448534</v>
      </c>
      <c r="AB2428" s="160">
        <f>IF($Q$2253&gt;0,'Assumptions (Petroleum)'!AG$10*Model!$Q$2253*AVERAGE('Assumptions (Petroleum)'!$L$2:$O$2)/10^9,0)</f>
        <v>0.0005097808181</v>
      </c>
      <c r="AC2428" s="160">
        <f>IF($Q$2253&gt;0,'Assumptions (Petroleum)'!AH$10*Model!$Q$2253*AVERAGE('Assumptions (Petroleum)'!$L$2:$O$2)/10^9,0)</f>
        <v>0.0005106448534</v>
      </c>
      <c r="AD2428" s="160">
        <f>IF($Q$2253&gt;0,'Assumptions (Petroleum)'!AI$10*Model!$Q$2253*AVERAGE('Assumptions (Petroleum)'!$L$2:$O$2)/10^9,0)</f>
        <v>0.0005097808181</v>
      </c>
      <c r="AE2428" s="160">
        <f>IF($Q$2253&gt;0,'Assumptions (Petroleum)'!AJ$10*Model!$Q$2253*AVERAGE('Assumptions (Petroleum)'!$L$2:$O$2)/10^9,0)</f>
        <v>0.0005106448534</v>
      </c>
      <c r="AF2428" s="160">
        <f>IF($Q$2253&gt;0,'Assumptions (Petroleum)'!AK$10*Model!$Q$2253*AVERAGE('Assumptions (Petroleum)'!$L$2:$O$2)/10^9,0)</f>
        <v>0.000254890409</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0.000008473313538</v>
      </c>
      <c r="S2429" s="177">
        <f>IF($R$2253&gt;0,'Assumptions (Petroleum)'!W$10*Model!$R$2253*AVERAGE('Assumptions (Petroleum)'!$M$2:$P$2)/10^9,0)</f>
        <v>0.00001609929572</v>
      </c>
      <c r="T2429" s="177">
        <f>IF($R$2253&gt;0,'Assumptions (Petroleum)'!X$10*Model!$R$2253*AVERAGE('Assumptions (Petroleum)'!$M$2:$P$2)/10^9,0)</f>
        <v>0.00001448936615</v>
      </c>
      <c r="U2429" s="177">
        <f>IF($R$2253&gt;0,'Assumptions (Petroleum)'!Y$10*Model!$R$2253*AVERAGE('Assumptions (Petroleum)'!$M$2:$P$2)/10^9,0)</f>
        <v>0.00001304890285</v>
      </c>
      <c r="V2429" s="177">
        <f>IF($R$2253&gt;0,'Assumptions (Petroleum)'!Z$10*Model!$R$2253*AVERAGE('Assumptions (Petroleum)'!$M$2:$P$2)/10^9,0)</f>
        <v>0.00001174401256</v>
      </c>
      <c r="W2429" s="177">
        <f>IF($R$2253&gt;0,'Assumptions (Petroleum)'!AA$10*Model!$R$2253*AVERAGE('Assumptions (Petroleum)'!$M$2:$P$2)/10^9,0)</f>
        <v>0.00001055774867</v>
      </c>
      <c r="X2429" s="177">
        <f>IF($R$2253&gt;0,'Assumptions (Petroleum)'!AB$10*Model!$R$2253*AVERAGE('Assumptions (Petroleum)'!$M$2:$P$2)/10^9,0)</f>
        <v>0.000009998509975</v>
      </c>
      <c r="Y2429" s="177">
        <f>IF($R$2253&gt;0,'Assumptions (Petroleum)'!AC$10*Model!$R$2253*AVERAGE('Assumptions (Petroleum)'!$M$2:$P$2)/10^9,0)</f>
        <v>0.000009998509975</v>
      </c>
      <c r="Z2429" s="177">
        <f>IF($R$2253&gt;0,'Assumptions (Petroleum)'!AD$10*Model!$R$2253*AVERAGE('Assumptions (Petroleum)'!$M$2:$P$2)/10^9,0)</f>
        <v>0.0000100154566</v>
      </c>
      <c r="AA2429" s="177">
        <f>IF($R$2253&gt;0,'Assumptions (Petroleum)'!AE$10*Model!$R$2253*AVERAGE('Assumptions (Petroleum)'!$M$2:$P$2)/10^9,0)</f>
        <v>0.000009998509975</v>
      </c>
      <c r="AB2429" s="177">
        <f>IF($R$2253&gt;0,'Assumptions (Petroleum)'!AF$10*Model!$R$2253*AVERAGE('Assumptions (Petroleum)'!$M$2:$P$2)/10^9,0)</f>
        <v>0.0000100154566</v>
      </c>
      <c r="AC2429" s="177">
        <f>IF($R$2253&gt;0,'Assumptions (Petroleum)'!AG$10*Model!$R$2253*AVERAGE('Assumptions (Petroleum)'!$M$2:$P$2)/10^9,0)</f>
        <v>0.000009998509975</v>
      </c>
      <c r="AD2429" s="177">
        <f>IF($R$2253&gt;0,'Assumptions (Petroleum)'!AH$10*Model!$R$2253*AVERAGE('Assumptions (Petroleum)'!$M$2:$P$2)/10^9,0)</f>
        <v>0.0000100154566</v>
      </c>
      <c r="AE2429" s="177">
        <f>IF($R$2253&gt;0,'Assumptions (Petroleum)'!AI$10*Model!$R$2253*AVERAGE('Assumptions (Petroleum)'!$M$2:$P$2)/10^9,0)</f>
        <v>0.000009998509975</v>
      </c>
      <c r="AF2429" s="177">
        <f>IF($R$2253&gt;0,'Assumptions (Petroleum)'!AJ$10*Model!$R$2253*AVERAGE('Assumptions (Petroleum)'!$M$2:$P$2)/10^9,0)</f>
        <v>0.0000100154566</v>
      </c>
      <c r="AG2429" s="177">
        <f>IF($R$2253&gt;0,'Assumptions (Petroleum)'!AK$10*Model!$R$2253*AVERAGE('Assumptions (Petroleum)'!$M$2:$P$2)/10^9,0)</f>
        <v>0.000004999254988</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0.000008726434516</v>
      </c>
      <c r="T2430" s="160">
        <f>IF($S$2253&gt;0,'Assumptions (Petroleum)'!W$10*Model!$S$2253*AVERAGE('Assumptions (Petroleum)'!$O$2:$Q$2)/10^9,0)</f>
        <v>0.00001658022558</v>
      </c>
      <c r="U2430" s="160">
        <f>IF($S$2253&gt;0,'Assumptions (Petroleum)'!X$10*Model!$S$2253*AVERAGE('Assumptions (Petroleum)'!$O$2:$Q$2)/10^9,0)</f>
        <v>0.00001492220302</v>
      </c>
      <c r="V2430" s="160">
        <f>IF($S$2253&gt;0,'Assumptions (Petroleum)'!Y$10*Model!$S$2253*AVERAGE('Assumptions (Petroleum)'!$O$2:$Q$2)/10^9,0)</f>
        <v>0.00001343870915</v>
      </c>
      <c r="W2430" s="160">
        <f>IF($S$2253&gt;0,'Assumptions (Petroleum)'!Z$10*Model!$S$2253*AVERAGE('Assumptions (Petroleum)'!$O$2:$Q$2)/10^9,0)</f>
        <v>0.00001209483824</v>
      </c>
      <c r="X2430" s="160">
        <f>IF($S$2253&gt;0,'Assumptions (Petroleum)'!AA$10*Model!$S$2253*AVERAGE('Assumptions (Petroleum)'!$O$2:$Q$2)/10^9,0)</f>
        <v>0.00001087313741</v>
      </c>
      <c r="Y2430" s="160">
        <f>IF($S$2253&gt;0,'Assumptions (Petroleum)'!AB$10*Model!$S$2253*AVERAGE('Assumptions (Petroleum)'!$O$2:$Q$2)/10^9,0)</f>
        <v>0.00001029719273</v>
      </c>
      <c r="Z2430" s="160">
        <f>IF($S$2253&gt;0,'Assumptions (Petroleum)'!AC$10*Model!$S$2253*AVERAGE('Assumptions (Petroleum)'!$O$2:$Q$2)/10^9,0)</f>
        <v>0.00001029719273</v>
      </c>
      <c r="AA2430" s="160">
        <f>IF($S$2253&gt;0,'Assumptions (Petroleum)'!AD$10*Model!$S$2253*AVERAGE('Assumptions (Petroleum)'!$O$2:$Q$2)/10^9,0)</f>
        <v>0.0000103146456</v>
      </c>
      <c r="AB2430" s="160">
        <f>IF($S$2253&gt;0,'Assumptions (Petroleum)'!AE$10*Model!$S$2253*AVERAGE('Assumptions (Petroleum)'!$O$2:$Q$2)/10^9,0)</f>
        <v>0.00001029719273</v>
      </c>
      <c r="AC2430" s="160">
        <f>IF($S$2253&gt;0,'Assumptions (Petroleum)'!AF$10*Model!$S$2253*AVERAGE('Assumptions (Petroleum)'!$O$2:$Q$2)/10^9,0)</f>
        <v>0.0000103146456</v>
      </c>
      <c r="AD2430" s="160">
        <f>IF($S$2253&gt;0,'Assumptions (Petroleum)'!AG$10*Model!$S$2253*AVERAGE('Assumptions (Petroleum)'!$O$2:$Q$2)/10^9,0)</f>
        <v>0.00001029719273</v>
      </c>
      <c r="AE2430" s="160">
        <f>IF($S$2253&gt;0,'Assumptions (Petroleum)'!AH$10*Model!$S$2253*AVERAGE('Assumptions (Petroleum)'!$O$2:$Q$2)/10^9,0)</f>
        <v>0.0000103146456</v>
      </c>
      <c r="AF2430" s="160">
        <f>IF($S$2253&gt;0,'Assumptions (Petroleum)'!AI$10*Model!$S$2253*AVERAGE('Assumptions (Petroleum)'!$O$2:$Q$2)/10^9,0)</f>
        <v>0.00001029719273</v>
      </c>
      <c r="AG2430" s="160">
        <f>IF($S$2253&gt;0,'Assumptions (Petroleum)'!AJ$10*Model!$S$2253*AVERAGE('Assumptions (Petroleum)'!$O$2:$Q$2)/10^9,0)</f>
        <v>0.0000103146456</v>
      </c>
      <c r="AH2430" s="160">
        <f>IF($S$2253&gt;0,'Assumptions (Petroleum)'!AK$10*Model!$S$2253*AVERAGE('Assumptions (Petroleum)'!$O$2:$Q$2)/10^9,0)</f>
        <v>0.000005148596365</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0.0001780008055</v>
      </c>
      <c r="U2431" s="160">
        <f>IF($T$2253&gt;0,'Assumptions (Petroleum)'!W$10*Model!$T$2253*AVERAGE('Assumptions (Petroleum)'!$P$2:$R$2)/10^9,0)</f>
        <v>0.0003382015305</v>
      </c>
      <c r="V2431" s="160">
        <f>IF($T$2253&gt;0,'Assumptions (Petroleum)'!X$10*Model!$T$2253*AVERAGE('Assumptions (Petroleum)'!$P$2:$R$2)/10^9,0)</f>
        <v>0.0003043813774</v>
      </c>
      <c r="W2431" s="160">
        <f>IF($T$2253&gt;0,'Assumptions (Petroleum)'!Y$10*Model!$T$2253*AVERAGE('Assumptions (Petroleum)'!$P$2:$R$2)/10^9,0)</f>
        <v>0.0002741212405</v>
      </c>
      <c r="X2431" s="160">
        <f>IF($T$2253&gt;0,'Assumptions (Petroleum)'!Z$10*Model!$T$2253*AVERAGE('Assumptions (Petroleum)'!$P$2:$R$2)/10^9,0)</f>
        <v>0.0002467091164</v>
      </c>
      <c r="Y2431" s="160">
        <f>IF($T$2253&gt;0,'Assumptions (Petroleum)'!AA$10*Model!$T$2253*AVERAGE('Assumptions (Petroleum)'!$P$2:$R$2)/10^9,0)</f>
        <v>0.0002217890037</v>
      </c>
      <c r="Z2431" s="160">
        <f>IF($T$2253&gt;0,'Assumptions (Petroleum)'!AB$10*Model!$T$2253*AVERAGE('Assumptions (Petroleum)'!$P$2:$R$2)/10^9,0)</f>
        <v>0.0002100409505</v>
      </c>
      <c r="AA2431" s="160">
        <f>IF($T$2253&gt;0,'Assumptions (Petroleum)'!AC$10*Model!$T$2253*AVERAGE('Assumptions (Petroleum)'!$P$2:$R$2)/10^9,0)</f>
        <v>0.0002100409505</v>
      </c>
      <c r="AB2431" s="160">
        <f>IF($T$2253&gt;0,'Assumptions (Petroleum)'!AD$10*Model!$T$2253*AVERAGE('Assumptions (Petroleum)'!$P$2:$R$2)/10^9,0)</f>
        <v>0.0002103969521</v>
      </c>
      <c r="AC2431" s="160">
        <f>IF($T$2253&gt;0,'Assumptions (Petroleum)'!AE$10*Model!$T$2253*AVERAGE('Assumptions (Petroleum)'!$P$2:$R$2)/10^9,0)</f>
        <v>0.0002100409505</v>
      </c>
      <c r="AD2431" s="160">
        <f>IF($T$2253&gt;0,'Assumptions (Petroleum)'!AF$10*Model!$T$2253*AVERAGE('Assumptions (Petroleum)'!$P$2:$R$2)/10^9,0)</f>
        <v>0.0002103969521</v>
      </c>
      <c r="AE2431" s="160">
        <f>IF($T$2253&gt;0,'Assumptions (Petroleum)'!AG$10*Model!$T$2253*AVERAGE('Assumptions (Petroleum)'!$P$2:$R$2)/10^9,0)</f>
        <v>0.0002100409505</v>
      </c>
      <c r="AF2431" s="160">
        <f>IF($T$2253&gt;0,'Assumptions (Petroleum)'!AH$10*Model!$T$2253*AVERAGE('Assumptions (Petroleum)'!$P$2:$R$2)/10^9,0)</f>
        <v>0.0002103969521</v>
      </c>
      <c r="AG2431" s="160">
        <f>IF($T$2253&gt;0,'Assumptions (Petroleum)'!AI$10*Model!$T$2253*AVERAGE('Assumptions (Petroleum)'!$P$2:$R$2)/10^9,0)</f>
        <v>0.0002100409505</v>
      </c>
      <c r="AH2431" s="160">
        <f>IF($T$2253&gt;0,'Assumptions (Petroleum)'!AJ$10*Model!$T$2253*AVERAGE('Assumptions (Petroleum)'!$P$2:$R$2)/10^9,0)</f>
        <v>0.0002103969521</v>
      </c>
      <c r="AI2431" s="160">
        <f>IF($T$2253&gt;0,'Assumptions (Petroleum)'!AK$10*Model!$T$2253*AVERAGE('Assumptions (Petroleum)'!$P$2:$R$2)/10^9,0)</f>
        <v>0.0001050204753</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0.0005673187369</v>
      </c>
      <c r="V2432" s="160">
        <f>IF($U$2253&gt;0,'Assumptions (Petroleum)'!W$10*Model!$U$2253*AVERAGE('Assumptions (Petroleum)'!$Q$2:$S$2)/10^9,0)</f>
        <v>0.0010779056</v>
      </c>
      <c r="W2432" s="160">
        <f>IF($U$2253&gt;0,'Assumptions (Petroleum)'!X$10*Model!$U$2253*AVERAGE('Assumptions (Petroleum)'!$Q$2:$S$2)/10^9,0)</f>
        <v>0.00097011504</v>
      </c>
      <c r="X2432" s="160">
        <f>IF($U$2253&gt;0,'Assumptions (Petroleum)'!Y$10*Model!$U$2253*AVERAGE('Assumptions (Petroleum)'!$Q$2:$S$2)/10^9,0)</f>
        <v>0.0008736708548</v>
      </c>
      <c r="Y2432" s="160">
        <f>IF($U$2253&gt;0,'Assumptions (Petroleum)'!Z$10*Model!$U$2253*AVERAGE('Assumptions (Petroleum)'!$Q$2:$S$2)/10^9,0)</f>
        <v>0.0007863037693</v>
      </c>
      <c r="Z2432" s="160">
        <f>IF($U$2253&gt;0,'Assumptions (Petroleum)'!AA$10*Model!$U$2253*AVERAGE('Assumptions (Petroleum)'!$Q$2:$S$2)/10^9,0)</f>
        <v>0.0007068791461</v>
      </c>
      <c r="AA2432" s="160">
        <f>IF($U$2253&gt;0,'Assumptions (Petroleum)'!AB$10*Model!$U$2253*AVERAGE('Assumptions (Petroleum)'!$Q$2:$S$2)/10^9,0)</f>
        <v>0.0006694361095</v>
      </c>
      <c r="AB2432" s="160">
        <f>IF($U$2253&gt;0,'Assumptions (Petroleum)'!AC$10*Model!$U$2253*AVERAGE('Assumptions (Petroleum)'!$Q$2:$S$2)/10^9,0)</f>
        <v>0.0006694361095</v>
      </c>
      <c r="AC2432" s="160">
        <f>IF($U$2253&gt;0,'Assumptions (Petroleum)'!AD$10*Model!$U$2253*AVERAGE('Assumptions (Petroleum)'!$Q$2:$S$2)/10^9,0)</f>
        <v>0.000670570747</v>
      </c>
      <c r="AD2432" s="160">
        <f>IF($U$2253&gt;0,'Assumptions (Petroleum)'!AE$10*Model!$U$2253*AVERAGE('Assumptions (Petroleum)'!$Q$2:$S$2)/10^9,0)</f>
        <v>0.0006694361095</v>
      </c>
      <c r="AE2432" s="160">
        <f>IF($U$2253&gt;0,'Assumptions (Petroleum)'!AF$10*Model!$U$2253*AVERAGE('Assumptions (Petroleum)'!$Q$2:$S$2)/10^9,0)</f>
        <v>0.000670570747</v>
      </c>
      <c r="AF2432" s="160">
        <f>IF($U$2253&gt;0,'Assumptions (Petroleum)'!AG$10*Model!$U$2253*AVERAGE('Assumptions (Petroleum)'!$Q$2:$S$2)/10^9,0)</f>
        <v>0.0006694361095</v>
      </c>
      <c r="AG2432" s="160">
        <f>IF($U$2253&gt;0,'Assumptions (Petroleum)'!AH$10*Model!$U$2253*AVERAGE('Assumptions (Petroleum)'!$Q$2:$S$2)/10^9,0)</f>
        <v>0.000670570747</v>
      </c>
      <c r="AH2432" s="160">
        <f>IF($U$2253&gt;0,'Assumptions (Petroleum)'!AI$10*Model!$U$2253*AVERAGE('Assumptions (Petroleum)'!$Q$2:$S$2)/10^9,0)</f>
        <v>0.0006694361095</v>
      </c>
      <c r="AI2432" s="160">
        <f>IF($U$2253&gt;0,'Assumptions (Petroleum)'!AJ$10*Model!$U$2253*AVERAGE('Assumptions (Petroleum)'!$Q$2:$S$2)/10^9,0)</f>
        <v>0.000670570747</v>
      </c>
      <c r="AJ2432" s="160">
        <f>IF($U$2253&gt;0,'Assumptions (Petroleum)'!AK$10*Model!$U$2253*AVERAGE('Assumptions (Petroleum)'!$Q$2:$S$2)/10^9,0)</f>
        <v>0.0003347180548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0.7015017335</v>
      </c>
      <c r="D2465" s="219">
        <f>IF(Model!D2251+Model!D2252-D2250-D2413+D2361&gt;0,(1-'Assumptions (Petroleum)'!C24)*(Model!D2251+Model!D2252-D2250-D2413+D2361)+Model!D2413-D2308+Model!D2309,Model!D2251+Model!D2252-D2250+D2361-D2308+Model!D2309)</f>
        <v>0.6558672964</v>
      </c>
      <c r="E2465" s="219">
        <f>IF(Model!E2251+Model!E2252-E2250-E2413+E2361&gt;0,(1-'Assumptions (Petroleum)'!D24)*(Model!E2251+Model!E2252-E2250-E2413+E2361)+Model!E2413-E2308+Model!E2309,Model!E2251+Model!E2252-E2250+E2361-E2308+Model!E2309)</f>
        <v>0.3828318359</v>
      </c>
      <c r="F2465" s="219">
        <f>IF(Model!F2251+Model!F2252-F2250-F2413+F2361&gt;0,(1-'Assumptions (Petroleum)'!E24)*(Model!F2251+Model!F2252-F2250-F2413+F2361)+Model!F2413-F2308+Model!F2309,Model!F2251+Model!F2252-F2250+F2361-F2308+Model!F2309)</f>
        <v>0.5946034192</v>
      </c>
      <c r="G2465" s="219">
        <f>IF(Model!G2251+Model!G2252-G2250-G2413+G2361&gt;0,(1-'Assumptions (Petroleum)'!F24)*(Model!G2251+Model!G2252-G2250-G2413+G2361)+Model!G2413-G2308+Model!G2309,Model!G2251+Model!G2252-G2250+G2361-G2308+Model!G2309)</f>
        <v>0.5817876965</v>
      </c>
      <c r="H2465" s="219">
        <f>IF(Model!H2251+Model!H2252-H2250-H2413+H2361&gt;0,(1-'Assumptions (Petroleum)'!G24)*(Model!H2251+Model!H2252-H2250-H2413+H2361)+Model!H2413-H2308+Model!H2309,Model!H2251+Model!H2252-H2250+H2361-H2308+Model!H2309)</f>
        <v>0.7509500242</v>
      </c>
      <c r="I2465" s="219">
        <f>IF(Model!I2251+Model!I2252-I2250-I2413+I2361&gt;0,(1-'Assumptions (Petroleum)'!H24)*(Model!I2251+Model!I2252-I2250-I2413+I2361)+Model!I2413-I2308+Model!I2309,Model!I2251+Model!I2252-I2250+I2361-I2308+Model!I2309)</f>
        <v>0.2045303656</v>
      </c>
      <c r="J2465" s="219">
        <f>IF(Model!J2251+Model!J2252-J2250-J2413+J2361&gt;0,(1-'Assumptions (Petroleum)'!I24)*(Model!J2251+Model!J2252-J2250-J2413+J2361)+Model!J2413-J2308+Model!J2309,Model!J2251+Model!J2252-J2250+J2361-J2308+Model!J2309)</f>
        <v>0.2326077556</v>
      </c>
      <c r="K2465" s="219">
        <f>IF(Model!K2251+Model!K2252-K2250-K2413+K2361&gt;0,(1-'Assumptions (Petroleum)'!J24)*(Model!K2251+Model!K2252-K2250-K2413+K2361)+Model!K2413-K2308+Model!K2309,Model!K2251+Model!K2252-K2250+K2361-K2308+Model!K2309)</f>
        <v>0.112607847</v>
      </c>
      <c r="L2465" s="219">
        <f>IF(Model!L2251+Model!L2252-L2250-L2413+L2361&gt;0,(1-'Assumptions (Petroleum)'!K24)*(Model!L2251+Model!L2252-L2250-L2413+L2361)+Model!L2413-L2308+Model!L2309,Model!L2251+Model!L2252-L2250+L2361-L2308+Model!L2309)</f>
        <v>-0.04019886321</v>
      </c>
      <c r="M2465" s="219">
        <f>IF(Model!M2251+Model!M2252-M2250-M2413+M2361&gt;0,(1-'Assumptions (Petroleum)'!L24)*(Model!M2251+Model!M2252-M2250-M2413+M2361)+Model!M2413-M2308+Model!M2309,Model!M2251+Model!M2252-M2250+M2361-M2308+Model!M2309)</f>
        <v>-0.06244184922</v>
      </c>
      <c r="N2465" s="219">
        <f>IF(Model!N2251+Model!N2252-N2250-N2413+N2361&gt;0,(1-'Assumptions (Petroleum)'!M24)*(Model!N2251+Model!N2252-N2250-N2413+N2361)+Model!N2413-N2308+Model!N2309,Model!N2251+Model!N2252-N2250+N2361-N2308+Model!N2309)</f>
        <v>-0.0839797664</v>
      </c>
      <c r="O2465" s="219">
        <f>IF(Model!O2251+Model!O2252-O2250-O2413+O2361&gt;0,(1-'Assumptions (Petroleum)'!N24)*(Model!O2251+Model!O2252-O2250-O2413+O2361)+Model!O2413-O2308+Model!O2309,Model!O2251+Model!O2252-O2250+O2361-O2308+Model!O2309)</f>
        <v>-0.09468362287</v>
      </c>
      <c r="P2465" s="219">
        <f>IF(Model!P2251+Model!P2252-P2250-P2413+P2361&gt;0,(1-'Assumptions (Petroleum)'!O24)*(Model!P2251+Model!P2252-P2250-P2413+P2361)+Model!P2413-P2308+Model!P2309,Model!P2251+Model!P2252-P2250+P2361-P2308+Model!P2309)</f>
        <v>-0.04917461785</v>
      </c>
      <c r="Q2465" s="219">
        <f>IF(Model!Q2251+Model!Q2252-Q2250-Q2413+Q2361&gt;0,(1-'Assumptions (Petroleum)'!P24)*(Model!Q2251+Model!Q2252-Q2250-Q2413+Q2361)+Model!Q2413-Q2308+Model!Q2309,Model!Q2251+Model!Q2252-Q2250+Q2361-Q2308+Model!Q2309)</f>
        <v>0.03422163788</v>
      </c>
      <c r="R2465" s="219">
        <f>IF(Model!R2251+Model!R2252-R2250-R2413+R2361&gt;0,(1-'Assumptions (Petroleum)'!Q24)*(Model!R2251+Model!R2252-R2250-R2413+R2361)+Model!R2413-R2308+Model!R2309,Model!R2251+Model!R2252-R2250+R2361-R2308+Model!R2309)</f>
        <v>-0.001037663026</v>
      </c>
      <c r="S2465" s="219">
        <f>IF(Model!S2251+Model!S2252-S2250-S2413+S2361&gt;0,(1-'Assumptions (Petroleum)'!R24)*(Model!S2251+Model!S2252-S2250-S2413+S2361)+Model!S2413-S2308+Model!S2309,Model!S2251+Model!S2252-S2250+S2361-S2308+Model!S2309)</f>
        <v>-0.0693905058</v>
      </c>
      <c r="T2465" s="219">
        <f>IF(Model!T2251+Model!T2252-T2250-T2413+T2361&gt;0,(1-'Assumptions (Petroleum)'!S24)*(Model!T2251+Model!T2252-T2250-T2413+T2361)+Model!T2413-T2308+Model!T2309,Model!T2251+Model!T2252-T2250+T2361-T2308+Model!T2309)</f>
        <v>-0.06835035167</v>
      </c>
      <c r="U2465" s="219">
        <f>IF(Model!U2251+Model!U2252-U2250-U2413+U2361&gt;0,(1-'Assumptions (Petroleum)'!T24)*(Model!U2251+Model!U2252-U2250-U2413+U2361)+Model!U2413-U2308+Model!U2309,Model!U2251+Model!U2252-U2250+U2361-U2308+Model!U2309)</f>
        <v>-0.03735548426</v>
      </c>
      <c r="V2465" s="219">
        <f>IF(Model!V2251+Model!V2252-V2250-V2413+V2361&gt;0,(1-'Assumptions (Petroleum)'!U24)*(Model!V2251+Model!V2252-V2250-V2413+V2361)+Model!V2413-V2308+Model!V2309,Model!V2251+Model!V2252-V2250+V2361-V2308+Model!V2309)</f>
        <v>-0.0356791688</v>
      </c>
      <c r="W2465" s="219">
        <f>IF(Model!W2251+Model!W2252-W2250-W2413+W2361&gt;0,(1-'Assumptions (Petroleum)'!V24)*(Model!W2251+Model!W2252-W2250-W2413+W2361)+Model!W2413-W2308+Model!W2309,Model!W2251+Model!W2252-W2250+W2361-W2308+Model!W2309)</f>
        <v>-0.03369516358</v>
      </c>
      <c r="X2465" s="219">
        <f>IF(Model!X2251+Model!X2252-X2250-X2413+X2361&gt;0,(1-'Assumptions (Petroleum)'!W24)*(Model!X2251+Model!X2252-X2250-X2413+X2361)+Model!X2413-X2308+Model!X2309,Model!X2251+Model!X2252-X2250+X2361-X2308+Model!X2309)</f>
        <v>-0.03355941138</v>
      </c>
      <c r="Y2465" s="219">
        <f>IF(Model!Y2251+Model!Y2252-Y2250-Y2413+Y2361&gt;0,(1-'Assumptions (Petroleum)'!X24)*(Model!Y2251+Model!Y2252-Y2250-Y2413+Y2361)+Model!Y2413-Y2308+Model!Y2309,Model!Y2251+Model!Y2252-Y2250+Y2361-Y2308+Model!Y2309)</f>
        <v>-0.0338477261</v>
      </c>
      <c r="Z2465" s="219">
        <f>IF(Model!Z2251+Model!Z2252-Z2250-Z2413+Z2361&gt;0,(1-'Assumptions (Petroleum)'!Y24)*(Model!Z2251+Model!Z2252-Z2250-Z2413+Z2361)+Model!Z2413-Z2308+Model!Z2309,Model!Z2251+Model!Z2252-Z2250+Z2361-Z2308+Model!Z2309)</f>
        <v>-0.03236795542</v>
      </c>
      <c r="AA2465" s="219">
        <f>IF(Model!AA2251+Model!AA2252-AA2250-AA2413+AA2361&gt;0,(1-'Assumptions (Petroleum)'!Z24)*(Model!AA2251+Model!AA2252-AA2250-AA2413+AA2361)+Model!AA2413-AA2308+Model!AA2309,Model!AA2251+Model!AA2252-AA2250+AA2361-AA2308+Model!AA2309)</f>
        <v>-0.0323540668</v>
      </c>
      <c r="AB2465" s="219">
        <f>IF(Model!AB2251+Model!AB2252-AB2250-AB2413+AB2361&gt;0,(1-'Assumptions (Petroleum)'!AA24)*(Model!AB2251+Model!AB2252-AB2250-AB2413+AB2361)+Model!AB2413-AB2308+Model!AB2309,Model!AB2251+Model!AB2252-AB2250+AB2361-AB2308+Model!AB2309)</f>
        <v>-0.01929276107</v>
      </c>
      <c r="AC2465" s="219">
        <f>IF(Model!AC2251+Model!AC2252-AC2250-AC2413+AC2361&gt;0,(1-'Assumptions (Petroleum)'!AB24)*(Model!AC2251+Model!AC2252-AC2250-AC2413+AC2361)+Model!AC2413-AC2308+Model!AC2309,Model!AC2251+Model!AC2252-AC2250+AC2361-AC2308+Model!AC2309)</f>
        <v>-0.008637522108</v>
      </c>
      <c r="AD2465" s="219">
        <f>IF(Model!AD2251+Model!AD2252-AD2250-AD2413+AD2361&gt;0,(1-'Assumptions (Petroleum)'!AC24)*(Model!AD2251+Model!AD2252-AD2250-AD2413+AD2361)+Model!AD2413-AD2308+Model!AD2309,Model!AD2251+Model!AD2252-AD2250+AD2361-AD2308+Model!AD2309)</f>
        <v>-0.0002757818083</v>
      </c>
      <c r="AE2465" s="219">
        <f>IF(Model!AE2251+Model!AE2252-AE2250-AE2413+AE2361&gt;0,(1-'Assumptions (Petroleum)'!AD24)*(Model!AE2251+Model!AE2252-AE2250-AE2413+AE2361)+Model!AE2413-AE2308+Model!AE2309,Model!AE2251+Model!AE2252-AE2250+AE2361-AE2308+Model!AE2309)</f>
        <v>-0.0003777412789</v>
      </c>
      <c r="AF2465" s="219">
        <f>IF(Model!AF2251+Model!AF2252-AF2250-AF2413+AF2361&gt;0,(1-'Assumptions (Petroleum)'!AE24)*(Model!AF2251+Model!AF2252-AF2250-AF2413+AF2361)+Model!AF2413-AF2308+Model!AF2309,Model!AF2251+Model!AF2252-AF2250+AF2361-AF2308+Model!AF2309)</f>
        <v>0.0000589066106</v>
      </c>
      <c r="AG2465" s="219">
        <f>IF(Model!AG2251+Model!AG2252-AG2250-AG2413+AG2361&gt;0,(1-'Assumptions (Petroleum)'!AF24)*(Model!AG2251+Model!AG2252-AG2250-AG2413+AG2361)+Model!AG2413-AG2308+Model!AG2309,Model!AG2251+Model!AG2252-AG2250+AG2361-AG2308+Model!AG2309)</f>
        <v>0.00001320039505</v>
      </c>
      <c r="AH2465" s="219">
        <f>IF(Model!AH2251+Model!AH2252-AH2250-AH2413+AH2361&gt;0,(1-'Assumptions (Petroleum)'!AG24)*(Model!AH2251+Model!AH2252-AH2250-AH2413+AH2361)+Model!AH2413-AH2308+Model!AH2309,Model!AH2251+Model!AH2252-AH2250+AH2361-AH2308+Model!AH2309)</f>
        <v>0.00006265139027</v>
      </c>
      <c r="AI2465" s="219">
        <f>IF(Model!AI2251+Model!AI2252-AI2250-AI2413+AI2361&gt;0,(1-'Assumptions (Petroleum)'!AH24)*(Model!AI2251+Model!AI2252-AI2250-AI2413+AI2361)+Model!AI2413-AI2308+Model!AI2309,Model!AI2251+Model!AI2252-AI2250+AI2361-AI2308+Model!AI2309)</f>
        <v>0.00003876073606</v>
      </c>
      <c r="AJ2465" s="219">
        <f>IF(Model!AJ2251+Model!AJ2252-AJ2250-AJ2413+AJ2361&gt;0,(1-'Assumptions (Petroleum)'!AI24)*(Model!AJ2251+Model!AJ2252-AJ2250-AJ2413+AJ2361)+Model!AJ2413-AJ2308+Model!AJ2309,Model!AJ2251+Model!AJ2252-AJ2250+AJ2361-AJ2308+Model!AJ2309)</f>
        <v>0.000417301491</v>
      </c>
      <c r="AK2465" s="219">
        <f>IF(Model!AK2251+Model!AK2252-AK2250-AK2413+AK2361&gt;0,(1-'Assumptions (Petroleum)'!AJ24)*(Model!AK2251+Model!AK2252-AK2250-AK2413+AK2361)+Model!AK2413-AK2308+Model!AK2309,Model!AK2251+Model!AK2252-AK2250+AK2361-AK2308+Model!AK2309)</f>
        <v>0.0001715492108</v>
      </c>
      <c r="AL2465" s="219">
        <f>IF(Model!AL2251+Model!AL2252-AL2250-AL2413+AL2361&gt;0,(1-'Assumptions (Petroleum)'!AK24)*(Model!AL2251+Model!AL2252-AL2250-AL2413+AL2361)+Model!AL2413-AL2308+Model!AL2309,Model!AL2251+Model!AL2252-AL2250+AL2361-AL2308+Model!AL2309)</f>
        <v>0.00007431735672</v>
      </c>
      <c r="AM2465" s="219">
        <f>IF(Model!AM2251+Model!AM2252-AM2250-AM2413+AM2361&gt;0,(1-'Assumptions (Petroleum)'!AL24)*(Model!AM2251+Model!AM2252-AM2250-AM2413+AM2361)+Model!AM2413-AM2308+Model!AM2309,Model!AM2251+Model!AM2252-AM2250+AM2361-AM2308+Model!AM2309)</f>
        <v>0.0001441184404</v>
      </c>
      <c r="AN2465" s="219">
        <f>IF(Model!AN2251+Model!AN2252-AN2250-AN2413+AN2361&gt;0,(1-'Assumptions (Petroleum)'!AM24)*(Model!AN2251+Model!AN2252-AN2250-AN2413+AN2361)+Model!AN2413-AN2308+Model!AN2309,Model!AN2251+Model!AN2252-AN2250+AN2361-AN2308+Model!AN2309)</f>
        <v>0.0001663033682</v>
      </c>
      <c r="AO2465" s="219">
        <f>IF(Model!AO2251+Model!AO2252-AO2250-AO2413+AO2361&gt;0,(1-'Assumptions (Petroleum)'!AN24)*(Model!AO2251+Model!AO2252-AO2250-AO2413+AO2361)+Model!AO2413-AO2308+Model!AO2309,Model!AO2251+Model!AO2252-AO2250+AO2361-AO2308+Model!AO2309)</f>
        <v>0.0002836803851</v>
      </c>
      <c r="AP2465" s="219">
        <f>IF(Model!AP2251+Model!AP2252-AP2250-AP2413+AP2361&gt;0,(1-'Assumptions (Petroleum)'!AO24)*(Model!AP2251+Model!AP2252-AP2250-AP2413+AP2361)+Model!AP2413-AP2308+Model!AP2309,Model!AP2251+Model!AP2252-AP2250+AP2361-AP2308+Model!AP2309)</f>
        <v>0.0003806103343</v>
      </c>
      <c r="AQ2465" s="219">
        <f>IF(Model!AQ2251+Model!AQ2252-AQ2250-AQ2413+AQ2361&gt;0,(1-'Assumptions (Petroleum)'!AP24)*(Model!AQ2251+Model!AQ2252-AQ2250-AQ2413+AQ2361)+Model!AQ2413-AQ2308+Model!AQ2309,Model!AQ2251+Model!AQ2252-AQ2250+AQ2361-AQ2308+Model!AQ2309)</f>
        <v>0.0003996089915</v>
      </c>
      <c r="AR2465" s="219">
        <f>IF(Model!AR2251+Model!AR2252-AR2250-AR2413+AR2361&gt;0,(1-'Assumptions (Petroleum)'!AQ24)*(Model!AR2251+Model!AR2252-AR2250-AR2413+AR2361)+Model!AR2413-AR2308+Model!AR2309,Model!AR2251+Model!AR2252-AR2250+AR2361-AR2308+Model!AR2309)</f>
        <v>0.0003853545464</v>
      </c>
      <c r="AS2465" s="219">
        <f>IF(Model!AS2251+Model!AS2252-AS2250-AS2413+AS2361&gt;0,(1-'Assumptions (Petroleum)'!AR24)*(Model!AS2251+Model!AS2252-AS2250-AS2413+AS2361)+Model!AS2413-AS2308+Model!AS2309,Model!AS2251+Model!AS2252-AS2250+AS2361-AS2308+Model!AS2309)</f>
        <v>0.0003530463292</v>
      </c>
      <c r="AT2465" s="219">
        <f>IF(Model!AT2251+Model!AT2252-AT2250-AT2413+AT2361&gt;0,(1-'Assumptions (Petroleum)'!AS24)*(Model!AT2251+Model!AT2252-AT2250-AT2413+AT2361)+Model!AT2413-AT2308+Model!AT2309,Model!AT2251+Model!AT2252-AT2250+AT2361-AT2308+Model!AT2309)</f>
        <v>0.0003360417642</v>
      </c>
      <c r="AU2465" s="219">
        <f>IF(Model!AU2251+Model!AU2252-AU2250-AU2413+AU2361&gt;0,(1-'Assumptions (Petroleum)'!AT24)*(Model!AU2251+Model!AU2252-AU2250-AU2413+AU2361)+Model!AU2413-AU2308+Model!AU2309,Model!AU2251+Model!AU2252-AU2250+AU2361-AU2308+Model!AU2309)</f>
        <v>0.000330571444</v>
      </c>
      <c r="AV2465" s="219">
        <f>IF(Model!AV2251+Model!AV2252-AV2250-AV2413+AV2361&gt;0,(1-'Assumptions (Petroleum)'!AU24)*(Model!AV2251+Model!AV2252-AV2250-AV2413+AV2361)+Model!AV2413-AV2308+Model!AV2309,Model!AV2251+Model!AV2252-AV2250+AV2361-AV2308+Model!AV2309)</f>
        <v>0.0003139618465</v>
      </c>
      <c r="AW2465" s="219">
        <f>IF(Model!AW2251+Model!AW2252-AW2250-AW2413+AW2361&gt;0,(1-'Assumptions (Petroleum)'!AV24)*(Model!AW2251+Model!AW2252-AW2250-AW2413+AW2361)+Model!AW2413-AW2308+Model!AW2309,Model!AW2251+Model!AW2252-AW2250+AW2361-AW2308+Model!AW2309)</f>
        <v>0.0002528871166</v>
      </c>
      <c r="AX2465" s="219">
        <f>IF(Model!AX2251+Model!AX2252-AX2250-AX2413+AX2361&gt;0,(1-'Assumptions (Petroleum)'!AW24)*(Model!AX2251+Model!AX2252-AX2250-AX2413+AX2361)+Model!AX2413-AX2308+Model!AX2309,Model!AX2251+Model!AX2252-AX2250+AX2361-AX2308+Model!AX2309)</f>
        <v>0.0002263304613</v>
      </c>
      <c r="AY2465" s="219">
        <f>IF(Model!AY2251+Model!AY2252-AY2250-AY2413+AY2361&gt;0,(1-'Assumptions (Petroleum)'!AX24)*(Model!AY2251+Model!AY2252-AY2250-AY2413+AY2361)+Model!AY2413-AY2308+Model!AY2309,Model!AY2251+Model!AY2252-AY2250+AY2361-AY2308+Model!AY2309)</f>
        <v>0.0002790706477</v>
      </c>
      <c r="AZ2465" s="219">
        <f>IF(Model!AZ2251+Model!AZ2252-AZ2250-AZ2413+AZ2361&gt;0,(1-'Assumptions (Petroleum)'!AY24)*(Model!AZ2251+Model!AZ2252-AZ2250-AZ2413+AZ2361)+Model!AZ2413-AZ2308+Model!AZ2309,Model!AZ2251+Model!AZ2252-AZ2250+AZ2361-AZ2308+Model!AZ2309)</f>
        <v>0.0001714816474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0.405054574</v>
      </c>
      <c r="D2466" s="219">
        <f>IF(D2251+D2252-D2250-D2413+D2361&gt;0,'Assumptions (Petroleum)'!C24*(D2251+D2252-D2250-D2413+D2361)-'Assumptions (Petroleum)'!C25*Model!D2248/10^3,'Assumptions (Petroleum)'!C25*Model!D2248/10^3)</f>
        <v>0.3542792559</v>
      </c>
      <c r="E2466" s="219">
        <f>IF(E2251+E2252-E2250-E2413+E2361&gt;0,'Assumptions (Petroleum)'!D24*(E2251+E2252-E2250-E2413+E2361)-'Assumptions (Petroleum)'!D25*Model!E2248/10^3,'Assumptions (Petroleum)'!D25*Model!E2248/10^3)</f>
        <v>0.2043193904</v>
      </c>
      <c r="F2466" s="219">
        <f>IF(F2251+F2252-F2250-F2413+F2361&gt;0,'Assumptions (Petroleum)'!E24*(F2251+F2252-F2250-F2413+F2361)-'Assumptions (Petroleum)'!E25*Model!F2248/10^3,'Assumptions (Petroleum)'!E25*Model!F2248/10^3)</f>
        <v>0.320473875</v>
      </c>
      <c r="G2466" s="219">
        <f>IF(G2251+G2252-G2250-G2413+G2361&gt;0,'Assumptions (Petroleum)'!F24*(G2251+G2252-G2250-G2413+G2361)-'Assumptions (Petroleum)'!F25*Model!G2248/10^3,'Assumptions (Petroleum)'!F25*Model!G2248/10^3)</f>
        <v>0.3118342996</v>
      </c>
      <c r="H2466" s="219">
        <f>IF(H2251+H2252-H2250-H2413+H2361&gt;0,'Assumptions (Petroleum)'!G24*(H2251+H2252-H2250-H2413+H2361)-'Assumptions (Petroleum)'!G25*Model!H2248/10^3,'Assumptions (Petroleum)'!G25*Model!H2248/10^3)</f>
        <v>0.4048247911</v>
      </c>
      <c r="I2466" s="219">
        <f>IF(I2251+I2252-I2250-I2413+I2361&gt;0,'Assumptions (Petroleum)'!H24*(I2251+I2252-I2250-I2413+I2361)-'Assumptions (Petroleum)'!H25*Model!I2248/10^3,'Assumptions (Petroleum)'!H25*Model!I2248/10^3)</f>
        <v>0.109828523</v>
      </c>
      <c r="J2466" s="219">
        <f>IF(J2251+J2252-J2250-J2413+J2361&gt;0,'Assumptions (Petroleum)'!I24*(J2251+J2252-J2250-J2413+J2361)-'Assumptions (Petroleum)'!I25*Model!J2248/10^3,'Assumptions (Petroleum)'!I25*Model!J2248/10^3)</f>
        <v>0.1396517106</v>
      </c>
      <c r="K2466" s="219">
        <f>IF(K2251+K2252-K2250-K2413+K2361&gt;0,'Assumptions (Petroleum)'!J24*(K2251+K2252-K2250-K2413+K2361)-'Assumptions (Petroleum)'!J25*Model!K2248/10^3,'Assumptions (Petroleum)'!J25*Model!K2248/10^3)</f>
        <v>0.0865015514</v>
      </c>
      <c r="L2466" s="219">
        <f>IF(L2251+L2252-L2250-L2413+L2361&gt;0,'Assumptions (Petroleum)'!K24*(L2251+L2252-L2250-L2413+L2361)-'Assumptions (Petroleum)'!K25*Model!L2248/10^3,'Assumptions (Petroleum)'!K25*Model!L2248/10^3)</f>
        <v>0.01484080825</v>
      </c>
      <c r="M2466" s="219">
        <f>IF(M2251+M2252-M2250-M2413+M2361&gt;0,'Assumptions (Petroleum)'!L24*(M2251+M2252-M2250-M2413+M2361)-'Assumptions (Petroleum)'!L25*Model!M2248/10^3,'Assumptions (Petroleum)'!L25*Model!M2248/10^3)</f>
        <v>0</v>
      </c>
      <c r="N2466" s="219">
        <f>IF(N2251+N2252-N2250-N2413+N2361&gt;0,'Assumptions (Petroleum)'!M24*(N2251+N2252-N2250-N2413+N2361)-'Assumptions (Petroleum)'!M25*Model!N2248/10^3,'Assumptions (Petroleum)'!M25*Model!N2248/10^3)</f>
        <v>0</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v>
      </c>
      <c r="Q2466" s="219">
        <f>IF(Q2251+Q2252-Q2250-Q2413+Q2361&gt;0,'Assumptions (Petroleum)'!P24*(Q2251+Q2252-Q2250-Q2413+Q2361)-'Assumptions (Petroleum)'!P25*Model!Q2248/10^3,'Assumptions (Petroleum)'!P25*Model!Q2248/10^3)</f>
        <v>0.004182037285</v>
      </c>
      <c r="R2466" s="219">
        <f>IF(R2251+R2252-R2250-R2413+R2361&gt;0,'Assumptions (Petroleum)'!Q24*(R2251+R2252-R2250-R2413+R2361)-'Assumptions (Petroleum)'!Q25*Model!R2248/10^3,'Assumptions (Petroleum)'!Q25*Model!R2248/10^3)</f>
        <v>0</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v>
      </c>
      <c r="V2466" s="219">
        <f>IF(V2251+V2252-V2250-V2413+V2361&gt;0,'Assumptions (Petroleum)'!U24*(V2251+V2252-V2250-V2413+V2361)-'Assumptions (Petroleum)'!U25*Model!V2248/10^3,'Assumptions (Petroleum)'!U25*Model!V2248/10^3)</f>
        <v>0</v>
      </c>
      <c r="W2466" s="219">
        <f>IF(W2251+W2252-W2250-W2413+W2361&gt;0,'Assumptions (Petroleum)'!V24*(W2251+W2252-W2250-W2413+W2361)-'Assumptions (Petroleum)'!V25*Model!W2248/10^3,'Assumptions (Petroleum)'!V25*Model!W2248/10^3)</f>
        <v>0</v>
      </c>
      <c r="X2466" s="219">
        <f>IF(X2251+X2252-X2250-X2413+X2361&gt;0,'Assumptions (Petroleum)'!W24*(X2251+X2252-X2250-X2413+X2361)-'Assumptions (Petroleum)'!W25*Model!X2248/10^3,'Assumptions (Petroleum)'!W25*Model!X2248/10^3)</f>
        <v>0</v>
      </c>
      <c r="Y2466" s="219">
        <f>IF(Y2251+Y2252-Y2250-Y2413+Y2361&gt;0,'Assumptions (Petroleum)'!X24*(Y2251+Y2252-Y2250-Y2413+Y2361)-'Assumptions (Petroleum)'!X25*Model!Y2248/10^3,'Assumptions (Petroleum)'!X25*Model!Y2248/10^3)</f>
        <v>0</v>
      </c>
      <c r="Z2466" s="219">
        <f>IF(Z2251+Z2252-Z2250-Z2413+Z2361&gt;0,'Assumptions (Petroleum)'!Y24*(Z2251+Z2252-Z2250-Z2413+Z2361)-'Assumptions (Petroleum)'!Y25*Model!Z2248/10^3,'Assumptions (Petroleum)'!Y25*Model!Z2248/10^3)</f>
        <v>0</v>
      </c>
      <c r="AA2466" s="219">
        <f>IF(AA2251+AA2252-AA2250-AA2413+AA2361&gt;0,'Assumptions (Petroleum)'!Z24*(AA2251+AA2252-AA2250-AA2413+AA2361)-'Assumptions (Petroleum)'!Z25*Model!AA2248/10^3,'Assumptions (Petroleum)'!Z25*Model!AA2248/10^3)</f>
        <v>0</v>
      </c>
      <c r="AB2466" s="219">
        <f>IF(AB2251+AB2252-AB2250-AB2413+AB2361&gt;0,'Assumptions (Petroleum)'!AA24*(AB2251+AB2252-AB2250-AB2413+AB2361)-'Assumptions (Petroleum)'!AA25*Model!AB2248/10^3,'Assumptions (Petroleum)'!AA25*Model!AB2248/10^3)</f>
        <v>0</v>
      </c>
      <c r="AC2466" s="219">
        <f>IF(AC2251+AC2252-AC2250-AC2413+AC2361&gt;0,'Assumptions (Petroleum)'!AB24*(AC2251+AC2252-AC2250-AC2413+AC2361)-'Assumptions (Petroleum)'!AB25*Model!AC2248/10^3,'Assumptions (Petroleum)'!AB25*Model!AC2248/10^3)</f>
        <v>0</v>
      </c>
      <c r="AD2466" s="219">
        <f>IF(AD2251+AD2252-AD2250-AD2413+AD2361&gt;0,'Assumptions (Petroleum)'!AC24*(AD2251+AD2252-AD2250-AD2413+AD2361)-'Assumptions (Petroleum)'!AC25*Model!AD2248/10^3,'Assumptions (Petroleum)'!AC25*Model!AD2248/10^3)</f>
        <v>0</v>
      </c>
      <c r="AE2466" s="219">
        <f>IF(AE2251+AE2252-AE2250-AE2413+AE2361&gt;0,'Assumptions (Petroleum)'!AD24*(AE2251+AE2252-AE2250-AE2413+AE2361)-'Assumptions (Petroleum)'!AD25*Model!AE2248/10^3,'Assumptions (Petroleum)'!AD25*Model!AE2248/10^3)</f>
        <v>0</v>
      </c>
      <c r="AF2466" s="219">
        <f>IF(AF2251+AF2252-AF2250-AF2413+AF2361&gt;0,'Assumptions (Petroleum)'!AE24*(AF2251+AF2252-AF2250-AF2413+AF2361)-'Assumptions (Petroleum)'!AE25*Model!AF2248/10^3,'Assumptions (Petroleum)'!AE25*Model!AF2248/10^3)</f>
        <v>0</v>
      </c>
      <c r="AG2466" s="219">
        <f>IF(AG2251+AG2252-AG2250-AG2413+AG2361&gt;0,'Assumptions (Petroleum)'!AF24*(AG2251+AG2252-AG2250-AG2413+AG2361)-'Assumptions (Petroleum)'!AF25*Model!AG2248/10^3,'Assumptions (Petroleum)'!AF25*Model!AG2248/10^3)</f>
        <v>0</v>
      </c>
      <c r="AH2466" s="219">
        <f>IF(AH2251+AH2252-AH2250-AH2413+AH2361&gt;0,'Assumptions (Petroleum)'!AG24*(AH2251+AH2252-AH2250-AH2413+AH2361)-'Assumptions (Petroleum)'!AG25*Model!AH2248/10^3,'Assumptions (Petroleum)'!AG25*Model!AH2248/10^3)</f>
        <v>0</v>
      </c>
      <c r="AI2466" s="219">
        <f>IF(AI2251+AI2252-AI2250-AI2413+AI2361&gt;0,'Assumptions (Petroleum)'!AH24*(AI2251+AI2252-AI2250-AI2413+AI2361)-'Assumptions (Petroleum)'!AH25*Model!AI2248/10^3,'Assumptions (Petroleum)'!AH25*Model!AI2248/10^3)</f>
        <v>0</v>
      </c>
      <c r="AJ2466" s="219">
        <f>IF(AJ2251+AJ2252-AJ2250-AJ2413+AJ2361&gt;0,'Assumptions (Petroleum)'!AI24*(AJ2251+AJ2252-AJ2250-AJ2413+AJ2361)-'Assumptions (Petroleum)'!AI25*Model!AJ2248/10^3,'Assumptions (Petroleum)'!AI25*Model!AJ2248/10^3)</f>
        <v>0.000021952559</v>
      </c>
      <c r="AK2466" s="219">
        <f>IF(AK2251+AK2252-AK2250-AK2413+AK2361&gt;0,'Assumptions (Petroleum)'!AJ24*(AK2251+AK2252-AK2250-AK2413+AK2361)-'Assumptions (Petroleum)'!AJ25*Model!AK2248/10^3,'Assumptions (Petroleum)'!AJ25*Model!AK2248/10^3)</f>
        <v>0.00004560168894</v>
      </c>
      <c r="AL2466" s="219">
        <f>IF(AL2251+AL2252-AL2250-AL2413+AL2361&gt;0,'Assumptions (Petroleum)'!AK24*(AL2251+AL2252-AL2250-AL2413+AL2361)-'Assumptions (Petroleum)'!AK25*Model!AL2248/10^3,'Assumptions (Petroleum)'!AK25*Model!AL2248/10^3)</f>
        <v>0.00001975524672</v>
      </c>
      <c r="AM2466" s="219">
        <f>IF(AM2251+AM2252-AM2250-AM2413+AM2361&gt;0,'Assumptions (Petroleum)'!AL24*(AM2251+AM2252-AM2250-AM2413+AM2361)-'Assumptions (Petroleum)'!AL25*Model!AM2248/10^3,'Assumptions (Petroleum)'!AL25*Model!AM2248/10^3)</f>
        <v>0.00003830996516</v>
      </c>
      <c r="AN2466" s="219">
        <f>IF(AN2251+AN2252-AN2250-AN2413+AN2361&gt;0,'Assumptions (Petroleum)'!AM24*(AN2251+AN2252-AN2250-AN2413+AN2361)-'Assumptions (Petroleum)'!AM25*Model!AN2248/10^3,'Assumptions (Petroleum)'!AM25*Model!AN2248/10^3)</f>
        <v>0.00004420722445</v>
      </c>
      <c r="AO2466" s="219">
        <f>IF(AO2251+AO2252-AO2250-AO2413+AO2361&gt;0,'Assumptions (Petroleum)'!AN24*(AO2251+AO2252-AO2250-AO2413+AO2361)-'Assumptions (Petroleum)'!AN25*Model!AO2248/10^3,'Assumptions (Petroleum)'!AN25*Model!AO2248/10^3)</f>
        <v>0.00007540870995</v>
      </c>
      <c r="AP2466" s="219">
        <f>IF(AP2251+AP2252-AP2250-AP2413+AP2361&gt;0,'Assumptions (Petroleum)'!AO24*(AP2251+AP2252-AP2250-AP2413+AP2361)-'Assumptions (Petroleum)'!AO25*Model!AP2248/10^3,'Assumptions (Petroleum)'!AO25*Model!AP2248/10^3)</f>
        <v>0.000101174899</v>
      </c>
      <c r="AQ2466" s="219">
        <f>IF(AQ2251+AQ2252-AQ2250-AQ2413+AQ2361&gt;0,'Assumptions (Petroleum)'!AP24*(AQ2251+AQ2252-AQ2250-AQ2413+AQ2361)-'Assumptions (Petroleum)'!AP25*Model!AQ2248/10^3,'Assumptions (Petroleum)'!AP25*Model!AQ2248/10^3)</f>
        <v>0.0001062251749</v>
      </c>
      <c r="AR2466" s="219">
        <f>IF(AR2251+AR2252-AR2250-AR2413+AR2361&gt;0,'Assumptions (Petroleum)'!AQ24*(AR2251+AR2252-AR2250-AR2413+AR2361)-'Assumptions (Petroleum)'!AQ25*Model!AR2248/10^3,'Assumptions (Petroleum)'!AQ25*Model!AR2248/10^3)</f>
        <v>0.0001024360187</v>
      </c>
      <c r="AS2466" s="219">
        <f>IF(AS2251+AS2252-AS2250-AS2413+AS2361&gt;0,'Assumptions (Petroleum)'!AR24*(AS2251+AS2252-AS2250-AS2413+AS2361)-'Assumptions (Petroleum)'!AR25*Model!AS2248/10^3,'Assumptions (Petroleum)'!AR25*Model!AS2248/10^3)</f>
        <v>0.00009384775839</v>
      </c>
      <c r="AT2466" s="219">
        <f>IF(AT2251+AT2252-AT2250-AT2413+AT2361&gt;0,'Assumptions (Petroleum)'!AS24*(AT2251+AT2252-AT2250-AT2413+AT2361)-'Assumptions (Petroleum)'!AS25*Model!AT2248/10^3,'Assumptions (Petroleum)'!AS25*Model!AT2248/10^3)</f>
        <v>0.00008932755757</v>
      </c>
      <c r="AU2466" s="219">
        <f>IF(AU2251+AU2252-AU2250-AU2413+AU2361&gt;0,'Assumptions (Petroleum)'!AT24*(AU2251+AU2252-AU2250-AU2413+AU2361)-'Assumptions (Petroleum)'!AT25*Model!AU2248/10^3,'Assumptions (Petroleum)'!AT25*Model!AU2248/10^3)</f>
        <v>0.00008787342183</v>
      </c>
      <c r="AV2466" s="219">
        <f>IF(AV2251+AV2252-AV2250-AV2413+AV2361&gt;0,'Assumptions (Petroleum)'!AU24*(AV2251+AV2252-AV2250-AV2413+AV2361)-'Assumptions (Petroleum)'!AU25*Model!AV2248/10^3,'Assumptions (Petroleum)'!AU25*Model!AV2248/10^3)</f>
        <v>0.00008345821236</v>
      </c>
      <c r="AW2466" s="219">
        <f>IF(AW2251+AW2252-AW2250-AW2413+AW2361&gt;0,'Assumptions (Petroleum)'!AV24*(AW2251+AW2252-AW2250-AW2413+AW2361)-'Assumptions (Petroleum)'!AV25*Model!AW2248/10^3,'Assumptions (Petroleum)'!AV25*Model!AW2248/10^3)</f>
        <v>0.00006722315759</v>
      </c>
      <c r="AX2466" s="219">
        <f>IF(AX2251+AX2252-AX2250-AX2413+AX2361&gt;0,'Assumptions (Petroleum)'!AW24*(AX2251+AX2252-AX2250-AX2413+AX2361)-'Assumptions (Petroleum)'!AW25*Model!AX2248/10^3,'Assumptions (Petroleum)'!AW25*Model!AX2248/10^3)</f>
        <v>0.0000601637935</v>
      </c>
      <c r="AY2466" s="219">
        <f>IF(AY2251+AY2252-AY2250-AY2413+AY2361&gt;0,'Assumptions (Petroleum)'!AX24*(AY2251+AY2252-AY2250-AY2413+AY2361)-'Assumptions (Petroleum)'!AX25*Model!AY2248/10^3,'Assumptions (Petroleum)'!AX25*Model!AY2248/10^3)</f>
        <v>0.00007418333674</v>
      </c>
      <c r="AZ2466" s="219">
        <f>IF(AZ2251+AZ2252-AZ2250-AZ2413+AZ2361&gt;0,'Assumptions (Petroleum)'!AY24*(AZ2251+AZ2252-AZ2250-AZ2413+AZ2361)-'Assumptions (Petroleum)'!AY25*Model!AZ2248/10^3,'Assumptions (Petroleum)'!AY25*Model!AZ2248/10^3)</f>
        <v>0.00004558372905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0.000416</v>
      </c>
      <c r="D2467" s="332">
        <f>'Assumptions (NG)'!$V$39*D2253/10^9</f>
        <v>0.03008</v>
      </c>
      <c r="E2467" s="332">
        <f>'Assumptions (NG)'!$V$39*E2253/10^9</f>
        <v>0.000256</v>
      </c>
      <c r="F2467" s="332">
        <f>'Assumptions (NG)'!$V$39*F2253/10^9</f>
        <v>0.000016</v>
      </c>
      <c r="G2467" s="332">
        <f>'Assumptions (NG)'!$V$39*G2253/10^9</f>
        <v>0.008416</v>
      </c>
      <c r="H2467" s="332">
        <f>'Assumptions (NG)'!$V$39*H2253/10^9</f>
        <v>0.000048</v>
      </c>
      <c r="I2467" s="332">
        <f>'Assumptions (NG)'!$V$39*I2253/10^9</f>
        <v>0.00432</v>
      </c>
      <c r="J2467" s="332">
        <f>'Assumptions (NG)'!$V$39*J2253/10^9</f>
        <v>0.001952</v>
      </c>
      <c r="K2467" s="332">
        <f>'Assumptions (NG)'!$V$39*K2253/10^9</f>
        <v>0.0064</v>
      </c>
      <c r="L2467" s="332">
        <f>'Assumptions (NG)'!$V$39*L2253/10^9</f>
        <v>0.000064</v>
      </c>
      <c r="M2467" s="332">
        <f>'Assumptions (NG)'!$V$39*M2253/10^9</f>
        <v>0.04496</v>
      </c>
      <c r="N2467" s="332">
        <f>'Assumptions (NG)'!$V$39*N2253/10^9</f>
        <v>0.038752</v>
      </c>
      <c r="O2467" s="332">
        <f>'Assumptions (NG)'!$V$39*O2253/10^9</f>
        <v>0.029088</v>
      </c>
      <c r="P2467" s="332">
        <f>'Assumptions (NG)'!$V$39*P2253/10^9</f>
        <v>0.000064</v>
      </c>
      <c r="Q2467" s="332">
        <f>'Assumptions (NG)'!$V$39*Q2253/10^9</f>
        <v>0.001664</v>
      </c>
      <c r="R2467" s="332">
        <f>'Assumptions (NG)'!$V$39*R2253/10^9</f>
        <v>0.000032</v>
      </c>
      <c r="S2467" s="332">
        <f>'Assumptions (NG)'!$V$39*S2253/10^9</f>
        <v>0.000032</v>
      </c>
      <c r="T2467" s="332">
        <f>'Assumptions (NG)'!$V$39*T2253/10^9</f>
        <v>0.00064</v>
      </c>
      <c r="U2467" s="332">
        <f>'Assumptions (NG)'!$V$39*U2253/10^9</f>
        <v>0.002</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18.09003307</v>
      </c>
      <c r="D2468" s="334">
        <f>D2248*'Assumptions (Petroleum)'!$V23</f>
        <v>15.72545421</v>
      </c>
      <c r="E2468" s="334">
        <f>E2248*'Assumptions (Petroleum)'!$V23</f>
        <v>10.64824213</v>
      </c>
      <c r="F2468" s="334">
        <f>F2248*'Assumptions (Petroleum)'!$V23</f>
        <v>13.03301597</v>
      </c>
      <c r="G2468" s="334">
        <f>G2248*'Assumptions (Petroleum)'!$V23</f>
        <v>12.11578957</v>
      </c>
      <c r="H2468" s="334">
        <f>H2248*'Assumptions (Petroleum)'!$V23</f>
        <v>12.70775709</v>
      </c>
      <c r="I2468" s="334">
        <f>I2248*'Assumptions (Petroleum)'!$V23</f>
        <v>4.497088518</v>
      </c>
      <c r="J2468" s="334">
        <f>J2248*'Assumptions (Petroleum)'!$V23</f>
        <v>5.387179186</v>
      </c>
      <c r="K2468" s="334">
        <f>K2248*'Assumptions (Petroleum)'!$V23</f>
        <v>3.191034538</v>
      </c>
      <c r="L2468" s="334">
        <f>L2248*'Assumptions (Petroleum)'!$V23</f>
        <v>1.759965233</v>
      </c>
      <c r="M2468" s="334">
        <f>M2248*'Assumptions (Petroleum)'!$V23</f>
        <v>1.022925755</v>
      </c>
      <c r="N2468" s="334">
        <f>N2248*'Assumptions (Petroleum)'!$V23</f>
        <v>0.6140357731</v>
      </c>
      <c r="O2468" s="334">
        <f>O2248*'Assumptions (Petroleum)'!$V23</f>
        <v>0.3966905764</v>
      </c>
      <c r="P2468" s="334">
        <f>P2248*'Assumptions (Petroleum)'!$V23</f>
        <v>1.052541903</v>
      </c>
      <c r="Q2468" s="334">
        <f>Q2248*'Assumptions (Petroleum)'!$V23</f>
        <v>2.117985453</v>
      </c>
      <c r="R2468" s="334">
        <f>R2248*'Assumptions (Petroleum)'!$V23</f>
        <v>1.974175801</v>
      </c>
      <c r="S2468" s="334">
        <f>S2248*'Assumptions (Petroleum)'!$V23</f>
        <v>0.6657730101</v>
      </c>
      <c r="T2468" s="334">
        <f>T2248*'Assumptions (Petroleum)'!$V23</f>
        <v>0.7173930467</v>
      </c>
      <c r="U2468" s="334">
        <f>U2248*'Assumptions (Petroleum)'!$V23</f>
        <v>1.196698353</v>
      </c>
      <c r="V2468" s="334">
        <f>V2248*'Assumptions (Petroleum)'!$V23</f>
        <v>1.196698353</v>
      </c>
      <c r="W2468" s="334">
        <f>W2248*'Assumptions (Petroleum)'!$V23</f>
        <v>1.196698353</v>
      </c>
      <c r="X2468" s="334">
        <f>X2248*'Assumptions (Petroleum)'!$V23</f>
        <v>1.156808408</v>
      </c>
      <c r="Y2468" s="334">
        <f>Y2248*'Assumptions (Petroleum)'!$V23</f>
        <v>1.116918463</v>
      </c>
      <c r="Z2468" s="334">
        <f>Z2248*'Assumptions (Petroleum)'!$V23</f>
        <v>1.077028518</v>
      </c>
      <c r="AA2468" s="334">
        <f>AA2248*'Assumptions (Petroleum)'!$V23</f>
        <v>1.037138573</v>
      </c>
      <c r="AB2468" s="334">
        <f>AB2248*'Assumptions (Petroleum)'!$V23</f>
        <v>0.9972486276</v>
      </c>
      <c r="AC2468" s="334">
        <f>AC2248*'Assumptions (Petroleum)'!$V23</f>
        <v>0.9573586825</v>
      </c>
      <c r="AD2468" s="334">
        <f>AD2248*'Assumptions (Petroleum)'!$V23</f>
        <v>0.9174687374</v>
      </c>
      <c r="AE2468" s="334">
        <f>AE2248*'Assumptions (Petroleum)'!$V23</f>
        <v>0.8775787923</v>
      </c>
      <c r="AF2468" s="334">
        <f>AF2248*'Assumptions (Petroleum)'!$V23</f>
        <v>0.8376888472</v>
      </c>
      <c r="AG2468" s="334">
        <f>AG2248*'Assumptions (Petroleum)'!$V23</f>
        <v>0.7977989021</v>
      </c>
      <c r="AH2468" s="334">
        <f>AH2248*'Assumptions (Petroleum)'!$V23</f>
        <v>0.757908957</v>
      </c>
      <c r="AI2468" s="334">
        <f>AI2248*'Assumptions (Petroleum)'!$V23</f>
        <v>0.7180190119</v>
      </c>
      <c r="AJ2468" s="334">
        <f>AJ2248*'Assumptions (Petroleum)'!$V23</f>
        <v>0.6781290668</v>
      </c>
      <c r="AK2468" s="334">
        <f>AK2248*'Assumptions (Petroleum)'!$V23</f>
        <v>0.6382391217</v>
      </c>
      <c r="AL2468" s="334">
        <f>AL2248*'Assumptions (Petroleum)'!$V23</f>
        <v>0.5983491766</v>
      </c>
      <c r="AM2468" s="334">
        <f>AM2248*'Assumptions (Petroleum)'!$V23</f>
        <v>0.5584592315</v>
      </c>
      <c r="AN2468" s="334">
        <f>AN2248*'Assumptions (Petroleum)'!$V23</f>
        <v>0.5185692864</v>
      </c>
      <c r="AO2468" s="334">
        <f>AO2248*'Assumptions (Petroleum)'!$V23</f>
        <v>0.4786793413</v>
      </c>
      <c r="AP2468" s="334">
        <f>AP2248*'Assumptions (Petroleum)'!$V23</f>
        <v>0.4387893962</v>
      </c>
      <c r="AQ2468" s="334">
        <f>AQ2248*'Assumptions (Petroleum)'!$V23</f>
        <v>0.3988994511</v>
      </c>
      <c r="AR2468" s="334">
        <f>AR2248*'Assumptions (Petroleum)'!$V23</f>
        <v>0.3590095059</v>
      </c>
      <c r="AS2468" s="334">
        <f>AS2248*'Assumptions (Petroleum)'!$V23</f>
        <v>0.3191195608</v>
      </c>
      <c r="AT2468" s="334">
        <f>AT2248*'Assumptions (Petroleum)'!$V23</f>
        <v>0.2792296157</v>
      </c>
      <c r="AU2468" s="334">
        <f>AU2248*'Assumptions (Petroleum)'!$V23</f>
        <v>0.2393396706</v>
      </c>
      <c r="AV2468" s="334">
        <f>AV2248*'Assumptions (Petroleum)'!$V23</f>
        <v>0.1994497255</v>
      </c>
      <c r="AW2468" s="334">
        <f>AW2248*'Assumptions (Petroleum)'!$V23</f>
        <v>0.1595597804</v>
      </c>
      <c r="AX2468" s="334">
        <f>AX2248*'Assumptions (Petroleum)'!$V23</f>
        <v>0.1196698353</v>
      </c>
      <c r="AY2468" s="334">
        <f>AY2248*'Assumptions (Petroleum)'!$V23</f>
        <v>0.07977989021</v>
      </c>
      <c r="AZ2468" s="334">
        <f>AZ2248*'Assumptions (Petroleum)'!$V23</f>
        <v>0.03988994511</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0.0001092</v>
      </c>
      <c r="Y2470" s="247">
        <f t="shared" ref="Y2470:BA2470" si="84">X2470-Y2469+X2479</f>
        <v>0.0001092</v>
      </c>
      <c r="Z2470" s="247">
        <f t="shared" si="84"/>
        <v>0.0001092</v>
      </c>
      <c r="AA2470" s="247">
        <f t="shared" si="84"/>
        <v>0.0001092</v>
      </c>
      <c r="AB2470" s="247">
        <f t="shared" si="84"/>
        <v>0.0001092</v>
      </c>
      <c r="AC2470" s="247">
        <f t="shared" si="84"/>
        <v>0.0001092</v>
      </c>
      <c r="AD2470" s="247">
        <f t="shared" si="84"/>
        <v>0.0001092</v>
      </c>
      <c r="AE2470" s="247">
        <f t="shared" si="84"/>
        <v>0.0001092</v>
      </c>
      <c r="AF2470" s="247">
        <f t="shared" si="84"/>
        <v>0.0001092</v>
      </c>
      <c r="AG2470" s="247">
        <f t="shared" si="84"/>
        <v>0.0001092</v>
      </c>
      <c r="AH2470" s="247">
        <f t="shared" si="84"/>
        <v>0.0001092</v>
      </c>
      <c r="AI2470" s="247">
        <f t="shared" si="84"/>
        <v>0.0001092</v>
      </c>
      <c r="AJ2470" s="247">
        <f t="shared" si="84"/>
        <v>0.0001092</v>
      </c>
      <c r="AK2470" s="247">
        <f t="shared" si="84"/>
        <v>0.0001092</v>
      </c>
      <c r="AL2470" s="247">
        <f t="shared" si="84"/>
        <v>0.0001092</v>
      </c>
      <c r="AM2470" s="247">
        <f t="shared" si="84"/>
        <v>0.0001092</v>
      </c>
      <c r="AN2470" s="247">
        <f t="shared" si="84"/>
        <v>0.0001092</v>
      </c>
      <c r="AO2470" s="247">
        <f t="shared" si="84"/>
        <v>0.0001092</v>
      </c>
      <c r="AP2470" s="247">
        <f t="shared" si="84"/>
        <v>0.0001092</v>
      </c>
      <c r="AQ2470" s="247">
        <f t="shared" si="84"/>
        <v>0.0001092</v>
      </c>
      <c r="AR2470" s="247">
        <f t="shared" si="84"/>
        <v>0.0001092</v>
      </c>
      <c r="AS2470" s="247">
        <f t="shared" si="84"/>
        <v>0.0001092</v>
      </c>
      <c r="AT2470" s="247">
        <f t="shared" si="84"/>
        <v>0.0001092</v>
      </c>
      <c r="AU2470" s="247">
        <f t="shared" si="84"/>
        <v>0.0001092</v>
      </c>
      <c r="AV2470" s="247">
        <f t="shared" si="84"/>
        <v>0.0001092</v>
      </c>
      <c r="AW2470" s="247">
        <f t="shared" si="84"/>
        <v>0.0001092</v>
      </c>
      <c r="AX2470" s="247">
        <f t="shared" si="84"/>
        <v>0.0001092</v>
      </c>
      <c r="AY2470" s="247">
        <f t="shared" si="84"/>
        <v>0.0001092</v>
      </c>
      <c r="AZ2470" s="247">
        <f t="shared" si="84"/>
        <v>0.0001092</v>
      </c>
      <c r="BA2470" s="247">
        <f t="shared" si="84"/>
        <v>0.0001092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2</v>
      </c>
      <c r="AJ2471" s="338">
        <f>'Assumptions (Battery)'!AI46</f>
        <v>17.5</v>
      </c>
      <c r="AK2471" s="338">
        <f>'Assumptions (Battery)'!AJ46</f>
        <v>3.8</v>
      </c>
      <c r="AL2471" s="338">
        <f>'Assumptions (Battery)'!AK46</f>
        <v>4</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7.67</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27.3</v>
      </c>
      <c r="Y2472" s="253">
        <f t="shared" ref="Y2472:BA2472" si="85">X2472-Y2471+X2478</f>
        <v>27.3</v>
      </c>
      <c r="Z2472" s="253">
        <f t="shared" si="85"/>
        <v>27.3</v>
      </c>
      <c r="AA2472" s="253">
        <f t="shared" si="85"/>
        <v>27.3</v>
      </c>
      <c r="AB2472" s="253">
        <f t="shared" si="85"/>
        <v>27.3</v>
      </c>
      <c r="AC2472" s="253">
        <f t="shared" si="85"/>
        <v>27.3</v>
      </c>
      <c r="AD2472" s="253">
        <f t="shared" si="85"/>
        <v>27.3</v>
      </c>
      <c r="AE2472" s="253">
        <f t="shared" si="85"/>
        <v>27.3</v>
      </c>
      <c r="AF2472" s="253">
        <f t="shared" si="85"/>
        <v>27.3</v>
      </c>
      <c r="AG2472" s="253">
        <f t="shared" si="85"/>
        <v>27.3</v>
      </c>
      <c r="AH2472" s="253">
        <f t="shared" si="85"/>
        <v>27.3</v>
      </c>
      <c r="AI2472" s="253">
        <f t="shared" si="85"/>
        <v>25.3</v>
      </c>
      <c r="AJ2472" s="253">
        <f t="shared" si="85"/>
        <v>7.8</v>
      </c>
      <c r="AK2472" s="253">
        <f t="shared" si="85"/>
        <v>11.67</v>
      </c>
      <c r="AL2472" s="253">
        <f t="shared" si="85"/>
        <v>10.56</v>
      </c>
      <c r="AM2472" s="253">
        <f t="shared" si="85"/>
        <v>13.65</v>
      </c>
      <c r="AN2472" s="253">
        <f t="shared" si="85"/>
        <v>13.65</v>
      </c>
      <c r="AO2472" s="253">
        <f t="shared" si="85"/>
        <v>13.65</v>
      </c>
      <c r="AP2472" s="253">
        <f t="shared" si="85"/>
        <v>13.65</v>
      </c>
      <c r="AQ2472" s="253">
        <f t="shared" si="85"/>
        <v>13.65</v>
      </c>
      <c r="AR2472" s="253">
        <f t="shared" si="85"/>
        <v>13.65</v>
      </c>
      <c r="AS2472" s="253">
        <f t="shared" si="85"/>
        <v>13.65</v>
      </c>
      <c r="AT2472" s="253">
        <f t="shared" si="85"/>
        <v>13.65</v>
      </c>
      <c r="AU2472" s="253">
        <f t="shared" si="85"/>
        <v>13.65</v>
      </c>
      <c r="AV2472" s="253">
        <f t="shared" si="85"/>
        <v>13.65</v>
      </c>
      <c r="AW2472" s="253">
        <f t="shared" si="85"/>
        <v>13.65</v>
      </c>
      <c r="AX2472" s="253">
        <f t="shared" si="85"/>
        <v>13.65</v>
      </c>
      <c r="AY2472" s="253">
        <f t="shared" si="85"/>
        <v>13.65</v>
      </c>
      <c r="AZ2472" s="253">
        <f t="shared" si="85"/>
        <v>13.65</v>
      </c>
      <c r="BA2472" s="253">
        <f t="shared" si="85"/>
        <v>5.98</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2.0</v>
      </c>
      <c r="S2473" s="171">
        <v>19.5</v>
      </c>
      <c r="T2473" s="171">
        <v>23.3</v>
      </c>
      <c r="U2473" s="171">
        <v>27.3</v>
      </c>
      <c r="V2473" s="319">
        <f t="shared" ref="V2473:W2473" si="86">U2473+V2478</f>
        <v>27.3</v>
      </c>
      <c r="W2473" s="319">
        <f t="shared" si="86"/>
        <v>27.3</v>
      </c>
      <c r="X2473" s="154">
        <f t="shared" ref="X2473:AZ2473" si="87">W2473+($BA$2473-$W$2473)/($BA$2-$W$2)</f>
        <v>26.39</v>
      </c>
      <c r="Y2473" s="154">
        <f t="shared" si="87"/>
        <v>25.48</v>
      </c>
      <c r="Z2473" s="154">
        <f t="shared" si="87"/>
        <v>24.57</v>
      </c>
      <c r="AA2473" s="154">
        <f t="shared" si="87"/>
        <v>23.66</v>
      </c>
      <c r="AB2473" s="154">
        <f t="shared" si="87"/>
        <v>22.75</v>
      </c>
      <c r="AC2473" s="154">
        <f t="shared" si="87"/>
        <v>21.84</v>
      </c>
      <c r="AD2473" s="154">
        <f t="shared" si="87"/>
        <v>20.93</v>
      </c>
      <c r="AE2473" s="154">
        <f t="shared" si="87"/>
        <v>20.02</v>
      </c>
      <c r="AF2473" s="154">
        <f t="shared" si="87"/>
        <v>19.11</v>
      </c>
      <c r="AG2473" s="154">
        <f t="shared" si="87"/>
        <v>18.2</v>
      </c>
      <c r="AH2473" s="154">
        <f t="shared" si="87"/>
        <v>17.29</v>
      </c>
      <c r="AI2473" s="154">
        <f t="shared" si="87"/>
        <v>16.38</v>
      </c>
      <c r="AJ2473" s="154">
        <f t="shared" si="87"/>
        <v>15.47</v>
      </c>
      <c r="AK2473" s="154">
        <f t="shared" si="87"/>
        <v>14.56</v>
      </c>
      <c r="AL2473" s="154">
        <f t="shared" si="87"/>
        <v>13.65</v>
      </c>
      <c r="AM2473" s="154">
        <f t="shared" si="87"/>
        <v>12.74</v>
      </c>
      <c r="AN2473" s="154">
        <f t="shared" si="87"/>
        <v>11.83</v>
      </c>
      <c r="AO2473" s="154">
        <f t="shared" si="87"/>
        <v>10.92</v>
      </c>
      <c r="AP2473" s="154">
        <f t="shared" si="87"/>
        <v>10.01</v>
      </c>
      <c r="AQ2473" s="154">
        <f t="shared" si="87"/>
        <v>9.1</v>
      </c>
      <c r="AR2473" s="154">
        <f t="shared" si="87"/>
        <v>8.19</v>
      </c>
      <c r="AS2473" s="154">
        <f t="shared" si="87"/>
        <v>7.28</v>
      </c>
      <c r="AT2473" s="154">
        <f t="shared" si="87"/>
        <v>6.37</v>
      </c>
      <c r="AU2473" s="154">
        <f t="shared" si="87"/>
        <v>5.46</v>
      </c>
      <c r="AV2473" s="154">
        <f t="shared" si="87"/>
        <v>4.55</v>
      </c>
      <c r="AW2473" s="154">
        <f t="shared" si="87"/>
        <v>3.64</v>
      </c>
      <c r="AX2473" s="154">
        <f t="shared" si="87"/>
        <v>2.73</v>
      </c>
      <c r="AY2473" s="154">
        <f t="shared" si="87"/>
        <v>1.82</v>
      </c>
      <c r="AZ2473" s="154">
        <f t="shared" si="87"/>
        <v>0.91</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0.000008</v>
      </c>
      <c r="S2474" s="342">
        <f t="shared" si="88"/>
        <v>0.000078</v>
      </c>
      <c r="T2474" s="342">
        <f t="shared" si="88"/>
        <v>0.0000932</v>
      </c>
      <c r="U2474" s="342">
        <f t="shared" si="88"/>
        <v>0.0001092</v>
      </c>
      <c r="V2474" s="342">
        <f t="shared" si="88"/>
        <v>0.0001092</v>
      </c>
      <c r="W2474" s="342">
        <f t="shared" si="88"/>
        <v>0.0001092</v>
      </c>
      <c r="X2474" s="154">
        <f t="shared" ref="X2474:AZ2474" si="89">W2474+($BA$2474-$W$2474)/($BA$2-$W$2)</f>
        <v>0.00010556</v>
      </c>
      <c r="Y2474" s="154">
        <f t="shared" si="89"/>
        <v>0.00010192</v>
      </c>
      <c r="Z2474" s="154">
        <f t="shared" si="89"/>
        <v>0.00009828</v>
      </c>
      <c r="AA2474" s="154">
        <f t="shared" si="89"/>
        <v>0.00009464</v>
      </c>
      <c r="AB2474" s="154">
        <f t="shared" si="89"/>
        <v>0.000091</v>
      </c>
      <c r="AC2474" s="154">
        <f t="shared" si="89"/>
        <v>0.00008736</v>
      </c>
      <c r="AD2474" s="154">
        <f t="shared" si="89"/>
        <v>0.00008372</v>
      </c>
      <c r="AE2474" s="154">
        <f t="shared" si="89"/>
        <v>0.00008008</v>
      </c>
      <c r="AF2474" s="154">
        <f t="shared" si="89"/>
        <v>0.00007644</v>
      </c>
      <c r="AG2474" s="154">
        <f t="shared" si="89"/>
        <v>0.0000728</v>
      </c>
      <c r="AH2474" s="154">
        <f t="shared" si="89"/>
        <v>0.00006916</v>
      </c>
      <c r="AI2474" s="154">
        <f t="shared" si="89"/>
        <v>0.00006552</v>
      </c>
      <c r="AJ2474" s="154">
        <f t="shared" si="89"/>
        <v>0.00006188</v>
      </c>
      <c r="AK2474" s="154">
        <f t="shared" si="89"/>
        <v>0.00005824</v>
      </c>
      <c r="AL2474" s="154">
        <f t="shared" si="89"/>
        <v>0.0000546</v>
      </c>
      <c r="AM2474" s="154">
        <f t="shared" si="89"/>
        <v>0.00005096</v>
      </c>
      <c r="AN2474" s="154">
        <f t="shared" si="89"/>
        <v>0.00004732</v>
      </c>
      <c r="AO2474" s="154">
        <f t="shared" si="89"/>
        <v>0.00004368</v>
      </c>
      <c r="AP2474" s="154">
        <f t="shared" si="89"/>
        <v>0.00004004</v>
      </c>
      <c r="AQ2474" s="154">
        <f t="shared" si="89"/>
        <v>0.0000364</v>
      </c>
      <c r="AR2474" s="154">
        <f t="shared" si="89"/>
        <v>0.00003276</v>
      </c>
      <c r="AS2474" s="154">
        <f t="shared" si="89"/>
        <v>0.00002912</v>
      </c>
      <c r="AT2474" s="154">
        <f t="shared" si="89"/>
        <v>0.00002548</v>
      </c>
      <c r="AU2474" s="154">
        <f t="shared" si="89"/>
        <v>0.00002184</v>
      </c>
      <c r="AV2474" s="154">
        <f t="shared" si="89"/>
        <v>0.0000182</v>
      </c>
      <c r="AW2474" s="154">
        <f t="shared" si="89"/>
        <v>0.00001456</v>
      </c>
      <c r="AX2474" s="154">
        <f t="shared" si="89"/>
        <v>0.00001092</v>
      </c>
      <c r="AY2474" s="154">
        <f t="shared" si="89"/>
        <v>0.00000728</v>
      </c>
      <c r="AZ2474" s="154">
        <f t="shared" si="89"/>
        <v>0.00000364</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0.0000952060177</v>
      </c>
      <c r="S2475" s="219">
        <f>0.025*(S2473*'Assumptions (Battery)'!R2+S2474*10^6*'Assumptions (Battery)'!R3)/10^9</f>
        <v>0.0008817475639</v>
      </c>
      <c r="T2475" s="219">
        <f>0.025*(T2473*'Assumptions (Battery)'!S2+T2474*10^6*'Assumptions (Battery)'!S3)/10^9</f>
        <v>0.001000785101</v>
      </c>
      <c r="U2475" s="219">
        <f>0.025*(U2473*'Assumptions (Battery)'!T2+U2474*10^6*'Assumptions (Battery)'!T3)/10^9</f>
        <v>0.00111384</v>
      </c>
      <c r="V2475" s="219">
        <f>0.025*(V2473*'Assumptions (Battery)'!U2+V2474*10^6*'Assumptions (Battery)'!U3)/10^9</f>
        <v>0.001074338167</v>
      </c>
      <c r="W2475" s="219">
        <f>0.025*(W2473*'Assumptions (Battery)'!V2+W2474*10^6*'Assumptions (Battery)'!V3)/10^9</f>
        <v>0.001032871127</v>
      </c>
      <c r="X2475" s="219">
        <f>0.025*(X2473*'Assumptions (Battery)'!W2+X2474*10^6*'Assumptions (Battery)'!W3)/10^9</f>
        <v>0.0009536015073</v>
      </c>
      <c r="Y2475" s="219">
        <f>0.025*(Y2473*'Assumptions (Battery)'!X2+Y2474*10^6*'Assumptions (Battery)'!X3)/10^9</f>
        <v>0.0008781209116</v>
      </c>
      <c r="Z2475" s="219">
        <f>0.025*(Z2473*'Assumptions (Battery)'!Y2+Z2474*10^6*'Assumptions (Battery)'!Y3)/10^9</f>
        <v>0.0008010361829</v>
      </c>
      <c r="AA2475" s="219">
        <f>0.025*(AA2473*'Assumptions (Battery)'!Z2+AA2474*10^6*'Assumptions (Battery)'!Z3)/10^9</f>
        <v>0.0007279668827</v>
      </c>
      <c r="AB2475" s="219">
        <f>0.025*(AB2473*'Assumptions (Battery)'!AA2+AB2474*10^6*'Assumptions (Battery)'!AA3)/10^9</f>
        <v>0.0006530699717</v>
      </c>
      <c r="AC2475" s="219">
        <f>0.025*(AC2473*'Assumptions (Battery)'!AB2+AC2474*10^6*'Assumptions (Battery)'!AB3)/10^9</f>
        <v>0.0006149621435</v>
      </c>
      <c r="AD2475" s="219">
        <f>0.025*(AD2473*'Assumptions (Battery)'!AC2+AD2474*10^6*'Assumptions (Battery)'!AC3)/10^9</f>
        <v>0.0005790441316</v>
      </c>
      <c r="AE2475" s="219">
        <f>0.025*(AE2473*'Assumptions (Battery)'!AD2+AE2474*10^6*'Assumptions (Battery)'!AD3)/10^9</f>
        <v>0.0005409938375</v>
      </c>
      <c r="AF2475" s="219">
        <f>0.025*(AF2473*'Assumptions (Battery)'!AE2+AF2474*10^6*'Assumptions (Battery)'!AE3)/10^9</f>
        <v>0.000504024111</v>
      </c>
      <c r="AG2475" s="219">
        <f>0.025*(AG2473*'Assumptions (Battery)'!AF2+AG2474*10^6*'Assumptions (Battery)'!AF3)/10^9</f>
        <v>0.0004693073317</v>
      </c>
      <c r="AH2475" s="219">
        <f>0.025*(AH2473*'Assumptions (Battery)'!AG2+AH2474*10^6*'Assumptions (Battery)'!AG3)/10^9</f>
        <v>0.0004489831624</v>
      </c>
      <c r="AI2475" s="219">
        <f>0.025*(AI2473*'Assumptions (Battery)'!AH2+AI2474*10^6*'Assumptions (Battery)'!AH3)/10^9</f>
        <v>0.0004282836966</v>
      </c>
      <c r="AJ2475" s="219">
        <f>0.025*(AJ2473*'Assumptions (Battery)'!AI2+AJ2474*10^6*'Assumptions (Battery)'!AI3)/10^9</f>
        <v>0.0004056633544</v>
      </c>
      <c r="AK2475" s="219">
        <f>0.025*(AK2473*'Assumptions (Battery)'!AJ2+AK2474*10^6*'Assumptions (Battery)'!AJ3)/10^9</f>
        <v>0.0003842907559</v>
      </c>
      <c r="AL2475" s="219">
        <f>0.025*(AL2473*'Assumptions (Battery)'!AK2+AL2474*10^6*'Assumptions (Battery)'!AK3)/10^9</f>
        <v>0.000362561763</v>
      </c>
      <c r="AM2475" s="219">
        <f>0.025*(AM2473*'Assumptions (Battery)'!AL2+AM2474*10^6*'Assumptions (Battery)'!AL3)/10^9</f>
        <v>0.0003404829321</v>
      </c>
      <c r="AN2475" s="219">
        <f>0.025*(AN2473*'Assumptions (Battery)'!AM2+AN2474*10^6*'Assumptions (Battery)'!AM3)/10^9</f>
        <v>0.000318061452</v>
      </c>
      <c r="AO2475" s="219">
        <f>0.025*(AO2473*'Assumptions (Battery)'!AN2+AO2474*10^6*'Assumptions (Battery)'!AN3)/10^9</f>
        <v>0.0002953051701</v>
      </c>
      <c r="AP2475" s="219">
        <f>0.025*(AP2473*'Assumptions (Battery)'!AO2+AP2474*10^6*'Assumptions (Battery)'!AO3)/10^9</f>
        <v>0.0002725981</v>
      </c>
      <c r="AQ2475" s="219">
        <f>0.025*(AQ2473*'Assumptions (Battery)'!AP2+AQ2474*10^6*'Assumptions (Battery)'!AP3)/10^9</f>
        <v>0.0002491710568</v>
      </c>
      <c r="AR2475" s="219">
        <f>0.025*(AR2473*'Assumptions (Battery)'!AQ2+AR2474*10^6*'Assumptions (Battery)'!AQ3)/10^9</f>
        <v>0.0002254357745</v>
      </c>
      <c r="AS2475" s="219">
        <f>0.025*(AS2473*'Assumptions (Battery)'!AR2+AS2474*10^6*'Assumptions (Battery)'!AR3)/10^9</f>
        <v>0.0002014029859</v>
      </c>
      <c r="AT2475" s="219">
        <f>0.025*(AT2473*'Assumptions (Battery)'!AS2+AT2474*10^6*'Assumptions (Battery)'!AS3)/10^9</f>
        <v>0.0001770842299</v>
      </c>
      <c r="AU2475" s="219">
        <f>0.025*(AU2473*'Assumptions (Battery)'!AT2+AU2474*10^6*'Assumptions (Battery)'!AT3)/10^9</f>
        <v>0.0001518151452</v>
      </c>
      <c r="AV2475" s="219">
        <f>0.025*(AV2473*'Assumptions (Battery)'!AU2+AV2474*10^6*'Assumptions (Battery)'!AU3)/10^9</f>
        <v>0.000127064248</v>
      </c>
      <c r="AW2475" s="219">
        <f>0.025*(AW2473*'Assumptions (Battery)'!AV2+AW2474*10^6*'Assumptions (Battery)'!AV3)/10^9</f>
        <v>0.0001020713982</v>
      </c>
      <c r="AX2475" s="219">
        <f>0.025*(AX2473*'Assumptions (Battery)'!AW2+AX2474*10^6*'Assumptions (Battery)'!AW3)/10^9</f>
        <v>0.00007685182268</v>
      </c>
      <c r="AY2475" s="219">
        <f>0.025*(AY2473*'Assumptions (Battery)'!AX2+AY2474*10^6*'Assumptions (Battery)'!AX3)/10^9</f>
        <v>0.00005142173232</v>
      </c>
      <c r="AZ2475" s="219">
        <f>0.025*(AZ2473*'Assumptions (Battery)'!AY2+AZ2474*10^6*'Assumptions (Battery)'!AY3)/10^9</f>
        <v>0.00002579835992</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0.0000004789328</v>
      </c>
      <c r="S2476" s="95">
        <f>S2474*'Assumptions (Battery)'!R40/10^3</f>
        <v>0.00000499746</v>
      </c>
      <c r="T2476" s="95">
        <f>T2474*'Assumptions (Battery)'!S40/10^3</f>
        <v>0.000005828728</v>
      </c>
      <c r="U2476" s="95">
        <f>U2474*'Assumptions (Battery)'!T40/10^3</f>
        <v>0.00000701064</v>
      </c>
      <c r="V2476" s="95">
        <f>V2474*'Assumptions (Battery)'!U40/10^3</f>
        <v>0.000007107828</v>
      </c>
      <c r="W2476" s="95">
        <f>W2474*'Assumptions (Battery)'!V40/10^3</f>
        <v>0.000007413946176</v>
      </c>
      <c r="X2476" s="95">
        <f>X2474*'Assumptions (Battery)'!W40/10^3</f>
        <v>0.000007221172759</v>
      </c>
      <c r="Y2476" s="95">
        <f>Y2474*'Assumptions (Battery)'!X40/10^3</f>
        <v>0.000007036540493</v>
      </c>
      <c r="Z2476" s="95">
        <f>Z2474*'Assumptions (Battery)'!Y40/10^3</f>
        <v>0.0000068959076</v>
      </c>
      <c r="AA2476" s="95">
        <f>AA2474*'Assumptions (Battery)'!Z40/10^3</f>
        <v>0.000006766716466</v>
      </c>
      <c r="AB2476" s="95">
        <f>AB2474*'Assumptions (Battery)'!AA40/10^3</f>
        <v>0.00000669000969</v>
      </c>
      <c r="AC2476" s="95">
        <f>AC2474*'Assumptions (Battery)'!AB40/10^3</f>
        <v>0.000006526108243</v>
      </c>
      <c r="AD2476" s="95">
        <f>AD2474*'Assumptions (Battery)'!AC40/10^3</f>
        <v>0.000006377087189</v>
      </c>
      <c r="AE2476" s="95">
        <f>AE2474*'Assumptions (Battery)'!AD40/10^3</f>
        <v>0.000006206959158</v>
      </c>
      <c r="AF2476" s="95">
        <f>AF2474*'Assumptions (Battery)'!AE40/10^3</f>
        <v>0.000006033946573</v>
      </c>
      <c r="AG2476" s="95">
        <f>AG2474*'Assumptions (Battery)'!AF40/10^3</f>
        <v>0.000005852738528</v>
      </c>
      <c r="AH2476" s="95">
        <f>AH2474*'Assumptions (Battery)'!AG40/10^3</f>
        <v>0.000005671066055</v>
      </c>
      <c r="AI2476" s="95">
        <f>AI2474*'Assumptions (Battery)'!AH40/10^3</f>
        <v>0.000005457039588</v>
      </c>
      <c r="AJ2476" s="95">
        <f>AJ2474*'Assumptions (Battery)'!AI40/10^3</f>
        <v>0.000005232088898</v>
      </c>
      <c r="AK2476" s="95">
        <f>AK2474*'Assumptions (Battery)'!AJ40/10^3</f>
        <v>0.000004999470694</v>
      </c>
      <c r="AL2476" s="95">
        <f>AL2474*'Assumptions (Battery)'!AK40/10^3</f>
        <v>0.0000047656245</v>
      </c>
      <c r="AM2476" s="95">
        <f>AM2474*'Assumptions (Battery)'!AL40/10^3</f>
        <v>0.000004540105898</v>
      </c>
      <c r="AN2476" s="95">
        <f>AN2474*'Assumptions (Battery)'!AM40/10^3</f>
        <v>0.000004298790605</v>
      </c>
      <c r="AO2476" s="95">
        <f>AO2474*'Assumptions (Battery)'!AN40/10^3</f>
        <v>0.000004057211122</v>
      </c>
      <c r="AP2476" s="95">
        <f>AP2474*'Assumptions (Battery)'!AO40/10^3</f>
        <v>0.000003802213615</v>
      </c>
      <c r="AQ2476" s="95">
        <f>AQ2474*'Assumptions (Battery)'!AP40/10^3</f>
        <v>0.00000352708902</v>
      </c>
      <c r="AR2476" s="95">
        <f>AR2474*'Assumptions (Battery)'!AQ40/10^3</f>
        <v>0.000003236456059</v>
      </c>
      <c r="AS2476" s="95">
        <f>AS2474*'Assumptions (Battery)'!AR40/10^3</f>
        <v>0.00000293165367</v>
      </c>
      <c r="AT2476" s="95">
        <f>AT2474*'Assumptions (Battery)'!AS40/10^3</f>
        <v>0.000002616026759</v>
      </c>
      <c r="AU2476" s="95">
        <f>AU2474*'Assumptions (Battery)'!AT40/10^3</f>
        <v>0.000002288791378</v>
      </c>
      <c r="AV2476" s="95">
        <f>AV2474*'Assumptions (Battery)'!AU40/10^3</f>
        <v>0.000001947056566</v>
      </c>
      <c r="AW2476" s="95">
        <f>AW2474*'Assumptions (Battery)'!AV40/10^3</f>
        <v>0.000001586739773</v>
      </c>
      <c r="AX2476" s="95">
        <f>AX2474*'Assumptions (Battery)'!AW40/10^3</f>
        <v>0.00000121621085</v>
      </c>
      <c r="AY2476" s="95">
        <f>AY2474*'Assumptions (Battery)'!AX40/10^3</f>
        <v>0.0000008400341768</v>
      </c>
      <c r="AZ2476" s="95">
        <f>AZ2474*'Assumptions (Battery)'!AY40/10^3</f>
        <v>0.00000043120532</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2.0</v>
      </c>
      <c r="S2478" s="348">
        <v>17.5</v>
      </c>
      <c r="T2478" s="348">
        <v>3.8</v>
      </c>
      <c r="U2478" s="348">
        <v>4.0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7.67</v>
      </c>
      <c r="AK2478" s="175">
        <f t="shared" si="90"/>
        <v>2.89</v>
      </c>
      <c r="AL2478" s="175">
        <f t="shared" si="90"/>
        <v>3.09</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0.000008</v>
      </c>
      <c r="S2479" s="350">
        <f t="shared" si="91"/>
        <v>0.00007</v>
      </c>
      <c r="T2479" s="350">
        <f t="shared" si="91"/>
        <v>0.0000152</v>
      </c>
      <c r="U2479" s="350">
        <f t="shared" si="91"/>
        <v>0.000016</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0.004009120761</v>
      </c>
      <c r="R2480" s="177">
        <f t="shared" si="93"/>
        <v>0.0333221062</v>
      </c>
      <c r="S2480" s="177">
        <f t="shared" si="93"/>
        <v>0.006873109216</v>
      </c>
      <c r="T2480" s="177">
        <f t="shared" si="93"/>
        <v>0.006872344039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0.001427441942</v>
      </c>
      <c r="AJ2480" s="160">
        <f t="shared" si="93"/>
        <v>0.0005444810305</v>
      </c>
      <c r="AK2480" s="160">
        <f t="shared" si="93"/>
        <v>0.0005851000446</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0.004009120761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0.0333221062</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0.006873109216</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0.001427441942</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0.0005444810305</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0.0005851000446</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0.0008018241522</v>
      </c>
      <c r="R2532" s="279">
        <f>'Assumptions (Battery)'!$V$7*Model!R2480</f>
        <v>0.006664421239</v>
      </c>
      <c r="S2532" s="279">
        <f>'Assumptions (Battery)'!$V$7*Model!S2480</f>
        <v>0.001374621843</v>
      </c>
      <c r="T2532" s="279">
        <f>'Assumptions (Battery)'!$V$7*Model!T2480</f>
        <v>0.001374468808</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0.0002854883885</v>
      </c>
      <c r="AJ2532" s="160">
        <f>'Assumptions (Battery)'!$V$7*Model!AJ2480</f>
        <v>0.0001088962061</v>
      </c>
      <c r="AK2532" s="160">
        <f>'Assumptions (Battery)'!$V$7*Model!AK2480</f>
        <v>0.0001170200089</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0.003207296609</v>
      </c>
      <c r="R2533" s="279">
        <f>'Assumptions (Battery)'!$V$8*Model!R2480</f>
        <v>0.02665768496</v>
      </c>
      <c r="S2533" s="279">
        <f>'Assumptions (Battery)'!$V$8*Model!S2480</f>
        <v>0.005498487373</v>
      </c>
      <c r="T2533" s="279">
        <f>'Assumptions (Battery)'!$V$8*Model!T2480</f>
        <v>0.005497875231</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0.001141953554</v>
      </c>
      <c r="AJ2533" s="160">
        <f>'Assumptions (Battery)'!$V$8*Model!AJ2480</f>
        <v>0.0004355848244</v>
      </c>
      <c r="AK2533" s="160">
        <f>'Assumptions (Battery)'!$V$8*Model!AK2480</f>
        <v>0.0004680800357</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-0.0004600415906</v>
      </c>
      <c r="S2534" s="177">
        <f t="array" ref="S2534">SUM(IF(ISERROR(S2535:S2585),"",S2535:S2585))</f>
        <v>-0.0005917343608</v>
      </c>
      <c r="T2534" s="177">
        <f t="array" ref="T2534">SUM(IF(ISERROR(T2535:T2585),"",T2535:T2585))</f>
        <v>-0.0007339519887</v>
      </c>
      <c r="U2534" s="177">
        <f t="array" ref="U2534">SUM(IF(ISERROR(U2535:U2585),"",U2535:U2585))</f>
        <v>-0.0007926681478</v>
      </c>
      <c r="V2534" s="177">
        <f t="array" ref="V2534">SUM(IF(ISERROR(V2535:V2585),"",V2535:V2585))</f>
        <v>-0.0008560815997</v>
      </c>
      <c r="W2534" s="177">
        <f t="array" ref="W2534">SUM(IF(ISERROR(W2535:W2585),"",W2535:W2585))</f>
        <v>-0.0009245681276</v>
      </c>
      <c r="X2534" s="160">
        <f t="array" ref="X2534">SUM(IF(ISERROR(X2535:X2585),"",X2535:X2585))</f>
        <v>-0.0009985335778</v>
      </c>
      <c r="Y2534" s="160">
        <f t="array" ref="Y2534">SUM(IF(ISERROR(Y2535:Y2585),"",Y2535:Y2585))</f>
        <v>-0.001078416264</v>
      </c>
      <c r="Z2534" s="160">
        <f t="array" ref="Z2534">SUM(IF(ISERROR(Z2535:Z2585),"",Z2535:Z2585))</f>
        <v>-0.001164689565</v>
      </c>
      <c r="AA2534" s="160">
        <f t="array" ref="AA2534">SUM(IF(ISERROR(AA2535:AA2585),"",AA2535:AA2585))</f>
        <v>-0.00125786473</v>
      </c>
      <c r="AB2534" s="160">
        <f t="array" ref="AB2534">SUM(IF(ISERROR(AB2535:AB2585),"",AB2535:AB2585))</f>
        <v>-0.0003652986191</v>
      </c>
      <c r="AC2534" s="160">
        <f t="array" ref="AC2534">SUM(IF(ISERROR(AC2535:AC2585),"",AC2535:AC2585))</f>
        <v>-0.0001896633182</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-0.000007517049428</v>
      </c>
      <c r="AK2534" s="160">
        <f t="array" ref="AK2534">SUM(IF(ISERROR(AK2535:AK2585),"",AK2535:AK2585))</f>
        <v>-0.00001619624477</v>
      </c>
      <c r="AL2534" s="160">
        <f t="array" ref="AL2534">SUM(IF(ISERROR(AL2535:AL2585),"",AL2535:AL2585))</f>
        <v>-0.00001749194435</v>
      </c>
      <c r="AM2534" s="160">
        <f t="array" ref="AM2534">SUM(IF(ISERROR(AM2535:AM2585),"",AM2535:AM2585))</f>
        <v>-0.00001889129989</v>
      </c>
      <c r="AN2534" s="160">
        <f t="array" ref="AN2534">SUM(IF(ISERROR(AN2535:AN2585),"",AN2535:AN2585))</f>
        <v>-0.00002040260389</v>
      </c>
      <c r="AO2534" s="160">
        <f t="array" ref="AO2534">SUM(IF(ISERROR(AO2535:AO2585),"",AO2535:AO2585))</f>
        <v>-0.0000220348122</v>
      </c>
      <c r="AP2534" s="160">
        <f t="array" ref="AP2534">SUM(IF(ISERROR(AP2535:AP2585),"",AP2535:AP2585))</f>
        <v>-0.00002379759717</v>
      </c>
      <c r="AQ2534" s="160">
        <f t="array" ref="AQ2534">SUM(IF(ISERROR(AQ2535:AQ2585),"",AQ2535:AQ2585))</f>
        <v>-0.00002570140495</v>
      </c>
      <c r="AR2534" s="160">
        <f t="array" ref="AR2534">SUM(IF(ISERROR(AR2535:AR2585),"",AR2535:AR2585))</f>
        <v>-0.00002775751734</v>
      </c>
      <c r="AS2534" s="160">
        <f t="array" ref="AS2534">SUM(IF(ISERROR(AS2535:AS2585),"",AS2535:AS2585))</f>
        <v>-0.00002997811873</v>
      </c>
      <c r="AT2534" s="160">
        <f t="array" ref="AT2534">SUM(IF(ISERROR(AT2535:AT2585),"",AT2535:AT2585))</f>
        <v>-0.00001614762231</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-0.0004600415906</v>
      </c>
      <c r="S2550" s="177">
        <f>IF($R$2478&gt;0,PPMT('Assumptions (Battery)'!$V$9,Model!X$1,'Assumptions (Battery)'!$V$12,'Assumptions (Battery)'!$V$7*$R$2480),0)</f>
        <v>-0.0004968449178</v>
      </c>
      <c r="T2550" s="177">
        <f>IF($R$2478&gt;0,PPMT('Assumptions (Battery)'!$V$9,Model!Y$1,'Assumptions (Battery)'!$V$12,'Assumptions (Battery)'!$V$7*$R$2480),0)</f>
        <v>-0.0005365925113</v>
      </c>
      <c r="U2550" s="177">
        <f>IF($R$2478&gt;0,PPMT('Assumptions (Battery)'!$V$9,Model!Z$1,'Assumptions (Battery)'!$V$12,'Assumptions (Battery)'!$V$7*$R$2480),0)</f>
        <v>-0.0005795199122</v>
      </c>
      <c r="V2550" s="177">
        <f>IF($R$2478&gt;0,PPMT('Assumptions (Battery)'!$V$9,Model!AA$1,'Assumptions (Battery)'!$V$12,'Assumptions (Battery)'!$V$7*$R$2480),0)</f>
        <v>-0.0006258815051</v>
      </c>
      <c r="W2550" s="177">
        <f>IF($R$2478&gt;0,PPMT('Assumptions (Battery)'!$V$9,Model!AB$1,'Assumptions (Battery)'!$V$12,'Assumptions (Battery)'!$V$7*$R$2480),0)</f>
        <v>-0.0006759520256</v>
      </c>
      <c r="X2550" s="160">
        <f>IF($R$2478&gt;0,PPMT('Assumptions (Battery)'!$V$9,Model!AC$1,'Assumptions (Battery)'!$V$12,'Assumptions (Battery)'!$V$7*$R$2480),0)</f>
        <v>-0.0007300281876</v>
      </c>
      <c r="Y2550" s="160">
        <f>IF($R$2478&gt;0,PPMT('Assumptions (Battery)'!$V$9,Model!AD$1,'Assumptions (Battery)'!$V$12,'Assumptions (Battery)'!$V$7*$R$2480),0)</f>
        <v>-0.0007884304426</v>
      </c>
      <c r="Z2550" s="160">
        <f>IF($R$2478&gt;0,PPMT('Assumptions (Battery)'!$V$9,Model!AE$1,'Assumptions (Battery)'!$V$12,'Assumptions (Battery)'!$V$7*$R$2480),0)</f>
        <v>-0.000851504878</v>
      </c>
      <c r="AA2550" s="160">
        <f>IF($R$2478&gt;0,PPMT('Assumptions (Battery)'!$V$9,Model!AF$1,'Assumptions (Battery)'!$V$12,'Assumptions (Battery)'!$V$7*$R$2480),0)</f>
        <v>-0.0009196252683</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-0.00009488944299</v>
      </c>
      <c r="T2551" s="160">
        <f>IF($S$2478&gt;0,PPMT('Assumptions (Battery)'!$V$9,Model!X$1,'Assumptions (Battery)'!$V$12,'Assumptions (Battery)'!$V$7*$S$2480),0)</f>
        <v>-0.0001024805984</v>
      </c>
      <c r="U2551" s="160">
        <f>IF($S$2478&gt;0,PPMT('Assumptions (Battery)'!$V$9,Model!Y$1,'Assumptions (Battery)'!$V$12,'Assumptions (Battery)'!$V$7*$S$2480),0)</f>
        <v>-0.0001106790463</v>
      </c>
      <c r="V2551" s="160">
        <f>IF($S$2478&gt;0,PPMT('Assumptions (Battery)'!$V$9,Model!Z$1,'Assumptions (Battery)'!$V$12,'Assumptions (Battery)'!$V$7*$S$2480),0)</f>
        <v>-0.00011953337</v>
      </c>
      <c r="W2551" s="160">
        <f>IF($S$2478&gt;0,PPMT('Assumptions (Battery)'!$V$9,Model!AA$1,'Assumptions (Battery)'!$V$12,'Assumptions (Battery)'!$V$7*$S$2480),0)</f>
        <v>-0.0001290960396</v>
      </c>
      <c r="X2551" s="160">
        <f>IF($S$2478&gt;0,PPMT('Assumptions (Battery)'!$V$9,Model!AB$1,'Assumptions (Battery)'!$V$12,'Assumptions (Battery)'!$V$7*$S$2480),0)</f>
        <v>-0.0001394237228</v>
      </c>
      <c r="Y2551" s="160">
        <f>IF($S$2478&gt;0,PPMT('Assumptions (Battery)'!$V$9,Model!AC$1,'Assumptions (Battery)'!$V$12,'Assumptions (Battery)'!$V$7*$S$2480),0)</f>
        <v>-0.0001505776206</v>
      </c>
      <c r="Z2551" s="160">
        <f>IF($S$2478&gt;0,PPMT('Assumptions (Battery)'!$V$9,Model!AD$1,'Assumptions (Battery)'!$V$12,'Assumptions (Battery)'!$V$7*$S$2480),0)</f>
        <v>-0.0001626238302</v>
      </c>
      <c r="AA2551" s="160">
        <f>IF($S$2478&gt;0,PPMT('Assumptions (Battery)'!$V$9,Model!AE$1,'Assumptions (Battery)'!$V$12,'Assumptions (Battery)'!$V$7*$S$2480),0)</f>
        <v>-0.0001756337367</v>
      </c>
      <c r="AB2551" s="160">
        <f>IF($S$2478&gt;0,PPMT('Assumptions (Battery)'!$V$9,Model!AF$1,'Assumptions (Battery)'!$V$12,'Assumptions (Battery)'!$V$7*$S$2480),0)</f>
        <v>-0.0001896844356</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-0.000007517049428</v>
      </c>
      <c r="AK2568" s="160">
        <f>IF($AJ$2478&gt;0,PPMT('Assumptions (Battery)'!$V$9,Model!X$1,'Assumptions (Battery)'!$V$12,'Assumptions (Battery)'!$V$7*$AJ$2480),0)</f>
        <v>-0.000008118413383</v>
      </c>
      <c r="AL2568" s="160">
        <f>IF($AJ$2478&gt;0,PPMT('Assumptions (Battery)'!$V$9,Model!Y$1,'Assumptions (Battery)'!$V$12,'Assumptions (Battery)'!$V$7*$AJ$2480),0)</f>
        <v>-0.000008767886453</v>
      </c>
      <c r="AM2568" s="160">
        <f>IF($AJ$2478&gt;0,PPMT('Assumptions (Battery)'!$V$9,Model!Z$1,'Assumptions (Battery)'!$V$12,'Assumptions (Battery)'!$V$7*$AJ$2480),0)</f>
        <v>-0.00000946931737</v>
      </c>
      <c r="AN2568" s="160">
        <f>IF($AJ$2478&gt;0,PPMT('Assumptions (Battery)'!$V$9,Model!AA$1,'Assumptions (Battery)'!$V$12,'Assumptions (Battery)'!$V$7*$AJ$2480),0)</f>
        <v>-0.00001022686276</v>
      </c>
      <c r="AO2568" s="160">
        <f>IF($AJ$2478&gt;0,PPMT('Assumptions (Battery)'!$V$9,Model!AB$1,'Assumptions (Battery)'!$V$12,'Assumptions (Battery)'!$V$7*$AJ$2480),0)</f>
        <v>-0.00001104501178</v>
      </c>
      <c r="AP2568" s="160">
        <f>IF($AJ$2478&gt;0,PPMT('Assumptions (Battery)'!$V$9,Model!AC$1,'Assumptions (Battery)'!$V$12,'Assumptions (Battery)'!$V$7*$AJ$2480),0)</f>
        <v>-0.00001192861272</v>
      </c>
      <c r="AQ2568" s="160">
        <f>IF($AJ$2478&gt;0,PPMT('Assumptions (Battery)'!$V$9,Model!AD$1,'Assumptions (Battery)'!$V$12,'Assumptions (Battery)'!$V$7*$AJ$2480),0)</f>
        <v>-0.00001288290174</v>
      </c>
      <c r="AR2568" s="160">
        <f>IF($AJ$2478&gt;0,PPMT('Assumptions (Battery)'!$V$9,Model!AE$1,'Assumptions (Battery)'!$V$12,'Assumptions (Battery)'!$V$7*$AJ$2480),0)</f>
        <v>-0.00001391353388</v>
      </c>
      <c r="AS2568" s="160">
        <f>IF($AJ$2478&gt;0,PPMT('Assumptions (Battery)'!$V$9,Model!AF$1,'Assumptions (Battery)'!$V$12,'Assumptions (Battery)'!$V$7*$AJ$2480),0)</f>
        <v>-0.00001502661659</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-0.000008077831383</v>
      </c>
      <c r="AL2569" s="160">
        <f>IF($AK$2478&gt;0,PPMT('Assumptions (Battery)'!$V$9,Model!X$1,'Assumptions (Battery)'!$V$12,'Assumptions (Battery)'!$V$7*$AK$2480),0)</f>
        <v>-0.000008724057894</v>
      </c>
      <c r="AM2569" s="160">
        <f>IF($AK$2478&gt;0,PPMT('Assumptions (Battery)'!$V$9,Model!Y$1,'Assumptions (Battery)'!$V$12,'Assumptions (Battery)'!$V$7*$AK$2480),0)</f>
        <v>-0.000009421982525</v>
      </c>
      <c r="AN2569" s="160">
        <f>IF($AK$2478&gt;0,PPMT('Assumptions (Battery)'!$V$9,Model!Z$1,'Assumptions (Battery)'!$V$12,'Assumptions (Battery)'!$V$7*$AK$2480),0)</f>
        <v>-0.00001017574113</v>
      </c>
      <c r="AO2569" s="160">
        <f>IF($AK$2478&gt;0,PPMT('Assumptions (Battery)'!$V$9,Model!AA$1,'Assumptions (Battery)'!$V$12,'Assumptions (Battery)'!$V$7*$AK$2480),0)</f>
        <v>-0.00001098980042</v>
      </c>
      <c r="AP2569" s="160">
        <f>IF($AK$2478&gt;0,PPMT('Assumptions (Battery)'!$V$9,Model!AB$1,'Assumptions (Battery)'!$V$12,'Assumptions (Battery)'!$V$7*$AK$2480),0)</f>
        <v>-0.00001186898445</v>
      </c>
      <c r="AQ2569" s="160">
        <f>IF($AK$2478&gt;0,PPMT('Assumptions (Battery)'!$V$9,Model!AC$1,'Assumptions (Battery)'!$V$12,'Assumptions (Battery)'!$V$7*$AK$2480),0)</f>
        <v>-0.00001281850321</v>
      </c>
      <c r="AR2569" s="160">
        <f>IF($AK$2478&gt;0,PPMT('Assumptions (Battery)'!$V$9,Model!AD$1,'Assumptions (Battery)'!$V$12,'Assumptions (Battery)'!$V$7*$AK$2480),0)</f>
        <v>-0.00001384398346</v>
      </c>
      <c r="AS2569" s="160">
        <f>IF($AK$2478&gt;0,PPMT('Assumptions (Battery)'!$V$9,Model!AE$1,'Assumptions (Battery)'!$V$12,'Assumptions (Battery)'!$V$7*$AK$2480),0)</f>
        <v>-0.00001495150214</v>
      </c>
      <c r="AT2569" s="160">
        <f>IF($AK$2478&gt;0,PPMT('Assumptions (Battery)'!$V$9,Model!AF$1,'Assumptions (Battery)'!$V$12,'Assumptions (Battery)'!$V$7*$AK$2480),0)</f>
        <v>-0.00001614762231</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-0.0005331536991</v>
      </c>
      <c r="S2586" s="177">
        <f t="array" ref="S2586">SUM(IF(ISERROR(S2587:S2637),"",S2587:S2637))</f>
        <v>-0.0006063201193</v>
      </c>
      <c r="T2586" s="177">
        <f t="array" ref="T2586">SUM(IF(ISERROR(T2587:T2637),"",T2587:T2637))</f>
        <v>-0.0006689388751</v>
      </c>
      <c r="U2586" s="177">
        <f t="array" ref="U2586">SUM(IF(ISERROR(U2587:U2637),"",U2587:U2637))</f>
        <v>-0.000610222716</v>
      </c>
      <c r="V2586" s="177">
        <f t="array" ref="V2586">SUM(IF(ISERROR(V2587:V2637),"",V2587:V2637))</f>
        <v>-0.0005468092642</v>
      </c>
      <c r="W2586" s="177">
        <f t="array" ref="W2586">SUM(IF(ISERROR(W2587:W2637),"",W2587:W2637))</f>
        <v>-0.0004783227362</v>
      </c>
      <c r="X2586" s="160">
        <f t="array" ref="X2586">SUM(IF(ISERROR(X2587:X2637),"",X2587:X2637))</f>
        <v>-0.000404357286</v>
      </c>
      <c r="Y2586" s="160">
        <f t="array" ref="Y2586">SUM(IF(ISERROR(Y2587:Y2637),"",Y2587:Y2637))</f>
        <v>-0.0003244745998</v>
      </c>
      <c r="Z2586" s="160">
        <f t="array" ref="Z2586">SUM(IF(ISERROR(Z2587:Z2637),"",Z2587:Z2637))</f>
        <v>-0.0002382012986</v>
      </c>
      <c r="AA2586" s="160">
        <f t="array" ref="AA2586">SUM(IF(ISERROR(AA2587:AA2637),"",AA2587:AA2637))</f>
        <v>-0.0001450261334</v>
      </c>
      <c r="AB2586" s="160">
        <f t="array" ref="AB2586">SUM(IF(ISERROR(AB2587:AB2637),"",AB2587:AB2637))</f>
        <v>-0.00004439695499</v>
      </c>
      <c r="AC2586" s="160">
        <f t="array" ref="AC2586">SUM(IF(ISERROR(AC2587:AC2637),"",AC2587:AC2637))</f>
        <v>-0.00001517306546</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-0.000008711696488</v>
      </c>
      <c r="AK2586" s="160">
        <f t="array" ref="AK2586">SUM(IF(ISERROR(AK2587:AK2637),"",AK2587:AK2637))</f>
        <v>-0.00001747193325</v>
      </c>
      <c r="AL2586" s="160">
        <f t="array" ref="AL2586">SUM(IF(ISERROR(AL2587:AL2637),"",AL2587:AL2637))</f>
        <v>-0.00001617623367</v>
      </c>
      <c r="AM2586" s="160">
        <f t="array" ref="AM2586">SUM(IF(ISERROR(AM2587:AM2637),"",AM2587:AM2637))</f>
        <v>-0.00001477687812</v>
      </c>
      <c r="AN2586" s="160">
        <f t="array" ref="AN2586">SUM(IF(ISERROR(AN2587:AN2637),"",AN2587:AN2637))</f>
        <v>-0.00001326557413</v>
      </c>
      <c r="AO2586" s="160">
        <f t="array" ref="AO2586">SUM(IF(ISERROR(AO2587:AO2637),"",AO2587:AO2637))</f>
        <v>-0.00001163336582</v>
      </c>
      <c r="AP2586" s="160">
        <f t="array" ref="AP2586">SUM(IF(ISERROR(AP2587:AP2637),"",AP2587:AP2637))</f>
        <v>-0.00000987058084</v>
      </c>
      <c r="AQ2586" s="160">
        <f t="array" ref="AQ2586">SUM(IF(ISERROR(AQ2587:AQ2637),"",AQ2587:AQ2637))</f>
        <v>-0.000007966773066</v>
      </c>
      <c r="AR2586" s="160">
        <f t="array" ref="AR2586">SUM(IF(ISERROR(AR2587:AR2637),"",AR2587:AR2637))</f>
        <v>-0.000005910660671</v>
      </c>
      <c r="AS2586" s="160">
        <f t="array" ref="AS2586">SUM(IF(ISERROR(AS2587:AS2637),"",AS2587:AS2637))</f>
        <v>-0.000003690059283</v>
      </c>
      <c r="AT2586" s="160">
        <f t="array" ref="AT2586">SUM(IF(ISERROR(AT2587:AT2637),"",AT2587:AT2637))</f>
        <v>-0.000001291809785</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-0.0005331536991</v>
      </c>
      <c r="S2602" s="177">
        <f>IF($R$2478&gt;0,IPMT('Assumptions (Battery)'!$V$9,Model!X$1,'Assumptions (Battery)'!$V$12,'Assumptions (Battery)'!$V$7*$R$2480),0)</f>
        <v>-0.0004963503719</v>
      </c>
      <c r="T2602" s="177">
        <f>IF($R$2478&gt;0,IPMT('Assumptions (Battery)'!$V$9,Model!Y$1,'Assumptions (Battery)'!$V$12,'Assumptions (Battery)'!$V$7*$R$2480),0)</f>
        <v>-0.0004566027784</v>
      </c>
      <c r="U2602" s="177">
        <f>IF($R$2478&gt;0,IPMT('Assumptions (Battery)'!$V$9,Model!Z$1,'Assumptions (Battery)'!$V$12,'Assumptions (Battery)'!$V$7*$R$2480),0)</f>
        <v>-0.0004136753775</v>
      </c>
      <c r="V2602" s="177">
        <f>IF($R$2478&gt;0,IPMT('Assumptions (Battery)'!$V$9,Model!AA$1,'Assumptions (Battery)'!$V$12,'Assumptions (Battery)'!$V$7*$R$2480),0)</f>
        <v>-0.0003673137846</v>
      </c>
      <c r="W2602" s="177">
        <f>IF($R$2478&gt;0,IPMT('Assumptions (Battery)'!$V$9,Model!AB$1,'Assumptions (Battery)'!$V$12,'Assumptions (Battery)'!$V$7*$R$2480),0)</f>
        <v>-0.0003172432642</v>
      </c>
      <c r="X2602" s="160">
        <f>IF($R$2478&gt;0,IPMT('Assumptions (Battery)'!$V$9,Model!AC$1,'Assumptions (Battery)'!$V$12,'Assumptions (Battery)'!$V$7*$R$2480),0)</f>
        <v>-0.0002631671021</v>
      </c>
      <c r="Y2602" s="160">
        <f>IF($R$2478&gt;0,IPMT('Assumptions (Battery)'!$V$9,Model!AD$1,'Assumptions (Battery)'!$V$12,'Assumptions (Battery)'!$V$7*$R$2480),0)</f>
        <v>-0.0002047648471</v>
      </c>
      <c r="Z2602" s="160">
        <f>IF($R$2478&gt;0,IPMT('Assumptions (Battery)'!$V$9,Model!AE$1,'Assumptions (Battery)'!$V$12,'Assumptions (Battery)'!$V$7*$R$2480),0)</f>
        <v>-0.0001416904117</v>
      </c>
      <c r="AA2602" s="160">
        <f>IF($R$2478&gt;0,IPMT('Assumptions (Battery)'!$V$9,Model!AF$1,'Assumptions (Battery)'!$V$12,'Assumptions (Battery)'!$V$7*$R$2480),0)</f>
        <v>-0.00007357002146</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-0.0001099697475</v>
      </c>
      <c r="T2603" s="160">
        <f>IF($S$2478&gt;0,IPMT('Assumptions (Battery)'!$V$9,Model!X$1,'Assumptions (Battery)'!$V$12,'Assumptions (Battery)'!$V$7*$S$2480),0)</f>
        <v>-0.000102378592</v>
      </c>
      <c r="U2603" s="160">
        <f>IF($S$2478&gt;0,IPMT('Assumptions (Battery)'!$V$9,Model!Y$1,'Assumptions (Battery)'!$V$12,'Assumptions (Battery)'!$V$7*$S$2480),0)</f>
        <v>-0.00009418014414</v>
      </c>
      <c r="V2603" s="160">
        <f>IF($S$2478&gt;0,IPMT('Assumptions (Battery)'!$V$9,Model!Z$1,'Assumptions (Battery)'!$V$12,'Assumptions (Battery)'!$V$7*$S$2480),0)</f>
        <v>-0.00008532582044</v>
      </c>
      <c r="W2603" s="160">
        <f>IF($S$2478&gt;0,IPMT('Assumptions (Battery)'!$V$9,Model!AA$1,'Assumptions (Battery)'!$V$12,'Assumptions (Battery)'!$V$7*$S$2480),0)</f>
        <v>-0.00007576315084</v>
      </c>
      <c r="X2603" s="160">
        <f>IF($S$2478&gt;0,IPMT('Assumptions (Battery)'!$V$9,Model!AB$1,'Assumptions (Battery)'!$V$12,'Assumptions (Battery)'!$V$7*$S$2480),0)</f>
        <v>-0.00006543546767</v>
      </c>
      <c r="Y2603" s="160">
        <f>IF($S$2478&gt;0,IPMT('Assumptions (Battery)'!$V$9,Model!AC$1,'Assumptions (Battery)'!$V$12,'Assumptions (Battery)'!$V$7*$S$2480),0)</f>
        <v>-0.00005428156985</v>
      </c>
      <c r="Z2603" s="160">
        <f>IF($S$2478&gt;0,IPMT('Assumptions (Battery)'!$V$9,Model!AD$1,'Assumptions (Battery)'!$V$12,'Assumptions (Battery)'!$V$7*$S$2480),0)</f>
        <v>-0.0000422353602</v>
      </c>
      <c r="AA2603" s="160">
        <f>IF($S$2478&gt;0,IPMT('Assumptions (Battery)'!$V$9,Model!AE$1,'Assumptions (Battery)'!$V$12,'Assumptions (Battery)'!$V$7*$S$2480),0)</f>
        <v>-0.00002922545378</v>
      </c>
      <c r="AB2603" s="160">
        <f>IF($S$2478&gt;0,IPMT('Assumptions (Battery)'!$V$9,Model!AF$1,'Assumptions (Battery)'!$V$12,'Assumptions (Battery)'!$V$7*$S$2480),0)</f>
        <v>-0.00001517475485</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-0.000008711696488</v>
      </c>
      <c r="AK2620" s="160">
        <f>IF($AJ$2478&gt;0,IPMT('Assumptions (Battery)'!$V$9,Model!X$1,'Assumptions (Battery)'!$V$12,'Assumptions (Battery)'!$V$7*$AJ$2480),0)</f>
        <v>-0.000008110332534</v>
      </c>
      <c r="AL2620" s="160">
        <f>IF($AJ$2478&gt;0,IPMT('Assumptions (Battery)'!$V$9,Model!Y$1,'Assumptions (Battery)'!$V$12,'Assumptions (Battery)'!$V$7*$AJ$2480),0)</f>
        <v>-0.000007460859463</v>
      </c>
      <c r="AM2620" s="160">
        <f>IF($AJ$2478&gt;0,IPMT('Assumptions (Battery)'!$V$9,Model!Z$1,'Assumptions (Battery)'!$V$12,'Assumptions (Battery)'!$V$7*$AJ$2480),0)</f>
        <v>-0.000006759428547</v>
      </c>
      <c r="AN2620" s="160">
        <f>IF($AJ$2478&gt;0,IPMT('Assumptions (Battery)'!$V$9,Model!AA$1,'Assumptions (Battery)'!$V$12,'Assumptions (Battery)'!$V$7*$AJ$2480),0)</f>
        <v>-0.000006001883158</v>
      </c>
      <c r="AO2620" s="160">
        <f>IF($AJ$2478&gt;0,IPMT('Assumptions (Battery)'!$V$9,Model!AB$1,'Assumptions (Battery)'!$V$12,'Assumptions (Battery)'!$V$7*$AJ$2480),0)</f>
        <v>-0.000005183734137</v>
      </c>
      <c r="AP2620" s="160">
        <f>IF($AJ$2478&gt;0,IPMT('Assumptions (Battery)'!$V$9,Model!AC$1,'Assumptions (Battery)'!$V$12,'Assumptions (Battery)'!$V$7*$AJ$2480),0)</f>
        <v>-0.000004300133194</v>
      </c>
      <c r="AQ2620" s="160">
        <f>IF($AJ$2478&gt;0,IPMT('Assumptions (Battery)'!$V$9,Model!AD$1,'Assumptions (Battery)'!$V$12,'Assumptions (Battery)'!$V$7*$AJ$2480),0)</f>
        <v>-0.000003345844177</v>
      </c>
      <c r="AR2620" s="160">
        <f>IF($AJ$2478&gt;0,IPMT('Assumptions (Battery)'!$V$9,Model!AE$1,'Assumptions (Battery)'!$V$12,'Assumptions (Battery)'!$V$7*$AJ$2480),0)</f>
        <v>-0.000002315212038</v>
      </c>
      <c r="AS2620" s="160">
        <f>IF($AJ$2478&gt;0,IPMT('Assumptions (Battery)'!$V$9,Model!AF$1,'Assumptions (Battery)'!$V$12,'Assumptions (Battery)'!$V$7*$AJ$2480),0)</f>
        <v>-0.000001202129327</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-0.000009361600714</v>
      </c>
      <c r="AL2621" s="160">
        <f>IF($AK$2478&gt;0,IPMT('Assumptions (Battery)'!$V$9,Model!X$1,'Assumptions (Battery)'!$V$12,'Assumptions (Battery)'!$V$7*$AK$2480),0)</f>
        <v>-0.000008715374203</v>
      </c>
      <c r="AM2621" s="160">
        <f>IF($AK$2478&gt;0,IPMT('Assumptions (Battery)'!$V$9,Model!Y$1,'Assumptions (Battery)'!$V$12,'Assumptions (Battery)'!$V$7*$AK$2480),0)</f>
        <v>-0.000008017449571</v>
      </c>
      <c r="AN2621" s="160">
        <f>IF($AK$2478&gt;0,IPMT('Assumptions (Battery)'!$V$9,Model!Z$1,'Assumptions (Battery)'!$V$12,'Assumptions (Battery)'!$V$7*$AK$2480),0)</f>
        <v>-0.000007263690969</v>
      </c>
      <c r="AO2621" s="160">
        <f>IF($AK$2478&gt;0,IPMT('Assumptions (Battery)'!$V$9,Model!AA$1,'Assumptions (Battery)'!$V$12,'Assumptions (Battery)'!$V$7*$AK$2480),0)</f>
        <v>-0.000006449631679</v>
      </c>
      <c r="AP2621" s="160">
        <f>IF($AK$2478&gt;0,IPMT('Assumptions (Battery)'!$V$9,Model!AB$1,'Assumptions (Battery)'!$V$12,'Assumptions (Battery)'!$V$7*$AK$2480),0)</f>
        <v>-0.000005570447646</v>
      </c>
      <c r="AQ2621" s="160">
        <f>IF($AK$2478&gt;0,IPMT('Assumptions (Battery)'!$V$9,Model!AC$1,'Assumptions (Battery)'!$V$12,'Assumptions (Battery)'!$V$7*$AK$2480),0)</f>
        <v>-0.00000462092889</v>
      </c>
      <c r="AR2621" s="160">
        <f>IF($AK$2478&gt;0,IPMT('Assumptions (Battery)'!$V$9,Model!AD$1,'Assumptions (Battery)'!$V$12,'Assumptions (Battery)'!$V$7*$AK$2480),0)</f>
        <v>-0.000003595448633</v>
      </c>
      <c r="AS2621" s="160">
        <f>IF($AK$2478&gt;0,IPMT('Assumptions (Battery)'!$V$9,Model!AE$1,'Assumptions (Battery)'!$V$12,'Assumptions (Battery)'!$V$7*$AK$2480),0)</f>
        <v>-0.000002487929956</v>
      </c>
      <c r="AT2621" s="160">
        <f>IF($AK$2478&gt;0,IPMT('Assumptions (Battery)'!$V$9,Model!AF$1,'Assumptions (Battery)'!$V$12,'Assumptions (Battery)'!$V$7*$AK$2480),0)</f>
        <v>-0.000001291809785</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0.004761728975</v>
      </c>
      <c r="S2638" s="177">
        <f t="shared" si="94"/>
        <v>0.009142751114</v>
      </c>
      <c r="T2638" s="177">
        <f t="shared" si="94"/>
        <v>0.008493318784</v>
      </c>
      <c r="U2638" s="177">
        <f t="shared" si="94"/>
        <v>0.007047074921</v>
      </c>
      <c r="V2638" s="177">
        <f t="shared" si="94"/>
        <v>0.005036088397</v>
      </c>
      <c r="W2638" s="177">
        <f t="shared" si="94"/>
        <v>0.004444456296</v>
      </c>
      <c r="X2638" s="160">
        <f t="shared" si="94"/>
        <v>0.004202445748</v>
      </c>
      <c r="Y2638" s="160">
        <f t="shared" si="94"/>
        <v>0.002712947678</v>
      </c>
      <c r="Z2638" s="160">
        <f t="shared" si="94"/>
        <v>0.0009202409937</v>
      </c>
      <c r="AA2638" s="160">
        <f t="shared" si="94"/>
        <v>0.0003065065441</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0.00007780633926</v>
      </c>
      <c r="AK2638" s="160">
        <f t="shared" si="94"/>
        <v>0.0002169542007</v>
      </c>
      <c r="AL2638" s="160">
        <f t="shared" si="94"/>
        <v>0.0002385207332</v>
      </c>
      <c r="AM2638" s="160">
        <f t="shared" si="94"/>
        <v>0.0001703396785</v>
      </c>
      <c r="AN2638" s="160">
        <f t="shared" si="94"/>
        <v>0.0001217011516</v>
      </c>
      <c r="AO2638" s="160">
        <f t="shared" si="94"/>
        <v>0.0001008171419</v>
      </c>
      <c r="AP2638" s="160">
        <f t="shared" si="94"/>
        <v>0.00010081308</v>
      </c>
      <c r="AQ2638" s="160">
        <f t="shared" si="94"/>
        <v>0.00007653328794</v>
      </c>
      <c r="AR2638" s="160">
        <f t="shared" si="94"/>
        <v>0.00002609546199</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0.004761728975</v>
      </c>
      <c r="S2654" s="177">
        <f>IF($R$2478&gt;0,'Assumptions (Battery)'!W$13*$R$2480,0)</f>
        <v>0.008160583807</v>
      </c>
      <c r="T2654" s="280">
        <f>IF($R$2478&gt;0,'Assumptions (Battery)'!X$13*$R$2480,0)</f>
        <v>0.005828036374</v>
      </c>
      <c r="U2654" s="177">
        <f>IF($R$2478&gt;0,'Assumptions (Battery)'!Y$13*$R$2480,0)</f>
        <v>0.004161931064</v>
      </c>
      <c r="V2654" s="177">
        <f>IF($R$2478&gt;0,'Assumptions (Battery)'!Z$13*$R$2480,0)</f>
        <v>0.002975664083</v>
      </c>
      <c r="W2654" s="177">
        <f>IF($R$2478&gt;0,'Assumptions (Battery)'!AA$13*$R$2480,0)</f>
        <v>0.002972331873</v>
      </c>
      <c r="X2654" s="160">
        <f>IF($R$2478&gt;0,'Assumptions (Battery)'!AB$13*$R$2480,0)</f>
        <v>0.002975664083</v>
      </c>
      <c r="Y2654" s="160">
        <f>IF($R$2478&gt;0,'Assumptions (Battery)'!AC$13*$R$2480,0)</f>
        <v>0.001486165936</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0.000982167307</v>
      </c>
      <c r="T2655" s="280">
        <f>IF($S$2478&gt;0,'Assumptions (Battery)'!W$13*$S$2480,0)</f>
        <v>0.001683224447</v>
      </c>
      <c r="U2655" s="160">
        <f>IF($S$2478&gt;0,'Assumptions (Battery)'!X$13*$S$2480,0)</f>
        <v>0.001202106802</v>
      </c>
      <c r="V2655" s="160">
        <f>IF($S$2478&gt;0,'Assumptions (Battery)'!Y$13*$S$2480,0)</f>
        <v>0.0008584513411</v>
      </c>
      <c r="W2655" s="160">
        <f>IF($S$2478&gt;0,'Assumptions (Battery)'!Z$13*$S$2480,0)</f>
        <v>0.000613768653</v>
      </c>
      <c r="X2655" s="160">
        <f>IF($S$2478&gt;0,'Assumptions (Battery)'!AA$13*$S$2480,0)</f>
        <v>0.0006130813421</v>
      </c>
      <c r="Y2655" s="160">
        <f>IF($S$2478&gt;0,'Assumptions (Battery)'!AB$13*$S$2480,0)</f>
        <v>0.000613768653</v>
      </c>
      <c r="Z2655" s="160">
        <f>IF($S$2478&gt;0,'Assumptions (Battery)'!AC$13*$S$2480,0)</f>
        <v>0.000306540671</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0.00007780633926</v>
      </c>
      <c r="AK2672" s="160">
        <f>IF($AJ$2478&gt;0,'Assumptions (Battery)'!W13*$AJ$2480,0)</f>
        <v>0.0001333434044</v>
      </c>
      <c r="AL2672" s="160">
        <f>IF($AJ$2478&gt;0,'Assumptions (Battery)'!X13*$AJ$2480,0)</f>
        <v>0.00009522973224</v>
      </c>
      <c r="AM2672" s="160">
        <f>IF($AJ$2478&gt;0,'Assumptions (Battery)'!Y13*$AJ$2480,0)</f>
        <v>0.00006800568071</v>
      </c>
      <c r="AN2672" s="160">
        <f>IF($AJ$2478&gt;0,'Assumptions (Battery)'!Z13*$AJ$2480,0)</f>
        <v>0.00004862215603</v>
      </c>
      <c r="AO2672" s="160">
        <f>IF($AJ$2478&gt;0,'Assumptions (Battery)'!AA13*$AJ$2480,0)</f>
        <v>0.00004856770792</v>
      </c>
      <c r="AP2672" s="160">
        <f>IF($AJ$2478&gt;0,'Assumptions (Battery)'!AB13*$AJ$2480,0)</f>
        <v>0.00004862215603</v>
      </c>
      <c r="AQ2672" s="160">
        <f>IF($AJ$2478&gt;0,'Assumptions (Battery)'!AC13*$AJ$2480,0)</f>
        <v>0.00002428385396</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0.00008361079637</v>
      </c>
      <c r="AL2673" s="160">
        <f>IF($AK$2478&gt;0,'Assumptions (Battery)'!W13*$AK$2480,0)</f>
        <v>0.0001432910009</v>
      </c>
      <c r="AM2673" s="160">
        <f>IF($AK$2478&gt;0,'Assumptions (Battery)'!X13*$AK$2480,0)</f>
        <v>0.0001023339978</v>
      </c>
      <c r="AN2673" s="160">
        <f>IF($AK$2478&gt;0,'Assumptions (Battery)'!Y13*$AK$2480,0)</f>
        <v>0.00007307899557</v>
      </c>
      <c r="AO2673" s="160">
        <f>IF($AK$2478&gt;0,'Assumptions (Battery)'!Z13*$AK$2480,0)</f>
        <v>0.00005224943398</v>
      </c>
      <c r="AP2673" s="160">
        <f>IF($AK$2478&gt;0,'Assumptions (Battery)'!AA13*$AK$2480,0)</f>
        <v>0.00005219092398</v>
      </c>
      <c r="AQ2673" s="160">
        <f>IF($AK$2478&gt;0,'Assumptions (Battery)'!AB13*$AK$2480,0)</f>
        <v>0.00005224943398</v>
      </c>
      <c r="AR2673" s="160">
        <f>IF($AK$2478&gt;0,'Assumptions (Battery)'!AC13*$AK$2480,0)</f>
        <v>0.00002609546199</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-0.003207296609</v>
      </c>
      <c r="R2690" s="160">
        <f>IF(Model!R2476+Model!R2477-R2475-R2638+R2586&gt;0,(1-'Assumptions (Battery)'!Q32)*(Model!R2476+Model!R2477-R2475-R2638+R2586)+Model!R2638-R2533+Model!R2534,Model!R2476+Model!R2477-R2475+R2586-R2533+Model!R2534)</f>
        <v>-0.02774560733</v>
      </c>
      <c r="S2690" s="160">
        <f>IF(Model!S2476+Model!S2477-S2475-S2638+S2586&gt;0,(1-'Assumptions (Battery)'!R32)*(Model!S2476+Model!S2477-S2475-S2638+S2586)+Model!S2638-S2533+Model!S2534,Model!S2476+Model!S2477-S2475+S2586-S2533+Model!S2534)</f>
        <v>-0.007573291957</v>
      </c>
      <c r="T2690" s="160">
        <f>IF(Model!T2476+Model!T2477-T2475-T2638+T2586&gt;0,(1-'Assumptions (Battery)'!S32)*(Model!T2476+Model!T2477-T2475-T2638+T2586)+Model!T2638-T2533+Model!T2534,Model!T2476+Model!T2477-T2475+T2586-T2533+Model!T2534)</f>
        <v>-0.007895722468</v>
      </c>
      <c r="U2690" s="160">
        <f>IF(Model!U2476+Model!U2477-U2475-U2638+U2586&gt;0,(1-'Assumptions (Battery)'!T32)*(Model!U2476+Model!U2477-U2475-U2638+U2586)+Model!U2638-U2533+Model!U2534,Model!U2476+Model!U2477-U2475+U2586-U2533+Model!U2534)</f>
        <v>-0.002509720224</v>
      </c>
      <c r="V2690" s="160">
        <f>IF(Model!V2476+Model!V2477-V2475-V2638+V2586&gt;0,(1-'Assumptions (Battery)'!U32)*(Model!V2476+Model!V2477-V2475-V2638+V2586)+Model!V2638-V2533+Model!V2534,Model!V2476+Model!V2477-V2475+V2586-V2533+Model!V2534)</f>
        <v>-0.002470121203</v>
      </c>
      <c r="W2690" s="160">
        <f>IF(Model!W2476+Model!W2477-W2475-W2638+W2586&gt;0,(1-'Assumptions (Battery)'!V32)*(Model!W2476+Model!W2477-W2475-W2638+W2586)+Model!W2638-W2533+Model!W2534,Model!W2476+Model!W2477-W2475+W2586-W2533+Model!W2534)</f>
        <v>-0.002428348044</v>
      </c>
      <c r="X2690" s="160">
        <f>IF(Model!X2476+Model!X2477-X2475-X2638+X2586&gt;0,(1-'Assumptions (Battery)'!W32)*(Model!X2476+Model!X2477-X2475-X2638+X2586)+Model!X2638-X2533+Model!X2534,Model!X2476+Model!X2477-X2475+X2586-X2533+Model!X2534)</f>
        <v>-0.002349271198</v>
      </c>
      <c r="Y2690" s="160">
        <f>IF(Model!Y2476+Model!Y2477-Y2475-Y2638+Y2586&gt;0,(1-'Assumptions (Battery)'!X32)*(Model!Y2476+Model!Y2477-Y2475-Y2638+Y2586)+Model!Y2638-Y2533+Model!Y2534,Model!Y2476+Model!Y2477-Y2475+Y2586-Y2533+Model!Y2534)</f>
        <v>-0.002273975235</v>
      </c>
      <c r="Z2690" s="160">
        <f>IF(Model!Z2476+Model!Z2477-Z2475-Z2638+Z2586&gt;0,(1-'Assumptions (Battery)'!Y32)*(Model!Z2476+Model!Z2477-Z2475-Z2638+Z2586)+Model!Z2638-Z2533+Model!Z2534,Model!Z2476+Model!Z2477-Z2475+Z2586-Z2533+Model!Z2534)</f>
        <v>-0.002197031139</v>
      </c>
      <c r="AA2690" s="160">
        <f>IF(Model!AA2476+Model!AA2477-AA2475-AA2638+AA2586&gt;0,(1-'Assumptions (Battery)'!Z32)*(Model!AA2476+Model!AA2477-AA2475-AA2638+AA2586)+Model!AA2638-AA2533+Model!AA2534,Model!AA2476+Model!AA2477-AA2475+AA2586-AA2533+Model!AA2534)</f>
        <v>-0.00212409103</v>
      </c>
      <c r="AB2690" s="160">
        <f>IF(Model!AB2476+Model!AB2477-AB2475-AB2638+AB2586&gt;0,(1-'Assumptions (Battery)'!AA32)*(Model!AB2476+Model!AB2477-AB2475-AB2638+AB2586)+Model!AB2638-AB2533+Model!AB2534,Model!AB2476+Model!AB2477-AB2475+AB2586-AB2533+Model!AB2534)</f>
        <v>-0.001056075536</v>
      </c>
      <c r="AC2690" s="160">
        <f>IF(Model!AC2476+Model!AC2477-AC2475-AC2638+AC2586&gt;0,(1-'Assumptions (Battery)'!AB32)*(Model!AC2476+Model!AC2477-AC2475-AC2638+AC2586)+Model!AC2638-AC2533+Model!AC2534,Model!AC2476+Model!AC2477-AC2475+AC2586-AC2533+Model!AC2534)</f>
        <v>-0.0008132724189</v>
      </c>
      <c r="AD2690" s="160">
        <f>IF(Model!AD2476+Model!AD2477-AD2475-AD2638+AD2586&gt;0,(1-'Assumptions (Battery)'!AC32)*(Model!AD2476+Model!AD2477-AD2475-AD2638+AD2586)+Model!AD2638-AD2533+Model!AD2534,Model!AD2476+Model!AD2477-AD2475+AD2586-AD2533+Model!AD2534)</f>
        <v>-0.0005726670444</v>
      </c>
      <c r="AE2690" s="160">
        <f>IF(Model!AE2476+Model!AE2477-AE2475-AE2638+AE2586&gt;0,(1-'Assumptions (Battery)'!AD32)*(Model!AE2476+Model!AE2477-AE2475-AE2638+AE2586)+Model!AE2638-AE2533+Model!AE2534,Model!AE2476+Model!AE2477-AE2475+AE2586-AE2533+Model!AE2534)</f>
        <v>-0.0005347868784</v>
      </c>
      <c r="AF2690" s="160">
        <f>IF(Model!AF2476+Model!AF2477-AF2475-AF2638+AF2586&gt;0,(1-'Assumptions (Battery)'!AE32)*(Model!AF2476+Model!AF2477-AF2475-AF2638+AF2586)+Model!AF2638-AF2533+Model!AF2534,Model!AF2476+Model!AF2477-AF2475+AF2586-AF2533+Model!AF2534)</f>
        <v>-0.0004979901645</v>
      </c>
      <c r="AG2690" s="160">
        <f>IF(Model!AG2476+Model!AG2477-AG2475-AG2638+AG2586&gt;0,(1-'Assumptions (Battery)'!AF32)*(Model!AG2476+Model!AG2477-AG2475-AG2638+AG2586)+Model!AG2638-AG2533+Model!AG2534,Model!AG2476+Model!AG2477-AG2475+AG2586-AG2533+Model!AG2534)</f>
        <v>-0.0004634545932</v>
      </c>
      <c r="AH2690" s="160">
        <f>IF(Model!AH2476+Model!AH2477-AH2475-AH2638+AH2586&gt;0,(1-'Assumptions (Battery)'!AG32)*(Model!AH2476+Model!AH2477-AH2475-AH2638+AH2586)+Model!AH2638-AH2533+Model!AH2534,Model!AH2476+Model!AH2477-AH2475+AH2586-AH2533+Model!AH2534)</f>
        <v>-0.0004433120964</v>
      </c>
      <c r="AI2690" s="160">
        <f>IF(Model!AI2476+Model!AI2477-AI2475-AI2638+AI2586&gt;0,(1-'Assumptions (Battery)'!AH32)*(Model!AI2476+Model!AI2477-AI2475-AI2638+AI2586)+Model!AI2638-AI2533+Model!AI2534,Model!AI2476+Model!AI2477-AI2475+AI2586-AI2533+Model!AI2534)</f>
        <v>-0.001564780211</v>
      </c>
      <c r="AJ2690" s="160">
        <f>IF(Model!AJ2476+Model!AJ2477-AJ2475-AJ2638+AJ2586&gt;0,(1-'Assumptions (Battery)'!AI32)*(Model!AJ2476+Model!AJ2477-AJ2475-AJ2638+AJ2586)+Model!AJ2638-AJ2533+Model!AJ2534,Model!AJ2476+Model!AJ2477-AJ2475+AJ2586-AJ2533+Model!AJ2534)</f>
        <v>-0.0008522448358</v>
      </c>
      <c r="AK2690" s="160">
        <f>IF(Model!AK2476+Model!AK2477-AK2475-AK2638+AK2586&gt;0,(1-'Assumptions (Battery)'!AJ32)*(Model!AK2476+Model!AK2477-AK2475-AK2638+AK2586)+Model!AK2638-AK2533+Model!AK2534,Model!AK2476+Model!AK2477-AK2475+AK2586-AK2533+Model!AK2534)</f>
        <v>-0.0008810394989</v>
      </c>
      <c r="AL2690" s="160">
        <f>IF(Model!AL2476+Model!AL2477-AL2475-AL2638+AL2586&gt;0,(1-'Assumptions (Battery)'!AK32)*(Model!AL2476+Model!AL2477-AL2475-AL2638+AL2586)+Model!AL2638-AL2533+Model!AL2534,Model!AL2476+Model!AL2477-AL2475+AL2586-AL2533+Model!AL2534)</f>
        <v>-0.0003914643165</v>
      </c>
      <c r="AM2690" s="160">
        <f>IF(Model!AM2476+Model!AM2477-AM2475-AM2638+AM2586&gt;0,(1-'Assumptions (Battery)'!AL32)*(Model!AM2476+Model!AM2477-AM2475-AM2638+AM2586)+Model!AM2638-AM2533+Model!AM2534,Model!AM2476+Model!AM2477-AM2475+AM2586-AM2533+Model!AM2534)</f>
        <v>-0.0003696110042</v>
      </c>
      <c r="AN2690" s="160">
        <f>IF(Model!AN2476+Model!AN2477-AN2475-AN2638+AN2586&gt;0,(1-'Assumptions (Battery)'!AM32)*(Model!AN2476+Model!AN2477-AN2475-AN2638+AN2586)+Model!AN2638-AN2533+Model!AN2534,Model!AN2476+Model!AN2477-AN2475+AN2586-AN2533+Model!AN2534)</f>
        <v>-0.0003474308394</v>
      </c>
      <c r="AO2690" s="160">
        <f>IF(Model!AO2476+Model!AO2477-AO2475-AO2638+AO2586&gt;0,(1-'Assumptions (Battery)'!AN32)*(Model!AO2476+Model!AO2477-AO2475-AO2638+AO2586)+Model!AO2638-AO2533+Model!AO2534,Model!AO2476+Model!AO2477-AO2475+AO2586-AO2533+Model!AO2534)</f>
        <v>-0.000324916137</v>
      </c>
      <c r="AP2690" s="160">
        <f>IF(Model!AP2476+Model!AP2477-AP2475-AP2638+AP2586&gt;0,(1-'Assumptions (Battery)'!AO32)*(Model!AP2476+Model!AP2477-AP2475-AP2638+AP2586)+Model!AP2638-AP2533+Model!AP2534,Model!AP2476+Model!AP2477-AP2475+AP2586-AP2533+Model!AP2534)</f>
        <v>-0.0003024640644</v>
      </c>
      <c r="AQ2690" s="160">
        <f>IF(Model!AQ2476+Model!AQ2477-AQ2475-AQ2638+AQ2586&gt;0,(1-'Assumptions (Battery)'!AP32)*(Model!AQ2476+Model!AQ2477-AQ2475-AQ2638+AQ2586)+Model!AQ2638-AQ2533+Model!AQ2534,Model!AQ2476+Model!AQ2477-AQ2475+AQ2586-AQ2533+Model!AQ2534)</f>
        <v>-0.0002793121458</v>
      </c>
      <c r="AR2690" s="160">
        <f>IF(Model!AR2476+Model!AR2477-AR2475-AR2638+AR2586&gt;0,(1-'Assumptions (Battery)'!AQ32)*(Model!AR2476+Model!AR2477-AR2475-AR2638+AR2586)+Model!AR2638-AR2533+Model!AR2534,Model!AR2476+Model!AR2477-AR2475+AR2586-AR2533+Model!AR2534)</f>
        <v>-0.0002558674965</v>
      </c>
      <c r="AS2690" s="160">
        <f>IF(Model!AS2476+Model!AS2477-AS2475-AS2638+AS2586&gt;0,(1-'Assumptions (Battery)'!AR32)*(Model!AS2476+Model!AS2477-AS2475-AS2638+AS2586)+Model!AS2638-AS2533+Model!AS2534,Model!AS2476+Model!AS2477-AS2475+AS2586-AS2533+Model!AS2534)</f>
        <v>-0.0002321395102</v>
      </c>
      <c r="AT2690" s="160">
        <f>IF(Model!AT2476+Model!AT2477-AT2475-AT2638+AT2586&gt;0,(1-'Assumptions (Battery)'!AS32)*(Model!AT2476+Model!AT2477-AT2475-AT2638+AT2586)+Model!AT2638-AT2533+Model!AT2534,Model!AT2476+Model!AT2477-AT2475+AT2586-AT2533+Model!AT2534)</f>
        <v>-0.0001919076353</v>
      </c>
      <c r="AU2690" s="160">
        <f>IF(Model!AU2476+Model!AU2477-AU2475-AU2638+AU2586&gt;0,(1-'Assumptions (Battery)'!AT32)*(Model!AU2476+Model!AU2477-AU2475-AU2638+AU2586)+Model!AU2638-AU2533+Model!AU2534,Model!AU2476+Model!AU2477-AU2475+AU2586-AU2533+Model!AU2534)</f>
        <v>-0.0001495263538</v>
      </c>
      <c r="AV2690" s="160">
        <f>IF(Model!AV2476+Model!AV2477-AV2475-AV2638+AV2586&gt;0,(1-'Assumptions (Battery)'!AU32)*(Model!AV2476+Model!AV2477-AV2475-AV2638+AV2586)+Model!AV2638-AV2533+Model!AV2534,Model!AV2476+Model!AV2477-AV2475+AV2586-AV2533+Model!AV2534)</f>
        <v>-0.0001251171915</v>
      </c>
      <c r="AW2690" s="160">
        <f>IF(Model!AW2476+Model!AW2477-AW2475-AW2638+AW2586&gt;0,(1-'Assumptions (Battery)'!AV32)*(Model!AW2476+Model!AW2477-AW2475-AW2638+AW2586)+Model!AW2638-AW2533+Model!AW2534,Model!AW2476+Model!AW2477-AW2475+AW2586-AW2533+Model!AW2534)</f>
        <v>-0.0001004846584</v>
      </c>
      <c r="AX2690" s="160">
        <f>IF(Model!AX2476+Model!AX2477-AX2475-AX2638+AX2586&gt;0,(1-'Assumptions (Battery)'!AW32)*(Model!AX2476+Model!AX2477-AX2475-AX2638+AX2586)+Model!AX2638-AX2533+Model!AX2534,Model!AX2476+Model!AX2477-AX2475+AX2586-AX2533+Model!AX2534)</f>
        <v>-0.00007563561183</v>
      </c>
      <c r="AY2690" s="160">
        <f>IF(Model!AY2476+Model!AY2477-AY2475-AY2638+AY2586&gt;0,(1-'Assumptions (Battery)'!AX32)*(Model!AY2476+Model!AY2477-AY2475-AY2638+AY2586)+Model!AY2638-AY2533+Model!AY2534,Model!AY2476+Model!AY2477-AY2475+AY2586-AY2533+Model!AY2534)</f>
        <v>-0.00005058169815</v>
      </c>
      <c r="AZ2690" s="160">
        <f>IF(Model!AZ2476+Model!AZ2477-AZ2475-AZ2638+AZ2586&gt;0,(1-'Assumptions (Battery)'!AY32)*(Model!AZ2476+Model!AZ2477-AZ2475-AZ2638+AZ2586)+Model!AZ2638-AZ2533+Model!AZ2534,Model!AZ2476+Model!AZ2477-AZ2475+AZ2586-AZ2533+Model!AZ2534)</f>
        <v>-0.0000253671546</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0.000552</v>
      </c>
      <c r="S2692" s="362">
        <f>S2479*'Assumptions (Battery)'!$V$31/10^3</f>
        <v>0.00483</v>
      </c>
      <c r="T2692" s="362">
        <f>T2479*'Assumptions (Battery)'!$V$31/10^3</f>
        <v>0.0010488</v>
      </c>
      <c r="U2692" s="362">
        <f>U2479*'Assumptions (Battery)'!$V$31/10^3</f>
        <v>0.001104</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0.5188449131</v>
      </c>
      <c r="D2695" s="366">
        <f>('Assumptions (T&amp;D)'!D57)*'Inflation GDP Population'!C$11/'Inflation GDP Population'!$S$11</f>
        <v>0.53193537</v>
      </c>
      <c r="E2695" s="366">
        <f>('Assumptions (T&amp;D)'!E57)*'Inflation GDP Population'!D$11/'Inflation GDP Population'!$S$11</f>
        <v>0.6028798776</v>
      </c>
      <c r="F2695" s="366">
        <f>('Assumptions (T&amp;D)'!F57)*'Inflation GDP Population'!E$11/'Inflation GDP Population'!$S$11</f>
        <v>0.5863287136</v>
      </c>
      <c r="G2695" s="366">
        <f>('Assumptions (T&amp;D)'!G57)*'Inflation GDP Population'!F$11/'Inflation GDP Population'!$S$11</f>
        <v>0.6970047291</v>
      </c>
      <c r="H2695" s="366">
        <f>('Assumptions (T&amp;D)'!H57)*'Inflation GDP Population'!G$11/'Inflation GDP Population'!$S$11</f>
        <v>0.8512184012</v>
      </c>
      <c r="I2695" s="366">
        <f>('Assumptions (T&amp;D)'!I57)*'Inflation GDP Population'!H$11/'Inflation GDP Population'!$S$11</f>
        <v>1.207183209</v>
      </c>
      <c r="J2695" s="366">
        <f>('Assumptions (T&amp;D)'!J57)*'Inflation GDP Population'!I$11/'Inflation GDP Population'!$S$11</f>
        <v>0.8676901448</v>
      </c>
      <c r="K2695" s="366">
        <f>('Assumptions (T&amp;D)'!K57)*'Inflation GDP Population'!J$11/'Inflation GDP Population'!$S$11</f>
        <v>1.091583751</v>
      </c>
      <c r="L2695" s="366">
        <f>('Assumptions (T&amp;D)'!L57)*'Inflation GDP Population'!K$11/'Inflation GDP Population'!$S$11</f>
        <v>1.268675624</v>
      </c>
      <c r="M2695" s="366">
        <f>('Assumptions (T&amp;D)'!M57)*'Inflation GDP Population'!L$11/'Inflation GDP Population'!$S$11</f>
        <v>1.344582329</v>
      </c>
      <c r="N2695" s="366">
        <f>('Assumptions (T&amp;D)'!N57)*'Inflation GDP Population'!M$11/'Inflation GDP Population'!$S$11</f>
        <v>1.387575793</v>
      </c>
      <c r="O2695" s="366">
        <f>('Assumptions (T&amp;D)'!O57)*'Inflation GDP Population'!N$11/'Inflation GDP Population'!$S$11</f>
        <v>1.407283659</v>
      </c>
      <c r="P2695" s="366">
        <f>('Assumptions (T&amp;D)'!P57)*'Inflation GDP Population'!O$11/'Inflation GDP Population'!$S$11</f>
        <v>1.666238551</v>
      </c>
      <c r="Q2695" s="366">
        <f>('Assumptions (T&amp;D)'!Q57)*'Inflation GDP Population'!P$11/'Inflation GDP Population'!$S$11</f>
        <v>1.731871942</v>
      </c>
      <c r="R2695" s="366">
        <f>('Assumptions (T&amp;D)'!R57)*'Inflation GDP Population'!Q$11/'Inflation GDP Population'!$S$11</f>
        <v>1.851734113</v>
      </c>
      <c r="S2695" s="366">
        <f>('Assumptions (T&amp;D)'!S57)*'Inflation GDP Population'!R$11/'Inflation GDP Population'!$S$11</f>
        <v>1.933499694</v>
      </c>
      <c r="T2695" s="366">
        <f>('Assumptions (T&amp;D)'!T57)*'Inflation GDP Population'!S$11/'Inflation GDP Population'!$S$11</f>
        <v>1.741256779</v>
      </c>
      <c r="U2695" s="366">
        <f>('Assumptions (T&amp;D)'!U57)*'Inflation GDP Population'!T$11/'Inflation GDP Population'!$S$11</f>
        <v>1.722379068</v>
      </c>
      <c r="V2695" s="367">
        <f>('Assumptions (T&amp;D)'!V57)*'Inflation GDP Population'!U$16/'Inflation GDP Population'!$S$16</f>
        <v>1.793909577</v>
      </c>
      <c r="W2695" s="367">
        <f>('Assumptions (T&amp;D)'!W57)*'Inflation GDP Population'!V$16/'Inflation GDP Population'!$S$16</f>
        <v>1.834970906</v>
      </c>
      <c r="X2695" s="367">
        <f>('Assumptions (T&amp;D)'!X57)*'Inflation GDP Population'!W$16/'Inflation GDP Population'!$S$16</f>
        <v>1.871207857</v>
      </c>
      <c r="Y2695" s="367">
        <f>('Assumptions (T&amp;D)'!Y57)*'Inflation GDP Population'!X$16/'Inflation GDP Population'!$S$16</f>
        <v>1.93762662</v>
      </c>
      <c r="Z2695" s="367">
        <f>('Assumptions (T&amp;D)'!Z57)*'Inflation GDP Population'!Y$16/'Inflation GDP Population'!$S$16</f>
        <v>2.005938916</v>
      </c>
      <c r="AA2695" s="367">
        <f>('Assumptions (T&amp;D)'!AA57)*'Inflation GDP Population'!Z$16/'Inflation GDP Population'!$S$16</f>
        <v>2.076193631</v>
      </c>
      <c r="AB2695" s="367">
        <f>('Assumptions (T&amp;D)'!AB57)*'Inflation GDP Population'!AA$16/'Inflation GDP Population'!$S$16</f>
        <v>2.148440841</v>
      </c>
      <c r="AC2695" s="367">
        <f>('Assumptions (T&amp;D)'!AC57)*'Inflation GDP Population'!AB$16/'Inflation GDP Population'!$S$16</f>
        <v>2.222731844</v>
      </c>
      <c r="AD2695" s="367">
        <f>('Assumptions (T&amp;D)'!AD57)*'Inflation GDP Population'!AC$16/'Inflation GDP Population'!$S$16</f>
        <v>2.299119186</v>
      </c>
      <c r="AE2695" s="367">
        <f>('Assumptions (T&amp;D)'!AE57)*'Inflation GDP Population'!AD$16/'Inflation GDP Population'!$S$16</f>
        <v>2.377656691</v>
      </c>
      <c r="AF2695" s="367">
        <f>('Assumptions (T&amp;D)'!AF57)*'Inflation GDP Population'!AE$16/'Inflation GDP Population'!$S$16</f>
        <v>2.458399494</v>
      </c>
      <c r="AG2695" s="367">
        <f>('Assumptions (T&amp;D)'!AG57)*'Inflation GDP Population'!AF$16/'Inflation GDP Population'!$S$16</f>
        <v>2.541404065</v>
      </c>
      <c r="AH2695" s="367">
        <f>('Assumptions (T&amp;D)'!AH57)*'Inflation GDP Population'!AG$16/'Inflation GDP Population'!$S$16</f>
        <v>2.626728247</v>
      </c>
      <c r="AI2695" s="367">
        <f>('Assumptions (T&amp;D)'!AI57)*'Inflation GDP Population'!AH$16/'Inflation GDP Population'!$S$16</f>
        <v>2.714431286</v>
      </c>
      <c r="AJ2695" s="367">
        <f>('Assumptions (T&amp;D)'!AJ57)*'Inflation GDP Population'!AI$16/'Inflation GDP Population'!$S$16</f>
        <v>2.804573861</v>
      </c>
      <c r="AK2695" s="367">
        <f>('Assumptions (T&amp;D)'!AK57)*'Inflation GDP Population'!AJ$16/'Inflation GDP Population'!$S$16</f>
        <v>2.897218122</v>
      </c>
      <c r="AL2695" s="367">
        <f>('Assumptions (T&amp;D)'!AL57)*'Inflation GDP Population'!AK$16/'Inflation GDP Population'!$S$16</f>
        <v>2.99242772</v>
      </c>
      <c r="AM2695" s="367">
        <f>('Assumptions (T&amp;D)'!AM57)*'Inflation GDP Population'!AL$16/'Inflation GDP Population'!$S$16</f>
        <v>3.090267847</v>
      </c>
      <c r="AN2695" s="367">
        <f>('Assumptions (T&amp;D)'!AN57)*'Inflation GDP Population'!AM$16/'Inflation GDP Population'!$S$16</f>
        <v>3.190805269</v>
      </c>
      <c r="AO2695" s="367">
        <f>('Assumptions (T&amp;D)'!AO57)*'Inflation GDP Population'!AN$16/'Inflation GDP Population'!$S$16</f>
        <v>3.29410836</v>
      </c>
      <c r="AP2695" s="367">
        <f>('Assumptions (T&amp;D)'!AP57)*'Inflation GDP Population'!AO$16/'Inflation GDP Population'!$S$16</f>
        <v>3.400247147</v>
      </c>
      <c r="AQ2695" s="367">
        <f>('Assumptions (T&amp;D)'!AQ57)*'Inflation GDP Population'!AP$16/'Inflation GDP Population'!$S$16</f>
        <v>3.50929334</v>
      </c>
      <c r="AR2695" s="367">
        <f>('Assumptions (T&amp;D)'!AR57)*'Inflation GDP Population'!AQ$16/'Inflation GDP Population'!$S$16</f>
        <v>3.62132038</v>
      </c>
      <c r="AS2695" s="367">
        <f>('Assumptions (T&amp;D)'!AS57)*'Inflation GDP Population'!AR$16/'Inflation GDP Population'!$S$16</f>
        <v>3.73640347</v>
      </c>
      <c r="AT2695" s="367">
        <f>('Assumptions (T&amp;D)'!AT57)*'Inflation GDP Population'!AS$16/'Inflation GDP Population'!$S$16</f>
        <v>3.854619624</v>
      </c>
      <c r="AU2695" s="367">
        <f>('Assumptions (T&amp;D)'!AU57)*'Inflation GDP Population'!AT$16/'Inflation GDP Population'!$S$16</f>
        <v>3.976047705</v>
      </c>
      <c r="AV2695" s="367">
        <f>('Assumptions (T&amp;D)'!AV57)*'Inflation GDP Population'!AU$16/'Inflation GDP Population'!$S$16</f>
        <v>4.100768469</v>
      </c>
      <c r="AW2695" s="367">
        <f>('Assumptions (T&amp;D)'!AW57)*'Inflation GDP Population'!AV$16/'Inflation GDP Population'!$S$16</f>
        <v>4.228864608</v>
      </c>
      <c r="AX2695" s="367">
        <f>('Assumptions (T&amp;D)'!AX57)*'Inflation GDP Population'!AW$16/'Inflation GDP Population'!$S$16</f>
        <v>4.360420798</v>
      </c>
      <c r="AY2695" s="367">
        <f>('Assumptions (T&amp;D)'!AY57)*'Inflation GDP Population'!AX$16/'Inflation GDP Population'!$S$16</f>
        <v>4.49552374</v>
      </c>
      <c r="AZ2695" s="367">
        <f>('Assumptions (T&amp;D)'!AZ57)*'Inflation GDP Population'!AY$16/'Inflation GDP Population'!$S$16</f>
        <v>4.634262213</v>
      </c>
      <c r="BA2695" s="367">
        <f>('Assumptions (T&amp;D)'!BA57)*'Inflation GDP Population'!AZ$16/'Inflation GDP Population'!$S$16</f>
        <v>4.776727118</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70.53597317</v>
      </c>
      <c r="D2696" s="369">
        <f>'Assumptions (T&amp;D)'!D63/('Assumptions (T&amp;D)'!D9)</f>
        <v>79.19558902</v>
      </c>
      <c r="E2696" s="369">
        <f>'Assumptions (T&amp;D)'!E63/('Assumptions (T&amp;D)'!E9)</f>
        <v>79.35702721</v>
      </c>
      <c r="F2696" s="369">
        <f>'Assumptions (T&amp;D)'!F63/('Assumptions (T&amp;D)'!F9)</f>
        <v>82.95374209</v>
      </c>
      <c r="G2696" s="369">
        <f>'Assumptions (T&amp;D)'!G63/('Assumptions (T&amp;D)'!G9)</f>
        <v>85.5012984</v>
      </c>
      <c r="H2696" s="369">
        <f>'Assumptions (T&amp;D)'!H63/('Assumptions (T&amp;D)'!H9)</f>
        <v>90.59249535</v>
      </c>
      <c r="I2696" s="369">
        <f>'Assumptions (T&amp;D)'!I63/('Assumptions (T&amp;D)'!I9)</f>
        <v>94.13699225</v>
      </c>
      <c r="J2696" s="369">
        <f>'Assumptions (T&amp;D)'!J63/('Assumptions (T&amp;D)'!J9)</f>
        <v>100.9282179</v>
      </c>
      <c r="K2696" s="369">
        <f>'Assumptions (T&amp;D)'!K63/('Assumptions (T&amp;D)'!K9)</f>
        <v>107.2975776</v>
      </c>
      <c r="L2696" s="369">
        <f>'Assumptions (T&amp;D)'!L63/('Assumptions (T&amp;D)'!L9)</f>
        <v>115.6752785</v>
      </c>
      <c r="M2696" s="369">
        <f>'Assumptions (T&amp;D)'!M63/('Assumptions (T&amp;D)'!M9)</f>
        <v>127.3727891</v>
      </c>
      <c r="N2696" s="369">
        <f>'Assumptions (T&amp;D)'!N63/('Assumptions (T&amp;D)'!N9)</f>
        <v>137.593128</v>
      </c>
      <c r="O2696" s="369">
        <f>'Assumptions (T&amp;D)'!O63/('Assumptions (T&amp;D)'!O9)</f>
        <v>148.357782</v>
      </c>
      <c r="P2696" s="369">
        <f>'Assumptions (T&amp;D)'!P63/('Assumptions (T&amp;D)'!P9)</f>
        <v>166.0643535</v>
      </c>
      <c r="Q2696" s="369">
        <f>'Assumptions (T&amp;D)'!Q63/('Assumptions (T&amp;D)'!Q9)</f>
        <v>184.3297905</v>
      </c>
      <c r="R2696" s="369">
        <f>'Assumptions (T&amp;D)'!R63/('Assumptions (T&amp;D)'!R9)</f>
        <v>211.5173911</v>
      </c>
      <c r="S2696" s="369">
        <f>'Assumptions (T&amp;D)'!S63/('Assumptions (T&amp;D)'!S9)</f>
        <v>239.7285809</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0.4246374812</v>
      </c>
      <c r="D2697" s="371">
        <f>'Assumptions (T&amp;D)'!D65/('Assumptions (T&amp;D)'!D9)</f>
        <v>1.377297906</v>
      </c>
      <c r="E2697" s="371">
        <f>'Assumptions (T&amp;D)'!E65/('Assumptions (T&amp;D)'!E9)</f>
        <v>1.446478676</v>
      </c>
      <c r="F2697" s="371">
        <f>'Assumptions (T&amp;D)'!F65/('Assumptions (T&amp;D)'!F9)</f>
        <v>1.346633152</v>
      </c>
      <c r="G2697" s="371">
        <f>'Assumptions (T&amp;D)'!G65/('Assumptions (T&amp;D)'!G9)</f>
        <v>1.235627165</v>
      </c>
      <c r="H2697" s="371">
        <f>'Assumptions (T&amp;D)'!H65/('Assumptions (T&amp;D)'!H9)</f>
        <v>1.490642249</v>
      </c>
      <c r="I2697" s="371">
        <f>'Assumptions (T&amp;D)'!I65/('Assumptions (T&amp;D)'!I9)</f>
        <v>1.411898067</v>
      </c>
      <c r="J2697" s="371">
        <f>'Assumptions (T&amp;D)'!J65/('Assumptions (T&amp;D)'!J9)</f>
        <v>1.436483414</v>
      </c>
      <c r="K2697" s="371">
        <f>'Assumptions (T&amp;D)'!K65/('Assumptions (T&amp;D)'!K9)</f>
        <v>1.415648008</v>
      </c>
      <c r="L2697" s="371">
        <f>'Assumptions (T&amp;D)'!L65/('Assumptions (T&amp;D)'!L9)</f>
        <v>1.381738164</v>
      </c>
      <c r="M2697" s="371">
        <f>'Assumptions (T&amp;D)'!M65/('Assumptions (T&amp;D)'!M9)</f>
        <v>1.632708829</v>
      </c>
      <c r="N2697" s="371">
        <f>'Assumptions (T&amp;D)'!N65/('Assumptions (T&amp;D)'!N9)</f>
        <v>1.616479347</v>
      </c>
      <c r="O2697" s="371">
        <f>'Assumptions (T&amp;D)'!O65/('Assumptions (T&amp;D)'!O9)</f>
        <v>1.597914322</v>
      </c>
      <c r="P2697" s="371">
        <f>'Assumptions (T&amp;D)'!P65/('Assumptions (T&amp;D)'!P9)</f>
        <v>1.747532837</v>
      </c>
      <c r="Q2697" s="371">
        <f>'Assumptions (T&amp;D)'!Q65/('Assumptions (T&amp;D)'!Q9)</f>
        <v>1.750975561</v>
      </c>
      <c r="R2697" s="371">
        <f>'Assumptions (T&amp;D)'!R65/('Assumptions (T&amp;D)'!R9)</f>
        <v>2.098436711</v>
      </c>
      <c r="S2697" s="371">
        <f>'Assumptions (T&amp;D)'!S65/('Assumptions (T&amp;D)'!S9)</f>
        <v>2.389883813</v>
      </c>
      <c r="T2697" s="371">
        <f>'Assumptions (T&amp;D)'!T65/('Assumptions (T&amp;D)'!T9)</f>
        <v>1.729121293</v>
      </c>
      <c r="U2697" s="371">
        <f>'Assumptions (T&amp;D)'!U65/('Assumptions (T&amp;D)'!U9)</f>
        <v>1.729121293</v>
      </c>
      <c r="V2697" s="371">
        <f>'Assumptions (T&amp;D)'!V65/('Assumptions (T&amp;D)'!V9)</f>
        <v>1.729121293</v>
      </c>
      <c r="W2697" s="371">
        <f>'Assumptions (T&amp;D)'!W65/('Assumptions (T&amp;D)'!W9)</f>
        <v>1.729121293</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0.1230435325</v>
      </c>
      <c r="D2698" s="366">
        <f>'Assumptions (T&amp;D)'!D55*'Inflation GDP Population'!C$11/'Inflation GDP Population'!$S$11</f>
        <v>0.1692356162</v>
      </c>
      <c r="E2698" s="366">
        <f>'Assumptions (T&amp;D)'!E55*'Inflation GDP Population'!D$11/'Inflation GDP Population'!$S$11</f>
        <v>0.1774877156</v>
      </c>
      <c r="F2698" s="366">
        <f>'Assumptions (T&amp;D)'!F55*'Inflation GDP Population'!E$11/'Inflation GDP Population'!$S$11</f>
        <v>0.2035122091</v>
      </c>
      <c r="G2698" s="366">
        <f>'Assumptions (T&amp;D)'!G55*'Inflation GDP Population'!F$11/'Inflation GDP Population'!$S$11</f>
        <v>0.2108216392</v>
      </c>
      <c r="H2698" s="366">
        <f>'Assumptions (T&amp;D)'!H55*'Inflation GDP Population'!G$11/'Inflation GDP Population'!$S$11</f>
        <v>0.3223342235</v>
      </c>
      <c r="I2698" s="366">
        <f>'Assumptions (T&amp;D)'!I55*'Inflation GDP Population'!H$11/'Inflation GDP Population'!$S$11</f>
        <v>0.7563141788</v>
      </c>
      <c r="J2698" s="366">
        <f>'Assumptions (T&amp;D)'!J55*'Inflation GDP Population'!I$11/'Inflation GDP Population'!$S$11</f>
        <v>0.8534564031</v>
      </c>
      <c r="K2698" s="366">
        <f>'Assumptions (T&amp;D)'!K55*'Inflation GDP Population'!J$11/'Inflation GDP Population'!$S$11</f>
        <v>2.308299707</v>
      </c>
      <c r="L2698" s="366">
        <f>'Assumptions (T&amp;D)'!L55*'Inflation GDP Population'!K$11/'Inflation GDP Population'!$S$11</f>
        <v>0.734527185</v>
      </c>
      <c r="M2698" s="366">
        <f>'Assumptions (T&amp;D)'!M55*'Inflation GDP Population'!L$11/'Inflation GDP Population'!$S$11</f>
        <v>0.7524712112</v>
      </c>
      <c r="N2698" s="366">
        <f>'Assumptions (T&amp;D)'!N55*'Inflation GDP Population'!M$11/'Inflation GDP Population'!$S$11</f>
        <v>0.6892348791</v>
      </c>
      <c r="O2698" s="366">
        <f>'Assumptions (T&amp;D)'!O55*'Inflation GDP Population'!N$11/'Inflation GDP Population'!$S$11</f>
        <v>1.61703903</v>
      </c>
      <c r="P2698" s="366">
        <f>'Assumptions (T&amp;D)'!P55*'Inflation GDP Population'!O$11/'Inflation GDP Population'!$S$11</f>
        <v>2.017623477</v>
      </c>
      <c r="Q2698" s="366">
        <f>'Assumptions (T&amp;D)'!Q55*'Inflation GDP Population'!P$11/'Inflation GDP Population'!$S$11</f>
        <v>1.56577166</v>
      </c>
      <c r="R2698" s="366">
        <f>'Assumptions (T&amp;D)'!R55*'Inflation GDP Population'!Q$11/'Inflation GDP Population'!$S$11</f>
        <v>2.065041288</v>
      </c>
      <c r="S2698" s="366">
        <f>'Assumptions (T&amp;D)'!S55*'Inflation GDP Population'!R$11/'Inflation GDP Population'!$S$11</f>
        <v>1.751282614</v>
      </c>
      <c r="T2698" s="366">
        <f>'Assumptions (T&amp;D)'!T55*'Inflation GDP Population'!S$11/'Inflation GDP Population'!$S$11</f>
        <v>1.902615831</v>
      </c>
      <c r="U2698" s="366">
        <f>'Assumptions (T&amp;D)'!U55*'Inflation GDP Population'!T$11/'Inflation GDP Population'!$S$11</f>
        <v>1.926648425</v>
      </c>
      <c r="V2698" s="367">
        <f>'Assumptions (T&amp;D)'!V55*'Inflation GDP Population'!U$16/'Inflation GDP Population'!$S$16</f>
        <v>1.996984214</v>
      </c>
      <c r="W2698" s="367">
        <f>'Assumptions (T&amp;D)'!W55*'Inflation GDP Population'!V$16/'Inflation GDP Population'!$S$16</f>
        <v>2.036420602</v>
      </c>
      <c r="X2698" s="367">
        <f>'Assumptions (T&amp;D)'!X55*'Inflation GDP Population'!W$16/'Inflation GDP Population'!$S$16</f>
        <v>2.126112172</v>
      </c>
      <c r="Y2698" s="367">
        <f>'Assumptions (T&amp;D)'!Y55*'Inflation GDP Population'!X$16/'Inflation GDP Population'!$S$16</f>
        <v>2.176606441</v>
      </c>
      <c r="Z2698" s="367">
        <f>'Assumptions (T&amp;D)'!Z55*'Inflation GDP Population'!Y$16/'Inflation GDP Population'!$S$16</f>
        <v>2.228265882</v>
      </c>
      <c r="AA2698" s="367">
        <f>'Assumptions (T&amp;D)'!AA55*'Inflation GDP Population'!Z$16/'Inflation GDP Population'!$S$16</f>
        <v>2.281116823</v>
      </c>
      <c r="AB2698" s="367">
        <f>'Assumptions (T&amp;D)'!AB55*'Inflation GDP Population'!AA$16/'Inflation GDP Population'!$S$16</f>
        <v>2.335865339</v>
      </c>
      <c r="AC2698" s="367">
        <f>'Assumptions (T&amp;D)'!AC55*'Inflation GDP Population'!AB$16/'Inflation GDP Population'!$S$16</f>
        <v>2.390501456</v>
      </c>
      <c r="AD2698" s="367">
        <f>'Assumptions (T&amp;D)'!AD55*'Inflation GDP Population'!AC$16/'Inflation GDP Population'!$S$16</f>
        <v>2.447090783</v>
      </c>
      <c r="AE2698" s="367">
        <f>'Assumptions (T&amp;D)'!AE55*'Inflation GDP Population'!AD$16/'Inflation GDP Population'!$S$16</f>
        <v>2.504982905</v>
      </c>
      <c r="AF2698" s="367">
        <f>'Assumptions (T&amp;D)'!AF55*'Inflation GDP Population'!AE$16/'Inflation GDP Population'!$S$16</f>
        <v>2.564207209</v>
      </c>
      <c r="AG2698" s="367">
        <f>'Assumptions (T&amp;D)'!AG55*'Inflation GDP Population'!AF$16/'Inflation GDP Population'!$S$16</f>
        <v>2.624793733</v>
      </c>
      <c r="AH2698" s="367">
        <f>'Assumptions (T&amp;D)'!AH55*'Inflation GDP Population'!AG$16/'Inflation GDP Population'!$S$16</f>
        <v>2.686773183</v>
      </c>
      <c r="AI2698" s="367">
        <f>'Assumptions (T&amp;D)'!AI55*'Inflation GDP Population'!AH$16/'Inflation GDP Population'!$S$16</f>
        <v>2.750176947</v>
      </c>
      <c r="AJ2698" s="367">
        <f>'Assumptions (T&amp;D)'!AJ55*'Inflation GDP Population'!AI$16/'Inflation GDP Population'!$S$16</f>
        <v>2.815037108</v>
      </c>
      <c r="AK2698" s="367">
        <f>'Assumptions (T&amp;D)'!AK55*'Inflation GDP Population'!AJ$16/'Inflation GDP Population'!$S$16</f>
        <v>2.88162942</v>
      </c>
      <c r="AL2698" s="367">
        <f>'Assumptions (T&amp;D)'!AL55*'Inflation GDP Population'!AK$16/'Inflation GDP Population'!$S$16</f>
        <v>2.955245953</v>
      </c>
      <c r="AM2698" s="367">
        <f>'Assumptions (T&amp;D)'!AM55*'Inflation GDP Population'!AL$16/'Inflation GDP Population'!$S$16</f>
        <v>3.022687843</v>
      </c>
      <c r="AN2698" s="367">
        <f>'Assumptions (T&amp;D)'!AN55*'Inflation GDP Population'!AM$16/'Inflation GDP Population'!$S$16</f>
        <v>3.108344407</v>
      </c>
      <c r="AO2698" s="367">
        <f>'Assumptions (T&amp;D)'!AO55*'Inflation GDP Population'!AN$16/'Inflation GDP Population'!$S$16</f>
        <v>3.176398706</v>
      </c>
      <c r="AP2698" s="367">
        <f>'Assumptions (T&amp;D)'!AP55*'Inflation GDP Population'!AO$16/'Inflation GDP Population'!$S$16</f>
        <v>3.258178271</v>
      </c>
      <c r="AQ2698" s="367">
        <f>'Assumptions (T&amp;D)'!AQ55*'Inflation GDP Population'!AP$16/'Inflation GDP Population'!$S$16</f>
        <v>3.366962418</v>
      </c>
      <c r="AR2698" s="367">
        <f>'Assumptions (T&amp;D)'!AR55*'Inflation GDP Population'!AQ$16/'Inflation GDP Population'!$S$16</f>
        <v>3.39096722</v>
      </c>
      <c r="AS2698" s="367">
        <f>'Assumptions (T&amp;D)'!AS55*'Inflation GDP Population'!AR$16/'Inflation GDP Population'!$S$16</f>
        <v>3.471853445</v>
      </c>
      <c r="AT2698" s="367">
        <f>'Assumptions (T&amp;D)'!AT55*'Inflation GDP Population'!AS$16/'Inflation GDP Population'!$S$16</f>
        <v>3.580090456</v>
      </c>
      <c r="AU2698" s="367">
        <f>'Assumptions (T&amp;D)'!AU55*'Inflation GDP Population'!AT$16/'Inflation GDP Population'!$S$16</f>
        <v>3.692528637</v>
      </c>
      <c r="AV2698" s="367">
        <f>'Assumptions (T&amp;D)'!AV55*'Inflation GDP Population'!AU$16/'Inflation GDP Population'!$S$16</f>
        <v>3.728744799</v>
      </c>
      <c r="AW2698" s="367">
        <f>'Assumptions (T&amp;D)'!AW55*'Inflation GDP Population'!AV$16/'Inflation GDP Population'!$S$16</f>
        <v>3.806971712</v>
      </c>
      <c r="AX2698" s="367">
        <f>'Assumptions (T&amp;D)'!AX55*'Inflation GDP Population'!AW$16/'Inflation GDP Population'!$S$16</f>
        <v>3.8957627</v>
      </c>
      <c r="AY2698" s="367">
        <f>'Assumptions (T&amp;D)'!AY55*'Inflation GDP Population'!AX$16/'Inflation GDP Population'!$S$16</f>
        <v>3.986842145</v>
      </c>
      <c r="AZ2698" s="367">
        <f>'Assumptions (T&amp;D)'!AZ55*'Inflation GDP Population'!AY$16/'Inflation GDP Population'!$S$16</f>
        <v>4.136694425</v>
      </c>
      <c r="BA2698" s="367">
        <f>'Assumptions (T&amp;D)'!BA55*'Inflation GDP Population'!AZ$16/'Inflation GDP Population'!$S$16</f>
        <v>4.218385739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0.04921741299</v>
      </c>
      <c r="D2699" s="371">
        <f>D2698*'Assumptions (T&amp;D)'!$C$18</f>
        <v>0.06769424649</v>
      </c>
      <c r="E2699" s="371">
        <f>E2698*'Assumptions (T&amp;D)'!$C$18</f>
        <v>0.07099508624</v>
      </c>
      <c r="F2699" s="371">
        <f>F2698*'Assumptions (T&amp;D)'!$C$18</f>
        <v>0.08140488364</v>
      </c>
      <c r="G2699" s="371">
        <f>G2698*'Assumptions (T&amp;D)'!$C$18</f>
        <v>0.08432865569</v>
      </c>
      <c r="H2699" s="371">
        <f>H2698*'Assumptions (T&amp;D)'!$C$18</f>
        <v>0.1289336894</v>
      </c>
      <c r="I2699" s="371">
        <f>I2698*'Assumptions (T&amp;D)'!$C$18</f>
        <v>0.3025256715</v>
      </c>
      <c r="J2699" s="371">
        <f>J2698*'Assumptions (T&amp;D)'!$C$18</f>
        <v>0.3413825613</v>
      </c>
      <c r="K2699" s="371">
        <f>K2698*'Assumptions (T&amp;D)'!$C$18</f>
        <v>0.9233198827</v>
      </c>
      <c r="L2699" s="371">
        <f>L2698*'Assumptions (T&amp;D)'!$C$18</f>
        <v>0.293810874</v>
      </c>
      <c r="M2699" s="371">
        <f>M2698*'Assumptions (T&amp;D)'!$C$18</f>
        <v>0.3009884845</v>
      </c>
      <c r="N2699" s="371">
        <f>N2698*'Assumptions (T&amp;D)'!$C$18</f>
        <v>0.2756939516</v>
      </c>
      <c r="O2699" s="371">
        <f>O2698*'Assumptions (T&amp;D)'!$C$18</f>
        <v>0.6468156121</v>
      </c>
      <c r="P2699" s="371">
        <f>P2698*'Assumptions (T&amp;D)'!$C$18</f>
        <v>0.8070493909</v>
      </c>
      <c r="Q2699" s="371">
        <f>Q2698*'Assumptions (T&amp;D)'!$C$18</f>
        <v>0.6263086638</v>
      </c>
      <c r="R2699" s="371">
        <f>R2698*'Assumptions (T&amp;D)'!$C$18</f>
        <v>0.826016515</v>
      </c>
      <c r="S2699" s="371">
        <f>S2698*'Assumptions (T&amp;D)'!$C$18</f>
        <v>0.7005130456</v>
      </c>
      <c r="T2699" s="371">
        <f>T2698*'Assumptions (T&amp;D)'!$C$18</f>
        <v>0.7610463322</v>
      </c>
      <c r="U2699" s="371">
        <f>U2698*'Assumptions (T&amp;D)'!$C$18</f>
        <v>0.77065937</v>
      </c>
      <c r="V2699" s="371">
        <f>V2698*'Assumptions (T&amp;D)'!$C$18</f>
        <v>0.7987936857</v>
      </c>
      <c r="W2699" s="371">
        <f>W2698*'Assumptions (T&amp;D)'!$C$18</f>
        <v>0.8145682409</v>
      </c>
      <c r="X2699" s="371">
        <f>X2698*'Assumptions (T&amp;D)'!$C$18</f>
        <v>0.850444869</v>
      </c>
      <c r="Y2699" s="371">
        <f>Y2698*'Assumptions (T&amp;D)'!$C$18</f>
        <v>0.8706425763</v>
      </c>
      <c r="Z2699" s="371">
        <f>Z2698*'Assumptions (T&amp;D)'!$C$18</f>
        <v>0.8913063527</v>
      </c>
      <c r="AA2699" s="371">
        <f>AA2698*'Assumptions (T&amp;D)'!$C$18</f>
        <v>0.9124467291</v>
      </c>
      <c r="AB2699" s="371">
        <f>AB2698*'Assumptions (T&amp;D)'!$C$18</f>
        <v>0.9343461356</v>
      </c>
      <c r="AC2699" s="371">
        <f>AC2698*'Assumptions (T&amp;D)'!$C$18</f>
        <v>0.9562005824</v>
      </c>
      <c r="AD2699" s="371">
        <f>AD2698*'Assumptions (T&amp;D)'!$C$18</f>
        <v>0.9788363131</v>
      </c>
      <c r="AE2699" s="371">
        <f>AE2698*'Assumptions (T&amp;D)'!$C$18</f>
        <v>1.001993162</v>
      </c>
      <c r="AF2699" s="371">
        <f>AF2698*'Assumptions (T&amp;D)'!$C$18</f>
        <v>1.025682883</v>
      </c>
      <c r="AG2699" s="371">
        <f>AG2698*'Assumptions (T&amp;D)'!$C$18</f>
        <v>1.049917493</v>
      </c>
      <c r="AH2699" s="371">
        <f>AH2698*'Assumptions (T&amp;D)'!$C$18</f>
        <v>1.074709273</v>
      </c>
      <c r="AI2699" s="371">
        <f>AI2698*'Assumptions (T&amp;D)'!$C$18</f>
        <v>1.100070779</v>
      </c>
      <c r="AJ2699" s="371">
        <f>AJ2698*'Assumptions (T&amp;D)'!$C$18</f>
        <v>1.126014843</v>
      </c>
      <c r="AK2699" s="371">
        <f>AK2698*'Assumptions (T&amp;D)'!$C$18</f>
        <v>1.152651768</v>
      </c>
      <c r="AL2699" s="371">
        <f>AL2698*'Assumptions (T&amp;D)'!$C$18</f>
        <v>1.182098381</v>
      </c>
      <c r="AM2699" s="371">
        <f>AM2698*'Assumptions (T&amp;D)'!$C$18</f>
        <v>1.209075137</v>
      </c>
      <c r="AN2699" s="371">
        <f>AN2698*'Assumptions (T&amp;D)'!$C$18</f>
        <v>1.243337763</v>
      </c>
      <c r="AO2699" s="371">
        <f>AO2698*'Assumptions (T&amp;D)'!$C$18</f>
        <v>1.270559482</v>
      </c>
      <c r="AP2699" s="371">
        <f>AP2698*'Assumptions (T&amp;D)'!$C$18</f>
        <v>1.303271308</v>
      </c>
      <c r="AQ2699" s="371">
        <f>AQ2698*'Assumptions (T&amp;D)'!$C$18</f>
        <v>1.346784967</v>
      </c>
      <c r="AR2699" s="371">
        <f>AR2698*'Assumptions (T&amp;D)'!$C$18</f>
        <v>1.356386888</v>
      </c>
      <c r="AS2699" s="371">
        <f>AS2698*'Assumptions (T&amp;D)'!$C$18</f>
        <v>1.388741378</v>
      </c>
      <c r="AT2699" s="371">
        <f>AT2698*'Assumptions (T&amp;D)'!$C$18</f>
        <v>1.432036182</v>
      </c>
      <c r="AU2699" s="371">
        <f>AU2698*'Assumptions (T&amp;D)'!$C$18</f>
        <v>1.477011455</v>
      </c>
      <c r="AV2699" s="371">
        <f>AV2698*'Assumptions (T&amp;D)'!$C$18</f>
        <v>1.49149792</v>
      </c>
      <c r="AW2699" s="371">
        <f>AW2698*'Assumptions (T&amp;D)'!$C$18</f>
        <v>1.522788685</v>
      </c>
      <c r="AX2699" s="371">
        <f>AX2698*'Assumptions (T&amp;D)'!$C$18</f>
        <v>1.55830508</v>
      </c>
      <c r="AY2699" s="371">
        <f>AY2698*'Assumptions (T&amp;D)'!$C$18</f>
        <v>1.594736858</v>
      </c>
      <c r="AZ2699" s="371">
        <f>AZ2698*'Assumptions (T&amp;D)'!$C$18</f>
        <v>1.65467777</v>
      </c>
      <c r="BA2699" s="371">
        <f>BA2698*'Assumptions (T&amp;D)'!$C$18</f>
        <v>1.687354295</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0.07382611948</v>
      </c>
      <c r="D2700" s="371">
        <f>D2698*'Assumptions (T&amp;D)'!$C$19</f>
        <v>0.1015413697</v>
      </c>
      <c r="E2700" s="371">
        <f>E2698*'Assumptions (T&amp;D)'!$C$19</f>
        <v>0.1064926294</v>
      </c>
      <c r="F2700" s="371">
        <f>F2698*'Assumptions (T&amp;D)'!$C$19</f>
        <v>0.1221073255</v>
      </c>
      <c r="G2700" s="371">
        <f>G2698*'Assumptions (T&amp;D)'!$C$19</f>
        <v>0.1264929835</v>
      </c>
      <c r="H2700" s="371">
        <f>H2698*'Assumptions (T&amp;D)'!$C$19</f>
        <v>0.1934005341</v>
      </c>
      <c r="I2700" s="371">
        <f>I2698*'Assumptions (T&amp;D)'!$C$19</f>
        <v>0.4537885073</v>
      </c>
      <c r="J2700" s="371">
        <f>J2698*'Assumptions (T&amp;D)'!$C$19</f>
        <v>0.5120738419</v>
      </c>
      <c r="K2700" s="371">
        <f>K2698*'Assumptions (T&amp;D)'!$C$19</f>
        <v>1.384979824</v>
      </c>
      <c r="L2700" s="371">
        <f>L2698*'Assumptions (T&amp;D)'!$C$19</f>
        <v>0.440716311</v>
      </c>
      <c r="M2700" s="371">
        <f>M2698*'Assumptions (T&amp;D)'!$C$19</f>
        <v>0.4514827267</v>
      </c>
      <c r="N2700" s="371">
        <f>N2698*'Assumptions (T&amp;D)'!$C$19</f>
        <v>0.4135409274</v>
      </c>
      <c r="O2700" s="371">
        <f>O2698*'Assumptions (T&amp;D)'!$C$19</f>
        <v>0.9702234182</v>
      </c>
      <c r="P2700" s="371">
        <f>P2698*'Assumptions (T&amp;D)'!$C$19</f>
        <v>1.210574086</v>
      </c>
      <c r="Q2700" s="371">
        <f>Q2698*'Assumptions (T&amp;D)'!$C$19</f>
        <v>0.9394629958</v>
      </c>
      <c r="R2700" s="371">
        <f>R2698*'Assumptions (T&amp;D)'!$C$19</f>
        <v>1.239024773</v>
      </c>
      <c r="S2700" s="371">
        <f>S2698*'Assumptions (T&amp;D)'!$C$19</f>
        <v>1.050769568</v>
      </c>
      <c r="T2700" s="371">
        <f>T2698*'Assumptions (T&amp;D)'!$C$19</f>
        <v>1.141569498</v>
      </c>
      <c r="U2700" s="371">
        <f>U2698*'Assumptions (T&amp;D)'!$C$19</f>
        <v>1.155989055</v>
      </c>
      <c r="V2700" s="371">
        <f>V2698*'Assumptions (T&amp;D)'!$C$19</f>
        <v>1.198190529</v>
      </c>
      <c r="W2700" s="371">
        <f>W2698*'Assumptions (T&amp;D)'!$C$19</f>
        <v>1.221852361</v>
      </c>
      <c r="X2700" s="371">
        <f>X2698*'Assumptions (T&amp;D)'!$C$19</f>
        <v>1.275667303</v>
      </c>
      <c r="Y2700" s="371">
        <f>Y2698*'Assumptions (T&amp;D)'!$C$19</f>
        <v>1.305963864</v>
      </c>
      <c r="Z2700" s="371">
        <f>Z2698*'Assumptions (T&amp;D)'!$C$19</f>
        <v>1.336959529</v>
      </c>
      <c r="AA2700" s="371">
        <f>AA2698*'Assumptions (T&amp;D)'!$C$19</f>
        <v>1.368670094</v>
      </c>
      <c r="AB2700" s="371">
        <f>AB2698*'Assumptions (T&amp;D)'!$C$19</f>
        <v>1.401519203</v>
      </c>
      <c r="AC2700" s="371">
        <f>AC2698*'Assumptions (T&amp;D)'!$C$19</f>
        <v>1.434300874</v>
      </c>
      <c r="AD2700" s="371">
        <f>AD2698*'Assumptions (T&amp;D)'!$C$19</f>
        <v>1.46825447</v>
      </c>
      <c r="AE2700" s="371">
        <f>AE2698*'Assumptions (T&amp;D)'!$C$19</f>
        <v>1.502989743</v>
      </c>
      <c r="AF2700" s="371">
        <f>AF2698*'Assumptions (T&amp;D)'!$C$19</f>
        <v>1.538524325</v>
      </c>
      <c r="AG2700" s="371">
        <f>AG2698*'Assumptions (T&amp;D)'!$C$19</f>
        <v>1.57487624</v>
      </c>
      <c r="AH2700" s="371">
        <f>AH2698*'Assumptions (T&amp;D)'!$C$19</f>
        <v>1.61206391</v>
      </c>
      <c r="AI2700" s="371">
        <f>AI2698*'Assumptions (T&amp;D)'!$C$19</f>
        <v>1.650106168</v>
      </c>
      <c r="AJ2700" s="371">
        <f>AJ2698*'Assumptions (T&amp;D)'!$C$19</f>
        <v>1.689022265</v>
      </c>
      <c r="AK2700" s="371">
        <f>AK2698*'Assumptions (T&amp;D)'!$C$19</f>
        <v>1.728977652</v>
      </c>
      <c r="AL2700" s="371">
        <f>AL2698*'Assumptions (T&amp;D)'!$C$19</f>
        <v>1.773147572</v>
      </c>
      <c r="AM2700" s="371">
        <f>AM2698*'Assumptions (T&amp;D)'!$C$19</f>
        <v>1.813612706</v>
      </c>
      <c r="AN2700" s="371">
        <f>AN2698*'Assumptions (T&amp;D)'!$C$19</f>
        <v>1.865006644</v>
      </c>
      <c r="AO2700" s="371">
        <f>AO2698*'Assumptions (T&amp;D)'!$C$19</f>
        <v>1.905839223</v>
      </c>
      <c r="AP2700" s="371">
        <f>AP2698*'Assumptions (T&amp;D)'!$C$19</f>
        <v>1.954906963</v>
      </c>
      <c r="AQ2700" s="371">
        <f>AQ2698*'Assumptions (T&amp;D)'!$C$19</f>
        <v>2.020177451</v>
      </c>
      <c r="AR2700" s="371">
        <f>AR2698*'Assumptions (T&amp;D)'!$C$19</f>
        <v>2.034580332</v>
      </c>
      <c r="AS2700" s="371">
        <f>AS2698*'Assumptions (T&amp;D)'!$C$19</f>
        <v>2.083112067</v>
      </c>
      <c r="AT2700" s="371">
        <f>AT2698*'Assumptions (T&amp;D)'!$C$19</f>
        <v>2.148054274</v>
      </c>
      <c r="AU2700" s="371">
        <f>AU2698*'Assumptions (T&amp;D)'!$C$19</f>
        <v>2.215517182</v>
      </c>
      <c r="AV2700" s="371">
        <f>AV2698*'Assumptions (T&amp;D)'!$C$19</f>
        <v>2.237246879</v>
      </c>
      <c r="AW2700" s="371">
        <f>AW2698*'Assumptions (T&amp;D)'!$C$19</f>
        <v>2.284183027</v>
      </c>
      <c r="AX2700" s="371">
        <f>AX2698*'Assumptions (T&amp;D)'!$C$19</f>
        <v>2.33745762</v>
      </c>
      <c r="AY2700" s="371">
        <f>AY2698*'Assumptions (T&amp;D)'!$C$19</f>
        <v>2.392105287</v>
      </c>
      <c r="AZ2700" s="371">
        <f>AZ2698*'Assumptions (T&amp;D)'!$C$19</f>
        <v>2.482016655</v>
      </c>
      <c r="BA2700" s="371">
        <f>BA2698*'Assumptions (T&amp;D)'!$C$19</f>
        <v>2.531031443</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-0.002324102074</v>
      </c>
      <c r="D2701" s="372">
        <f t="array" ref="D2701">SUM(IF(ISERROR(D2702:D2752),"",D2702:D2752))</f>
        <v>-0.005631096035</v>
      </c>
      <c r="E2701" s="372">
        <f t="array" ref="E2701">SUM(IF(ISERROR(E2702:E2752),"",E2702:E2752))</f>
        <v>-0.009251041606</v>
      </c>
      <c r="F2701" s="372">
        <f t="array" ref="F2701">SUM(IF(ISERROR(F2702:F2752),"",F2702:F2752))</f>
        <v>-0.01353449703</v>
      </c>
      <c r="G2701" s="372">
        <f t="array" ref="G2701">SUM(IF(ISERROR(G2702:G2752),"",G2702:G2752))</f>
        <v>-0.01815948043</v>
      </c>
      <c r="H2701" s="372">
        <f t="array" ref="H2701">SUM(IF(ISERROR(H2702:H2752),"",H2702:H2752))</f>
        <v>-0.02511045083</v>
      </c>
      <c r="I2701" s="372">
        <f t="array" ref="I2701">SUM(IF(ISERROR(I2702:I2752),"",I2702:I2752))</f>
        <v>-0.04058880264</v>
      </c>
      <c r="J2701" s="372">
        <f t="array" ref="J2701">SUM(IF(ISERROR(J2702:J2752),"",J2702:J2752))</f>
        <v>-0.05863724257</v>
      </c>
      <c r="K2701" s="372">
        <f t="array" ref="K2701">SUM(IF(ISERROR(K2702:K2752),"",K2702:K2752))</f>
        <v>-0.1050227239</v>
      </c>
      <c r="L2701" s="372">
        <f t="array" ref="L2701">SUM(IF(ISERROR(L2702:L2752),"",L2702:L2752))</f>
        <v>-0.123885386</v>
      </c>
      <c r="M2701" s="372">
        <f t="array" ref="M2701">SUM(IF(ISERROR(M2702:M2752),"",M2702:M2752))</f>
        <v>-0.1439829596</v>
      </c>
      <c r="N2701" s="372">
        <f t="array" ref="N2701">SUM(IF(ISERROR(N2702:N2752),"",N2702:N2752))</f>
        <v>-0.1638407313</v>
      </c>
      <c r="O2701" s="372">
        <f t="array" ref="O2701">SUM(IF(ISERROR(O2702:O2752),"",O2702:O2752))</f>
        <v>-0.202166533</v>
      </c>
      <c r="P2701" s="372">
        <f t="array" ref="P2701">SUM(IF(ISERROR(P2702:P2752),"",P2702:P2752))</f>
        <v>-0.2498792311</v>
      </c>
      <c r="Q2701" s="372">
        <f t="array" ref="Q2701">SUM(IF(ISERROR(Q2702:Q2752),"",Q2702:Q2752))</f>
        <v>-0.2913235001</v>
      </c>
      <c r="R2701" s="372">
        <f t="array" ref="R2701">SUM(IF(ISERROR(R2702:R2752),"",R2702:R2752))</f>
        <v>-0.3395048741</v>
      </c>
      <c r="S2701" s="372">
        <f t="array" ref="S2701">SUM(IF(ISERROR(S2702:S2752),"",S2702:S2752))</f>
        <v>-0.3822983005</v>
      </c>
      <c r="T2701" s="372">
        <f t="array" ref="T2701">SUM(IF(ISERROR(T2702:T2752),"",T2702:T2752))</f>
        <v>-0.4296702058</v>
      </c>
      <c r="U2701" s="372">
        <f t="array" ref="U2701">SUM(IF(ISERROR(U2702:U2752),"",U2702:U2752))</f>
        <v>-0.4787601873</v>
      </c>
      <c r="V2701" s="372">
        <f t="array" ref="V2701">SUM(IF(ISERROR(V2702:V2752),"",V2702:V2752))</f>
        <v>-0.5312335343</v>
      </c>
      <c r="W2701" s="372">
        <f t="array" ref="W2701">SUM(IF(ISERROR(W2702:W2752),"",W2702:W2752))</f>
        <v>-0.5827192182</v>
      </c>
      <c r="X2701" s="372">
        <f t="array" ref="X2701">SUM(IF(ISERROR(X2702:X2752),"",X2702:X2752))</f>
        <v>-0.6219017778</v>
      </c>
      <c r="Y2701" s="372">
        <f t="array" ref="Y2701">SUM(IF(ISERROR(Y2702:Y2752),"",Y2702:Y2752))</f>
        <v>-0.6602186989</v>
      </c>
      <c r="Z2701" s="372">
        <f t="array" ref="Z2701">SUM(IF(ISERROR(Z2702:Z2752),"",Z2702:Z2752))</f>
        <v>-0.6462096774</v>
      </c>
      <c r="AA2701" s="372">
        <f t="array" ref="AA2701">SUM(IF(ISERROR(AA2702:AA2752),"",AA2702:AA2752))</f>
        <v>-0.6921613074</v>
      </c>
      <c r="AB2701" s="372">
        <f t="array" ref="AB2701">SUM(IF(ISERROR(AB2702:AB2752),"",AB2702:AB2752))</f>
        <v>-0.7406498833</v>
      </c>
      <c r="AC2701" s="372">
        <f t="array" ref="AC2701">SUM(IF(ISERROR(AC2702:AC2752),"",AC2702:AC2752))</f>
        <v>-0.7948695851</v>
      </c>
      <c r="AD2701" s="372">
        <f t="array" ref="AD2701">SUM(IF(ISERROR(AD2702:AD2752),"",AD2702:AD2752))</f>
        <v>-0.817580543</v>
      </c>
      <c r="AE2701" s="372">
        <f t="array" ref="AE2701">SUM(IF(ISERROR(AE2702:AE2752),"",AE2702:AE2752))</f>
        <v>-0.8272862388</v>
      </c>
      <c r="AF2701" s="372">
        <f t="array" ref="AF2701">SUM(IF(ISERROR(AF2702:AF2752),"",AF2702:AF2752))</f>
        <v>-0.8556915773</v>
      </c>
      <c r="AG2701" s="372">
        <f t="array" ref="AG2701">SUM(IF(ISERROR(AG2702:AG2752),"",AG2702:AG2752))</f>
        <v>-0.8676740009</v>
      </c>
      <c r="AH2701" s="372">
        <f t="array" ref="AH2701">SUM(IF(ISERROR(AH2702:AH2752),"",AH2702:AH2752))</f>
        <v>-0.8932841166</v>
      </c>
      <c r="AI2701" s="372">
        <f t="array" ref="AI2701">SUM(IF(ISERROR(AI2702:AI2752),"",AI2702:AI2752))</f>
        <v>-0.9155745304</v>
      </c>
      <c r="AJ2701" s="372">
        <f t="array" ref="AJ2701">SUM(IF(ISERROR(AJ2702:AJ2752),"",AJ2702:AJ2752))</f>
        <v>-0.9392382891</v>
      </c>
      <c r="AK2701" s="372">
        <f t="array" ref="AK2701">SUM(IF(ISERROR(AK2702:AK2752),"",AK2702:AK2752))</f>
        <v>-0.9626189878</v>
      </c>
      <c r="AL2701" s="372">
        <f t="array" ref="AL2701">SUM(IF(ISERROR(AL2702:AL2752),"",AL2702:AL2752))</f>
        <v>-0.9870065884</v>
      </c>
      <c r="AM2701" s="372">
        <f t="array" ref="AM2701">SUM(IF(ISERROR(AM2702:AM2752),"",AM2702:AM2752))</f>
        <v>-1.010428198</v>
      </c>
      <c r="AN2701" s="372">
        <f t="array" ref="AN2701">SUM(IF(ISERROR(AN2702:AN2752),"",AN2702:AN2752))</f>
        <v>-1.034667105</v>
      </c>
      <c r="AO2701" s="372">
        <f t="array" ref="AO2701">SUM(IF(ISERROR(AO2702:AO2752),"",AO2702:AO2752))</f>
        <v>-1.059385503</v>
      </c>
      <c r="AP2701" s="372">
        <f t="array" ref="AP2701">SUM(IF(ISERROR(AP2702:AP2752),"",AP2702:AP2752))</f>
        <v>-1.084820275</v>
      </c>
      <c r="AQ2701" s="372">
        <f t="array" ref="AQ2701">SUM(IF(ISERROR(AQ2702:AQ2752),"",AQ2702:AQ2752))</f>
        <v>-1.111443626</v>
      </c>
      <c r="AR2701" s="372">
        <f t="array" ref="AR2701">SUM(IF(ISERROR(AR2702:AR2752),"",AR2702:AR2752))</f>
        <v>-1.137714922</v>
      </c>
      <c r="AS2701" s="372">
        <f t="array" ref="AS2701">SUM(IF(ISERROR(AS2702:AS2752),"",AS2702:AS2752))</f>
        <v>-1.164617838</v>
      </c>
      <c r="AT2701" s="372">
        <f t="array" ref="AT2701">SUM(IF(ISERROR(AT2702:AT2752),"",AT2702:AT2752))</f>
        <v>-1.19264963</v>
      </c>
      <c r="AU2701" s="372">
        <f t="array" ref="AU2701">SUM(IF(ISERROR(AU2702:AU2752),"",AU2702:AU2752))</f>
        <v>-1.221892797</v>
      </c>
      <c r="AV2701" s="372">
        <f t="array" ref="AV2701">SUM(IF(ISERROR(AV2702:AV2752),"",AV2702:AV2752))</f>
        <v>-1.250913553</v>
      </c>
      <c r="AW2701" s="372">
        <f t="array" ref="AW2701">SUM(IF(ISERROR(AW2702:AW2752),"",AW2702:AW2752))</f>
        <v>-1.280442074</v>
      </c>
      <c r="AX2701" s="372">
        <f t="array" ref="AX2701">SUM(IF(ISERROR(AX2702:AX2752),"",AX2702:AX2752))</f>
        <v>-1.310648054</v>
      </c>
      <c r="AY2701" s="372">
        <f t="array" ref="AY2701">SUM(IF(ISERROR(AY2702:AY2752),"",AY2702:AY2752))</f>
        <v>-1.341551717</v>
      </c>
      <c r="AZ2701" s="372">
        <f t="array" ref="AZ2701">SUM(IF(ISERROR(AZ2702:AZ2752),"",AZ2702:AZ2752))</f>
        <v>-1.374230702</v>
      </c>
      <c r="BA2701" s="372">
        <f t="array" ref="BA2701">SUM(IF(ISERROR(BA2702:BA2752),"",BA2702:BA2752))</f>
        <v>-1.407215745</v>
      </c>
      <c r="BB2701" s="372">
        <f t="array" ref="BB2701">SUM(IF(ISERROR(BB2702:BB2752),"",BB2702:BB2752))</f>
        <v>-1.359533524</v>
      </c>
      <c r="BC2701" s="372">
        <f t="array" ref="BC2701">SUM(IF(ISERROR(BC2702:BC2752),"",BC2702:BC2752))</f>
        <v>-1.306341003</v>
      </c>
      <c r="BD2701" s="372">
        <f t="array" ref="BD2701">SUM(IF(ISERROR(BD2702:BD2752),"",BD2702:BD2752))</f>
        <v>-1.248043365</v>
      </c>
      <c r="BE2701" s="372">
        <f t="array" ref="BE2701">SUM(IF(ISERROR(BE2702:BE2752),"",BE2702:BE2752))</f>
        <v>-1.183878089</v>
      </c>
      <c r="BF2701" s="372">
        <f t="array" ref="BF2701">SUM(IF(ISERROR(BF2702:BF2752),"",BF2702:BF2752))</f>
        <v>-1.112543298</v>
      </c>
      <c r="BG2701" s="372">
        <f t="array" ref="BG2701">SUM(IF(ISERROR(BG2702:BG2752),"",BG2702:BG2752))</f>
        <v>-1.0369106</v>
      </c>
      <c r="BH2701" s="372">
        <f t="array" ref="BH2701">SUM(IF(ISERROR(BH2702:BH2752),"",BH2702:BH2752))</f>
        <v>-0.9546206945</v>
      </c>
      <c r="BI2701" s="372">
        <f t="array" ref="BI2701">SUM(IF(ISERROR(BI2702:BI2752),"",BI2702:BI2752))</f>
        <v>-0.8643210858</v>
      </c>
      <c r="BJ2701" s="372">
        <f t="array" ref="BJ2701">SUM(IF(ISERROR(BJ2702:BJ2752),"",BJ2702:BJ2752))</f>
        <v>-0.7654721368</v>
      </c>
      <c r="BK2701" s="372">
        <f t="array" ref="BK2701">SUM(IF(ISERROR(BK2702:BK2752),"",BK2702:BK2752))</f>
        <v>-0.6605556884</v>
      </c>
      <c r="BL2701" s="372">
        <f t="array" ref="BL2701">SUM(IF(ISERROR(BL2702:BL2752),"",BL2702:BL2752))</f>
        <v>-0.5476918119</v>
      </c>
      <c r="BM2701" s="372">
        <f t="array" ref="BM2701">SUM(IF(ISERROR(BM2702:BM2752),"",BM2702:BM2752))</f>
        <v>-0.426102748</v>
      </c>
      <c r="BN2701" s="372">
        <f t="array" ref="BN2701">SUM(IF(ISERROR(BN2702:BN2752),"",BN2702:BN2752))</f>
        <v>-0.2952873443</v>
      </c>
      <c r="BO2701" s="372">
        <f t="array" ref="BO2701">SUM(IF(ISERROR(BO2702:BO2752),"",BO2702:BO2752))</f>
        <v>-0.1525805375</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-0.002324102074</v>
      </c>
      <c r="D2702" s="373">
        <f>PPMT('Assumptions (T&amp;D) old'!$B$100,Model!X$1,'Assumptions (T&amp;D) old'!$B$103,Model!$C$2699)</f>
        <v>-0.002434496923</v>
      </c>
      <c r="E2702" s="373">
        <f>PPMT('Assumptions (T&amp;D) old'!$B$100,Model!Y$1,'Assumptions (T&amp;D) old'!$B$103,Model!$C$2699)</f>
        <v>-0.002550135526</v>
      </c>
      <c r="F2702" s="373">
        <f>PPMT('Assumptions (T&amp;D) old'!$B$100,Model!Z$1,'Assumptions (T&amp;D) old'!$B$103,Model!$C$2699)</f>
        <v>-0.002671266964</v>
      </c>
      <c r="G2702" s="373">
        <f>PPMT('Assumptions (T&amp;D) old'!$B$100,Model!AA$1,'Assumptions (T&amp;D) old'!$B$103,Model!$C$2699)</f>
        <v>-0.002798152145</v>
      </c>
      <c r="H2702" s="373">
        <f>PPMT('Assumptions (T&amp;D) old'!$B$100,Model!AB$1,'Assumptions (T&amp;D) old'!$B$103,Model!$C$2699)</f>
        <v>-0.002931064372</v>
      </c>
      <c r="I2702" s="373">
        <f>PPMT('Assumptions (T&amp;D) old'!$B$100,Model!AC$1,'Assumptions (T&amp;D) old'!$B$103,Model!$C$2699)</f>
        <v>-0.003070289929</v>
      </c>
      <c r="J2702" s="373">
        <f>PPMT('Assumptions (T&amp;D) old'!$B$100,Model!AD$1,'Assumptions (T&amp;D) old'!$B$103,Model!$C$2699)</f>
        <v>-0.003216128701</v>
      </c>
      <c r="K2702" s="373">
        <f>PPMT('Assumptions (T&amp;D) old'!$B$100,Model!AE$1,'Assumptions (T&amp;D) old'!$B$103,Model!$C$2699)</f>
        <v>-0.003368894814</v>
      </c>
      <c r="L2702" s="373">
        <f>PPMT('Assumptions (T&amp;D) old'!$B$100,Model!AF$1,'Assumptions (T&amp;D) old'!$B$103,Model!$C$2699)</f>
        <v>-0.003528917318</v>
      </c>
      <c r="M2702" s="373">
        <f>PPMT('Assumptions (T&amp;D) old'!$B$100,Model!AG$1,'Assumptions (T&amp;D) old'!$B$103,Model!$C$2699)</f>
        <v>-0.00369654089</v>
      </c>
      <c r="N2702" s="373">
        <f>PPMT('Assumptions (T&amp;D) old'!$B$100,Model!AH$1,'Assumptions (T&amp;D) old'!$B$103,Model!$C$2699)</f>
        <v>-0.003872126583</v>
      </c>
      <c r="O2702" s="373">
        <f>PPMT('Assumptions (T&amp;D) old'!$B$100,Model!AI$1,'Assumptions (T&amp;D) old'!$B$103,Model!$C$2699)</f>
        <v>-0.004056052595</v>
      </c>
      <c r="P2702" s="373">
        <f>PPMT('Assumptions (T&amp;D) old'!$B$100,Model!AJ$1,'Assumptions (T&amp;D) old'!$B$103,Model!$C$2699)</f>
        <v>-0.004248715094</v>
      </c>
      <c r="Q2702" s="373">
        <f>PPMT('Assumptions (T&amp;D) old'!$B$100,Model!AK$1,'Assumptions (T&amp;D) old'!$B$103,Model!$C$2699)</f>
        <v>-0.004450529061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-0.003196599112</v>
      </c>
      <c r="E2703" s="373">
        <f>PPMT('Assumptions (T&amp;D) old'!$B$100,Model!X$1,'Assumptions (T&amp;D) old'!$B$103,Model!$D$2699)</f>
        <v>-0.00334843757</v>
      </c>
      <c r="F2703" s="373">
        <f>PPMT('Assumptions (T&amp;D) old'!$B$100,Model!Y$1,'Assumptions (T&amp;D) old'!$B$103,Model!$D$2699)</f>
        <v>-0.003507488355</v>
      </c>
      <c r="G2703" s="373">
        <f>PPMT('Assumptions (T&amp;D) old'!$B$100,Model!Z$1,'Assumptions (T&amp;D) old'!$B$103,Model!$D$2699)</f>
        <v>-0.003674094051</v>
      </c>
      <c r="H2703" s="373">
        <f>PPMT('Assumptions (T&amp;D) old'!$B$100,Model!AA$1,'Assumptions (T&amp;D) old'!$B$103,Model!$D$2699)</f>
        <v>-0.003848613519</v>
      </c>
      <c r="I2703" s="373">
        <f>PPMT('Assumptions (T&amp;D) old'!$B$100,Model!AB$1,'Assumptions (T&amp;D) old'!$B$103,Model!$D$2699)</f>
        <v>-0.004031422661</v>
      </c>
      <c r="J2703" s="373">
        <f>PPMT('Assumptions (T&amp;D) old'!$B$100,Model!AC$1,'Assumptions (T&amp;D) old'!$B$103,Model!$D$2699)</f>
        <v>-0.004222915237</v>
      </c>
      <c r="K2703" s="373">
        <f>PPMT('Assumptions (T&amp;D) old'!$B$100,Model!AD$1,'Assumptions (T&amp;D) old'!$B$103,Model!$D$2699)</f>
        <v>-0.004423503711</v>
      </c>
      <c r="L2703" s="373">
        <f>PPMT('Assumptions (T&amp;D) old'!$B$100,Model!AE$1,'Assumptions (T&amp;D) old'!$B$103,Model!$D$2699)</f>
        <v>-0.004633620138</v>
      </c>
      <c r="M2703" s="373">
        <f>PPMT('Assumptions (T&amp;D) old'!$B$100,Model!AF$1,'Assumptions (T&amp;D) old'!$B$103,Model!$D$2699)</f>
        <v>-0.004853717094</v>
      </c>
      <c r="N2703" s="373">
        <f>PPMT('Assumptions (T&amp;D) old'!$B$100,Model!AG$1,'Assumptions (T&amp;D) old'!$B$103,Model!$D$2699)</f>
        <v>-0.005084268656</v>
      </c>
      <c r="O2703" s="373">
        <f>PPMT('Assumptions (T&amp;D) old'!$B$100,Model!AH$1,'Assumptions (T&amp;D) old'!$B$103,Model!$D$2699)</f>
        <v>-0.005325771417</v>
      </c>
      <c r="P2703" s="373">
        <f>PPMT('Assumptions (T&amp;D) old'!$B$100,Model!AI$1,'Assumptions (T&amp;D) old'!$B$103,Model!$D$2699)</f>
        <v>-0.005578745559</v>
      </c>
      <c r="Q2703" s="373">
        <f>PPMT('Assumptions (T&amp;D) old'!$B$100,Model!AJ$1,'Assumptions (T&amp;D) old'!$B$103,Model!$D$2699)</f>
        <v>-0.005843735974</v>
      </c>
      <c r="R2703" s="373">
        <f>PPMT('Assumptions (T&amp;D) old'!$B$100,Model!AK$1,'Assumptions (T&amp;D) old'!$B$103,Model!$D$2699)</f>
        <v>-0.006121313432</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-0.00335246851</v>
      </c>
      <c r="F2704" s="373">
        <f>PPMT('Assumptions (T&amp;D) old'!$B$100,Model!X$1,'Assumptions (T&amp;D) old'!$B$103,Model!$E$2699)</f>
        <v>-0.003511710764</v>
      </c>
      <c r="G2704" s="373">
        <f>PPMT('Assumptions (T&amp;D) old'!$B$100,Model!Y$1,'Assumptions (T&amp;D) old'!$B$103,Model!$E$2699)</f>
        <v>-0.003678517025</v>
      </c>
      <c r="H2704" s="373">
        <f>PPMT('Assumptions (T&amp;D) old'!$B$100,Model!Z$1,'Assumptions (T&amp;D) old'!$B$103,Model!$E$2699)</f>
        <v>-0.003853246584</v>
      </c>
      <c r="I2704" s="373">
        <f>PPMT('Assumptions (T&amp;D) old'!$B$100,Model!AA$1,'Assumptions (T&amp;D) old'!$B$103,Model!$E$2699)</f>
        <v>-0.004036275797</v>
      </c>
      <c r="J2704" s="373">
        <f>PPMT('Assumptions (T&amp;D) old'!$B$100,Model!AB$1,'Assumptions (T&amp;D) old'!$B$103,Model!$E$2699)</f>
        <v>-0.004227998897</v>
      </c>
      <c r="K2704" s="373">
        <f>PPMT('Assumptions (T&amp;D) old'!$B$100,Model!AC$1,'Assumptions (T&amp;D) old'!$B$103,Model!$E$2699)</f>
        <v>-0.004428828845</v>
      </c>
      <c r="L2704" s="373">
        <f>PPMT('Assumptions (T&amp;D) old'!$B$100,Model!AD$1,'Assumptions (T&amp;D) old'!$B$103,Model!$E$2699)</f>
        <v>-0.004639198215</v>
      </c>
      <c r="M2704" s="373">
        <f>PPMT('Assumptions (T&amp;D) old'!$B$100,Model!AE$1,'Assumptions (T&amp;D) old'!$B$103,Model!$E$2699)</f>
        <v>-0.00485956013</v>
      </c>
      <c r="N2704" s="373">
        <f>PPMT('Assumptions (T&amp;D) old'!$B$100,Model!AF$1,'Assumptions (T&amp;D) old'!$B$103,Model!$E$2699)</f>
        <v>-0.005090389236</v>
      </c>
      <c r="O2704" s="373">
        <f>PPMT('Assumptions (T&amp;D) old'!$B$100,Model!AG$1,'Assumptions (T&amp;D) old'!$B$103,Model!$E$2699)</f>
        <v>-0.005332182725</v>
      </c>
      <c r="P2704" s="373">
        <f>PPMT('Assumptions (T&amp;D) old'!$B$100,Model!AH$1,'Assumptions (T&amp;D) old'!$B$103,Model!$E$2699)</f>
        <v>-0.005585461404</v>
      </c>
      <c r="Q2704" s="373">
        <f>PPMT('Assumptions (T&amp;D) old'!$B$100,Model!AI$1,'Assumptions (T&amp;D) old'!$B$103,Model!$E$2699)</f>
        <v>-0.005850770821</v>
      </c>
      <c r="R2704" s="373">
        <f>PPMT('Assumptions (T&amp;D) old'!$B$100,Model!AJ$1,'Assumptions (T&amp;D) old'!$B$103,Model!$E$2699)</f>
        <v>-0.006128682435</v>
      </c>
      <c r="S2704" s="373">
        <f>PPMT('Assumptions (T&amp;D) old'!$B$100,Model!AK$1,'Assumptions (T&amp;D) old'!$B$103,Model!$E$2699)</f>
        <v>-0.006419794851</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-0.003844030952</v>
      </c>
      <c r="G2705" s="373">
        <f>PPMT('Assumptions (T&amp;D) old'!$B$100,Model!X$1,'Assumptions (T&amp;D) old'!$B$103,Model!$F$2699)</f>
        <v>-0.004026622423</v>
      </c>
      <c r="H2705" s="373">
        <f>PPMT('Assumptions (T&amp;D) old'!$B$100,Model!Y$1,'Assumptions (T&amp;D) old'!$B$103,Model!$F$2699)</f>
        <v>-0.004217886988</v>
      </c>
      <c r="I2705" s="373">
        <f>PPMT('Assumptions (T&amp;D) old'!$B$100,Model!Z$1,'Assumptions (T&amp;D) old'!$B$103,Model!$F$2699)</f>
        <v>-0.004418236619</v>
      </c>
      <c r="J2705" s="373">
        <f>PPMT('Assumptions (T&amp;D) old'!$B$100,Model!AA$1,'Assumptions (T&amp;D) old'!$B$103,Model!$F$2699)</f>
        <v>-0.004628102859</v>
      </c>
      <c r="K2705" s="373">
        <f>PPMT('Assumptions (T&amp;D) old'!$B$100,Model!AB$1,'Assumptions (T&amp;D) old'!$B$103,Model!$F$2699)</f>
        <v>-0.004847937745</v>
      </c>
      <c r="L2705" s="373">
        <f>PPMT('Assumptions (T&amp;D) old'!$B$100,Model!AC$1,'Assumptions (T&amp;D) old'!$B$103,Model!$F$2699)</f>
        <v>-0.005078214788</v>
      </c>
      <c r="M2705" s="373">
        <f>PPMT('Assumptions (T&amp;D) old'!$B$100,Model!AD$1,'Assumptions (T&amp;D) old'!$B$103,Model!$F$2699)</f>
        <v>-0.00531942999</v>
      </c>
      <c r="N2705" s="373">
        <f>PPMT('Assumptions (T&amp;D) old'!$B$100,Model!AE$1,'Assumptions (T&amp;D) old'!$B$103,Model!$F$2699)</f>
        <v>-0.005572102915</v>
      </c>
      <c r="O2705" s="373">
        <f>PPMT('Assumptions (T&amp;D) old'!$B$100,Model!AF$1,'Assumptions (T&amp;D) old'!$B$103,Model!$F$2699)</f>
        <v>-0.005836777803</v>
      </c>
      <c r="P2705" s="373">
        <f>PPMT('Assumptions (T&amp;D) old'!$B$100,Model!AG$1,'Assumptions (T&amp;D) old'!$B$103,Model!$F$2699)</f>
        <v>-0.006114024749</v>
      </c>
      <c r="Q2705" s="373">
        <f>PPMT('Assumptions (T&amp;D) old'!$B$100,Model!AH$1,'Assumptions (T&amp;D) old'!$B$103,Model!$F$2699)</f>
        <v>-0.006404440924</v>
      </c>
      <c r="R2705" s="373">
        <f>PPMT('Assumptions (T&amp;D) old'!$B$100,Model!AI$1,'Assumptions (T&amp;D) old'!$B$103,Model!$F$2699)</f>
        <v>-0.006708651868</v>
      </c>
      <c r="S2705" s="373">
        <f>PPMT('Assumptions (T&amp;D) old'!$B$100,Model!AJ$1,'Assumptions (T&amp;D) old'!$B$103,Model!$F$2699)</f>
        <v>-0.007027312832</v>
      </c>
      <c r="T2705" s="373">
        <f>PPMT('Assumptions (T&amp;D) old'!$B$100,Model!AK$1,'Assumptions (T&amp;D) old'!$B$103,Model!$F$2699)</f>
        <v>-0.007361110191</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-0.003982094785</v>
      </c>
      <c r="H2706" s="373">
        <f>PPMT('Assumptions (T&amp;D) old'!$B$100,Model!X$1,'Assumptions (T&amp;D) old'!$B$103,Model!$G$2699)</f>
        <v>-0.004171244287</v>
      </c>
      <c r="I2706" s="373">
        <f>PPMT('Assumptions (T&amp;D) old'!$B$100,Model!Y$1,'Assumptions (T&amp;D) old'!$B$103,Model!$G$2699)</f>
        <v>-0.004369378391</v>
      </c>
      <c r="J2706" s="373">
        <f>PPMT('Assumptions (T&amp;D) old'!$B$100,Model!Z$1,'Assumptions (T&amp;D) old'!$B$103,Model!$G$2699)</f>
        <v>-0.004576923865</v>
      </c>
      <c r="K2706" s="373">
        <f>PPMT('Assumptions (T&amp;D) old'!$B$100,Model!AA$1,'Assumptions (T&amp;D) old'!$B$103,Model!$G$2699)</f>
        <v>-0.004794327748</v>
      </c>
      <c r="L2706" s="373">
        <f>PPMT('Assumptions (T&amp;D) old'!$B$100,Model!AB$1,'Assumptions (T&amp;D) old'!$B$103,Model!$G$2699)</f>
        <v>-0.005022058316</v>
      </c>
      <c r="M2706" s="373">
        <f>PPMT('Assumptions (T&amp;D) old'!$B$100,Model!AC$1,'Assumptions (T&amp;D) old'!$B$103,Model!$G$2699)</f>
        <v>-0.005260606086</v>
      </c>
      <c r="N2706" s="373">
        <f>PPMT('Assumptions (T&amp;D) old'!$B$100,Model!AD$1,'Assumptions (T&amp;D) old'!$B$103,Model!$G$2699)</f>
        <v>-0.005510484875</v>
      </c>
      <c r="O2706" s="373">
        <f>PPMT('Assumptions (T&amp;D) old'!$B$100,Model!AE$1,'Assumptions (T&amp;D) old'!$B$103,Model!$G$2699)</f>
        <v>-0.005772232907</v>
      </c>
      <c r="P2706" s="373">
        <f>PPMT('Assumptions (T&amp;D) old'!$B$100,Model!AF$1,'Assumptions (T&amp;D) old'!$B$103,Model!$G$2699)</f>
        <v>-0.00604641397</v>
      </c>
      <c r="Q2706" s="373">
        <f>PPMT('Assumptions (T&amp;D) old'!$B$100,Model!AG$1,'Assumptions (T&amp;D) old'!$B$103,Model!$G$2699)</f>
        <v>-0.006333618634</v>
      </c>
      <c r="R2706" s="373">
        <f>PPMT('Assumptions (T&amp;D) old'!$B$100,Model!AH$1,'Assumptions (T&amp;D) old'!$B$103,Model!$G$2699)</f>
        <v>-0.006634465519</v>
      </c>
      <c r="S2706" s="373">
        <f>PPMT('Assumptions (T&amp;D) old'!$B$100,Model!AI$1,'Assumptions (T&amp;D) old'!$B$103,Model!$G$2699)</f>
        <v>-0.006949602631</v>
      </c>
      <c r="T2706" s="373">
        <f>PPMT('Assumptions (T&amp;D) old'!$B$100,Model!AJ$1,'Assumptions (T&amp;D) old'!$B$103,Model!$G$2699)</f>
        <v>-0.007279708756</v>
      </c>
      <c r="U2706" s="373">
        <f>PPMT('Assumptions (T&amp;D) old'!$B$100,Model!AK$1,'Assumptions (T&amp;D) old'!$B$103,Model!$G$2699)</f>
        <v>-0.007625494922</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-0.006088395077</v>
      </c>
      <c r="I2707" s="373">
        <f>PPMT('Assumptions (T&amp;D) old'!$B$100,Model!X$1,'Assumptions (T&amp;D) old'!$B$103,Model!$H$2699)</f>
        <v>-0.006377593843</v>
      </c>
      <c r="J2707" s="373">
        <f>PPMT('Assumptions (T&amp;D) old'!$B$100,Model!Y$1,'Assumptions (T&amp;D) old'!$B$103,Model!$H$2699)</f>
        <v>-0.006680529551</v>
      </c>
      <c r="K2707" s="373">
        <f>PPMT('Assumptions (T&amp;D) old'!$B$100,Model!Z$1,'Assumptions (T&amp;D) old'!$B$103,Model!$H$2699)</f>
        <v>-0.006997854705</v>
      </c>
      <c r="L2707" s="373">
        <f>PPMT('Assumptions (T&amp;D) old'!$B$100,Model!AA$1,'Assumptions (T&amp;D) old'!$B$103,Model!$H$2699)</f>
        <v>-0.007330252803</v>
      </c>
      <c r="M2707" s="373">
        <f>PPMT('Assumptions (T&amp;D) old'!$B$100,Model!AB$1,'Assumptions (T&amp;D) old'!$B$103,Model!$H$2699)</f>
        <v>-0.007678439811</v>
      </c>
      <c r="N2707" s="373">
        <f>PPMT('Assumptions (T&amp;D) old'!$B$100,Model!AC$1,'Assumptions (T&amp;D) old'!$B$103,Model!$H$2699)</f>
        <v>-0.008043165702</v>
      </c>
      <c r="O2707" s="373">
        <f>PPMT('Assumptions (T&amp;D) old'!$B$100,Model!AD$1,'Assumptions (T&amp;D) old'!$B$103,Model!$H$2699)</f>
        <v>-0.008425216073</v>
      </c>
      <c r="P2707" s="373">
        <f>PPMT('Assumptions (T&amp;D) old'!$B$100,Model!AE$1,'Assumptions (T&amp;D) old'!$B$103,Model!$H$2699)</f>
        <v>-0.008825413837</v>
      </c>
      <c r="Q2707" s="373">
        <f>PPMT('Assumptions (T&amp;D) old'!$B$100,Model!AF$1,'Assumptions (T&amp;D) old'!$B$103,Model!$H$2699)</f>
        <v>-0.009244620994</v>
      </c>
      <c r="R2707" s="373">
        <f>PPMT('Assumptions (T&amp;D) old'!$B$100,Model!AG$1,'Assumptions (T&amp;D) old'!$B$103,Model!$H$2699)</f>
        <v>-0.009683740491</v>
      </c>
      <c r="S2707" s="373">
        <f>PPMT('Assumptions (T&amp;D) old'!$B$100,Model!AH$1,'Assumptions (T&amp;D) old'!$B$103,Model!$H$2699)</f>
        <v>-0.01014371816</v>
      </c>
      <c r="T2707" s="373">
        <f>PPMT('Assumptions (T&amp;D) old'!$B$100,Model!AI$1,'Assumptions (T&amp;D) old'!$B$103,Model!$H$2699)</f>
        <v>-0.01062554478</v>
      </c>
      <c r="U2707" s="373">
        <f>PPMT('Assumptions (T&amp;D) old'!$B$100,Model!AJ$1,'Assumptions (T&amp;D) old'!$B$103,Model!$H$2699)</f>
        <v>-0.01113025815</v>
      </c>
      <c r="V2707" s="373">
        <f>PPMT('Assumptions (T&amp;D) old'!$B$100,Model!AK$1,'Assumptions (T&amp;D) old'!$B$103,Model!$H$2699)</f>
        <v>-0.01165894542</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-0.0142856054</v>
      </c>
      <c r="J2708" s="373">
        <f>PPMT('Assumptions (T&amp;D) old'!$B$100,Model!X$1,'Assumptions (T&amp;D) old'!$B$103,Model!$I$2699)</f>
        <v>-0.01496417165</v>
      </c>
      <c r="K2708" s="373">
        <f>PPMT('Assumptions (T&amp;D) old'!$B$100,Model!Y$1,'Assumptions (T&amp;D) old'!$B$103,Model!$I$2699)</f>
        <v>-0.01567496981</v>
      </c>
      <c r="L2708" s="373">
        <f>PPMT('Assumptions (T&amp;D) old'!$B$100,Model!Z$1,'Assumptions (T&amp;D) old'!$B$103,Model!$I$2699)</f>
        <v>-0.01641953087</v>
      </c>
      <c r="M2708" s="373">
        <f>PPMT('Assumptions (T&amp;D) old'!$B$100,Model!AA$1,'Assumptions (T&amp;D) old'!$B$103,Model!$I$2699)</f>
        <v>-0.01719945859</v>
      </c>
      <c r="N2708" s="373">
        <f>PPMT('Assumptions (T&amp;D) old'!$B$100,Model!AB$1,'Assumptions (T&amp;D) old'!$B$103,Model!$I$2699)</f>
        <v>-0.01801643287</v>
      </c>
      <c r="O2708" s="373">
        <f>PPMT('Assumptions (T&amp;D) old'!$B$100,Model!AC$1,'Assumptions (T&amp;D) old'!$B$103,Model!$I$2699)</f>
        <v>-0.01887221343</v>
      </c>
      <c r="P2708" s="373">
        <f>PPMT('Assumptions (T&amp;D) old'!$B$100,Model!AD$1,'Assumptions (T&amp;D) old'!$B$103,Model!$I$2699)</f>
        <v>-0.01976864357</v>
      </c>
      <c r="Q2708" s="373">
        <f>PPMT('Assumptions (T&amp;D) old'!$B$100,Model!AE$1,'Assumptions (T&amp;D) old'!$B$103,Model!$I$2699)</f>
        <v>-0.02070765414</v>
      </c>
      <c r="R2708" s="373">
        <f>PPMT('Assumptions (T&amp;D) old'!$B$100,Model!AF$1,'Assumptions (T&amp;D) old'!$B$103,Model!$I$2699)</f>
        <v>-0.02169126771</v>
      </c>
      <c r="S2708" s="373">
        <f>PPMT('Assumptions (T&amp;D) old'!$B$100,Model!AG$1,'Assumptions (T&amp;D) old'!$B$103,Model!$I$2699)</f>
        <v>-0.02272160293</v>
      </c>
      <c r="T2708" s="373">
        <f>PPMT('Assumptions (T&amp;D) old'!$B$100,Model!AH$1,'Assumptions (T&amp;D) old'!$B$103,Model!$I$2699)</f>
        <v>-0.02380087907</v>
      </c>
      <c r="U2708" s="373">
        <f>PPMT('Assumptions (T&amp;D) old'!$B$100,Model!AI$1,'Assumptions (T&amp;D) old'!$B$103,Model!$I$2699)</f>
        <v>-0.02493142082</v>
      </c>
      <c r="V2708" s="373">
        <f>PPMT('Assumptions (T&amp;D) old'!$B$100,Model!AJ$1,'Assumptions (T&amp;D) old'!$B$103,Model!$I$2699)</f>
        <v>-0.02611566331</v>
      </c>
      <c r="W2708" s="373">
        <f>PPMT('Assumptions (T&amp;D) old'!$B$100,Model!AK$1,'Assumptions (T&amp;D) old'!$B$103,Model!$I$2699)</f>
        <v>-0.02735615732</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-0.01612047181</v>
      </c>
      <c r="K2709" s="373">
        <f>PPMT('Assumptions (T&amp;D) old'!$B$100,Model!X$1,'Assumptions (T&amp;D) old'!$B$103,Model!$J$2699)</f>
        <v>-0.01688619422</v>
      </c>
      <c r="L2709" s="373">
        <f>PPMT('Assumptions (T&amp;D) old'!$B$100,Model!Y$1,'Assumptions (T&amp;D) old'!$B$103,Model!$J$2699)</f>
        <v>-0.01768828845</v>
      </c>
      <c r="M2709" s="373">
        <f>PPMT('Assumptions (T&amp;D) old'!$B$100,Model!Z$1,'Assumptions (T&amp;D) old'!$B$103,Model!$J$2699)</f>
        <v>-0.01852848215</v>
      </c>
      <c r="N2709" s="373">
        <f>PPMT('Assumptions (T&amp;D) old'!$B$100,Model!AA$1,'Assumptions (T&amp;D) old'!$B$103,Model!$J$2699)</f>
        <v>-0.01940858505</v>
      </c>
      <c r="O2709" s="373">
        <f>PPMT('Assumptions (T&amp;D) old'!$B$100,Model!AB$1,'Assumptions (T&amp;D) old'!$B$103,Model!$J$2699)</f>
        <v>-0.02033049284</v>
      </c>
      <c r="P2709" s="373">
        <f>PPMT('Assumptions (T&amp;D) old'!$B$100,Model!AC$1,'Assumptions (T&amp;D) old'!$B$103,Model!$J$2699)</f>
        <v>-0.02129619125</v>
      </c>
      <c r="Q2709" s="373">
        <f>PPMT('Assumptions (T&amp;D) old'!$B$100,Model!AD$1,'Assumptions (T&amp;D) old'!$B$103,Model!$J$2699)</f>
        <v>-0.02230776033</v>
      </c>
      <c r="R2709" s="373">
        <f>PPMT('Assumptions (T&amp;D) old'!$B$100,Model!AE$1,'Assumptions (T&amp;D) old'!$B$103,Model!$J$2699)</f>
        <v>-0.02336737895</v>
      </c>
      <c r="S2709" s="373">
        <f>PPMT('Assumptions (T&amp;D) old'!$B$100,Model!AF$1,'Assumptions (T&amp;D) old'!$B$103,Model!$J$2699)</f>
        <v>-0.02447732945</v>
      </c>
      <c r="T2709" s="373">
        <f>PPMT('Assumptions (T&amp;D) old'!$B$100,Model!AG$1,'Assumptions (T&amp;D) old'!$B$103,Model!$J$2699)</f>
        <v>-0.0256400026</v>
      </c>
      <c r="U2709" s="373">
        <f>PPMT('Assumptions (T&amp;D) old'!$B$100,Model!AH$1,'Assumptions (T&amp;D) old'!$B$103,Model!$J$2699)</f>
        <v>-0.02685790272</v>
      </c>
      <c r="V2709" s="373">
        <f>PPMT('Assumptions (T&amp;D) old'!$B$100,Model!AI$1,'Assumptions (T&amp;D) old'!$B$103,Model!$J$2699)</f>
        <v>-0.0281336531</v>
      </c>
      <c r="W2709" s="373">
        <f>PPMT('Assumptions (T&amp;D) old'!$B$100,Model!AJ$1,'Assumptions (T&amp;D) old'!$B$103,Model!$J$2699)</f>
        <v>-0.02947000162</v>
      </c>
      <c r="X2709" s="373">
        <f>PPMT('Assumptions (T&amp;D) old'!$B$100,Model!AK$1,'Assumptions (T&amp;D) old'!$B$103,Model!$J$2699)</f>
        <v>-0.0308698267</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-0.04360021229</v>
      </c>
      <c r="L2710" s="373">
        <f>PPMT('Assumptions (T&amp;D) old'!$B$100,Model!X$1,'Assumptions (T&amp;D) old'!$B$103,Model!$K$2699)</f>
        <v>-0.04567122237</v>
      </c>
      <c r="M2710" s="373">
        <f>PPMT('Assumptions (T&amp;D) old'!$B$100,Model!Y$1,'Assumptions (T&amp;D) old'!$B$103,Model!$K$2699)</f>
        <v>-0.04784060543</v>
      </c>
      <c r="N2710" s="373">
        <f>PPMT('Assumptions (T&amp;D) old'!$B$100,Model!Z$1,'Assumptions (T&amp;D) old'!$B$103,Model!$K$2699)</f>
        <v>-0.05011303419</v>
      </c>
      <c r="O2710" s="373">
        <f>PPMT('Assumptions (T&amp;D) old'!$B$100,Model!AA$1,'Assumptions (T&amp;D) old'!$B$103,Model!$K$2699)</f>
        <v>-0.05249340332</v>
      </c>
      <c r="P2710" s="373">
        <f>PPMT('Assumptions (T&amp;D) old'!$B$100,Model!AB$1,'Assumptions (T&amp;D) old'!$B$103,Model!$K$2699)</f>
        <v>-0.05498683997</v>
      </c>
      <c r="Q2710" s="373">
        <f>PPMT('Assumptions (T&amp;D) old'!$B$100,Model!AC$1,'Assumptions (T&amp;D) old'!$B$103,Model!$K$2699)</f>
        <v>-0.05759871487</v>
      </c>
      <c r="R2710" s="373">
        <f>PPMT('Assumptions (T&amp;D) old'!$B$100,Model!AD$1,'Assumptions (T&amp;D) old'!$B$103,Model!$K$2699)</f>
        <v>-0.06033465383</v>
      </c>
      <c r="S2710" s="373">
        <f>PPMT('Assumptions (T&amp;D) old'!$B$100,Model!AE$1,'Assumptions (T&amp;D) old'!$B$103,Model!$K$2699)</f>
        <v>-0.06320054989</v>
      </c>
      <c r="T2710" s="373">
        <f>PPMT('Assumptions (T&amp;D) old'!$B$100,Model!AF$1,'Assumptions (T&amp;D) old'!$B$103,Model!$K$2699)</f>
        <v>-0.06620257601</v>
      </c>
      <c r="U2710" s="373">
        <f>PPMT('Assumptions (T&amp;D) old'!$B$100,Model!AG$1,'Assumptions (T&amp;D) old'!$B$103,Model!$K$2699)</f>
        <v>-0.06934719837</v>
      </c>
      <c r="V2710" s="373">
        <f>PPMT('Assumptions (T&amp;D) old'!$B$100,Model!AH$1,'Assumptions (T&amp;D) old'!$B$103,Model!$K$2699)</f>
        <v>-0.07264119029</v>
      </c>
      <c r="W2710" s="373">
        <f>PPMT('Assumptions (T&amp;D) old'!$B$100,Model!AI$1,'Assumptions (T&amp;D) old'!$B$103,Model!$K$2699)</f>
        <v>-0.07609164683</v>
      </c>
      <c r="X2710" s="373">
        <f>PPMT('Assumptions (T&amp;D) old'!$B$100,Model!AJ$1,'Assumptions (T&amp;D) old'!$B$103,Model!$K$2699)</f>
        <v>-0.07970600005</v>
      </c>
      <c r="Y2710" s="373">
        <f>PPMT('Assumptions (T&amp;D) old'!$B$100,Model!AK$1,'Assumptions (T&amp;D) old'!$B$103,Model!$K$2699)</f>
        <v>-0.08349203505</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-0.01387408277</v>
      </c>
      <c r="M2711" s="373">
        <f>PPMT('Assumptions (T&amp;D) old'!$B$100,Model!X$1,'Assumptions (T&amp;D) old'!$B$103,Model!$L$2699)</f>
        <v>-0.0145331017</v>
      </c>
      <c r="N2711" s="373">
        <f>PPMT('Assumptions (T&amp;D) old'!$B$100,Model!Y$1,'Assumptions (T&amp;D) old'!$B$103,Model!$L$2699)</f>
        <v>-0.01522342404</v>
      </c>
      <c r="O2711" s="373">
        <f>PPMT('Assumptions (T&amp;D) old'!$B$100,Model!Z$1,'Assumptions (T&amp;D) old'!$B$103,Model!$L$2699)</f>
        <v>-0.01594653668</v>
      </c>
      <c r="P2711" s="373">
        <f>PPMT('Assumptions (T&amp;D) old'!$B$100,Model!AA$1,'Assumptions (T&amp;D) old'!$B$103,Model!$L$2699)</f>
        <v>-0.01670399717</v>
      </c>
      <c r="Q2711" s="373">
        <f>PPMT('Assumptions (T&amp;D) old'!$B$100,Model!AB$1,'Assumptions (T&amp;D) old'!$B$103,Model!$L$2699)</f>
        <v>-0.01749743704</v>
      </c>
      <c r="R2711" s="373">
        <f>PPMT('Assumptions (T&amp;D) old'!$B$100,Model!AC$1,'Assumptions (T&amp;D) old'!$B$103,Model!$L$2699)</f>
        <v>-0.01832856529</v>
      </c>
      <c r="S2711" s="373">
        <f>PPMT('Assumptions (T&amp;D) old'!$B$100,Model!AD$1,'Assumptions (T&amp;D) old'!$B$103,Model!$L$2699)</f>
        <v>-0.01919917215</v>
      </c>
      <c r="T2711" s="373">
        <f>PPMT('Assumptions (T&amp;D) old'!$B$100,Model!AE$1,'Assumptions (T&amp;D) old'!$B$103,Model!$L$2699)</f>
        <v>-0.02011113282</v>
      </c>
      <c r="U2711" s="373">
        <f>PPMT('Assumptions (T&amp;D) old'!$B$100,Model!AF$1,'Assumptions (T&amp;D) old'!$B$103,Model!$L$2699)</f>
        <v>-0.02106641163</v>
      </c>
      <c r="V2711" s="373">
        <f>PPMT('Assumptions (T&amp;D) old'!$B$100,Model!AG$1,'Assumptions (T&amp;D) old'!$B$103,Model!$L$2699)</f>
        <v>-0.02206706618</v>
      </c>
      <c r="W2711" s="373">
        <f>PPMT('Assumptions (T&amp;D) old'!$B$100,Model!AH$1,'Assumptions (T&amp;D) old'!$B$103,Model!$L$2699)</f>
        <v>-0.02311525183</v>
      </c>
      <c r="X2711" s="373">
        <f>PPMT('Assumptions (T&amp;D) old'!$B$100,Model!AI$1,'Assumptions (T&amp;D) old'!$B$103,Model!$L$2699)</f>
        <v>-0.02421322629</v>
      </c>
      <c r="Y2711" s="373">
        <f>PPMT('Assumptions (T&amp;D) old'!$B$100,Model!AJ$1,'Assumptions (T&amp;D) old'!$B$103,Model!$L$2699)</f>
        <v>-0.02536335454</v>
      </c>
      <c r="Z2711" s="373">
        <f>PPMT('Assumptions (T&amp;D) old'!$B$100,Model!AK$1,'Assumptions (T&amp;D) old'!$B$103,Model!$L$2699)</f>
        <v>-0.02656811388</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-0.01421301768</v>
      </c>
      <c r="N2712" s="373">
        <f>PPMT('Assumptions (T&amp;D) old'!$B$100,Model!X$1,'Assumptions (T&amp;D) old'!$B$103,Model!$M$2699)</f>
        <v>-0.01488813602</v>
      </c>
      <c r="O2712" s="373">
        <f>PPMT('Assumptions (T&amp;D) old'!$B$100,Model!Y$1,'Assumptions (T&amp;D) old'!$B$103,Model!$M$2699)</f>
        <v>-0.01559532248</v>
      </c>
      <c r="P2712" s="373">
        <f>PPMT('Assumptions (T&amp;D) old'!$B$100,Model!Z$1,'Assumptions (T&amp;D) old'!$B$103,Model!$M$2699)</f>
        <v>-0.0163361003</v>
      </c>
      <c r="Q2712" s="373">
        <f>PPMT('Assumptions (T&amp;D) old'!$B$100,Model!AA$1,'Assumptions (T&amp;D) old'!$B$103,Model!$M$2699)</f>
        <v>-0.01711206506</v>
      </c>
      <c r="R2712" s="373">
        <f>PPMT('Assumptions (T&amp;D) old'!$B$100,Model!AB$1,'Assumptions (T&amp;D) old'!$B$103,Model!$M$2699)</f>
        <v>-0.01792488816</v>
      </c>
      <c r="S2712" s="373">
        <f>PPMT('Assumptions (T&amp;D) old'!$B$100,Model!AC$1,'Assumptions (T&amp;D) old'!$B$103,Model!$M$2699)</f>
        <v>-0.01877632034</v>
      </c>
      <c r="T2712" s="373">
        <f>PPMT('Assumptions (T&amp;D) old'!$B$100,Model!AD$1,'Assumptions (T&amp;D) old'!$B$103,Model!$M$2699)</f>
        <v>-0.01966819556</v>
      </c>
      <c r="U2712" s="373">
        <f>PPMT('Assumptions (T&amp;D) old'!$B$100,Model!AE$1,'Assumptions (T&amp;D) old'!$B$103,Model!$M$2699)</f>
        <v>-0.02060243485</v>
      </c>
      <c r="V2712" s="373">
        <f>PPMT('Assumptions (T&amp;D) old'!$B$100,Model!AF$1,'Assumptions (T&amp;D) old'!$B$103,Model!$M$2699)</f>
        <v>-0.0215810505</v>
      </c>
      <c r="W2712" s="373">
        <f>PPMT('Assumptions (T&amp;D) old'!$B$100,Model!AG$1,'Assumptions (T&amp;D) old'!$B$103,Model!$M$2699)</f>
        <v>-0.0226061504</v>
      </c>
      <c r="X2712" s="373">
        <f>PPMT('Assumptions (T&amp;D) old'!$B$100,Model!AH$1,'Assumptions (T&amp;D) old'!$B$103,Model!$M$2699)</f>
        <v>-0.02367994255</v>
      </c>
      <c r="Y2712" s="373">
        <f>PPMT('Assumptions (T&amp;D) old'!$B$100,Model!AI$1,'Assumptions (T&amp;D) old'!$B$103,Model!$M$2699)</f>
        <v>-0.02480473982</v>
      </c>
      <c r="Z2712" s="373">
        <f>PPMT('Assumptions (T&amp;D) old'!$B$100,Model!AJ$1,'Assumptions (T&amp;D) old'!$B$103,Model!$M$2699)</f>
        <v>-0.02598296496</v>
      </c>
      <c r="AA2712" s="373">
        <f>PPMT('Assumptions (T&amp;D) old'!$B$100,Model!AK$1,'Assumptions (T&amp;D) old'!$B$103,Model!$M$2699)</f>
        <v>-0.02721715579</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-0.01301858115</v>
      </c>
      <c r="O2713" s="373">
        <f>PPMT('Assumptions (T&amp;D) old'!$B$100,Model!X$1,'Assumptions (T&amp;D) old'!$B$103,Model!$N$2699)</f>
        <v>-0.01363696375</v>
      </c>
      <c r="P2713" s="373">
        <f>PPMT('Assumptions (T&amp;D) old'!$B$100,Model!Y$1,'Assumptions (T&amp;D) old'!$B$103,Model!$N$2699)</f>
        <v>-0.01428471953</v>
      </c>
      <c r="Q2713" s="373">
        <f>PPMT('Assumptions (T&amp;D) old'!$B$100,Model!Z$1,'Assumptions (T&amp;D) old'!$B$103,Model!$N$2699)</f>
        <v>-0.01496324371</v>
      </c>
      <c r="R2713" s="373">
        <f>PPMT('Assumptions (T&amp;D) old'!$B$100,Model!AA$1,'Assumptions (T&amp;D) old'!$B$103,Model!$N$2699)</f>
        <v>-0.01567399778</v>
      </c>
      <c r="S2713" s="373">
        <f>PPMT('Assumptions (T&amp;D) old'!$B$100,Model!AB$1,'Assumptions (T&amp;D) old'!$B$103,Model!$N$2699)</f>
        <v>-0.01641851268</v>
      </c>
      <c r="T2713" s="373">
        <f>PPMT('Assumptions (T&amp;D) old'!$B$100,Model!AC$1,'Assumptions (T&amp;D) old'!$B$103,Model!$N$2699)</f>
        <v>-0.01719839203</v>
      </c>
      <c r="U2713" s="373">
        <f>PPMT('Assumptions (T&amp;D) old'!$B$100,Model!AD$1,'Assumptions (T&amp;D) old'!$B$103,Model!$N$2699)</f>
        <v>-0.01801531565</v>
      </c>
      <c r="V2713" s="373">
        <f>PPMT('Assumptions (T&amp;D) old'!$B$100,Model!AE$1,'Assumptions (T&amp;D) old'!$B$103,Model!$N$2699)</f>
        <v>-0.01887104314</v>
      </c>
      <c r="W2713" s="373">
        <f>PPMT('Assumptions (T&amp;D) old'!$B$100,Model!AF$1,'Assumptions (T&amp;D) old'!$B$103,Model!$N$2699)</f>
        <v>-0.01976741769</v>
      </c>
      <c r="X2713" s="373">
        <f>PPMT('Assumptions (T&amp;D) old'!$B$100,Model!AG$1,'Assumptions (T&amp;D) old'!$B$103,Model!$N$2699)</f>
        <v>-0.02070637003</v>
      </c>
      <c r="Y2713" s="373">
        <f>PPMT('Assumptions (T&amp;D) old'!$B$100,Model!AH$1,'Assumptions (T&amp;D) old'!$B$103,Model!$N$2699)</f>
        <v>-0.02168992261</v>
      </c>
      <c r="Z2713" s="373">
        <f>PPMT('Assumptions (T&amp;D) old'!$B$100,Model!AI$1,'Assumptions (T&amp;D) old'!$B$103,Model!$N$2699)</f>
        <v>-0.02272019393</v>
      </c>
      <c r="AA2713" s="373">
        <f>PPMT('Assumptions (T&amp;D) old'!$B$100,Model!AJ$1,'Assumptions (T&amp;D) old'!$B$103,Model!$N$2699)</f>
        <v>-0.02379940315</v>
      </c>
      <c r="AB2713" s="373">
        <f>PPMT('Assumptions (T&amp;D) old'!$B$100,Model!AK$1,'Assumptions (T&amp;D) old'!$B$103,Model!$N$2699)</f>
        <v>-0.0249298748</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-0.03054336696</v>
      </c>
      <c r="P2714" s="373">
        <f>PPMT('Assumptions (T&amp;D) old'!$B$100,Model!X$1,'Assumptions (T&amp;D) old'!$B$103,Model!$O$2699)</f>
        <v>-0.03199417689</v>
      </c>
      <c r="Q2714" s="373">
        <f>PPMT('Assumptions (T&amp;D) old'!$B$100,Model!Y$1,'Assumptions (T&amp;D) old'!$B$103,Model!$O$2699)</f>
        <v>-0.03351390029</v>
      </c>
      <c r="R2714" s="373">
        <f>PPMT('Assumptions (T&amp;D) old'!$B$100,Model!Z$1,'Assumptions (T&amp;D) old'!$B$103,Model!$O$2699)</f>
        <v>-0.03510581056</v>
      </c>
      <c r="S2714" s="373">
        <f>PPMT('Assumptions (T&amp;D) old'!$B$100,Model!AA$1,'Assumptions (T&amp;D) old'!$B$103,Model!$O$2699)</f>
        <v>-0.03677333656</v>
      </c>
      <c r="T2714" s="373">
        <f>PPMT('Assumptions (T&amp;D) old'!$B$100,Model!AB$1,'Assumptions (T&amp;D) old'!$B$103,Model!$O$2699)</f>
        <v>-0.03852007004</v>
      </c>
      <c r="U2714" s="373">
        <f>PPMT('Assumptions (T&amp;D) old'!$B$100,Model!AC$1,'Assumptions (T&amp;D) old'!$B$103,Model!$O$2699)</f>
        <v>-0.04034977337</v>
      </c>
      <c r="V2714" s="373">
        <f>PPMT('Assumptions (T&amp;D) old'!$B$100,Model!AD$1,'Assumptions (T&amp;D) old'!$B$103,Model!$O$2699)</f>
        <v>-0.04226638761</v>
      </c>
      <c r="W2714" s="373">
        <f>PPMT('Assumptions (T&amp;D) old'!$B$100,Model!AE$1,'Assumptions (T&amp;D) old'!$B$103,Model!$O$2699)</f>
        <v>-0.04427404102</v>
      </c>
      <c r="X2714" s="373">
        <f>PPMT('Assumptions (T&amp;D) old'!$B$100,Model!AF$1,'Assumptions (T&amp;D) old'!$B$103,Model!$O$2699)</f>
        <v>-0.04637705797</v>
      </c>
      <c r="Y2714" s="373">
        <f>PPMT('Assumptions (T&amp;D) old'!$B$100,Model!AG$1,'Assumptions (T&amp;D) old'!$B$103,Model!$O$2699)</f>
        <v>-0.04857996822</v>
      </c>
      <c r="Z2714" s="373">
        <f>PPMT('Assumptions (T&amp;D) old'!$B$100,Model!AH$1,'Assumptions (T&amp;D) old'!$B$103,Model!$O$2699)</f>
        <v>-0.05088751671</v>
      </c>
      <c r="AA2714" s="373">
        <f>PPMT('Assumptions (T&amp;D) old'!$B$100,Model!AI$1,'Assumptions (T&amp;D) old'!$B$103,Model!$O$2699)</f>
        <v>-0.05330467375</v>
      </c>
      <c r="AB2714" s="373">
        <f>PPMT('Assumptions (T&amp;D) old'!$B$100,Model!AJ$1,'Assumptions (T&amp;D) old'!$B$103,Model!$O$2699)</f>
        <v>-0.05583664576</v>
      </c>
      <c r="AC2714" s="373">
        <f>PPMT('Assumptions (T&amp;D) old'!$B$100,Model!AK$1,'Assumptions (T&amp;D) old'!$B$103,Model!$O$2699)</f>
        <v>-0.05848888643</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-0.03810978776</v>
      </c>
      <c r="Q2715" s="373">
        <f>PPMT('Assumptions (T&amp;D) old'!$B$100,Model!X$1,'Assumptions (T&amp;D) old'!$B$103,Model!$P$2699)</f>
        <v>-0.03992000268</v>
      </c>
      <c r="R2715" s="373">
        <f>PPMT('Assumptions (T&amp;D) old'!$B$100,Model!Y$1,'Assumptions (T&amp;D) old'!$B$103,Model!$P$2699)</f>
        <v>-0.04181620281</v>
      </c>
      <c r="S2715" s="373">
        <f>PPMT('Assumptions (T&amp;D) old'!$B$100,Model!Z$1,'Assumptions (T&amp;D) old'!$B$103,Model!$P$2699)</f>
        <v>-0.04380247244</v>
      </c>
      <c r="T2715" s="373">
        <f>PPMT('Assumptions (T&amp;D) old'!$B$100,Model!AA$1,'Assumptions (T&amp;D) old'!$B$103,Model!$P$2699)</f>
        <v>-0.04588308988</v>
      </c>
      <c r="U2715" s="373">
        <f>PPMT('Assumptions (T&amp;D) old'!$B$100,Model!AB$1,'Assumptions (T&amp;D) old'!$B$103,Model!$P$2699)</f>
        <v>-0.04806253665</v>
      </c>
      <c r="V2715" s="373">
        <f>PPMT('Assumptions (T&amp;D) old'!$B$100,Model!AC$1,'Assumptions (T&amp;D) old'!$B$103,Model!$P$2699)</f>
        <v>-0.05034550714</v>
      </c>
      <c r="W2715" s="373">
        <f>PPMT('Assumptions (T&amp;D) old'!$B$100,Model!AD$1,'Assumptions (T&amp;D) old'!$B$103,Model!$P$2699)</f>
        <v>-0.05273691873</v>
      </c>
      <c r="X2715" s="373">
        <f>PPMT('Assumptions (T&amp;D) old'!$B$100,Model!AE$1,'Assumptions (T&amp;D) old'!$B$103,Model!$P$2699)</f>
        <v>-0.05524192237</v>
      </c>
      <c r="Y2715" s="373">
        <f>PPMT('Assumptions (T&amp;D) old'!$B$100,Model!AF$1,'Assumptions (T&amp;D) old'!$B$103,Model!$P$2699)</f>
        <v>-0.05786591368</v>
      </c>
      <c r="Z2715" s="373">
        <f>PPMT('Assumptions (T&amp;D) old'!$B$100,Model!AG$1,'Assumptions (T&amp;D) old'!$B$103,Model!$P$2699)</f>
        <v>-0.06061454458</v>
      </c>
      <c r="AA2715" s="373">
        <f>PPMT('Assumptions (T&amp;D) old'!$B$100,Model!AH$1,'Assumptions (T&amp;D) old'!$B$103,Model!$P$2699)</f>
        <v>-0.06349373545</v>
      </c>
      <c r="AB2715" s="373">
        <f>PPMT('Assumptions (T&amp;D) old'!$B$100,Model!AI$1,'Assumptions (T&amp;D) old'!$B$103,Model!$P$2699)</f>
        <v>-0.06650968789</v>
      </c>
      <c r="AC2715" s="373">
        <f>PPMT('Assumptions (T&amp;D) old'!$B$100,Model!AJ$1,'Assumptions (T&amp;D) old'!$B$103,Model!$P$2699)</f>
        <v>-0.06966889806</v>
      </c>
      <c r="AD2715" s="373">
        <f>PPMT('Assumptions (T&amp;D) old'!$B$100,Model!AK$1,'Assumptions (T&amp;D) old'!$B$103,Model!$P$2699)</f>
        <v>-0.07297817072</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-0.0295750056</v>
      </c>
      <c r="R2716" s="373">
        <f>PPMT('Assumptions (T&amp;D) old'!$B$100,Model!X$1,'Assumptions (T&amp;D) old'!$B$103,Model!$Q$2699)</f>
        <v>-0.03097981836</v>
      </c>
      <c r="S2716" s="373">
        <f>PPMT('Assumptions (T&amp;D) old'!$B$100,Model!Y$1,'Assumptions (T&amp;D) old'!$B$103,Model!$Q$2699)</f>
        <v>-0.03245135974</v>
      </c>
      <c r="T2716" s="373">
        <f>PPMT('Assumptions (T&amp;D) old'!$B$100,Model!Z$1,'Assumptions (T&amp;D) old'!$B$103,Model!$Q$2699)</f>
        <v>-0.03399279932</v>
      </c>
      <c r="U2716" s="373">
        <f>PPMT('Assumptions (T&amp;D) old'!$B$100,Model!AA$1,'Assumptions (T&amp;D) old'!$B$103,Model!$Q$2699)</f>
        <v>-0.03560745729</v>
      </c>
      <c r="V2716" s="373">
        <f>PPMT('Assumptions (T&amp;D) old'!$B$100,Model!AB$1,'Assumptions (T&amp;D) old'!$B$103,Model!$Q$2699)</f>
        <v>-0.03729881151</v>
      </c>
      <c r="W2716" s="373">
        <f>PPMT('Assumptions (T&amp;D) old'!$B$100,Model!AC$1,'Assumptions (T&amp;D) old'!$B$103,Model!$Q$2699)</f>
        <v>-0.03907050506</v>
      </c>
      <c r="X2716" s="373">
        <f>PPMT('Assumptions (T&amp;D) old'!$B$100,Model!AD$1,'Assumptions (T&amp;D) old'!$B$103,Model!$Q$2699)</f>
        <v>-0.04092635405</v>
      </c>
      <c r="Y2716" s="373">
        <f>PPMT('Assumptions (T&amp;D) old'!$B$100,Model!AE$1,'Assumptions (T&amp;D) old'!$B$103,Model!$Q$2699)</f>
        <v>-0.04287035587</v>
      </c>
      <c r="Z2716" s="373">
        <f>PPMT('Assumptions (T&amp;D) old'!$B$100,Model!AF$1,'Assumptions (T&amp;D) old'!$B$103,Model!$Q$2699)</f>
        <v>-0.04490669777</v>
      </c>
      <c r="AA2716" s="373">
        <f>PPMT('Assumptions (T&amp;D) old'!$B$100,Model!AG$1,'Assumptions (T&amp;D) old'!$B$103,Model!$Q$2699)</f>
        <v>-0.04703976592</v>
      </c>
      <c r="AB2716" s="373">
        <f>PPMT('Assumptions (T&amp;D) old'!$B$100,Model!AH$1,'Assumptions (T&amp;D) old'!$B$103,Model!$Q$2699)</f>
        <v>-0.0492741548</v>
      </c>
      <c r="AC2716" s="373">
        <f>PPMT('Assumptions (T&amp;D) old'!$B$100,Model!AI$1,'Assumptions (T&amp;D) old'!$B$103,Model!$Q$2699)</f>
        <v>-0.05161467715</v>
      </c>
      <c r="AD2716" s="373">
        <f>PPMT('Assumptions (T&amp;D) old'!$B$100,Model!AJ$1,'Assumptions (T&amp;D) old'!$B$103,Model!$Q$2699)</f>
        <v>-0.05406637431</v>
      </c>
      <c r="AE2716" s="373">
        <f>PPMT('Assumptions (T&amp;D) old'!$B$100,Model!AK$1,'Assumptions (T&amp;D) old'!$B$103,Model!$Q$2699)</f>
        <v>-0.05663452709</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-0.03900543688</v>
      </c>
      <c r="S2717" s="373">
        <f>PPMT('Assumptions (T&amp;D) old'!$B$100,Model!X$1,'Assumptions (T&amp;D) old'!$B$103,Model!$R$2699)</f>
        <v>-0.04085819513</v>
      </c>
      <c r="T2717" s="373">
        <f>PPMT('Assumptions (T&amp;D) old'!$B$100,Model!Y$1,'Assumptions (T&amp;D) old'!$B$103,Model!$R$2699)</f>
        <v>-0.0427989594</v>
      </c>
      <c r="U2717" s="373">
        <f>PPMT('Assumptions (T&amp;D) old'!$B$100,Model!Z$1,'Assumptions (T&amp;D) old'!$B$103,Model!$R$2699)</f>
        <v>-0.04483190997</v>
      </c>
      <c r="V2717" s="373">
        <f>PPMT('Assumptions (T&amp;D) old'!$B$100,Model!AA$1,'Assumptions (T&amp;D) old'!$B$103,Model!$R$2699)</f>
        <v>-0.0469614257</v>
      </c>
      <c r="W2717" s="373">
        <f>PPMT('Assumptions (T&amp;D) old'!$B$100,Model!AB$1,'Assumptions (T&amp;D) old'!$B$103,Model!$R$2699)</f>
        <v>-0.04919209342</v>
      </c>
      <c r="X2717" s="373">
        <f>PPMT('Assumptions (T&amp;D) old'!$B$100,Model!AC$1,'Assumptions (T&amp;D) old'!$B$103,Model!$R$2699)</f>
        <v>-0.05152871785</v>
      </c>
      <c r="Y2717" s="373">
        <f>PPMT('Assumptions (T&amp;D) old'!$B$100,Model!AD$1,'Assumptions (T&amp;D) old'!$B$103,Model!$R$2699)</f>
        <v>-0.05397633195</v>
      </c>
      <c r="Z2717" s="373">
        <f>PPMT('Assumptions (T&amp;D) old'!$B$100,Model!AE$1,'Assumptions (T&amp;D) old'!$B$103,Model!$R$2699)</f>
        <v>-0.05654020772</v>
      </c>
      <c r="AA2717" s="373">
        <f>PPMT('Assumptions (T&amp;D) old'!$B$100,Model!AF$1,'Assumptions (T&amp;D) old'!$B$103,Model!$R$2699)</f>
        <v>-0.05922586759</v>
      </c>
      <c r="AB2717" s="373">
        <f>PPMT('Assumptions (T&amp;D) old'!$B$100,Model!AG$1,'Assumptions (T&amp;D) old'!$B$103,Model!$R$2699)</f>
        <v>-0.0620390963</v>
      </c>
      <c r="AC2717" s="373">
        <f>PPMT('Assumptions (T&amp;D) old'!$B$100,Model!AH$1,'Assumptions (T&amp;D) old'!$B$103,Model!$R$2699)</f>
        <v>-0.06498595337</v>
      </c>
      <c r="AD2717" s="373">
        <f>PPMT('Assumptions (T&amp;D) old'!$B$100,Model!AI$1,'Assumptions (T&amp;D) old'!$B$103,Model!$R$2699)</f>
        <v>-0.06807278616</v>
      </c>
      <c r="AE2717" s="373">
        <f>PPMT('Assumptions (T&amp;D) old'!$B$100,Model!AJ$1,'Assumptions (T&amp;D) old'!$B$103,Model!$R$2699)</f>
        <v>-0.0713062435</v>
      </c>
      <c r="AF2717" s="373">
        <f>PPMT('Assumptions (T&amp;D) old'!$B$100,Model!AK$1,'Assumptions (T&amp;D) old'!$B$103,Model!$R$2699)</f>
        <v>-0.07469329007</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-0.03307902068</v>
      </c>
      <c r="T2718" s="373">
        <f>PPMT('Assumptions (T&amp;D) old'!$B$100,Model!X$1,'Assumptions (T&amp;D) old'!$B$103,Model!$S$2699)</f>
        <v>-0.03465027417</v>
      </c>
      <c r="U2718" s="373">
        <f>PPMT('Assumptions (T&amp;D) old'!$B$100,Model!Y$1,'Assumptions (T&amp;D) old'!$B$103,Model!$S$2699)</f>
        <v>-0.03629616219</v>
      </c>
      <c r="V2718" s="373">
        <f>PPMT('Assumptions (T&amp;D) old'!$B$100,Model!Z$1,'Assumptions (T&amp;D) old'!$B$103,Model!$S$2699)</f>
        <v>-0.03802022989</v>
      </c>
      <c r="W2718" s="373">
        <f>PPMT('Assumptions (T&amp;D) old'!$B$100,Model!AA$1,'Assumptions (T&amp;D) old'!$B$103,Model!$S$2699)</f>
        <v>-0.03982619081</v>
      </c>
      <c r="X2718" s="373">
        <f>PPMT('Assumptions (T&amp;D) old'!$B$100,Model!AB$1,'Assumptions (T&amp;D) old'!$B$103,Model!$S$2699)</f>
        <v>-0.04171793488</v>
      </c>
      <c r="Y2718" s="373">
        <f>PPMT('Assumptions (T&amp;D) old'!$B$100,Model!AC$1,'Assumptions (T&amp;D) old'!$B$103,Model!$S$2699)</f>
        <v>-0.04369953678</v>
      </c>
      <c r="Z2718" s="373">
        <f>PPMT('Assumptions (T&amp;D) old'!$B$100,Model!AD$1,'Assumptions (T&amp;D) old'!$B$103,Model!$S$2699)</f>
        <v>-0.04577526478</v>
      </c>
      <c r="AA2718" s="373">
        <f>PPMT('Assumptions (T&amp;D) old'!$B$100,Model!AE$1,'Assumptions (T&amp;D) old'!$B$103,Model!$S$2699)</f>
        <v>-0.04794958986</v>
      </c>
      <c r="AB2718" s="373">
        <f>PPMT('Assumptions (T&amp;D) old'!$B$100,Model!AF$1,'Assumptions (T&amp;D) old'!$B$103,Model!$S$2699)</f>
        <v>-0.05022719538</v>
      </c>
      <c r="AC2718" s="373">
        <f>PPMT('Assumptions (T&amp;D) old'!$B$100,Model!AG$1,'Assumptions (T&amp;D) old'!$B$103,Model!$S$2699)</f>
        <v>-0.05261298716</v>
      </c>
      <c r="AD2718" s="373">
        <f>PPMT('Assumptions (T&amp;D) old'!$B$100,Model!AH$1,'Assumptions (T&amp;D) old'!$B$103,Model!$S$2699)</f>
        <v>-0.05511210405</v>
      </c>
      <c r="AE2718" s="373">
        <f>PPMT('Assumptions (T&amp;D) old'!$B$100,Model!AI$1,'Assumptions (T&amp;D) old'!$B$103,Model!$S$2699)</f>
        <v>-0.05772992899</v>
      </c>
      <c r="AF2718" s="373">
        <f>PPMT('Assumptions (T&amp;D) old'!$B$100,Model!AJ$1,'Assumptions (T&amp;D) old'!$B$103,Model!$S$2699)</f>
        <v>-0.06047210062</v>
      </c>
      <c r="AG2718" s="373">
        <f>PPMT('Assumptions (T&amp;D) old'!$B$100,Model!AK$1,'Assumptions (T&amp;D) old'!$B$103,Model!$S$2699)</f>
        <v>-0.0633445254</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-0.03593747115</v>
      </c>
      <c r="U2719" s="373">
        <f>PPMT('Assumptions (T&amp;D) old'!$B$100,Model!X$1,'Assumptions (T&amp;D) old'!$B$103,Model!$T$2699)</f>
        <v>-0.03764450103</v>
      </c>
      <c r="V2719" s="373">
        <f>PPMT('Assumptions (T&amp;D) old'!$B$100,Model!Y$1,'Assumptions (T&amp;D) old'!$B$103,Model!$T$2699)</f>
        <v>-0.03943261483</v>
      </c>
      <c r="W2719" s="373">
        <f>PPMT('Assumptions (T&amp;D) old'!$B$100,Model!Z$1,'Assumptions (T&amp;D) old'!$B$103,Model!$T$2699)</f>
        <v>-0.04130566403</v>
      </c>
      <c r="X2719" s="373">
        <f>PPMT('Assumptions (T&amp;D) old'!$B$100,Model!AA$1,'Assumptions (T&amp;D) old'!$B$103,Model!$T$2699)</f>
        <v>-0.04326768307</v>
      </c>
      <c r="Y2719" s="373">
        <f>PPMT('Assumptions (T&amp;D) old'!$B$100,Model!AB$1,'Assumptions (T&amp;D) old'!$B$103,Model!$T$2699)</f>
        <v>-0.04532289802</v>
      </c>
      <c r="Z2719" s="373">
        <f>PPMT('Assumptions (T&amp;D) old'!$B$100,Model!AC$1,'Assumptions (T&amp;D) old'!$B$103,Model!$T$2699)</f>
        <v>-0.04747573567</v>
      </c>
      <c r="AA2719" s="373">
        <f>PPMT('Assumptions (T&amp;D) old'!$B$100,Model!AD$1,'Assumptions (T&amp;D) old'!$B$103,Model!$T$2699)</f>
        <v>-0.04973083312</v>
      </c>
      <c r="AB2719" s="373">
        <f>PPMT('Assumptions (T&amp;D) old'!$B$100,Model!AE$1,'Assumptions (T&amp;D) old'!$B$103,Model!$T$2699)</f>
        <v>-0.05209304769</v>
      </c>
      <c r="AC2719" s="373">
        <f>PPMT('Assumptions (T&amp;D) old'!$B$100,Model!AF$1,'Assumptions (T&amp;D) old'!$B$103,Model!$T$2699)</f>
        <v>-0.05456746746</v>
      </c>
      <c r="AD2719" s="373">
        <f>PPMT('Assumptions (T&amp;D) old'!$B$100,Model!AG$1,'Assumptions (T&amp;D) old'!$B$103,Model!$T$2699)</f>
        <v>-0.05715942216</v>
      </c>
      <c r="AE2719" s="373">
        <f>PPMT('Assumptions (T&amp;D) old'!$B$100,Model!AH$1,'Assumptions (T&amp;D) old'!$B$103,Model!$T$2699)</f>
        <v>-0.05987449471</v>
      </c>
      <c r="AF2719" s="373">
        <f>PPMT('Assumptions (T&amp;D) old'!$B$100,Model!AI$1,'Assumptions (T&amp;D) old'!$B$103,Model!$T$2699)</f>
        <v>-0.06271853321</v>
      </c>
      <c r="AG2719" s="373">
        <f>PPMT('Assumptions (T&amp;D) old'!$B$100,Model!AJ$1,'Assumptions (T&amp;D) old'!$B$103,Model!$T$2699)</f>
        <v>-0.06569766354</v>
      </c>
      <c r="AH2719" s="373">
        <f>PPMT('Assumptions (T&amp;D) old'!$B$100,Model!AK$1,'Assumptions (T&amp;D) old'!$B$103,Model!$T$2699)</f>
        <v>-0.06881830256</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-0.03639140969</v>
      </c>
      <c r="V2720" s="373">
        <f>PPMT('Assumptions (T&amp;D) old'!$B$100,Model!X$1,'Assumptions (T&amp;D) old'!$B$103,Model!$U$2699)</f>
        <v>-0.03812000165</v>
      </c>
      <c r="W2720" s="373">
        <f>PPMT('Assumptions (T&amp;D) old'!$B$100,Model!Y$1,'Assumptions (T&amp;D) old'!$B$103,Model!$U$2699)</f>
        <v>-0.03993070173</v>
      </c>
      <c r="X2720" s="373">
        <f>PPMT('Assumptions (T&amp;D) old'!$B$100,Model!Z$1,'Assumptions (T&amp;D) old'!$B$103,Model!$U$2699)</f>
        <v>-0.04182741007</v>
      </c>
      <c r="Y2720" s="373">
        <f>PPMT('Assumptions (T&amp;D) old'!$B$100,Model!AA$1,'Assumptions (T&amp;D) old'!$B$103,Model!$U$2699)</f>
        <v>-0.04381421204</v>
      </c>
      <c r="Z2720" s="373">
        <f>PPMT('Assumptions (T&amp;D) old'!$B$100,Model!AB$1,'Assumptions (T&amp;D) old'!$B$103,Model!$U$2699)</f>
        <v>-0.04589538712</v>
      </c>
      <c r="AA2720" s="373">
        <f>PPMT('Assumptions (T&amp;D) old'!$B$100,Model!AC$1,'Assumptions (T&amp;D) old'!$B$103,Model!$U$2699)</f>
        <v>-0.048075418</v>
      </c>
      <c r="AB2720" s="373">
        <f>PPMT('Assumptions (T&amp;D) old'!$B$100,Model!AD$1,'Assumptions (T&amp;D) old'!$B$103,Model!$U$2699)</f>
        <v>-0.05035900036</v>
      </c>
      <c r="AC2720" s="373">
        <f>PPMT('Assumptions (T&amp;D) old'!$B$100,Model!AE$1,'Assumptions (T&amp;D) old'!$B$103,Model!$U$2699)</f>
        <v>-0.05275105288</v>
      </c>
      <c r="AD2720" s="373">
        <f>PPMT('Assumptions (T&amp;D) old'!$B$100,Model!AF$1,'Assumptions (T&amp;D) old'!$B$103,Model!$U$2699)</f>
        <v>-0.05525672789</v>
      </c>
      <c r="AE2720" s="373">
        <f>PPMT('Assumptions (T&amp;D) old'!$B$100,Model!AG$1,'Assumptions (T&amp;D) old'!$B$103,Model!$U$2699)</f>
        <v>-0.05788142246</v>
      </c>
      <c r="AF2720" s="373">
        <f>PPMT('Assumptions (T&amp;D) old'!$B$100,Model!AH$1,'Assumptions (T&amp;D) old'!$B$103,Model!$U$2699)</f>
        <v>-0.06063079003</v>
      </c>
      <c r="AG2720" s="373">
        <f>PPMT('Assumptions (T&amp;D) old'!$B$100,Model!AI$1,'Assumptions (T&amp;D) old'!$B$103,Model!$U$2699)</f>
        <v>-0.06351075256</v>
      </c>
      <c r="AH2720" s="373">
        <f>PPMT('Assumptions (T&amp;D) old'!$B$100,Model!AJ$1,'Assumptions (T&amp;D) old'!$B$103,Model!$U$2699)</f>
        <v>-0.0665275133</v>
      </c>
      <c r="AI2720" s="373">
        <f>PPMT('Assumptions (T&amp;D) old'!$B$100,Model!AK$1,'Assumptions (T&amp;D) old'!$B$103,Model!$U$2699)</f>
        <v>-0.06968757018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-0.037719944</v>
      </c>
      <c r="W2721" s="373">
        <f>PPMT('Assumptions (T&amp;D) old'!$B$100,Model!X$1,'Assumptions (T&amp;D) old'!$B$103,Model!$V$2699)</f>
        <v>-0.03951164134</v>
      </c>
      <c r="X2721" s="373">
        <f>PPMT('Assumptions (T&amp;D) old'!$B$100,Model!Y$1,'Assumptions (T&amp;D) old'!$B$103,Model!$V$2699)</f>
        <v>-0.0413884443</v>
      </c>
      <c r="Y2721" s="373">
        <f>PPMT('Assumptions (T&amp;D) old'!$B$100,Model!Z$1,'Assumptions (T&amp;D) old'!$B$103,Model!$V$2699)</f>
        <v>-0.04335439541</v>
      </c>
      <c r="Z2721" s="373">
        <f>PPMT('Assumptions (T&amp;D) old'!$B$100,Model!AA$1,'Assumptions (T&amp;D) old'!$B$103,Model!$V$2699)</f>
        <v>-0.04541372919</v>
      </c>
      <c r="AA2721" s="373">
        <f>PPMT('Assumptions (T&amp;D) old'!$B$100,Model!AB$1,'Assumptions (T&amp;D) old'!$B$103,Model!$V$2699)</f>
        <v>-0.04757088133</v>
      </c>
      <c r="AB2721" s="373">
        <f>PPMT('Assumptions (T&amp;D) old'!$B$100,Model!AC$1,'Assumptions (T&amp;D) old'!$B$103,Model!$V$2699)</f>
        <v>-0.04983049819</v>
      </c>
      <c r="AC2721" s="373">
        <f>PPMT('Assumptions (T&amp;D) old'!$B$100,Model!AD$1,'Assumptions (T&amp;D) old'!$B$103,Model!$V$2699)</f>
        <v>-0.05219744685</v>
      </c>
      <c r="AD2721" s="373">
        <f>PPMT('Assumptions (T&amp;D) old'!$B$100,Model!AE$1,'Assumptions (T&amp;D) old'!$B$103,Model!$V$2699)</f>
        <v>-0.05467682558</v>
      </c>
      <c r="AE2721" s="373">
        <f>PPMT('Assumptions (T&amp;D) old'!$B$100,Model!AF$1,'Assumptions (T&amp;D) old'!$B$103,Model!$V$2699)</f>
        <v>-0.05727397479</v>
      </c>
      <c r="AF2721" s="373">
        <f>PPMT('Assumptions (T&amp;D) old'!$B$100,Model!AG$1,'Assumptions (T&amp;D) old'!$B$103,Model!$V$2699)</f>
        <v>-0.0599944886</v>
      </c>
      <c r="AG2721" s="373">
        <f>PPMT('Assumptions (T&amp;D) old'!$B$100,Model!AH$1,'Assumptions (T&amp;D) old'!$B$103,Model!$V$2699)</f>
        <v>-0.06284422681</v>
      </c>
      <c r="AH2721" s="373">
        <f>PPMT('Assumptions (T&amp;D) old'!$B$100,Model!AI$1,'Assumptions (T&amp;D) old'!$B$103,Model!$V$2699)</f>
        <v>-0.06582932758</v>
      </c>
      <c r="AI2721" s="373">
        <f>PPMT('Assumptions (T&amp;D) old'!$B$100,Model!AJ$1,'Assumptions (T&amp;D) old'!$B$103,Model!$V$2699)</f>
        <v>-0.06895622064</v>
      </c>
      <c r="AJ2721" s="373">
        <f>PPMT('Assumptions (T&amp;D) old'!$B$100,Model!AK$1,'Assumptions (T&amp;D) old'!$B$103,Model!$V$2699)</f>
        <v>-0.07223164112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-0.03846483639</v>
      </c>
      <c r="X2722" s="373">
        <f>PPMT('Assumptions (T&amp;D) old'!$B$100,Model!X$1,'Assumptions (T&amp;D) old'!$B$103,Model!$W$2699)</f>
        <v>-0.04029191612</v>
      </c>
      <c r="Y2722" s="373">
        <f>PPMT('Assumptions (T&amp;D) old'!$B$100,Model!Y$1,'Assumptions (T&amp;D) old'!$B$103,Model!$W$2699)</f>
        <v>-0.04220578213</v>
      </c>
      <c r="Z2722" s="373">
        <f>PPMT('Assumptions (T&amp;D) old'!$B$100,Model!Z$1,'Assumptions (T&amp;D) old'!$B$103,Model!$W$2699)</f>
        <v>-0.04421055678</v>
      </c>
      <c r="AA2722" s="373">
        <f>PPMT('Assumptions (T&amp;D) old'!$B$100,Model!AA$1,'Assumptions (T&amp;D) old'!$B$103,Model!$W$2699)</f>
        <v>-0.04631055823</v>
      </c>
      <c r="AB2722" s="373">
        <f>PPMT('Assumptions (T&amp;D) old'!$B$100,Model!AB$1,'Assumptions (T&amp;D) old'!$B$103,Model!$W$2699)</f>
        <v>-0.04851030975</v>
      </c>
      <c r="AC2722" s="373">
        <f>PPMT('Assumptions (T&amp;D) old'!$B$100,Model!AC$1,'Assumptions (T&amp;D) old'!$B$103,Model!$W$2699)</f>
        <v>-0.05081454946</v>
      </c>
      <c r="AD2722" s="373">
        <f>PPMT('Assumptions (T&amp;D) old'!$B$100,Model!AD$1,'Assumptions (T&amp;D) old'!$B$103,Model!$W$2699)</f>
        <v>-0.05322824056</v>
      </c>
      <c r="AE2722" s="373">
        <f>PPMT('Assumptions (T&amp;D) old'!$B$100,Model!AE$1,'Assumptions (T&amp;D) old'!$B$103,Model!$W$2699)</f>
        <v>-0.05575658199</v>
      </c>
      <c r="AF2722" s="373">
        <f>PPMT('Assumptions (T&amp;D) old'!$B$100,Model!AF$1,'Assumptions (T&amp;D) old'!$B$103,Model!$W$2699)</f>
        <v>-0.05840501963</v>
      </c>
      <c r="AG2722" s="373">
        <f>PPMT('Assumptions (T&amp;D) old'!$B$100,Model!AG$1,'Assumptions (T&amp;D) old'!$B$103,Model!$W$2699)</f>
        <v>-0.06117925806</v>
      </c>
      <c r="AH2722" s="373">
        <f>PPMT('Assumptions (T&amp;D) old'!$B$100,Model!AH$1,'Assumptions (T&amp;D) old'!$B$103,Model!$W$2699)</f>
        <v>-0.06408527282</v>
      </c>
      <c r="AI2722" s="373">
        <f>PPMT('Assumptions (T&amp;D) old'!$B$100,Model!AI$1,'Assumptions (T&amp;D) old'!$B$103,Model!$W$2699)</f>
        <v>-0.06712932328</v>
      </c>
      <c r="AJ2722" s="373">
        <f>PPMT('Assumptions (T&amp;D) old'!$B$100,Model!AJ$1,'Assumptions (T&amp;D) old'!$B$103,Model!$W$2699)</f>
        <v>-0.07031796614</v>
      </c>
      <c r="AK2722" s="373">
        <f>PPMT('Assumptions (T&amp;D) old'!$B$100,Model!AK$1,'Assumptions (T&amp;D) old'!$B$103,Model!$W$2699)</f>
        <v>-0.07365806953</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-0.04015897147</v>
      </c>
      <c r="Y2723" s="373">
        <f>PPMT('Assumptions (T&amp;D) old'!$B$100,Model!X$1,'Assumptions (T&amp;D) old'!$B$103,Model!$X$2699)</f>
        <v>-0.04206652261</v>
      </c>
      <c r="Z2723" s="373">
        <f>PPMT('Assumptions (T&amp;D) old'!$B$100,Model!Y$1,'Assumptions (T&amp;D) old'!$B$103,Model!$X$2699)</f>
        <v>-0.04406468243</v>
      </c>
      <c r="AA2723" s="373">
        <f>PPMT('Assumptions (T&amp;D) old'!$B$100,Model!Z$1,'Assumptions (T&amp;D) old'!$B$103,Model!$X$2699)</f>
        <v>-0.04615775485</v>
      </c>
      <c r="AB2723" s="373">
        <f>PPMT('Assumptions (T&amp;D) old'!$B$100,Model!AA$1,'Assumptions (T&amp;D) old'!$B$103,Model!$X$2699)</f>
        <v>-0.04835024821</v>
      </c>
      <c r="AC2723" s="373">
        <f>PPMT('Assumptions (T&amp;D) old'!$B$100,Model!AB$1,'Assumptions (T&amp;D) old'!$B$103,Model!$X$2699)</f>
        <v>-0.050646885</v>
      </c>
      <c r="AD2723" s="373">
        <f>PPMT('Assumptions (T&amp;D) old'!$B$100,Model!AC$1,'Assumptions (T&amp;D) old'!$B$103,Model!$X$2699)</f>
        <v>-0.05305261203</v>
      </c>
      <c r="AE2723" s="373">
        <f>PPMT('Assumptions (T&amp;D) old'!$B$100,Model!AD$1,'Assumptions (T&amp;D) old'!$B$103,Model!$X$2699)</f>
        <v>-0.0555726111</v>
      </c>
      <c r="AF2723" s="373">
        <f>PPMT('Assumptions (T&amp;D) old'!$B$100,Model!AE$1,'Assumptions (T&amp;D) old'!$B$103,Model!$X$2699)</f>
        <v>-0.05821231013</v>
      </c>
      <c r="AG2723" s="373">
        <f>PPMT('Assumptions (T&amp;D) old'!$B$100,Model!AF$1,'Assumptions (T&amp;D) old'!$B$103,Model!$X$2699)</f>
        <v>-0.06097739486</v>
      </c>
      <c r="AH2723" s="373">
        <f>PPMT('Assumptions (T&amp;D) old'!$B$100,Model!AG$1,'Assumptions (T&amp;D) old'!$B$103,Model!$X$2699)</f>
        <v>-0.06387382112</v>
      </c>
      <c r="AI2723" s="373">
        <f>PPMT('Assumptions (T&amp;D) old'!$B$100,Model!AH$1,'Assumptions (T&amp;D) old'!$B$103,Model!$X$2699)</f>
        <v>-0.06690782762</v>
      </c>
      <c r="AJ2723" s="373">
        <f>PPMT('Assumptions (T&amp;D) old'!$B$100,Model!AI$1,'Assumptions (T&amp;D) old'!$B$103,Model!$X$2699)</f>
        <v>-0.07008594943</v>
      </c>
      <c r="AK2723" s="373">
        <f>PPMT('Assumptions (T&amp;D) old'!$B$100,Model!AJ$1,'Assumptions (T&amp;D) old'!$B$103,Model!$X$2699)</f>
        <v>-0.07341503203</v>
      </c>
      <c r="AL2723" s="373">
        <f>PPMT('Assumptions (T&amp;D) old'!$B$100,Model!AK$1,'Assumptions (T&amp;D) old'!$B$103,Model!$X$2699)</f>
        <v>-0.07690224605</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-0.04111273012</v>
      </c>
      <c r="Z2724" s="373">
        <f>PPMT('Assumptions (T&amp;D) old'!$B$100,Model!X$1,'Assumptions (T&amp;D) old'!$B$103,Model!$Y$2699)</f>
        <v>-0.0430655848</v>
      </c>
      <c r="AA2724" s="373">
        <f>PPMT('Assumptions (T&amp;D) old'!$B$100,Model!Y$1,'Assumptions (T&amp;D) old'!$B$103,Model!$Y$2699)</f>
        <v>-0.04511120008</v>
      </c>
      <c r="AB2724" s="373">
        <f>PPMT('Assumptions (T&amp;D) old'!$B$100,Model!Z$1,'Assumptions (T&amp;D) old'!$B$103,Model!$Y$2699)</f>
        <v>-0.04725398208</v>
      </c>
      <c r="AC2724" s="373">
        <f>PPMT('Assumptions (T&amp;D) old'!$B$100,Model!AA$1,'Assumptions (T&amp;D) old'!$B$103,Model!$Y$2699)</f>
        <v>-0.04949854623</v>
      </c>
      <c r="AD2724" s="373">
        <f>PPMT('Assumptions (T&amp;D) old'!$B$100,Model!AB$1,'Assumptions (T&amp;D) old'!$B$103,Model!$Y$2699)</f>
        <v>-0.05184972718</v>
      </c>
      <c r="AE2724" s="373">
        <f>PPMT('Assumptions (T&amp;D) old'!$B$100,Model!AC$1,'Assumptions (T&amp;D) old'!$B$103,Model!$Y$2699)</f>
        <v>-0.05431258922</v>
      </c>
      <c r="AF2724" s="373">
        <f>PPMT('Assumptions (T&amp;D) old'!$B$100,Model!AD$1,'Assumptions (T&amp;D) old'!$B$103,Model!$Y$2699)</f>
        <v>-0.05689243721</v>
      </c>
      <c r="AG2724" s="373">
        <f>PPMT('Assumptions (T&amp;D) old'!$B$100,Model!AE$1,'Assumptions (T&amp;D) old'!$B$103,Model!$Y$2699)</f>
        <v>-0.05959482797</v>
      </c>
      <c r="AH2724" s="373">
        <f>PPMT('Assumptions (T&amp;D) old'!$B$100,Model!AF$1,'Assumptions (T&amp;D) old'!$B$103,Model!$Y$2699)</f>
        <v>-0.0624255823</v>
      </c>
      <c r="AI2724" s="373">
        <f>PPMT('Assumptions (T&amp;D) old'!$B$100,Model!AG$1,'Assumptions (T&amp;D) old'!$B$103,Model!$Y$2699)</f>
        <v>-0.06539079746</v>
      </c>
      <c r="AJ2724" s="373">
        <f>PPMT('Assumptions (T&amp;D) old'!$B$100,Model!AH$1,'Assumptions (T&amp;D) old'!$B$103,Model!$Y$2699)</f>
        <v>-0.06849686034</v>
      </c>
      <c r="AK2724" s="373">
        <f>PPMT('Assumptions (T&amp;D) old'!$B$100,Model!AI$1,'Assumptions (T&amp;D) old'!$B$103,Model!$Y$2699)</f>
        <v>-0.07175046121</v>
      </c>
      <c r="AL2724" s="373">
        <f>PPMT('Assumptions (T&amp;D) old'!$B$100,Model!AJ$1,'Assumptions (T&amp;D) old'!$B$103,Model!$Y$2699)</f>
        <v>-0.07515860811</v>
      </c>
      <c r="AM2724" s="373">
        <f>PPMT('Assumptions (T&amp;D) old'!$B$100,Model!AK$1,'Assumptions (T&amp;D) old'!$B$103,Model!$Y$2699)</f>
        <v>-0.078728642</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-0.04208849708</v>
      </c>
      <c r="AA2725" s="373">
        <f>PPMT('Assumptions (T&amp;D) old'!$B$100,Model!X$1,'Assumptions (T&amp;D) old'!$B$103,Model!$Z$2699)</f>
        <v>-0.04408770069</v>
      </c>
      <c r="AB2725" s="373">
        <f>PPMT('Assumptions (T&amp;D) old'!$B$100,Model!Y$1,'Assumptions (T&amp;D) old'!$B$103,Model!$Z$2699)</f>
        <v>-0.04618186647</v>
      </c>
      <c r="AC2725" s="373">
        <f>PPMT('Assumptions (T&amp;D) old'!$B$100,Model!Z$1,'Assumptions (T&amp;D) old'!$B$103,Model!$Z$2699)</f>
        <v>-0.04837550513</v>
      </c>
      <c r="AD2725" s="373">
        <f>PPMT('Assumptions (T&amp;D) old'!$B$100,Model!AA$1,'Assumptions (T&amp;D) old'!$B$103,Model!$Z$2699)</f>
        <v>-0.05067334163</v>
      </c>
      <c r="AE2725" s="373">
        <f>PPMT('Assumptions (T&amp;D) old'!$B$100,Model!AB$1,'Assumptions (T&amp;D) old'!$B$103,Model!$Z$2699)</f>
        <v>-0.05308032535</v>
      </c>
      <c r="AF2725" s="373">
        <f>PPMT('Assumptions (T&amp;D) old'!$B$100,Model!AC$1,'Assumptions (T&amp;D) old'!$B$103,Model!$Z$2699)</f>
        <v>-0.05560164081</v>
      </c>
      <c r="AG2725" s="373">
        <f>PPMT('Assumptions (T&amp;D) old'!$B$100,Model!AD$1,'Assumptions (T&amp;D) old'!$B$103,Model!$Z$2699)</f>
        <v>-0.05824271875</v>
      </c>
      <c r="AH2725" s="373">
        <f>PPMT('Assumptions (T&amp;D) old'!$B$100,Model!AE$1,'Assumptions (T&amp;D) old'!$B$103,Model!$Z$2699)</f>
        <v>-0.06100924789</v>
      </c>
      <c r="AI2725" s="373">
        <f>PPMT('Assumptions (T&amp;D) old'!$B$100,Model!AF$1,'Assumptions (T&amp;D) old'!$B$103,Model!$Z$2699)</f>
        <v>-0.06390718716</v>
      </c>
      <c r="AJ2725" s="373">
        <f>PPMT('Assumptions (T&amp;D) old'!$B$100,Model!AG$1,'Assumptions (T&amp;D) old'!$B$103,Model!$Z$2699)</f>
        <v>-0.06694277855</v>
      </c>
      <c r="AK2725" s="373">
        <f>PPMT('Assumptions (T&amp;D) old'!$B$100,Model!AH$1,'Assumptions (T&amp;D) old'!$B$103,Model!$Z$2699)</f>
        <v>-0.07012256053</v>
      </c>
      <c r="AL2725" s="373">
        <f>PPMT('Assumptions (T&amp;D) old'!$B$100,Model!AI$1,'Assumptions (T&amp;D) old'!$B$103,Model!$Z$2699)</f>
        <v>-0.07345338216</v>
      </c>
      <c r="AM2725" s="373">
        <f>PPMT('Assumptions (T&amp;D) old'!$B$100,Model!AJ$1,'Assumptions (T&amp;D) old'!$B$103,Model!$Z$2699)</f>
        <v>-0.07694241781</v>
      </c>
      <c r="AN2725" s="373">
        <f>PPMT('Assumptions (T&amp;D) old'!$B$100,Model!AK$1,'Assumptions (T&amp;D) old'!$B$103,Model!$Z$2699)</f>
        <v>-0.08059718266</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-0.04308676964</v>
      </c>
      <c r="AB2726" s="373">
        <f>PPMT('Assumptions (T&amp;D) old'!$B$100,Model!X$1,'Assumptions (T&amp;D) old'!$B$103,Model!$AA$2699)</f>
        <v>-0.04513339119</v>
      </c>
      <c r="AC2726" s="373">
        <f>PPMT('Assumptions (T&amp;D) old'!$B$100,Model!Y$1,'Assumptions (T&amp;D) old'!$B$103,Model!$AA$2699)</f>
        <v>-0.04727722728</v>
      </c>
      <c r="AD2726" s="373">
        <f>PPMT('Assumptions (T&amp;D) old'!$B$100,Model!Z$1,'Assumptions (T&amp;D) old'!$B$103,Model!$AA$2699)</f>
        <v>-0.04952289557</v>
      </c>
      <c r="AE2726" s="373">
        <f>PPMT('Assumptions (T&amp;D) old'!$B$100,Model!AA$1,'Assumptions (T&amp;D) old'!$B$103,Model!$AA$2699)</f>
        <v>-0.05187523311</v>
      </c>
      <c r="AF2726" s="373">
        <f>PPMT('Assumptions (T&amp;D) old'!$B$100,Model!AB$1,'Assumptions (T&amp;D) old'!$B$103,Model!$AA$2699)</f>
        <v>-0.05433930668</v>
      </c>
      <c r="AG2726" s="373">
        <f>PPMT('Assumptions (T&amp;D) old'!$B$100,Model!AC$1,'Assumptions (T&amp;D) old'!$B$103,Model!$AA$2699)</f>
        <v>-0.05692042375</v>
      </c>
      <c r="AH2726" s="373">
        <f>PPMT('Assumptions (T&amp;D) old'!$B$100,Model!AD$1,'Assumptions (T&amp;D) old'!$B$103,Model!$AA$2699)</f>
        <v>-0.05962414388</v>
      </c>
      <c r="AI2726" s="373">
        <f>PPMT('Assumptions (T&amp;D) old'!$B$100,Model!AE$1,'Assumptions (T&amp;D) old'!$B$103,Model!$AA$2699)</f>
        <v>-0.06245629071</v>
      </c>
      <c r="AJ2726" s="373">
        <f>PPMT('Assumptions (T&amp;D) old'!$B$100,Model!AF$1,'Assumptions (T&amp;D) old'!$B$103,Model!$AA$2699)</f>
        <v>-0.06542296452</v>
      </c>
      <c r="AK2726" s="373">
        <f>PPMT('Assumptions (T&amp;D) old'!$B$100,Model!AG$1,'Assumptions (T&amp;D) old'!$B$103,Model!$AA$2699)</f>
        <v>-0.06853055534</v>
      </c>
      <c r="AL2726" s="373">
        <f>PPMT('Assumptions (T&amp;D) old'!$B$100,Model!AH$1,'Assumptions (T&amp;D) old'!$B$103,Model!$AA$2699)</f>
        <v>-0.07178575672</v>
      </c>
      <c r="AM2726" s="373">
        <f>PPMT('Assumptions (T&amp;D) old'!$B$100,Model!AI$1,'Assumptions (T&amp;D) old'!$B$103,Model!$AA$2699)</f>
        <v>-0.07519558016</v>
      </c>
      <c r="AN2726" s="373">
        <f>PPMT('Assumptions (T&amp;D) old'!$B$100,Model!AJ$1,'Assumptions (T&amp;D) old'!$B$103,Model!$AA$2699)</f>
        <v>-0.07876737022</v>
      </c>
      <c r="AO2726" s="373">
        <f>PPMT('Assumptions (T&amp;D) old'!$B$100,Model!AK$1,'Assumptions (T&amp;D) old'!$B$103,Model!$AA$2699)</f>
        <v>-0.0825088203</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-0.04412088445</v>
      </c>
      <c r="AC2727" s="373">
        <f>PPMT('Assumptions (T&amp;D) old'!$B$100,Model!X$1,'Assumptions (T&amp;D) old'!$B$103,Model!$AB$2699)</f>
        <v>-0.04621662647</v>
      </c>
      <c r="AD2727" s="373">
        <f>PPMT('Assumptions (T&amp;D) old'!$B$100,Model!Y$1,'Assumptions (T&amp;D) old'!$B$103,Model!$AB$2699)</f>
        <v>-0.04841191622</v>
      </c>
      <c r="AE2727" s="373">
        <f>PPMT('Assumptions (T&amp;D) old'!$B$100,Model!Z$1,'Assumptions (T&amp;D) old'!$B$103,Model!$AB$2699)</f>
        <v>-0.05071148224</v>
      </c>
      <c r="AF2727" s="373">
        <f>PPMT('Assumptions (T&amp;D) old'!$B$100,Model!AA$1,'Assumptions (T&amp;D) old'!$B$103,Model!$AB$2699)</f>
        <v>-0.05312027765</v>
      </c>
      <c r="AG2727" s="373">
        <f>PPMT('Assumptions (T&amp;D) old'!$B$100,Model!AB$1,'Assumptions (T&amp;D) old'!$B$103,Model!$AB$2699)</f>
        <v>-0.05564349084</v>
      </c>
      <c r="AH2727" s="373">
        <f>PPMT('Assumptions (T&amp;D) old'!$B$100,Model!AC$1,'Assumptions (T&amp;D) old'!$B$103,Model!$AB$2699)</f>
        <v>-0.05828655665</v>
      </c>
      <c r="AI2727" s="373">
        <f>PPMT('Assumptions (T&amp;D) old'!$B$100,Model!AD$1,'Assumptions (T&amp;D) old'!$B$103,Model!$AB$2699)</f>
        <v>-0.06105516809</v>
      </c>
      <c r="AJ2727" s="373">
        <f>PPMT('Assumptions (T&amp;D) old'!$B$100,Model!AE$1,'Assumptions (T&amp;D) old'!$B$103,Model!$AB$2699)</f>
        <v>-0.06395528858</v>
      </c>
      <c r="AK2727" s="373">
        <f>PPMT('Assumptions (T&amp;D) old'!$B$100,Model!AF$1,'Assumptions (T&amp;D) old'!$B$103,Model!$AB$2699)</f>
        <v>-0.06699316479</v>
      </c>
      <c r="AL2727" s="373">
        <f>PPMT('Assumptions (T&amp;D) old'!$B$100,Model!AG$1,'Assumptions (T&amp;D) old'!$B$103,Model!$AB$2699)</f>
        <v>-0.07017534011</v>
      </c>
      <c r="AM2727" s="373">
        <f>PPMT('Assumptions (T&amp;D) old'!$B$100,Model!AH$1,'Assumptions (T&amp;D) old'!$B$103,Model!$AB$2699)</f>
        <v>-0.07350866877</v>
      </c>
      <c r="AN2727" s="373">
        <f>PPMT('Assumptions (T&amp;D) old'!$B$100,Model!AI$1,'Assumptions (T&amp;D) old'!$B$103,Model!$AB$2699)</f>
        <v>-0.07700033054</v>
      </c>
      <c r="AO2727" s="373">
        <f>PPMT('Assumptions (T&amp;D) old'!$B$100,Model!AJ$1,'Assumptions (T&amp;D) old'!$B$103,Model!$AB$2699)</f>
        <v>-0.08065784624</v>
      </c>
      <c r="AP2727" s="373">
        <f>PPMT('Assumptions (T&amp;D) old'!$B$100,Model!AK$1,'Assumptions (T&amp;D) old'!$B$103,Model!$AB$2699)</f>
        <v>-0.08448909393</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-0.04515287623</v>
      </c>
      <c r="AD2728" s="373">
        <f>PPMT('Assumptions (T&amp;D) old'!$B$100,Model!X$1,'Assumptions (T&amp;D) old'!$B$103,Model!$AC$2699)</f>
        <v>-0.04729763785</v>
      </c>
      <c r="AE2728" s="373">
        <f>PPMT('Assumptions (T&amp;D) old'!$B$100,Model!Y$1,'Assumptions (T&amp;D) old'!$B$103,Model!$AC$2699)</f>
        <v>-0.04954427565</v>
      </c>
      <c r="AF2728" s="373">
        <f>PPMT('Assumptions (T&amp;D) old'!$B$100,Model!Z$1,'Assumptions (T&amp;D) old'!$B$103,Model!$AC$2699)</f>
        <v>-0.05189762874</v>
      </c>
      <c r="AG2728" s="373">
        <f>PPMT('Assumptions (T&amp;D) old'!$B$100,Model!AA$1,'Assumptions (T&amp;D) old'!$B$103,Model!$AC$2699)</f>
        <v>-0.0543627661</v>
      </c>
      <c r="AH2728" s="373">
        <f>PPMT('Assumptions (T&amp;D) old'!$B$100,Model!AB$1,'Assumptions (T&amp;D) old'!$B$103,Model!$AC$2699)</f>
        <v>-0.05694499749</v>
      </c>
      <c r="AI2728" s="373">
        <f>PPMT('Assumptions (T&amp;D) old'!$B$100,Model!AC$1,'Assumptions (T&amp;D) old'!$B$103,Model!$AC$2699)</f>
        <v>-0.05964988487</v>
      </c>
      <c r="AJ2728" s="373">
        <f>PPMT('Assumptions (T&amp;D) old'!$B$100,Model!AD$1,'Assumptions (T&amp;D) old'!$B$103,Model!$AC$2699)</f>
        <v>-0.06248325441</v>
      </c>
      <c r="AK2728" s="373">
        <f>PPMT('Assumptions (T&amp;D) old'!$B$100,Model!AE$1,'Assumptions (T&amp;D) old'!$B$103,Model!$AC$2699)</f>
        <v>-0.06545120899</v>
      </c>
      <c r="AL2728" s="373">
        <f>PPMT('Assumptions (T&amp;D) old'!$B$100,Model!AF$1,'Assumptions (T&amp;D) old'!$B$103,Model!$AC$2699)</f>
        <v>-0.06856014142</v>
      </c>
      <c r="AM2728" s="373">
        <f>PPMT('Assumptions (T&amp;D) old'!$B$100,Model!AG$1,'Assumptions (T&amp;D) old'!$B$103,Model!$AC$2699)</f>
        <v>-0.07181674813</v>
      </c>
      <c r="AN2728" s="373">
        <f>PPMT('Assumptions (T&amp;D) old'!$B$100,Model!AH$1,'Assumptions (T&amp;D) old'!$B$103,Model!$AC$2699)</f>
        <v>-0.07522804367</v>
      </c>
      <c r="AO2728" s="373">
        <f>PPMT('Assumptions (T&amp;D) old'!$B$100,Model!AI$1,'Assumptions (T&amp;D) old'!$B$103,Model!$AC$2699)</f>
        <v>-0.07880137575</v>
      </c>
      <c r="AP2728" s="373">
        <f>PPMT('Assumptions (T&amp;D) old'!$B$100,Model!AJ$1,'Assumptions (T&amp;D) old'!$B$103,Model!$AC$2699)</f>
        <v>-0.08254444109</v>
      </c>
      <c r="AQ2728" s="373">
        <f>PPMT('Assumptions (T&amp;D) old'!$B$100,Model!AK$1,'Assumptions (T&amp;D) old'!$B$103,Model!$AC$2699)</f>
        <v>-0.08646530205</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-0.04622176111</v>
      </c>
      <c r="AE2729" s="373">
        <f>PPMT('Assumptions (T&amp;D) old'!$B$100,Model!X$1,'Assumptions (T&amp;D) old'!$B$103,Model!$AD$2699)</f>
        <v>-0.04841729476</v>
      </c>
      <c r="AF2729" s="373">
        <f>PPMT('Assumptions (T&amp;D) old'!$B$100,Model!Y$1,'Assumptions (T&amp;D) old'!$B$103,Model!$AD$2699)</f>
        <v>-0.05071711626</v>
      </c>
      <c r="AG2729" s="373">
        <f>PPMT('Assumptions (T&amp;D) old'!$B$100,Model!Z$1,'Assumptions (T&amp;D) old'!$B$103,Model!$AD$2699)</f>
        <v>-0.05312617928</v>
      </c>
      <c r="AH2729" s="373">
        <f>PPMT('Assumptions (T&amp;D) old'!$B$100,Model!AA$1,'Assumptions (T&amp;D) old'!$B$103,Model!$AD$2699)</f>
        <v>-0.0556496728</v>
      </c>
      <c r="AI2729" s="373">
        <f>PPMT('Assumptions (T&amp;D) old'!$B$100,Model!AB$1,'Assumptions (T&amp;D) old'!$B$103,Model!$AD$2699)</f>
        <v>-0.05829303226</v>
      </c>
      <c r="AJ2729" s="373">
        <f>PPMT('Assumptions (T&amp;D) old'!$B$100,Model!AC$1,'Assumptions (T&amp;D) old'!$B$103,Model!$AD$2699)</f>
        <v>-0.06106195129</v>
      </c>
      <c r="AK2729" s="373">
        <f>PPMT('Assumptions (T&amp;D) old'!$B$100,Model!AD$1,'Assumptions (T&amp;D) old'!$B$103,Model!$AD$2699)</f>
        <v>-0.06396239398</v>
      </c>
      <c r="AL2729" s="373">
        <f>PPMT('Assumptions (T&amp;D) old'!$B$100,Model!AE$1,'Assumptions (T&amp;D) old'!$B$103,Model!$AD$2699)</f>
        <v>-0.06700060769</v>
      </c>
      <c r="AM2729" s="373">
        <f>PPMT('Assumptions (T&amp;D) old'!$B$100,Model!AF$1,'Assumptions (T&amp;D) old'!$B$103,Model!$AD$2699)</f>
        <v>-0.07018313656</v>
      </c>
      <c r="AN2729" s="373">
        <f>PPMT('Assumptions (T&amp;D) old'!$B$100,Model!AG$1,'Assumptions (T&amp;D) old'!$B$103,Model!$AD$2699)</f>
        <v>-0.07351683554</v>
      </c>
      <c r="AO2729" s="373">
        <f>PPMT('Assumptions (T&amp;D) old'!$B$100,Model!AH$1,'Assumptions (T&amp;D) old'!$B$103,Model!$AD$2699)</f>
        <v>-0.07700888523</v>
      </c>
      <c r="AP2729" s="373">
        <f>PPMT('Assumptions (T&amp;D) old'!$B$100,Model!AI$1,'Assumptions (T&amp;D) old'!$B$103,Model!$AD$2699)</f>
        <v>-0.08066680728</v>
      </c>
      <c r="AQ2729" s="373">
        <f>PPMT('Assumptions (T&amp;D) old'!$B$100,Model!AJ$1,'Assumptions (T&amp;D) old'!$B$103,Model!$AD$2699)</f>
        <v>-0.08449848062</v>
      </c>
      <c r="AR2729" s="373">
        <f>PPMT('Assumptions (T&amp;D) old'!$B$100,Model!AK$1,'Assumptions (T&amp;D) old'!$B$103,Model!$AD$2699)</f>
        <v>-0.08851215845</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-0.04731525378</v>
      </c>
      <c r="AF2730" s="373">
        <f>PPMT('Assumptions (T&amp;D) old'!$B$100,Model!X$1,'Assumptions (T&amp;D) old'!$B$103,Model!$AE$2699)</f>
        <v>-0.04956272833</v>
      </c>
      <c r="AG2730" s="373">
        <f>PPMT('Assumptions (T&amp;D) old'!$B$100,Model!Y$1,'Assumptions (T&amp;D) old'!$B$103,Model!$AE$2699)</f>
        <v>-0.05191695793</v>
      </c>
      <c r="AH2730" s="373">
        <f>PPMT('Assumptions (T&amp;D) old'!$B$100,Model!Z$1,'Assumptions (T&amp;D) old'!$B$103,Model!$AE$2699)</f>
        <v>-0.05438301343</v>
      </c>
      <c r="AI2730" s="373">
        <f>PPMT('Assumptions (T&amp;D) old'!$B$100,Model!AA$1,'Assumptions (T&amp;D) old'!$B$103,Model!$AE$2699)</f>
        <v>-0.05696620657</v>
      </c>
      <c r="AJ2730" s="373">
        <f>PPMT('Assumptions (T&amp;D) old'!$B$100,Model!AB$1,'Assumptions (T&amp;D) old'!$B$103,Model!$AE$2699)</f>
        <v>-0.05967210138</v>
      </c>
      <c r="AK2730" s="373">
        <f>PPMT('Assumptions (T&amp;D) old'!$B$100,Model!AC$1,'Assumptions (T&amp;D) old'!$B$103,Model!$AE$2699)</f>
        <v>-0.0625065262</v>
      </c>
      <c r="AL2730" s="373">
        <f>PPMT('Assumptions (T&amp;D) old'!$B$100,Model!AD$1,'Assumptions (T&amp;D) old'!$B$103,Model!$AE$2699)</f>
        <v>-0.06547558619</v>
      </c>
      <c r="AM2730" s="373">
        <f>PPMT('Assumptions (T&amp;D) old'!$B$100,Model!AE$1,'Assumptions (T&amp;D) old'!$B$103,Model!$AE$2699)</f>
        <v>-0.06858567653</v>
      </c>
      <c r="AN2730" s="373">
        <f>PPMT('Assumptions (T&amp;D) old'!$B$100,Model!AF$1,'Assumptions (T&amp;D) old'!$B$103,Model!$AE$2699)</f>
        <v>-0.07184349617</v>
      </c>
      <c r="AO2730" s="373">
        <f>PPMT('Assumptions (T&amp;D) old'!$B$100,Model!AG$1,'Assumptions (T&amp;D) old'!$B$103,Model!$AE$2699)</f>
        <v>-0.07525606224</v>
      </c>
      <c r="AP2730" s="373">
        <f>PPMT('Assumptions (T&amp;D) old'!$B$100,Model!AH$1,'Assumptions (T&amp;D) old'!$B$103,Model!$AE$2699)</f>
        <v>-0.07883072519</v>
      </c>
      <c r="AQ2730" s="373">
        <f>PPMT('Assumptions (T&amp;D) old'!$B$100,Model!AI$1,'Assumptions (T&amp;D) old'!$B$103,Model!$AE$2699)</f>
        <v>-0.08257518464</v>
      </c>
      <c r="AR2730" s="373">
        <f>PPMT('Assumptions (T&amp;D) old'!$B$100,Model!AJ$1,'Assumptions (T&amp;D) old'!$B$103,Model!$AE$2699)</f>
        <v>-0.08649750591</v>
      </c>
      <c r="AS2730" s="373">
        <f>PPMT('Assumptions (T&amp;D) old'!$B$100,Model!AK$1,'Assumptions (T&amp;D) old'!$B$103,Model!$AE$2699)</f>
        <v>-0.09060613744</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-0.0484339093</v>
      </c>
      <c r="AG2731" s="373">
        <f>PPMT('Assumptions (T&amp;D) old'!$B$100,Model!X$1,'Assumptions (T&amp;D) old'!$B$103,Model!$AF$2699)</f>
        <v>-0.05073451999</v>
      </c>
      <c r="AH2731" s="373">
        <f>PPMT('Assumptions (T&amp;D) old'!$B$100,Model!Y$1,'Assumptions (T&amp;D) old'!$B$103,Model!$AF$2699)</f>
        <v>-0.05314440969</v>
      </c>
      <c r="AI2731" s="373">
        <f>PPMT('Assumptions (T&amp;D) old'!$B$100,Model!Z$1,'Assumptions (T&amp;D) old'!$B$103,Model!$AF$2699)</f>
        <v>-0.05566876915</v>
      </c>
      <c r="AJ2731" s="373">
        <f>PPMT('Assumptions (T&amp;D) old'!$B$100,Model!AA$1,'Assumptions (T&amp;D) old'!$B$103,Model!$AF$2699)</f>
        <v>-0.05831303569</v>
      </c>
      <c r="AK2731" s="373">
        <f>PPMT('Assumptions (T&amp;D) old'!$B$100,Model!AB$1,'Assumptions (T&amp;D) old'!$B$103,Model!$AF$2699)</f>
        <v>-0.06108290488</v>
      </c>
      <c r="AL2731" s="373">
        <f>PPMT('Assumptions (T&amp;D) old'!$B$100,Model!AC$1,'Assumptions (T&amp;D) old'!$B$103,Model!$AF$2699)</f>
        <v>-0.06398434287</v>
      </c>
      <c r="AM2731" s="373">
        <f>PPMT('Assumptions (T&amp;D) old'!$B$100,Model!AD$1,'Assumptions (T&amp;D) old'!$B$103,Model!$AF$2699)</f>
        <v>-0.06702359915</v>
      </c>
      <c r="AN2731" s="373">
        <f>PPMT('Assumptions (T&amp;D) old'!$B$100,Model!AE$1,'Assumptions (T&amp;D) old'!$B$103,Model!$AF$2699)</f>
        <v>-0.07020722011</v>
      </c>
      <c r="AO2731" s="373">
        <f>PPMT('Assumptions (T&amp;D) old'!$B$100,Model!AF$1,'Assumptions (T&amp;D) old'!$B$103,Model!$AF$2699)</f>
        <v>-0.07354206307</v>
      </c>
      <c r="AP2731" s="373">
        <f>PPMT('Assumptions (T&amp;D) old'!$B$100,Model!AG$1,'Assumptions (T&amp;D) old'!$B$103,Model!$AF$2699)</f>
        <v>-0.07703531106</v>
      </c>
      <c r="AQ2731" s="373">
        <f>PPMT('Assumptions (T&amp;D) old'!$B$100,Model!AH$1,'Assumptions (T&amp;D) old'!$B$103,Model!$AF$2699)</f>
        <v>-0.08069448834</v>
      </c>
      <c r="AR2731" s="373">
        <f>PPMT('Assumptions (T&amp;D) old'!$B$100,Model!AI$1,'Assumptions (T&amp;D) old'!$B$103,Model!$AF$2699)</f>
        <v>-0.08452747653</v>
      </c>
      <c r="AS2731" s="373">
        <f>PPMT('Assumptions (T&amp;D) old'!$B$100,Model!AJ$1,'Assumptions (T&amp;D) old'!$B$103,Model!$AF$2699)</f>
        <v>-0.08854253167</v>
      </c>
      <c r="AT2731" s="373">
        <f>PPMT('Assumptions (T&amp;D) old'!$B$100,Model!AK$1,'Assumptions (T&amp;D) old'!$B$103,Model!$AF$2699)</f>
        <v>-0.09274830192</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-0.04957829506</v>
      </c>
      <c r="AH2732" s="373">
        <f>PPMT('Assumptions (T&amp;D) old'!$B$100,Model!X$1,'Assumptions (T&amp;D) old'!$B$103,Model!$AG$2699)</f>
        <v>-0.05193326408</v>
      </c>
      <c r="AI2732" s="373">
        <f>PPMT('Assumptions (T&amp;D) old'!$B$100,Model!Y$1,'Assumptions (T&amp;D) old'!$B$103,Model!$AG$2699)</f>
        <v>-0.05440009412</v>
      </c>
      <c r="AJ2732" s="373">
        <f>PPMT('Assumptions (T&amp;D) old'!$B$100,Model!Z$1,'Assumptions (T&amp;D) old'!$B$103,Model!$AG$2699)</f>
        <v>-0.05698409859</v>
      </c>
      <c r="AK2732" s="373">
        <f>PPMT('Assumptions (T&amp;D) old'!$B$100,Model!AA$1,'Assumptions (T&amp;D) old'!$B$103,Model!$AG$2699)</f>
        <v>-0.05969084328</v>
      </c>
      <c r="AL2732" s="373">
        <f>PPMT('Assumptions (T&amp;D) old'!$B$100,Model!AB$1,'Assumptions (T&amp;D) old'!$B$103,Model!$AG$2699)</f>
        <v>-0.06252615833</v>
      </c>
      <c r="AM2732" s="373">
        <f>PPMT('Assumptions (T&amp;D) old'!$B$100,Model!AC$1,'Assumptions (T&amp;D) old'!$B$103,Model!$AG$2699)</f>
        <v>-0.06549615085</v>
      </c>
      <c r="AN2732" s="373">
        <f>PPMT('Assumptions (T&amp;D) old'!$B$100,Model!AD$1,'Assumptions (T&amp;D) old'!$B$103,Model!$AG$2699)</f>
        <v>-0.06860721802</v>
      </c>
      <c r="AO2732" s="373">
        <f>PPMT('Assumptions (T&amp;D) old'!$B$100,Model!AE$1,'Assumptions (T&amp;D) old'!$B$103,Model!$AG$2699)</f>
        <v>-0.07186606087</v>
      </c>
      <c r="AP2732" s="373">
        <f>PPMT('Assumptions (T&amp;D) old'!$B$100,Model!AF$1,'Assumptions (T&amp;D) old'!$B$103,Model!$AG$2699)</f>
        <v>-0.07527969877</v>
      </c>
      <c r="AQ2732" s="373">
        <f>PPMT('Assumptions (T&amp;D) old'!$B$100,Model!AG$1,'Assumptions (T&amp;D) old'!$B$103,Model!$AG$2699)</f>
        <v>-0.07885548446</v>
      </c>
      <c r="AR2732" s="373">
        <f>PPMT('Assumptions (T&amp;D) old'!$B$100,Model!AH$1,'Assumptions (T&amp;D) old'!$B$103,Model!$AG$2699)</f>
        <v>-0.08260111997</v>
      </c>
      <c r="AS2732" s="373">
        <f>PPMT('Assumptions (T&amp;D) old'!$B$100,Model!AI$1,'Assumptions (T&amp;D) old'!$B$103,Model!$AG$2699)</f>
        <v>-0.08652467317</v>
      </c>
      <c r="AT2732" s="373">
        <f>PPMT('Assumptions (T&amp;D) old'!$B$100,Model!AJ$1,'Assumptions (T&amp;D) old'!$B$103,Model!$AG$2699)</f>
        <v>-0.09063459514</v>
      </c>
      <c r="AU2732" s="373">
        <f>PPMT('Assumptions (T&amp;D) old'!$B$100,Model!AK$1,'Assumptions (T&amp;D) old'!$B$103,Model!$AG$2699)</f>
        <v>-0.09493973841</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-0.05074899105</v>
      </c>
      <c r="AI2733" s="373">
        <f>PPMT('Assumptions (T&amp;D) old'!$B$100,Model!X$1,'Assumptions (T&amp;D) old'!$B$103,Model!$AH$2699)</f>
        <v>-0.05315956812</v>
      </c>
      <c r="AJ2733" s="373">
        <f>PPMT('Assumptions (T&amp;D) old'!$B$100,Model!Y$1,'Assumptions (T&amp;D) old'!$B$103,Model!$AH$2699)</f>
        <v>-0.05568464761</v>
      </c>
      <c r="AK2733" s="373">
        <f>PPMT('Assumptions (T&amp;D) old'!$B$100,Model!Z$1,'Assumptions (T&amp;D) old'!$B$103,Model!$AH$2699)</f>
        <v>-0.05832966837</v>
      </c>
      <c r="AL2733" s="373">
        <f>PPMT('Assumptions (T&amp;D) old'!$B$100,Model!AA$1,'Assumptions (T&amp;D) old'!$B$103,Model!$AH$2699)</f>
        <v>-0.06110032762</v>
      </c>
      <c r="AM2733" s="373">
        <f>PPMT('Assumptions (T&amp;D) old'!$B$100,Model!AB$1,'Assumptions (T&amp;D) old'!$B$103,Model!$AH$2699)</f>
        <v>-0.06400259318</v>
      </c>
      <c r="AN2733" s="373">
        <f>PPMT('Assumptions (T&amp;D) old'!$B$100,Model!AC$1,'Assumptions (T&amp;D) old'!$B$103,Model!$AH$2699)</f>
        <v>-0.06704271635</v>
      </c>
      <c r="AO2733" s="373">
        <f>PPMT('Assumptions (T&amp;D) old'!$B$100,Model!AD$1,'Assumptions (T&amp;D) old'!$B$103,Model!$AH$2699)</f>
        <v>-0.07022724538</v>
      </c>
      <c r="AP2733" s="373">
        <f>PPMT('Assumptions (T&amp;D) old'!$B$100,Model!AE$1,'Assumptions (T&amp;D) old'!$B$103,Model!$AH$2699)</f>
        <v>-0.07356303954</v>
      </c>
      <c r="AQ2733" s="373">
        <f>PPMT('Assumptions (T&amp;D) old'!$B$100,Model!AF$1,'Assumptions (T&amp;D) old'!$B$103,Model!$AH$2699)</f>
        <v>-0.07705728392</v>
      </c>
      <c r="AR2733" s="373">
        <f>PPMT('Assumptions (T&amp;D) old'!$B$100,Model!AG$1,'Assumptions (T&amp;D) old'!$B$103,Model!$AH$2699)</f>
        <v>-0.0807175049</v>
      </c>
      <c r="AS2733" s="373">
        <f>PPMT('Assumptions (T&amp;D) old'!$B$100,Model!AH$1,'Assumptions (T&amp;D) old'!$B$103,Model!$AH$2699)</f>
        <v>-0.08455158638</v>
      </c>
      <c r="AT2733" s="373">
        <f>PPMT('Assumptions (T&amp;D) old'!$B$100,Model!AI$1,'Assumptions (T&amp;D) old'!$B$103,Model!$AH$2699)</f>
        <v>-0.08856778674</v>
      </c>
      <c r="AU2733" s="373">
        <f>PPMT('Assumptions (T&amp;D) old'!$B$100,Model!AJ$1,'Assumptions (T&amp;D) old'!$B$103,Model!$AH$2699)</f>
        <v>-0.09277475661</v>
      </c>
      <c r="AV2733" s="373">
        <f>PPMT('Assumptions (T&amp;D) old'!$B$100,Model!AK$1,'Assumptions (T&amp;D) old'!$B$103,Model!$AH$2699)</f>
        <v>-0.09718155755</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-0.05194659011</v>
      </c>
      <c r="AJ2734" s="373">
        <f>PPMT('Assumptions (T&amp;D) old'!$B$100,Model!X$1,'Assumptions (T&amp;D) old'!$B$103,Model!$AI$2699)</f>
        <v>-0.05441405314</v>
      </c>
      <c r="AK2734" s="373">
        <f>PPMT('Assumptions (T&amp;D) old'!$B$100,Model!Y$1,'Assumptions (T&amp;D) old'!$B$103,Model!$AI$2699)</f>
        <v>-0.05699872067</v>
      </c>
      <c r="AL2734" s="373">
        <f>PPMT('Assumptions (T&amp;D) old'!$B$100,Model!Z$1,'Assumptions (T&amp;D) old'!$B$103,Model!$AI$2699)</f>
        <v>-0.0597061599</v>
      </c>
      <c r="AM2734" s="373">
        <f>PPMT('Assumptions (T&amp;D) old'!$B$100,Model!AA$1,'Assumptions (T&amp;D) old'!$B$103,Model!$AI$2699)</f>
        <v>-0.06254220249</v>
      </c>
      <c r="AN2734" s="373">
        <f>PPMT('Assumptions (T&amp;D) old'!$B$100,Model!AB$1,'Assumptions (T&amp;D) old'!$B$103,Model!$AI$2699)</f>
        <v>-0.06551295711</v>
      </c>
      <c r="AO2734" s="373">
        <f>PPMT('Assumptions (T&amp;D) old'!$B$100,Model!AC$1,'Assumptions (T&amp;D) old'!$B$103,Model!$AI$2699)</f>
        <v>-0.06862482257</v>
      </c>
      <c r="AP2734" s="373">
        <f>PPMT('Assumptions (T&amp;D) old'!$B$100,Model!AD$1,'Assumptions (T&amp;D) old'!$B$103,Model!$AI$2699)</f>
        <v>-0.07188450165</v>
      </c>
      <c r="AQ2734" s="373">
        <f>PPMT('Assumptions (T&amp;D) old'!$B$100,Model!AE$1,'Assumptions (T&amp;D) old'!$B$103,Model!$AI$2699)</f>
        <v>-0.07529901548</v>
      </c>
      <c r="AR2734" s="373">
        <f>PPMT('Assumptions (T&amp;D) old'!$B$100,Model!AF$1,'Assumptions (T&amp;D) old'!$B$103,Model!$AI$2699)</f>
        <v>-0.07887571871</v>
      </c>
      <c r="AS2734" s="373">
        <f>PPMT('Assumptions (T&amp;D) old'!$B$100,Model!AG$1,'Assumptions (T&amp;D) old'!$B$103,Model!$AI$2699)</f>
        <v>-0.08262231535</v>
      </c>
      <c r="AT2734" s="373">
        <f>PPMT('Assumptions (T&amp;D) old'!$B$100,Model!AH$1,'Assumptions (T&amp;D) old'!$B$103,Model!$AI$2699)</f>
        <v>-0.08654687533</v>
      </c>
      <c r="AU2734" s="373">
        <f>PPMT('Assumptions (T&amp;D) old'!$B$100,Model!AI$1,'Assumptions (T&amp;D) old'!$B$103,Model!$AI$2699)</f>
        <v>-0.09065785191</v>
      </c>
      <c r="AV2734" s="373">
        <f>PPMT('Assumptions (T&amp;D) old'!$B$100,Model!AJ$1,'Assumptions (T&amp;D) old'!$B$103,Model!$AI$2699)</f>
        <v>-0.09496409987</v>
      </c>
      <c r="AW2734" s="373">
        <f>PPMT('Assumptions (T&amp;D) old'!$B$100,Model!AK$1,'Assumptions (T&amp;D) old'!$B$103,Model!$AI$2699)</f>
        <v>-0.09947489462</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-0.05317169827</v>
      </c>
      <c r="AK2735" s="373">
        <f>PPMT('Assumptions (T&amp;D) old'!$B$100,Model!X$1,'Assumptions (T&amp;D) old'!$B$103,Model!$AJ$2699)</f>
        <v>-0.05569735394</v>
      </c>
      <c r="AL2735" s="373">
        <f>PPMT('Assumptions (T&amp;D) old'!$B$100,Model!Y$1,'Assumptions (T&amp;D) old'!$B$103,Model!$AJ$2699)</f>
        <v>-0.05834297825</v>
      </c>
      <c r="AM2735" s="373">
        <f>PPMT('Assumptions (T&amp;D) old'!$B$100,Model!Z$1,'Assumptions (T&amp;D) old'!$B$103,Model!$AJ$2699)</f>
        <v>-0.06111426972</v>
      </c>
      <c r="AN2735" s="373">
        <f>PPMT('Assumptions (T&amp;D) old'!$B$100,Model!AA$1,'Assumptions (T&amp;D) old'!$B$103,Model!$AJ$2699)</f>
        <v>-0.06401719753</v>
      </c>
      <c r="AO2735" s="373">
        <f>PPMT('Assumptions (T&amp;D) old'!$B$100,Model!AB$1,'Assumptions (T&amp;D) old'!$B$103,Model!$AJ$2699)</f>
        <v>-0.06705801441</v>
      </c>
      <c r="AP2735" s="373">
        <f>PPMT('Assumptions (T&amp;D) old'!$B$100,Model!AC$1,'Assumptions (T&amp;D) old'!$B$103,Model!$AJ$2699)</f>
        <v>-0.07024327009</v>
      </c>
      <c r="AQ2735" s="373">
        <f>PPMT('Assumptions (T&amp;D) old'!$B$100,Model!AD$1,'Assumptions (T&amp;D) old'!$B$103,Model!$AJ$2699)</f>
        <v>-0.07357982542</v>
      </c>
      <c r="AR2735" s="373">
        <f>PPMT('Assumptions (T&amp;D) old'!$B$100,Model!AE$1,'Assumptions (T&amp;D) old'!$B$103,Model!$AJ$2699)</f>
        <v>-0.07707486713</v>
      </c>
      <c r="AS2735" s="373">
        <f>PPMT('Assumptions (T&amp;D) old'!$B$100,Model!AF$1,'Assumptions (T&amp;D) old'!$B$103,Model!$AJ$2699)</f>
        <v>-0.08073592332</v>
      </c>
      <c r="AT2735" s="373">
        <f>PPMT('Assumptions (T&amp;D) old'!$B$100,Model!AG$1,'Assumptions (T&amp;D) old'!$B$103,Model!$AJ$2699)</f>
        <v>-0.08457087968</v>
      </c>
      <c r="AU2735" s="373">
        <f>PPMT('Assumptions (T&amp;D) old'!$B$100,Model!AH$1,'Assumptions (T&amp;D) old'!$B$103,Model!$AJ$2699)</f>
        <v>-0.08858799646</v>
      </c>
      <c r="AV2735" s="373">
        <f>PPMT('Assumptions (T&amp;D) old'!$B$100,Model!AI$1,'Assumptions (T&amp;D) old'!$B$103,Model!$AJ$2699)</f>
        <v>-0.09279592629</v>
      </c>
      <c r="AW2735" s="373">
        <f>PPMT('Assumptions (T&amp;D) old'!$B$100,Model!AJ$1,'Assumptions (T&amp;D) old'!$B$103,Model!$AJ$2699)</f>
        <v>-0.09720373279</v>
      </c>
      <c r="AX2735" s="373">
        <f>PPMT('Assumptions (T&amp;D) old'!$B$100,Model!AK$1,'Assumptions (T&amp;D) old'!$B$103,Model!$AJ$2699)</f>
        <v>-0.1018209101</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-0.05442952406</v>
      </c>
      <c r="AL2736" s="373">
        <f>PPMT('Assumptions (T&amp;D) old'!$B$100,Model!X$1,'Assumptions (T&amp;D) old'!$B$103,Model!$AK$2699)</f>
        <v>-0.05701492646</v>
      </c>
      <c r="AM2736" s="373">
        <f>PPMT('Assumptions (T&amp;D) old'!$B$100,Model!Y$1,'Assumptions (T&amp;D) old'!$B$103,Model!$AK$2699)</f>
        <v>-0.05972313546</v>
      </c>
      <c r="AN2736" s="373">
        <f>PPMT('Assumptions (T&amp;D) old'!$B$100,Model!Z$1,'Assumptions (T&amp;D) old'!$B$103,Model!$AK$2699)</f>
        <v>-0.0625599844</v>
      </c>
      <c r="AO2736" s="373">
        <f>PPMT('Assumptions (T&amp;D) old'!$B$100,Model!AA$1,'Assumptions (T&amp;D) old'!$B$103,Model!$AK$2699)</f>
        <v>-0.06553158366</v>
      </c>
      <c r="AP2736" s="373">
        <f>PPMT('Assumptions (T&amp;D) old'!$B$100,Model!AB$1,'Assumptions (T&amp;D) old'!$B$103,Model!$AK$2699)</f>
        <v>-0.06864433388</v>
      </c>
      <c r="AQ2736" s="373">
        <f>PPMT('Assumptions (T&amp;D) old'!$B$100,Model!AC$1,'Assumptions (T&amp;D) old'!$B$103,Model!$AK$2699)</f>
        <v>-0.07190493974</v>
      </c>
      <c r="AR2736" s="373">
        <f>PPMT('Assumptions (T&amp;D) old'!$B$100,Model!AD$1,'Assumptions (T&amp;D) old'!$B$103,Model!$AK$2699)</f>
        <v>-0.07532042438</v>
      </c>
      <c r="AS2736" s="373">
        <f>PPMT('Assumptions (T&amp;D) old'!$B$100,Model!AE$1,'Assumptions (T&amp;D) old'!$B$103,Model!$AK$2699)</f>
        <v>-0.07889814453</v>
      </c>
      <c r="AT2736" s="373">
        <f>PPMT('Assumptions (T&amp;D) old'!$B$100,Model!AF$1,'Assumptions (T&amp;D) old'!$B$103,Model!$AK$2699)</f>
        <v>-0.0826458064</v>
      </c>
      <c r="AU2736" s="373">
        <f>PPMT('Assumptions (T&amp;D) old'!$B$100,Model!AG$1,'Assumptions (T&amp;D) old'!$B$103,Model!$AK$2699)</f>
        <v>-0.0865714822</v>
      </c>
      <c r="AV2736" s="373">
        <f>PPMT('Assumptions (T&amp;D) old'!$B$100,Model!AH$1,'Assumptions (T&amp;D) old'!$B$103,Model!$AK$2699)</f>
        <v>-0.09068362761</v>
      </c>
      <c r="AW2736" s="373">
        <f>PPMT('Assumptions (T&amp;D) old'!$B$100,Model!AI$1,'Assumptions (T&amp;D) old'!$B$103,Model!$AK$2699)</f>
        <v>-0.09499109992</v>
      </c>
      <c r="AX2736" s="373">
        <f>PPMT('Assumptions (T&amp;D) old'!$B$100,Model!AJ$1,'Assumptions (T&amp;D) old'!$B$103,Model!$AK$2699)</f>
        <v>-0.09950317717</v>
      </c>
      <c r="AY2736" s="373">
        <f>PPMT('Assumptions (T&amp;D) old'!$B$100,Model!AK$1,'Assumptions (T&amp;D) old'!$B$103,Model!$AK$2699)</f>
        <v>-0.1042295781</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-0.05582002655</v>
      </c>
      <c r="AM2737" s="373">
        <f>PPMT('Assumptions (T&amp;D) old'!$B$100,Model!X$1,'Assumptions (T&amp;D) old'!$B$103,Model!$AL$2699)</f>
        <v>-0.05847147781</v>
      </c>
      <c r="AN2737" s="373">
        <f>PPMT('Assumptions (T&amp;D) old'!$B$100,Model!Y$1,'Assumptions (T&amp;D) old'!$B$103,Model!$AL$2699)</f>
        <v>-0.06124887301</v>
      </c>
      <c r="AO2737" s="373">
        <f>PPMT('Assumptions (T&amp;D) old'!$B$100,Model!Z$1,'Assumptions (T&amp;D) old'!$B$103,Model!$AL$2699)</f>
        <v>-0.06415819448</v>
      </c>
      <c r="AP2737" s="373">
        <f>PPMT('Assumptions (T&amp;D) old'!$B$100,Model!AA$1,'Assumptions (T&amp;D) old'!$B$103,Model!$AL$2699)</f>
        <v>-0.06720570871</v>
      </c>
      <c r="AQ2737" s="373">
        <f>PPMT('Assumptions (T&amp;D) old'!$B$100,Model!AB$1,'Assumptions (T&amp;D) old'!$B$103,Model!$AL$2699)</f>
        <v>-0.07039797988</v>
      </c>
      <c r="AR2737" s="373">
        <f>PPMT('Assumptions (T&amp;D) old'!$B$100,Model!AC$1,'Assumptions (T&amp;D) old'!$B$103,Model!$AL$2699)</f>
        <v>-0.07374188392</v>
      </c>
      <c r="AS2737" s="373">
        <f>PPMT('Assumptions (T&amp;D) old'!$B$100,Model!AD$1,'Assumptions (T&amp;D) old'!$B$103,Model!$AL$2699)</f>
        <v>-0.07724462341</v>
      </c>
      <c r="AT2737" s="373">
        <f>PPMT('Assumptions (T&amp;D) old'!$B$100,Model!AE$1,'Assumptions (T&amp;D) old'!$B$103,Model!$AL$2699)</f>
        <v>-0.08091374302</v>
      </c>
      <c r="AU2737" s="373">
        <f>PPMT('Assumptions (T&amp;D) old'!$B$100,Model!AF$1,'Assumptions (T&amp;D) old'!$B$103,Model!$AL$2699)</f>
        <v>-0.08475714581</v>
      </c>
      <c r="AV2737" s="373">
        <f>PPMT('Assumptions (T&amp;D) old'!$B$100,Model!AG$1,'Assumptions (T&amp;D) old'!$B$103,Model!$AL$2699)</f>
        <v>-0.08878311024</v>
      </c>
      <c r="AW2737" s="373">
        <f>PPMT('Assumptions (T&amp;D) old'!$B$100,Model!AH$1,'Assumptions (T&amp;D) old'!$B$103,Model!$AL$2699)</f>
        <v>-0.09300030798</v>
      </c>
      <c r="AX2737" s="373">
        <f>PPMT('Assumptions (T&amp;D) old'!$B$100,Model!AI$1,'Assumptions (T&amp;D) old'!$B$103,Model!$AL$2699)</f>
        <v>-0.0974178226</v>
      </c>
      <c r="AY2737" s="373">
        <f>PPMT('Assumptions (T&amp;D) old'!$B$100,Model!AJ$1,'Assumptions (T&amp;D) old'!$B$103,Model!$AL$2699)</f>
        <v>-0.1020451692</v>
      </c>
      <c r="AZ2737" s="373">
        <f>PPMT('Assumptions (T&amp;D) old'!$B$100,Model!AK$1,'Assumptions (T&amp;D) old'!$B$103,Model!$AL$2699)</f>
        <v>-0.1068923147</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-0.05709389957</v>
      </c>
      <c r="AN2738" s="373">
        <f>PPMT('Assumptions (T&amp;D) old'!$B$100,Model!X$1,'Assumptions (T&amp;D) old'!$B$103,Model!$AM$2699)</f>
        <v>-0.0598058598</v>
      </c>
      <c r="AO2738" s="373">
        <f>PPMT('Assumptions (T&amp;D) old'!$B$100,Model!Y$1,'Assumptions (T&amp;D) old'!$B$103,Model!$AM$2699)</f>
        <v>-0.06264663814</v>
      </c>
      <c r="AP2738" s="373">
        <f>PPMT('Assumptions (T&amp;D) old'!$B$100,Model!Z$1,'Assumptions (T&amp;D) old'!$B$103,Model!$AM$2699)</f>
        <v>-0.06562235345</v>
      </c>
      <c r="AQ2738" s="373">
        <f>PPMT('Assumptions (T&amp;D) old'!$B$100,Model!AA$1,'Assumptions (T&amp;D) old'!$B$103,Model!$AM$2699)</f>
        <v>-0.06873941524</v>
      </c>
      <c r="AR2738" s="373">
        <f>PPMT('Assumptions (T&amp;D) old'!$B$100,Model!AB$1,'Assumptions (T&amp;D) old'!$B$103,Model!$AM$2699)</f>
        <v>-0.07200453746</v>
      </c>
      <c r="AS2738" s="373">
        <f>PPMT('Assumptions (T&amp;D) old'!$B$100,Model!AC$1,'Assumptions (T&amp;D) old'!$B$103,Model!$AM$2699)</f>
        <v>-0.07542475299</v>
      </c>
      <c r="AT2738" s="373">
        <f>PPMT('Assumptions (T&amp;D) old'!$B$100,Model!AD$1,'Assumptions (T&amp;D) old'!$B$103,Model!$AM$2699)</f>
        <v>-0.07900742876</v>
      </c>
      <c r="AU2738" s="373">
        <f>PPMT('Assumptions (T&amp;D) old'!$B$100,Model!AE$1,'Assumptions (T&amp;D) old'!$B$103,Model!$AM$2699)</f>
        <v>-0.08276028162</v>
      </c>
      <c r="AV2738" s="373">
        <f>PPMT('Assumptions (T&amp;D) old'!$B$100,Model!AF$1,'Assumptions (T&amp;D) old'!$B$103,Model!$AM$2699)</f>
        <v>-0.086691395</v>
      </c>
      <c r="AW2738" s="373">
        <f>PPMT('Assumptions (T&amp;D) old'!$B$100,Model!AG$1,'Assumptions (T&amp;D) old'!$B$103,Model!$AM$2699)</f>
        <v>-0.09080923626</v>
      </c>
      <c r="AX2738" s="373">
        <f>PPMT('Assumptions (T&amp;D) old'!$B$100,Model!AH$1,'Assumptions (T&amp;D) old'!$B$103,Model!$AM$2699)</f>
        <v>-0.09512267499</v>
      </c>
      <c r="AY2738" s="373">
        <f>PPMT('Assumptions (T&amp;D) old'!$B$100,Model!AI$1,'Assumptions (T&amp;D) old'!$B$103,Model!$AM$2699)</f>
        <v>-0.09964100205</v>
      </c>
      <c r="AZ2738" s="373">
        <f>PPMT('Assumptions (T&amp;D) old'!$B$100,Model!AJ$1,'Assumptions (T&amp;D) old'!$B$103,Model!$AM$2699)</f>
        <v>-0.1043739496</v>
      </c>
      <c r="BA2738" s="373">
        <f>PPMT('Assumptions (T&amp;D) old'!$B$100,Model!AK$1,'Assumptions (T&amp;D) old'!$B$103,Model!$AM$2699)</f>
        <v>-0.1093317123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-0.05871181961</v>
      </c>
      <c r="AO2739" s="373">
        <f>PPMT('Assumptions (T&amp;D) old'!$B$100,Model!X$1,'Assumptions (T&amp;D) old'!$B$103,Model!$AN$2699)</f>
        <v>-0.06150063104</v>
      </c>
      <c r="AP2739" s="373">
        <f>PPMT('Assumptions (T&amp;D) old'!$B$100,Model!Y$1,'Assumptions (T&amp;D) old'!$B$103,Model!$AN$2699)</f>
        <v>-0.06442191102</v>
      </c>
      <c r="AQ2739" s="373">
        <f>PPMT('Assumptions (T&amp;D) old'!$B$100,Model!Z$1,'Assumptions (T&amp;D) old'!$B$103,Model!$AN$2699)</f>
        <v>-0.06748195179</v>
      </c>
      <c r="AR2739" s="373">
        <f>PPMT('Assumptions (T&amp;D) old'!$B$100,Model!AA$1,'Assumptions (T&amp;D) old'!$B$103,Model!$AN$2699)</f>
        <v>-0.0706873445</v>
      </c>
      <c r="AS2739" s="373">
        <f>PPMT('Assumptions (T&amp;D) old'!$B$100,Model!AB$1,'Assumptions (T&amp;D) old'!$B$103,Model!$AN$2699)</f>
        <v>-0.07404499337</v>
      </c>
      <c r="AT2739" s="373">
        <f>PPMT('Assumptions (T&amp;D) old'!$B$100,Model!AC$1,'Assumptions (T&amp;D) old'!$B$103,Model!$AN$2699)</f>
        <v>-0.07756213055</v>
      </c>
      <c r="AU2739" s="373">
        <f>PPMT('Assumptions (T&amp;D) old'!$B$100,Model!AD$1,'Assumptions (T&amp;D) old'!$B$103,Model!$AN$2699)</f>
        <v>-0.08124633175</v>
      </c>
      <c r="AV2739" s="373">
        <f>PPMT('Assumptions (T&amp;D) old'!$B$100,Model!AE$1,'Assumptions (T&amp;D) old'!$B$103,Model!$AN$2699)</f>
        <v>-0.08510553251</v>
      </c>
      <c r="AW2739" s="373">
        <f>PPMT('Assumptions (T&amp;D) old'!$B$100,Model!AF$1,'Assumptions (T&amp;D) old'!$B$103,Model!$AN$2699)</f>
        <v>-0.0891480453</v>
      </c>
      <c r="AX2739" s="373">
        <f>PPMT('Assumptions (T&amp;D) old'!$B$100,Model!AG$1,'Assumptions (T&amp;D) old'!$B$103,Model!$AN$2699)</f>
        <v>-0.09338257746</v>
      </c>
      <c r="AY2739" s="373">
        <f>PPMT('Assumptions (T&amp;D) old'!$B$100,Model!AH$1,'Assumptions (T&amp;D) old'!$B$103,Model!$AN$2699)</f>
        <v>-0.09781824988</v>
      </c>
      <c r="AZ2739" s="373">
        <f>PPMT('Assumptions (T&amp;D) old'!$B$100,Model!AI$1,'Assumptions (T&amp;D) old'!$B$103,Model!$AN$2699)</f>
        <v>-0.1024646168</v>
      </c>
      <c r="BA2739" s="373">
        <f>PPMT('Assumptions (T&amp;D) old'!$B$100,Model!AJ$1,'Assumptions (T&amp;D) old'!$B$103,Model!$AN$2699)</f>
        <v>-0.1073316861</v>
      </c>
      <c r="BB2739" s="373">
        <f>PPMT('Assumptions (T&amp;D) old'!$B$100,Model!AK$1,'Assumptions (T&amp;D) old'!$B$103,Model!$AN$2699)</f>
        <v>-0.1124299411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-0.05999726009</v>
      </c>
      <c r="AP2740" s="373">
        <f>PPMT('Assumptions (T&amp;D) old'!$B$100,Model!X$1,'Assumptions (T&amp;D) old'!$B$103,Model!$AO$2699)</f>
        <v>-0.06284712994</v>
      </c>
      <c r="AQ2740" s="373">
        <f>PPMT('Assumptions (T&amp;D) old'!$B$100,Model!Y$1,'Assumptions (T&amp;D) old'!$B$103,Model!$AO$2699)</f>
        <v>-0.06583236862</v>
      </c>
      <c r="AR2740" s="373">
        <f>PPMT('Assumptions (T&amp;D) old'!$B$100,Model!Z$1,'Assumptions (T&amp;D) old'!$B$103,Model!$AO$2699)</f>
        <v>-0.06895940612</v>
      </c>
      <c r="AS2740" s="373">
        <f>PPMT('Assumptions (T&amp;D) old'!$B$100,Model!AA$1,'Assumptions (T&amp;D) old'!$B$103,Model!$AO$2699)</f>
        <v>-0.07223497792</v>
      </c>
      <c r="AT2740" s="373">
        <f>PPMT('Assumptions (T&amp;D) old'!$B$100,Model!AB$1,'Assumptions (T&amp;D) old'!$B$103,Model!$AO$2699)</f>
        <v>-0.07566613937</v>
      </c>
      <c r="AU2740" s="373">
        <f>PPMT('Assumptions (T&amp;D) old'!$B$100,Model!AC$1,'Assumptions (T&amp;D) old'!$B$103,Model!$AO$2699)</f>
        <v>-0.07926028099</v>
      </c>
      <c r="AV2740" s="373">
        <f>PPMT('Assumptions (T&amp;D) old'!$B$100,Model!AD$1,'Assumptions (T&amp;D) old'!$B$103,Model!$AO$2699)</f>
        <v>-0.08302514433</v>
      </c>
      <c r="AW2740" s="373">
        <f>PPMT('Assumptions (T&amp;D) old'!$B$100,Model!AE$1,'Assumptions (T&amp;D) old'!$B$103,Model!$AO$2699)</f>
        <v>-0.08696883869</v>
      </c>
      <c r="AX2740" s="373">
        <f>PPMT('Assumptions (T&amp;D) old'!$B$100,Model!AF$1,'Assumptions (T&amp;D) old'!$B$103,Model!$AO$2699)</f>
        <v>-0.09109985853</v>
      </c>
      <c r="AY2740" s="373">
        <f>PPMT('Assumptions (T&amp;D) old'!$B$100,Model!AG$1,'Assumptions (T&amp;D) old'!$B$103,Model!$AO$2699)</f>
        <v>-0.09542710181</v>
      </c>
      <c r="AZ2740" s="373">
        <f>PPMT('Assumptions (T&amp;D) old'!$B$100,Model!AH$1,'Assumptions (T&amp;D) old'!$B$103,Model!$AO$2699)</f>
        <v>-0.09995988914</v>
      </c>
      <c r="BA2740" s="373">
        <f>PPMT('Assumptions (T&amp;D) old'!$B$100,Model!AI$1,'Assumptions (T&amp;D) old'!$B$103,Model!$AO$2699)</f>
        <v>-0.1047079839</v>
      </c>
      <c r="BB2740" s="373">
        <f>PPMT('Assumptions (T&amp;D) old'!$B$100,Model!AJ$1,'Assumptions (T&amp;D) old'!$B$103,Model!$AO$2699)</f>
        <v>-0.1096816131</v>
      </c>
      <c r="BC2740" s="373">
        <f>PPMT('Assumptions (T&amp;D) old'!$B$100,Model!AK$1,'Assumptions (T&amp;D) old'!$B$103,Model!$AO$2699)</f>
        <v>-0.1148914897</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-0.06154194963</v>
      </c>
      <c r="AQ2741" s="373">
        <f>PPMT('Assumptions (T&amp;D) old'!$B$100,Model!X$1,'Assumptions (T&amp;D) old'!$B$103,Model!$AP$2699)</f>
        <v>-0.06446519224</v>
      </c>
      <c r="AR2741" s="373">
        <f>PPMT('Assumptions (T&amp;D) old'!$B$100,Model!Y$1,'Assumptions (T&amp;D) old'!$B$103,Model!$AP$2699)</f>
        <v>-0.06752728887</v>
      </c>
      <c r="AS2741" s="373">
        <f>PPMT('Assumptions (T&amp;D) old'!$B$100,Model!Z$1,'Assumptions (T&amp;D) old'!$B$103,Model!$AP$2699)</f>
        <v>-0.07073483509</v>
      </c>
      <c r="AT2741" s="373">
        <f>PPMT('Assumptions (T&amp;D) old'!$B$100,Model!AA$1,'Assumptions (T&amp;D) old'!$B$103,Model!$AP$2699)</f>
        <v>-0.07409473976</v>
      </c>
      <c r="AU2741" s="373">
        <f>PPMT('Assumptions (T&amp;D) old'!$B$100,Model!AB$1,'Assumptions (T&amp;D) old'!$B$103,Model!$AP$2699)</f>
        <v>-0.07761423989</v>
      </c>
      <c r="AV2741" s="373">
        <f>PPMT('Assumptions (T&amp;D) old'!$B$100,Model!AC$1,'Assumptions (T&amp;D) old'!$B$103,Model!$AP$2699)</f>
        <v>-0.08130091629</v>
      </c>
      <c r="AW2741" s="373">
        <f>PPMT('Assumptions (T&amp;D) old'!$B$100,Model!AD$1,'Assumptions (T&amp;D) old'!$B$103,Model!$AP$2699)</f>
        <v>-0.08516270981</v>
      </c>
      <c r="AX2741" s="373">
        <f>PPMT('Assumptions (T&amp;D) old'!$B$100,Model!AE$1,'Assumptions (T&amp;D) old'!$B$103,Model!$AP$2699)</f>
        <v>-0.08920793853</v>
      </c>
      <c r="AY2741" s="373">
        <f>PPMT('Assumptions (T&amp;D) old'!$B$100,Model!AF$1,'Assumptions (T&amp;D) old'!$B$103,Model!$AP$2699)</f>
        <v>-0.09344531561</v>
      </c>
      <c r="AZ2741" s="373">
        <f>PPMT('Assumptions (T&amp;D) old'!$B$100,Model!AG$1,'Assumptions (T&amp;D) old'!$B$103,Model!$AP$2699)</f>
        <v>-0.0978839681</v>
      </c>
      <c r="BA2741" s="373">
        <f>PPMT('Assumptions (T&amp;D) old'!$B$100,Model!AH$1,'Assumptions (T&amp;D) old'!$B$103,Model!$AP$2699)</f>
        <v>-0.1025334566</v>
      </c>
      <c r="BB2741" s="373">
        <f>PPMT('Assumptions (T&amp;D) old'!$B$100,Model!AI$1,'Assumptions (T&amp;D) old'!$B$103,Model!$AP$2699)</f>
        <v>-0.1074037958</v>
      </c>
      <c r="BC2741" s="373">
        <f>PPMT('Assumptions (T&amp;D) old'!$B$100,Model!AJ$1,'Assumptions (T&amp;D) old'!$B$103,Model!$AP$2699)</f>
        <v>-0.1125054761</v>
      </c>
      <c r="BD2741" s="373">
        <f>PPMT('Assumptions (T&amp;D) old'!$B$100,Model!AK$1,'Assumptions (T&amp;D) old'!$B$103,Model!$AP$2699)</f>
        <v>-0.1178494862</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-0.06359671397</v>
      </c>
      <c r="AR2742" s="373">
        <f>PPMT('Assumptions (T&amp;D) old'!$B$100,Model!X$1,'Assumptions (T&amp;D) old'!$B$103,Model!$AQ$2699)</f>
        <v>-0.06661755788</v>
      </c>
      <c r="AS2742" s="373">
        <f>PPMT('Assumptions (T&amp;D) old'!$B$100,Model!Y$1,'Assumptions (T&amp;D) old'!$B$103,Model!$AQ$2699)</f>
        <v>-0.06978189188</v>
      </c>
      <c r="AT2742" s="373">
        <f>PPMT('Assumptions (T&amp;D) old'!$B$100,Model!Z$1,'Assumptions (T&amp;D) old'!$B$103,Model!$AQ$2699)</f>
        <v>-0.07309653174</v>
      </c>
      <c r="AU2742" s="373">
        <f>PPMT('Assumptions (T&amp;D) old'!$B$100,Model!AA$1,'Assumptions (T&amp;D) old'!$B$103,Model!$AQ$2699)</f>
        <v>-0.076568617</v>
      </c>
      <c r="AV2742" s="373">
        <f>PPMT('Assumptions (T&amp;D) old'!$B$100,Model!AB$1,'Assumptions (T&amp;D) old'!$B$103,Model!$AQ$2699)</f>
        <v>-0.08020562631</v>
      </c>
      <c r="AW2742" s="373">
        <f>PPMT('Assumptions (T&amp;D) old'!$B$100,Model!AC$1,'Assumptions (T&amp;D) old'!$B$103,Model!$AQ$2699)</f>
        <v>-0.08401539356</v>
      </c>
      <c r="AX2742" s="373">
        <f>PPMT('Assumptions (T&amp;D) old'!$B$100,Model!AD$1,'Assumptions (T&amp;D) old'!$B$103,Model!$AQ$2699)</f>
        <v>-0.08800612475</v>
      </c>
      <c r="AY2742" s="373">
        <f>PPMT('Assumptions (T&amp;D) old'!$B$100,Model!AE$1,'Assumptions (T&amp;D) old'!$B$103,Model!$AQ$2699)</f>
        <v>-0.09218641568</v>
      </c>
      <c r="AZ2742" s="373">
        <f>PPMT('Assumptions (T&amp;D) old'!$B$100,Model!AF$1,'Assumptions (T&amp;D) old'!$B$103,Model!$AQ$2699)</f>
        <v>-0.09656527042</v>
      </c>
      <c r="BA2742" s="373">
        <f>PPMT('Assumptions (T&amp;D) old'!$B$100,Model!AG$1,'Assumptions (T&amp;D) old'!$B$103,Model!$AQ$2699)</f>
        <v>-0.1011521208</v>
      </c>
      <c r="BB2742" s="373">
        <f>PPMT('Assumptions (T&amp;D) old'!$B$100,Model!AH$1,'Assumptions (T&amp;D) old'!$B$103,Model!$AQ$2699)</f>
        <v>-0.1059568465</v>
      </c>
      <c r="BC2742" s="373">
        <f>PPMT('Assumptions (T&amp;D) old'!$B$100,Model!AI$1,'Assumptions (T&amp;D) old'!$B$103,Model!$AQ$2699)</f>
        <v>-0.1109897967</v>
      </c>
      <c r="BD2742" s="373">
        <f>PPMT('Assumptions (T&amp;D) old'!$B$100,Model!AJ$1,'Assumptions (T&amp;D) old'!$B$103,Model!$AQ$2699)</f>
        <v>-0.1162618121</v>
      </c>
      <c r="BE2742" s="373">
        <f>PPMT('Assumptions (T&amp;D) old'!$B$100,Model!AK$1,'Assumptions (T&amp;D) old'!$B$103,Model!$AQ$2699)</f>
        <v>-0.1217842481</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-0.06405012754</v>
      </c>
      <c r="AS2743" s="373">
        <f>PPMT('Assumptions (T&amp;D) old'!$B$100,Model!X$1,'Assumptions (T&amp;D) old'!$B$103,Model!$AR$2699)</f>
        <v>-0.0670925086</v>
      </c>
      <c r="AT2743" s="373">
        <f>PPMT('Assumptions (T&amp;D) old'!$B$100,Model!Y$1,'Assumptions (T&amp;D) old'!$B$103,Model!$AR$2699)</f>
        <v>-0.07027940276</v>
      </c>
      <c r="AU2743" s="373">
        <f>PPMT('Assumptions (T&amp;D) old'!$B$100,Model!Z$1,'Assumptions (T&amp;D) old'!$B$103,Model!$AR$2699)</f>
        <v>-0.07361767439</v>
      </c>
      <c r="AV2743" s="373">
        <f>PPMT('Assumptions (T&amp;D) old'!$B$100,Model!AA$1,'Assumptions (T&amp;D) old'!$B$103,Model!$AR$2699)</f>
        <v>-0.07711451393</v>
      </c>
      <c r="AW2743" s="373">
        <f>PPMT('Assumptions (T&amp;D) old'!$B$100,Model!AB$1,'Assumptions (T&amp;D) old'!$B$103,Model!$AR$2699)</f>
        <v>-0.08077745334</v>
      </c>
      <c r="AX2743" s="373">
        <f>PPMT('Assumptions (T&amp;D) old'!$B$100,Model!AC$1,'Assumptions (T&amp;D) old'!$B$103,Model!$AR$2699)</f>
        <v>-0.08461438237</v>
      </c>
      <c r="AY2743" s="373">
        <f>PPMT('Assumptions (T&amp;D) old'!$B$100,Model!AD$1,'Assumptions (T&amp;D) old'!$B$103,Model!$AR$2699)</f>
        <v>-0.08863356553</v>
      </c>
      <c r="AZ2743" s="373">
        <f>PPMT('Assumptions (T&amp;D) old'!$B$100,Model!AE$1,'Assumptions (T&amp;D) old'!$B$103,Model!$AR$2699)</f>
        <v>-0.0928436599</v>
      </c>
      <c r="BA2743" s="373">
        <f>PPMT('Assumptions (T&amp;D) old'!$B$100,Model!AF$1,'Assumptions (T&amp;D) old'!$B$103,Model!$AR$2699)</f>
        <v>-0.09725373374</v>
      </c>
      <c r="BB2743" s="373">
        <f>PPMT('Assumptions (T&amp;D) old'!$B$100,Model!AG$1,'Assumptions (T&amp;D) old'!$B$103,Model!$AR$2699)</f>
        <v>-0.1018732861</v>
      </c>
      <c r="BC2743" s="373">
        <f>PPMT('Assumptions (T&amp;D) old'!$B$100,Model!AH$1,'Assumptions (T&amp;D) old'!$B$103,Model!$AR$2699)</f>
        <v>-0.1067122672</v>
      </c>
      <c r="BD2743" s="373">
        <f>PPMT('Assumptions (T&amp;D) old'!$B$100,Model!AI$1,'Assumptions (T&amp;D) old'!$B$103,Model!$AR$2699)</f>
        <v>-0.1117810999</v>
      </c>
      <c r="BE2743" s="373">
        <f>PPMT('Assumptions (T&amp;D) old'!$B$100,Model!AJ$1,'Assumptions (T&amp;D) old'!$B$103,Model!$AR$2699)</f>
        <v>-0.1170907021</v>
      </c>
      <c r="BF2743" s="373">
        <f>PPMT('Assumptions (T&amp;D) old'!$B$100,Model!AK$1,'Assumptions (T&amp;D) old'!$B$103,Model!$AR$2699)</f>
        <v>-0.1226525105</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-0.06557794327</v>
      </c>
      <c r="AT2744" s="373">
        <f>PPMT('Assumptions (T&amp;D) old'!$B$100,Model!X$1,'Assumptions (T&amp;D) old'!$B$103,Model!$AS$2699)</f>
        <v>-0.06869289558</v>
      </c>
      <c r="AU2744" s="373">
        <f>PPMT('Assumptions (T&amp;D) old'!$B$100,Model!Y$1,'Assumptions (T&amp;D) old'!$B$103,Model!$AS$2699)</f>
        <v>-0.07195580811</v>
      </c>
      <c r="AV2744" s="373">
        <f>PPMT('Assumptions (T&amp;D) old'!$B$100,Model!Z$1,'Assumptions (T&amp;D) old'!$B$103,Model!$AS$2699)</f>
        <v>-0.075373709</v>
      </c>
      <c r="AW2744" s="373">
        <f>PPMT('Assumptions (T&amp;D) old'!$B$100,Model!AA$1,'Assumptions (T&amp;D) old'!$B$103,Model!$AS$2699)</f>
        <v>-0.07895396018</v>
      </c>
      <c r="AX2744" s="373">
        <f>PPMT('Assumptions (T&amp;D) old'!$B$100,Model!AB$1,'Assumptions (T&amp;D) old'!$B$103,Model!$AS$2699)</f>
        <v>-0.08270427329</v>
      </c>
      <c r="AY2744" s="373">
        <f>PPMT('Assumptions (T&amp;D) old'!$B$100,Model!AC$1,'Assumptions (T&amp;D) old'!$B$103,Model!$AS$2699)</f>
        <v>-0.08663272627</v>
      </c>
      <c r="AZ2744" s="373">
        <f>PPMT('Assumptions (T&amp;D) old'!$B$100,Model!AD$1,'Assumptions (T&amp;D) old'!$B$103,Model!$AS$2699)</f>
        <v>-0.09074778077</v>
      </c>
      <c r="BA2744" s="373">
        <f>PPMT('Assumptions (T&amp;D) old'!$B$100,Model!AE$1,'Assumptions (T&amp;D) old'!$B$103,Model!$AS$2699)</f>
        <v>-0.09505830035</v>
      </c>
      <c r="BB2744" s="373">
        <f>PPMT('Assumptions (T&amp;D) old'!$B$100,Model!AF$1,'Assumptions (T&amp;D) old'!$B$103,Model!$AS$2699)</f>
        <v>-0.09957356962</v>
      </c>
      <c r="BC2744" s="373">
        <f>PPMT('Assumptions (T&amp;D) old'!$B$100,Model!AG$1,'Assumptions (T&amp;D) old'!$B$103,Model!$AS$2699)</f>
        <v>-0.1043033142</v>
      </c>
      <c r="BD2744" s="373">
        <f>PPMT('Assumptions (T&amp;D) old'!$B$100,Model!AH$1,'Assumptions (T&amp;D) old'!$B$103,Model!$AS$2699)</f>
        <v>-0.1092577216</v>
      </c>
      <c r="BE2744" s="373">
        <f>PPMT('Assumptions (T&amp;D) old'!$B$100,Model!AI$1,'Assumptions (T&amp;D) old'!$B$103,Model!$AS$2699)</f>
        <v>-0.1144474634</v>
      </c>
      <c r="BF2744" s="373">
        <f>PPMT('Assumptions (T&amp;D) old'!$B$100,Model!AJ$1,'Assumptions (T&amp;D) old'!$B$103,Model!$AS$2699)</f>
        <v>-0.1198837179</v>
      </c>
      <c r="BG2744" s="373">
        <f>PPMT('Assumptions (T&amp;D) old'!$B$100,Model!AK$1,'Assumptions (T&amp;D) old'!$B$103,Model!$AS$2699)</f>
        <v>-0.1255781945</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-0.06762237305</v>
      </c>
      <c r="AU2745" s="373">
        <f>PPMT('Assumptions (T&amp;D) old'!$B$100,Model!X$1,'Assumptions (T&amp;D) old'!$B$103,Model!$AT$2699)</f>
        <v>-0.07083443577</v>
      </c>
      <c r="AV2745" s="373">
        <f>PPMT('Assumptions (T&amp;D) old'!$B$100,Model!Y$1,'Assumptions (T&amp;D) old'!$B$103,Model!$AT$2699)</f>
        <v>-0.07419907147</v>
      </c>
      <c r="AW2745" s="373">
        <f>PPMT('Assumptions (T&amp;D) old'!$B$100,Model!Z$1,'Assumptions (T&amp;D) old'!$B$103,Model!$AT$2699)</f>
        <v>-0.07772352737</v>
      </c>
      <c r="AX2745" s="373">
        <f>PPMT('Assumptions (T&amp;D) old'!$B$100,Model!AA$1,'Assumptions (T&amp;D) old'!$B$103,Model!$AT$2699)</f>
        <v>-0.08141539492</v>
      </c>
      <c r="AY2745" s="373">
        <f>PPMT('Assumptions (T&amp;D) old'!$B$100,Model!AB$1,'Assumptions (T&amp;D) old'!$B$103,Model!$AT$2699)</f>
        <v>-0.08528262618</v>
      </c>
      <c r="AZ2745" s="373">
        <f>PPMT('Assumptions (T&amp;D) old'!$B$100,Model!AC$1,'Assumptions (T&amp;D) old'!$B$103,Model!$AT$2699)</f>
        <v>-0.08933355092</v>
      </c>
      <c r="BA2745" s="373">
        <f>PPMT('Assumptions (T&amp;D) old'!$B$100,Model!AD$1,'Assumptions (T&amp;D) old'!$B$103,Model!$AT$2699)</f>
        <v>-0.09357689459</v>
      </c>
      <c r="BB2745" s="373">
        <f>PPMT('Assumptions (T&amp;D) old'!$B$100,Model!AE$1,'Assumptions (T&amp;D) old'!$B$103,Model!$AT$2699)</f>
        <v>-0.09802179708</v>
      </c>
      <c r="BC2745" s="373">
        <f>PPMT('Assumptions (T&amp;D) old'!$B$100,Model!AF$1,'Assumptions (T&amp;D) old'!$B$103,Model!$AT$2699)</f>
        <v>-0.1026778324</v>
      </c>
      <c r="BD2745" s="373">
        <f>PPMT('Assumptions (T&amp;D) old'!$B$100,Model!AG$1,'Assumptions (T&amp;D) old'!$B$103,Model!$AT$2699)</f>
        <v>-0.1075550295</v>
      </c>
      <c r="BE2745" s="373">
        <f>PPMT('Assumptions (T&amp;D) old'!$B$100,Model!AH$1,'Assumptions (T&amp;D) old'!$B$103,Model!$AT$2699)</f>
        <v>-0.1126638934</v>
      </c>
      <c r="BF2745" s="373">
        <f>PPMT('Assumptions (T&amp;D) old'!$B$100,Model!AI$1,'Assumptions (T&amp;D) old'!$B$103,Model!$AT$2699)</f>
        <v>-0.1180154283</v>
      </c>
      <c r="BG2745" s="373">
        <f>PPMT('Assumptions (T&amp;D) old'!$B$100,Model!AJ$1,'Assumptions (T&amp;D) old'!$B$103,Model!$AT$2699)</f>
        <v>-0.1236211612</v>
      </c>
      <c r="BH2745" s="373">
        <f>PPMT('Assumptions (T&amp;D) old'!$B$100,Model!AK$1,'Assumptions (T&amp;D) old'!$B$103,Model!$AT$2699)</f>
        <v>-0.1294931663</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-0.06974615644</v>
      </c>
      <c r="AV2746" s="373">
        <f>PPMT('Assumptions (T&amp;D) old'!$B$100,Model!X$1,'Assumptions (T&amp;D) old'!$B$103,Model!$AU$2699)</f>
        <v>-0.07305909887</v>
      </c>
      <c r="AW2746" s="373">
        <f>PPMT('Assumptions (T&amp;D) old'!$B$100,Model!Y$1,'Assumptions (T&amp;D) old'!$B$103,Model!$AU$2699)</f>
        <v>-0.07652940607</v>
      </c>
      <c r="AX2746" s="373">
        <f>PPMT('Assumptions (T&amp;D) old'!$B$100,Model!Z$1,'Assumptions (T&amp;D) old'!$B$103,Model!$AU$2699)</f>
        <v>-0.08016455286</v>
      </c>
      <c r="AY2746" s="373">
        <f>PPMT('Assumptions (T&amp;D) old'!$B$100,Model!AA$1,'Assumptions (T&amp;D) old'!$B$103,Model!$AU$2699)</f>
        <v>-0.08397236912</v>
      </c>
      <c r="AZ2746" s="373">
        <f>PPMT('Assumptions (T&amp;D) old'!$B$100,Model!AB$1,'Assumptions (T&amp;D) old'!$B$103,Model!$AU$2699)</f>
        <v>-0.08796105665</v>
      </c>
      <c r="BA2746" s="373">
        <f>PPMT('Assumptions (T&amp;D) old'!$B$100,Model!AC$1,'Assumptions (T&amp;D) old'!$B$103,Model!$AU$2699)</f>
        <v>-0.09213920684</v>
      </c>
      <c r="BB2746" s="373">
        <f>PPMT('Assumptions (T&amp;D) old'!$B$100,Model!AD$1,'Assumptions (T&amp;D) old'!$B$103,Model!$AU$2699)</f>
        <v>-0.09651581917</v>
      </c>
      <c r="BC2746" s="373">
        <f>PPMT('Assumptions (T&amp;D) old'!$B$100,Model!AE$1,'Assumptions (T&amp;D) old'!$B$103,Model!$AU$2699)</f>
        <v>-0.1011003206</v>
      </c>
      <c r="BD2746" s="373">
        <f>PPMT('Assumptions (T&amp;D) old'!$B$100,Model!AF$1,'Assumptions (T&amp;D) old'!$B$103,Model!$AU$2699)</f>
        <v>-0.1059025858</v>
      </c>
      <c r="BE2746" s="373">
        <f>PPMT('Assumptions (T&amp;D) old'!$B$100,Model!AG$1,'Assumptions (T&amp;D) old'!$B$103,Model!$AU$2699)</f>
        <v>-0.1109329586</v>
      </c>
      <c r="BF2746" s="373">
        <f>PPMT('Assumptions (T&amp;D) old'!$B$100,Model!AH$1,'Assumptions (T&amp;D) old'!$B$103,Model!$AU$2699)</f>
        <v>-0.1162022742</v>
      </c>
      <c r="BG2746" s="373">
        <f>PPMT('Assumptions (T&amp;D) old'!$B$100,Model!AI$1,'Assumptions (T&amp;D) old'!$B$103,Model!$AU$2699)</f>
        <v>-0.1217218822</v>
      </c>
      <c r="BH2746" s="373">
        <f>PPMT('Assumptions (T&amp;D) old'!$B$100,Model!AJ$1,'Assumptions (T&amp;D) old'!$B$103,Model!$AU$2699)</f>
        <v>-0.1275036716</v>
      </c>
      <c r="BI2746" s="373">
        <f>PPMT('Assumptions (T&amp;D) old'!$B$100,Model!AK$1,'Assumptions (T&amp;D) old'!$B$103,Model!$AU$2699)</f>
        <v>-0.133560096</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-0.07043022374</v>
      </c>
      <c r="AW2747" s="373">
        <f>PPMT('Assumptions (T&amp;D) old'!$B$100,Model!X$1,'Assumptions (T&amp;D) old'!$B$103,Model!$AV$2699)</f>
        <v>-0.07377565936</v>
      </c>
      <c r="AX2747" s="373">
        <f>PPMT('Assumptions (T&amp;D) old'!$B$100,Model!Y$1,'Assumptions (T&amp;D) old'!$B$103,Model!$AV$2699)</f>
        <v>-0.07728000318</v>
      </c>
      <c r="AY2747" s="373">
        <f>PPMT('Assumptions (T&amp;D) old'!$B$100,Model!Z$1,'Assumptions (T&amp;D) old'!$B$103,Model!$AV$2699)</f>
        <v>-0.08095080334</v>
      </c>
      <c r="AZ2747" s="373">
        <f>PPMT('Assumptions (T&amp;D) old'!$B$100,Model!AA$1,'Assumptions (T&amp;D) old'!$B$103,Model!$AV$2699)</f>
        <v>-0.08479596649</v>
      </c>
      <c r="BA2747" s="373">
        <f>PPMT('Assumptions (T&amp;D) old'!$B$100,Model!AB$1,'Assumptions (T&amp;D) old'!$B$103,Model!$AV$2699)</f>
        <v>-0.0888237749</v>
      </c>
      <c r="BB2747" s="373">
        <f>PPMT('Assumptions (T&amp;D) old'!$B$100,Model!AC$1,'Assumptions (T&amp;D) old'!$B$103,Model!$AV$2699)</f>
        <v>-0.09304290421</v>
      </c>
      <c r="BC2747" s="373">
        <f>PPMT('Assumptions (T&amp;D) old'!$B$100,Model!AD$1,'Assumptions (T&amp;D) old'!$B$103,Model!$AV$2699)</f>
        <v>-0.09746244216</v>
      </c>
      <c r="BD2747" s="373">
        <f>PPMT('Assumptions (T&amp;D) old'!$B$100,Model!AE$1,'Assumptions (T&amp;D) old'!$B$103,Model!$AV$2699)</f>
        <v>-0.1020919082</v>
      </c>
      <c r="BE2747" s="373">
        <f>PPMT('Assumptions (T&amp;D) old'!$B$100,Model!AF$1,'Assumptions (T&amp;D) old'!$B$103,Model!$AV$2699)</f>
        <v>-0.1069412738</v>
      </c>
      <c r="BF2747" s="373">
        <f>PPMT('Assumptions (T&amp;D) old'!$B$100,Model!AG$1,'Assumptions (T&amp;D) old'!$B$103,Model!$AV$2699)</f>
        <v>-0.1120209843</v>
      </c>
      <c r="BG2747" s="373">
        <f>PPMT('Assumptions (T&amp;D) old'!$B$100,Model!AH$1,'Assumptions (T&amp;D) old'!$B$103,Model!$AV$2699)</f>
        <v>-0.1173419811</v>
      </c>
      <c r="BH2747" s="373">
        <f>PPMT('Assumptions (T&amp;D) old'!$B$100,Model!AI$1,'Assumptions (T&amp;D) old'!$B$103,Model!$AV$2699)</f>
        <v>-0.1229157252</v>
      </c>
      <c r="BI2747" s="373">
        <f>PPMT('Assumptions (T&amp;D) old'!$B$100,Model!AJ$1,'Assumptions (T&amp;D) old'!$B$103,Model!$AV$2699)</f>
        <v>-0.1287542221</v>
      </c>
      <c r="BJ2747" s="373">
        <f>PPMT('Assumptions (T&amp;D) old'!$B$100,Model!AK$1,'Assumptions (T&amp;D) old'!$B$103,Model!$AV$2699)</f>
        <v>-0.1348700477</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-0.07190780916</v>
      </c>
      <c r="AX2748" s="373">
        <f>PPMT('Assumptions (T&amp;D) old'!$B$100,Model!X$1,'Assumptions (T&amp;D) old'!$B$103,Model!$AW$2699)</f>
        <v>-0.07532343009</v>
      </c>
      <c r="AY2748" s="373">
        <f>PPMT('Assumptions (T&amp;D) old'!$B$100,Model!Y$1,'Assumptions (T&amp;D) old'!$B$103,Model!$AW$2699)</f>
        <v>-0.07890129302</v>
      </c>
      <c r="AZ2748" s="373">
        <f>PPMT('Assumptions (T&amp;D) old'!$B$100,Model!Z$1,'Assumptions (T&amp;D) old'!$B$103,Model!$AW$2699)</f>
        <v>-0.08264910444</v>
      </c>
      <c r="BA2748" s="373">
        <f>PPMT('Assumptions (T&amp;D) old'!$B$100,Model!AA$1,'Assumptions (T&amp;D) old'!$B$103,Model!$AW$2699)</f>
        <v>-0.0865749369</v>
      </c>
      <c r="BB2748" s="373">
        <f>PPMT('Assumptions (T&amp;D) old'!$B$100,Model!AB$1,'Assumptions (T&amp;D) old'!$B$103,Model!$AW$2699)</f>
        <v>-0.0906872464</v>
      </c>
      <c r="BC2748" s="373">
        <f>PPMT('Assumptions (T&amp;D) old'!$B$100,Model!AC$1,'Assumptions (T&amp;D) old'!$B$103,Model!$AW$2699)</f>
        <v>-0.09499489061</v>
      </c>
      <c r="BD2748" s="373">
        <f>PPMT('Assumptions (T&amp;D) old'!$B$100,Model!AD$1,'Assumptions (T&amp;D) old'!$B$103,Model!$AW$2699)</f>
        <v>-0.09950714791</v>
      </c>
      <c r="BE2748" s="373">
        <f>PPMT('Assumptions (T&amp;D) old'!$B$100,Model!AE$1,'Assumptions (T&amp;D) old'!$B$103,Model!$AW$2699)</f>
        <v>-0.1042337374</v>
      </c>
      <c r="BF2748" s="373">
        <f>PPMT('Assumptions (T&amp;D) old'!$B$100,Model!AF$1,'Assumptions (T&amp;D) old'!$B$103,Model!$AW$2699)</f>
        <v>-0.10918484</v>
      </c>
      <c r="BG2748" s="373">
        <f>PPMT('Assumptions (T&amp;D) old'!$B$100,Model!AG$1,'Assumptions (T&amp;D) old'!$B$103,Model!$AW$2699)</f>
        <v>-0.1143711199</v>
      </c>
      <c r="BH2748" s="373">
        <f>PPMT('Assumptions (T&amp;D) old'!$B$100,Model!AH$1,'Assumptions (T&amp;D) old'!$B$103,Model!$AW$2699)</f>
        <v>-0.1198037481</v>
      </c>
      <c r="BI2748" s="373">
        <f>PPMT('Assumptions (T&amp;D) old'!$B$100,Model!AI$1,'Assumptions (T&amp;D) old'!$B$103,Model!$AW$2699)</f>
        <v>-0.1254944261</v>
      </c>
      <c r="BJ2748" s="373">
        <f>PPMT('Assumptions (T&amp;D) old'!$B$100,Model!AJ$1,'Assumptions (T&amp;D) old'!$B$103,Model!$AW$2699)</f>
        <v>-0.1314554113</v>
      </c>
      <c r="BK2748" s="373">
        <f>PPMT('Assumptions (T&amp;D) old'!$B$100,Model!AK$1,'Assumptions (T&amp;D) old'!$B$103,Model!$AW$2699)</f>
        <v>-0.1376995434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-0.07358493363</v>
      </c>
      <c r="AY2749" s="373">
        <f>PPMT('Assumptions (T&amp;D) old'!$B$100,Model!X$1,'Assumptions (T&amp;D) old'!$B$103,Model!$AX$2699)</f>
        <v>-0.07708021798</v>
      </c>
      <c r="AZ2749" s="373">
        <f>PPMT('Assumptions (T&amp;D) old'!$B$100,Model!Y$1,'Assumptions (T&amp;D) old'!$B$103,Model!$AX$2699)</f>
        <v>-0.08074152833</v>
      </c>
      <c r="BA2749" s="373">
        <f>PPMT('Assumptions (T&amp;D) old'!$B$100,Model!Z$1,'Assumptions (T&amp;D) old'!$B$103,Model!$AX$2699)</f>
        <v>-0.08457675093</v>
      </c>
      <c r="BB2749" s="373">
        <f>PPMT('Assumptions (T&amp;D) old'!$B$100,Model!AA$1,'Assumptions (T&amp;D) old'!$B$103,Model!$AX$2699)</f>
        <v>-0.0885941466</v>
      </c>
      <c r="BC2749" s="373">
        <f>PPMT('Assumptions (T&amp;D) old'!$B$100,Model!AB$1,'Assumptions (T&amp;D) old'!$B$103,Model!$AX$2699)</f>
        <v>-0.09280236856</v>
      </c>
      <c r="BD2749" s="373">
        <f>PPMT('Assumptions (T&amp;D) old'!$B$100,Model!AC$1,'Assumptions (T&amp;D) old'!$B$103,Model!$AX$2699)</f>
        <v>-0.09721048107</v>
      </c>
      <c r="BE2749" s="373">
        <f>PPMT('Assumptions (T&amp;D) old'!$B$100,Model!AD$1,'Assumptions (T&amp;D) old'!$B$103,Model!$AX$2699)</f>
        <v>-0.1018279789</v>
      </c>
      <c r="BF2749" s="373">
        <f>PPMT('Assumptions (T&amp;D) old'!$B$100,Model!AE$1,'Assumptions (T&amp;D) old'!$B$103,Model!$AX$2699)</f>
        <v>-0.1066648079</v>
      </c>
      <c r="BG2749" s="373">
        <f>PPMT('Assumptions (T&amp;D) old'!$B$100,Model!AF$1,'Assumptions (T&amp;D) old'!$B$103,Model!$AX$2699)</f>
        <v>-0.1117313863</v>
      </c>
      <c r="BH2749" s="373">
        <f>PPMT('Assumptions (T&amp;D) old'!$B$100,Model!AG$1,'Assumptions (T&amp;D) old'!$B$103,Model!$AX$2699)</f>
        <v>-0.1170386271</v>
      </c>
      <c r="BI2749" s="373">
        <f>PPMT('Assumptions (T&amp;D) old'!$B$100,Model!AH$1,'Assumptions (T&amp;D) old'!$B$103,Model!$AX$2699)</f>
        <v>-0.1225979619</v>
      </c>
      <c r="BJ2749" s="373">
        <f>PPMT('Assumptions (T&amp;D) old'!$B$100,Model!AI$1,'Assumptions (T&amp;D) old'!$B$103,Model!$AX$2699)</f>
        <v>-0.1284213651</v>
      </c>
      <c r="BK2749" s="373">
        <f>PPMT('Assumptions (T&amp;D) old'!$B$100,Model!AJ$1,'Assumptions (T&amp;D) old'!$B$103,Model!$AX$2699)</f>
        <v>-0.13452138</v>
      </c>
      <c r="BL2749" s="373">
        <f>PPMT('Assumptions (T&amp;D) old'!$B$100,Model!AK$1,'Assumptions (T&amp;D) old'!$B$103,Model!$AX$2699)</f>
        <v>-0.1409111455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-0.07530528352</v>
      </c>
      <c r="AZ2750" s="373">
        <f>PPMT('Assumptions (T&amp;D) old'!$B$100,Model!X$1,'Assumptions (T&amp;D) old'!$B$103,Model!$AY$2699)</f>
        <v>-0.07888228449</v>
      </c>
      <c r="BA2750" s="373">
        <f>PPMT('Assumptions (T&amp;D) old'!$B$100,Model!Y$1,'Assumptions (T&amp;D) old'!$B$103,Model!$AY$2699)</f>
        <v>-0.082629193</v>
      </c>
      <c r="BB2750" s="373">
        <f>PPMT('Assumptions (T&amp;D) old'!$B$100,Model!Z$1,'Assumptions (T&amp;D) old'!$B$103,Model!$AY$2699)</f>
        <v>-0.08655407967</v>
      </c>
      <c r="BC2750" s="373">
        <f>PPMT('Assumptions (T&amp;D) old'!$B$100,Model!AA$1,'Assumptions (T&amp;D) old'!$B$103,Model!$AY$2699)</f>
        <v>-0.09066539845</v>
      </c>
      <c r="BD2750" s="373">
        <f>PPMT('Assumptions (T&amp;D) old'!$B$100,Model!AB$1,'Assumptions (T&amp;D) old'!$B$103,Model!$AY$2699)</f>
        <v>-0.09497200488</v>
      </c>
      <c r="BE2750" s="373">
        <f>PPMT('Assumptions (T&amp;D) old'!$B$100,Model!AC$1,'Assumptions (T&amp;D) old'!$B$103,Model!$AY$2699)</f>
        <v>-0.09948317511</v>
      </c>
      <c r="BF2750" s="373">
        <f>PPMT('Assumptions (T&amp;D) old'!$B$100,Model!AD$1,'Assumptions (T&amp;D) old'!$B$103,Model!$AY$2699)</f>
        <v>-0.1042086259</v>
      </c>
      <c r="BG2750" s="373">
        <f>PPMT('Assumptions (T&amp;D) old'!$B$100,Model!AE$1,'Assumptions (T&amp;D) old'!$B$103,Model!$AY$2699)</f>
        <v>-0.1091585357</v>
      </c>
      <c r="BH2750" s="373">
        <f>PPMT('Assumptions (T&amp;D) old'!$B$100,Model!AF$1,'Assumptions (T&amp;D) old'!$B$103,Model!$AY$2699)</f>
        <v>-0.1143435661</v>
      </c>
      <c r="BI2750" s="373">
        <f>PPMT('Assumptions (T&amp;D) old'!$B$100,Model!AG$1,'Assumptions (T&amp;D) old'!$B$103,Model!$AY$2699)</f>
        <v>-0.1197748855</v>
      </c>
      <c r="BJ2750" s="373">
        <f>PPMT('Assumptions (T&amp;D) old'!$B$100,Model!AH$1,'Assumptions (T&amp;D) old'!$B$103,Model!$AY$2699)</f>
        <v>-0.1254641926</v>
      </c>
      <c r="BK2750" s="373">
        <f>PPMT('Assumptions (T&amp;D) old'!$B$100,Model!AI$1,'Assumptions (T&amp;D) old'!$B$103,Model!$AY$2699)</f>
        <v>-0.1314237417</v>
      </c>
      <c r="BL2750" s="373">
        <f>PPMT('Assumptions (T&amp;D) old'!$B$100,Model!AJ$1,'Assumptions (T&amp;D) old'!$B$103,Model!$AY$2699)</f>
        <v>-0.1376663694</v>
      </c>
      <c r="BM2750" s="373">
        <f>PPMT('Assumptions (T&amp;D) old'!$B$100,Model!AK$1,'Assumptions (T&amp;D) old'!$B$103,Model!$AY$2699)</f>
        <v>-0.144205522</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-0.07813576138</v>
      </c>
      <c r="BA2751" s="373">
        <f>PPMT('Assumptions (T&amp;D) old'!$B$100,Model!X$1,'Assumptions (T&amp;D) old'!$B$103,Model!$AZ$2699)</f>
        <v>-0.08184721005</v>
      </c>
      <c r="BB2751" s="373">
        <f>PPMT('Assumptions (T&amp;D) old'!$B$100,Model!Y$1,'Assumptions (T&amp;D) old'!$B$103,Model!$AZ$2699)</f>
        <v>-0.08573495253</v>
      </c>
      <c r="BC2751" s="373">
        <f>PPMT('Assumptions (T&amp;D) old'!$B$100,Model!Z$1,'Assumptions (T&amp;D) old'!$B$103,Model!$AZ$2699)</f>
        <v>-0.08980736277</v>
      </c>
      <c r="BD2751" s="373">
        <f>PPMT('Assumptions (T&amp;D) old'!$B$100,Model!AA$1,'Assumptions (T&amp;D) old'!$B$103,Model!$AZ$2699)</f>
        <v>-0.0940732125</v>
      </c>
      <c r="BE2751" s="373">
        <f>PPMT('Assumptions (T&amp;D) old'!$B$100,Model!AB$1,'Assumptions (T&amp;D) old'!$B$103,Model!$AZ$2699)</f>
        <v>-0.0985416901</v>
      </c>
      <c r="BF2751" s="373">
        <f>PPMT('Assumptions (T&amp;D) old'!$B$100,Model!AC$1,'Assumptions (T&amp;D) old'!$B$103,Model!$AZ$2699)</f>
        <v>-0.1032224204</v>
      </c>
      <c r="BG2751" s="373">
        <f>PPMT('Assumptions (T&amp;D) old'!$B$100,Model!AD$1,'Assumptions (T&amp;D) old'!$B$103,Model!$AZ$2699)</f>
        <v>-0.1081254853</v>
      </c>
      <c r="BH2751" s="373">
        <f>PPMT('Assumptions (T&amp;D) old'!$B$100,Model!AE$1,'Assumptions (T&amp;D) old'!$B$103,Model!$AZ$2699)</f>
        <v>-0.1132614459</v>
      </c>
      <c r="BI2751" s="373">
        <f>PPMT('Assumptions (T&amp;D) old'!$B$100,Model!AF$1,'Assumptions (T&amp;D) old'!$B$103,Model!$AZ$2699)</f>
        <v>-0.1186413646</v>
      </c>
      <c r="BJ2751" s="373">
        <f>PPMT('Assumptions (T&amp;D) old'!$B$100,Model!AG$1,'Assumptions (T&amp;D) old'!$B$103,Model!$AZ$2699)</f>
        <v>-0.1242768294</v>
      </c>
      <c r="BK2751" s="373">
        <f>PPMT('Assumptions (T&amp;D) old'!$B$100,Model!AH$1,'Assumptions (T&amp;D) old'!$B$103,Model!$AZ$2699)</f>
        <v>-0.1301799788</v>
      </c>
      <c r="BL2751" s="373">
        <f>PPMT('Assumptions (T&amp;D) old'!$B$100,Model!AI$1,'Assumptions (T&amp;D) old'!$B$103,Model!$AZ$2699)</f>
        <v>-0.1363635278</v>
      </c>
      <c r="BM2751" s="373">
        <f>PPMT('Assumptions (T&amp;D) old'!$B$100,Model!AJ$1,'Assumptions (T&amp;D) old'!$B$103,Model!$AZ$2699)</f>
        <v>-0.1428407954</v>
      </c>
      <c r="BN2751" s="373">
        <f>PPMT('Assumptions (T&amp;D) old'!$B$100,Model!AK$1,'Assumptions (T&amp;D) old'!$B$103,Model!$AZ$2699)</f>
        <v>-0.1496257331</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-0.07967878398</v>
      </c>
      <c r="BB2752" s="373">
        <f>PPMT('Assumptions (T&amp;D) old'!$B$100,Model!X$1,'Assumptions (T&amp;D) old'!$B$103,Model!$BA$2699)</f>
        <v>-0.08346352622</v>
      </c>
      <c r="BC2752" s="373">
        <f>PPMT('Assumptions (T&amp;D) old'!$B$100,Model!Y$1,'Assumptions (T&amp;D) old'!$B$103,Model!$BA$2699)</f>
        <v>-0.08742804372</v>
      </c>
      <c r="BD2752" s="373">
        <f>PPMT('Assumptions (T&amp;D) old'!$B$100,Model!Z$1,'Assumptions (T&amp;D) old'!$B$103,Model!$BA$2699)</f>
        <v>-0.09158087579</v>
      </c>
      <c r="BE2752" s="373">
        <f>PPMT('Assumptions (T&amp;D) old'!$B$100,Model!AA$1,'Assumptions (T&amp;D) old'!$B$103,Model!$BA$2699)</f>
        <v>-0.09593096739</v>
      </c>
      <c r="BF2752" s="373">
        <f>PPMT('Assumptions (T&amp;D) old'!$B$100,Model!AB$1,'Assumptions (T&amp;D) old'!$B$103,Model!$BA$2699)</f>
        <v>-0.1004876883</v>
      </c>
      <c r="BG2752" s="373">
        <f>PPMT('Assumptions (T&amp;D) old'!$B$100,Model!AC$1,'Assumptions (T&amp;D) old'!$B$103,Model!$BA$2699)</f>
        <v>-0.1052608535</v>
      </c>
      <c r="BH2752" s="373">
        <f>PPMT('Assumptions (T&amp;D) old'!$B$100,Model!AD$1,'Assumptions (T&amp;D) old'!$B$103,Model!$BA$2699)</f>
        <v>-0.1102607441</v>
      </c>
      <c r="BI2752" s="373">
        <f>PPMT('Assumptions (T&amp;D) old'!$B$100,Model!AE$1,'Assumptions (T&amp;D) old'!$B$103,Model!$BA$2699)</f>
        <v>-0.1154981294</v>
      </c>
      <c r="BJ2752" s="373">
        <f>PPMT('Assumptions (T&amp;D) old'!$B$100,Model!AF$1,'Assumptions (T&amp;D) old'!$B$103,Model!$BA$2699)</f>
        <v>-0.1209842906</v>
      </c>
      <c r="BK2752" s="373">
        <f>PPMT('Assumptions (T&amp;D) old'!$B$100,Model!AG$1,'Assumptions (T&amp;D) old'!$B$103,Model!$BA$2699)</f>
        <v>-0.1267310444</v>
      </c>
      <c r="BL2752" s="373">
        <f>PPMT('Assumptions (T&amp;D) old'!$B$100,Model!AH$1,'Assumptions (T&amp;D) old'!$B$103,Model!$BA$2699)</f>
        <v>-0.132750769</v>
      </c>
      <c r="BM2752" s="373">
        <f>PPMT('Assumptions (T&amp;D) old'!$B$100,Model!AI$1,'Assumptions (T&amp;D) old'!$B$103,Model!$BA$2699)</f>
        <v>-0.1390564305</v>
      </c>
      <c r="BN2752" s="373">
        <f>PPMT('Assumptions (T&amp;D) old'!$B$100,Model!AJ$1,'Assumptions (T&amp;D) old'!$B$103,Model!$BA$2699)</f>
        <v>-0.145661611</v>
      </c>
      <c r="BO2752" s="373">
        <f>PPMT('Assumptions (T&amp;D) old'!$B$100,Model!AK$1,'Assumptions (T&amp;D) old'!$B$103,Model!$BA$2699)</f>
        <v>-0.1525805375</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-0.002337827117</v>
      </c>
      <c r="D2753" s="372">
        <f t="array" ref="D2753">SUM(IF(ISERROR(D2754:D2804),"",D2754:D2804))</f>
        <v>-0.005442908977</v>
      </c>
      <c r="E2753" s="372">
        <f t="array" ref="E2753">SUM(IF(ISERROR(E2754:E2804),"",E2754:E2804))</f>
        <v>-0.008547698511</v>
      </c>
      <c r="F2753" s="372">
        <f t="array" ref="F2753">SUM(IF(ISERROR(F2754:F2804),"",F2754:F2804))</f>
        <v>-0.01197500601</v>
      </c>
      <c r="G2753" s="372">
        <f t="array" ref="G2753">SUM(IF(ISERROR(G2754:G2804),"",G2754:G2804))</f>
        <v>-0.01533772854</v>
      </c>
      <c r="H2753" s="372">
        <f t="array" ref="H2753">SUM(IF(ISERROR(H2754:H2804),"",H2754:H2804))</f>
        <v>-0.02059950347</v>
      </c>
      <c r="I2753" s="372">
        <f t="array" ref="I2753">SUM(IF(ISERROR(I2754:I2804),"",I2754:I2804))</f>
        <v>-0.03377672645</v>
      </c>
      <c r="J2753" s="372">
        <f t="array" ref="J2753">SUM(IF(ISERROR(J2754:J2804),"",J2754:J2804))</f>
        <v>-0.04806442999</v>
      </c>
      <c r="K2753" s="372">
        <f t="array" ref="K2753">SUM(IF(ISERROR(K2754:K2804),"",K2754:K2804))</f>
        <v>-0.0891368554</v>
      </c>
      <c r="L2753" s="372">
        <f t="array" ref="L2753">SUM(IF(ISERROR(L2754:L2804),"",L2754:L2804))</f>
        <v>-0.09810429253</v>
      </c>
      <c r="M2753" s="372">
        <f t="array" ref="M2753">SUM(IF(ISERROR(M2754:M2804),"",M2754:M2804))</f>
        <v>-0.1065166897</v>
      </c>
      <c r="N2753" s="372">
        <f t="array" ref="N2753">SUM(IF(ISERROR(N2754:N2804),"",N2754:N2804))</f>
        <v>-0.1127729618</v>
      </c>
      <c r="O2753" s="372">
        <f t="array" ref="O2753">SUM(IF(ISERROR(O2754:O2804),"",O2754:O2804))</f>
        <v>-0.1357142687</v>
      </c>
      <c r="P2753" s="372">
        <f t="array" ref="P2753">SUM(IF(ISERROR(P2754:P2804),"",P2754:P2804))</f>
        <v>-0.1644462044</v>
      </c>
      <c r="Q2753" s="372">
        <f t="array" ref="Q2753">SUM(IF(ISERROR(Q2754:Q2804),"",Q2754:Q2804))</f>
        <v>-0.1823266025</v>
      </c>
      <c r="R2753" s="372">
        <f t="array" ref="R2753">SUM(IF(ISERROR(R2754:R2804),"",R2754:R2804))</f>
        <v>-0.2077245207</v>
      </c>
      <c r="S2753" s="372">
        <f t="array" ref="S2753">SUM(IF(ISERROR(S2754:S2804),"",S2754:S2804))</f>
        <v>-0.2248724088</v>
      </c>
      <c r="T2753" s="372">
        <f t="array" ref="T2753">SUM(IF(ISERROR(T2754:T2804),"",T2754:T2804))</f>
        <v>-0.2428629403</v>
      </c>
      <c r="U2753" s="372">
        <f t="array" ref="U2753">SUM(IF(ISERROR(U2754:U2804),"",U2754:U2804))</f>
        <v>-0.2590599256</v>
      </c>
      <c r="V2753" s="372">
        <f t="array" ref="V2753">SUM(IF(ISERROR(V2754:V2804),"",V2754:V2804))</f>
        <v>-0.2742615168</v>
      </c>
      <c r="W2753" s="372">
        <f t="array" ref="W2753">SUM(IF(ISERROR(W2754:W2804),"",W2754:W2804))</f>
        <v>-0.2877199154</v>
      </c>
      <c r="X2753" s="372">
        <f t="array" ref="X2753">SUM(IF(ISERROR(X2754:X2804),"",X2754:X2804))</f>
        <v>-0.3004368838</v>
      </c>
      <c r="Y2753" s="372">
        <f t="array" ref="Y2753">SUM(IF(ISERROR(Y2754:Y2804),"",Y2754:Y2804))</f>
        <v>-0.3122520717</v>
      </c>
      <c r="Z2753" s="372">
        <f t="array" ref="Z2753">SUM(IF(ISERROR(Z2754:Z2804),"",Z2754:Z2804))</f>
        <v>-0.3232287353</v>
      </c>
      <c r="AA2753" s="372">
        <f t="array" ref="AA2753">SUM(IF(ISERROR(AA2754:AA2804),"",AA2754:AA2804))</f>
        <v>-0.3358749952</v>
      </c>
      <c r="AB2753" s="372">
        <f t="array" ref="AB2753">SUM(IF(ISERROR(AB2754:AB2804),"",AB2754:AB2804))</f>
        <v>-0.3473787746</v>
      </c>
      <c r="AC2753" s="372">
        <f t="array" ref="AC2753">SUM(IF(ISERROR(AC2754:AC2804),"",AC2754:AC2804))</f>
        <v>-0.3576174328</v>
      </c>
      <c r="AD2753" s="372">
        <f t="array" ref="AD2753">SUM(IF(ISERROR(AD2754:AD2804),"",AD2754:AD2804))</f>
        <v>-0.3663558523</v>
      </c>
      <c r="AE2753" s="372">
        <f t="array" ref="AE2753">SUM(IF(ISERROR(AE2754:AE2804),"",AE2754:AE2804))</f>
        <v>-0.3751154517</v>
      </c>
      <c r="AF2753" s="372">
        <f t="array" ref="AF2753">SUM(IF(ISERROR(AF2754:AF2804),"",AF2754:AF2804))</f>
        <v>-0.3845392924</v>
      </c>
      <c r="AG2753" s="372">
        <f t="array" ref="AG2753">SUM(IF(ISERROR(AG2754:AG2804),"",AG2754:AG2804))</f>
        <v>-0.3937650234</v>
      </c>
      <c r="AH2753" s="372">
        <f t="array" ref="AH2753">SUM(IF(ISERROR(AH2754:AH2804),"",AH2754:AH2804))</f>
        <v>-0.4035991988</v>
      </c>
      <c r="AI2753" s="372">
        <f t="array" ref="AI2753">SUM(IF(ISERROR(AI2754:AI2804),"",AI2754:AI2804))</f>
        <v>-0.4134215653</v>
      </c>
      <c r="AJ2753" s="372">
        <f t="array" ref="AJ2753">SUM(IF(ISERROR(AJ2754:AJ2804),"",AJ2754:AJ2804))</f>
        <v>-0.4234174801</v>
      </c>
      <c r="AK2753" s="372">
        <f t="array" ref="AK2753">SUM(IF(ISERROR(AK2754:AK2804),"",AK2754:AK2804))</f>
        <v>-0.4335546204</v>
      </c>
      <c r="AL2753" s="372">
        <f t="array" ref="AL2753">SUM(IF(ISERROR(AL2754:AL2804),"",AL2754:AL2804))</f>
        <v>-0.4439798916</v>
      </c>
      <c r="AM2753" s="372">
        <f t="array" ref="AM2753">SUM(IF(ISERROR(AM2754:AM2804),"",AM2754:AM2804))</f>
        <v>-0.4545281476</v>
      </c>
      <c r="AN2753" s="372">
        <f t="array" ref="AN2753">SUM(IF(ISERROR(AN2754:AN2804),"",AN2754:AN2804))</f>
        <v>-0.465591352</v>
      </c>
      <c r="AO2753" s="372">
        <f t="array" ref="AO2753">SUM(IF(ISERROR(AO2754:AO2804),"",AO2754:AO2804))</f>
        <v>-0.4767962399</v>
      </c>
      <c r="AP2753" s="372">
        <f t="array" ref="AP2753">SUM(IF(ISERROR(AP2754:AP2804),"",AP2754:AP2804))</f>
        <v>-0.4883808156</v>
      </c>
      <c r="AQ2753" s="372">
        <f t="array" ref="AQ2753">SUM(IF(ISERROR(AQ2754:AQ2804),"",AQ2754:AQ2804))</f>
        <v>-0.5008241385</v>
      </c>
      <c r="AR2753" s="372">
        <f t="array" ref="AR2753">SUM(IF(ISERROR(AR2754:AR2804),"",AR2754:AR2804))</f>
        <v>-0.5124589434</v>
      </c>
      <c r="AS2753" s="372">
        <f t="array" ref="AS2753">SUM(IF(ISERROR(AS2754:AS2804),"",AS2754:AS2804))</f>
        <v>-0.5243827001</v>
      </c>
      <c r="AT2753" s="372">
        <f t="array" ref="AT2753">SUM(IF(ISERROR(AT2754:AT2804),"",AT2754:AT2804))</f>
        <v>-0.5370850714</v>
      </c>
      <c r="AU2753" s="372">
        <f t="array" ref="AU2753">SUM(IF(ISERROR(AU2754:AU2804),"",AU2754:AU2804))</f>
        <v>-0.5505922581</v>
      </c>
      <c r="AV2753" s="372">
        <f t="array" ref="AV2753">SUM(IF(ISERROR(AV2754:AV2804),"",AV2754:AV2804))</f>
        <v>-0.5633985014</v>
      </c>
      <c r="AW2753" s="372">
        <f t="array" ref="AW2753">SUM(IF(ISERROR(AW2754:AW2804),"",AW2754:AW2804))</f>
        <v>-0.5763125702</v>
      </c>
      <c r="AX2753" s="372">
        <f t="array" ref="AX2753">SUM(IF(ISERROR(AX2754:AX2804),"",AX2754:AX2804))</f>
        <v>-0.5895110629</v>
      </c>
      <c r="AY2753" s="372">
        <f t="array" ref="AY2753">SUM(IF(ISERROR(AY2754:AY2804),"",AY2754:AY2804))</f>
        <v>-0.6030052811</v>
      </c>
      <c r="AZ2753" s="372">
        <f t="array" ref="AZ2753">SUM(IF(ISERROR(AZ2754:AZ2804),"",AZ2754:AZ2804))</f>
        <v>-0.6178787687</v>
      </c>
      <c r="BA2753" s="372">
        <f t="array" ref="BA2753">SUM(IF(ISERROR(BA2754:BA2804),"",BA2754:BA2804))</f>
        <v>-0.6327521394</v>
      </c>
      <c r="BB2753" s="372">
        <f t="array" ref="BB2753">SUM(IF(ISERROR(BB2754:BB2804),"",BB2754:BB2804))</f>
        <v>-0.5659093915</v>
      </c>
      <c r="BC2753" s="372">
        <f t="array" ref="BC2753">SUM(IF(ISERROR(BC2754:BC2804),"",BC2754:BC2804))</f>
        <v>-0.5013315491</v>
      </c>
      <c r="BD2753" s="372">
        <f t="array" ref="BD2753">SUM(IF(ISERROR(BD2754:BD2804),"",BD2754:BD2804))</f>
        <v>-0.4392803514</v>
      </c>
      <c r="BE2753" s="372">
        <f t="array" ref="BE2753">SUM(IF(ISERROR(BE2754:BE2804),"",BE2754:BE2804))</f>
        <v>-0.3799982916</v>
      </c>
      <c r="BF2753" s="372">
        <f t="array" ref="BF2753">SUM(IF(ISERROR(BF2754:BF2804),"",BF2754:BF2804))</f>
        <v>-0.3237640824</v>
      </c>
      <c r="BG2753" s="372">
        <f t="array" ref="BG2753">SUM(IF(ISERROR(BG2754:BG2804),"",BG2754:BG2804))</f>
        <v>-0.2709182757</v>
      </c>
      <c r="BH2753" s="372">
        <f t="array" ref="BH2753">SUM(IF(ISERROR(BH2754:BH2804),"",BH2754:BH2804))</f>
        <v>-0.2216650222</v>
      </c>
      <c r="BI2753" s="372">
        <f t="array" ref="BI2753">SUM(IF(ISERROR(BI2754:BI2804),"",BI2754:BI2804))</f>
        <v>-0.1763205392</v>
      </c>
      <c r="BJ2753" s="372">
        <f t="array" ref="BJ2753">SUM(IF(ISERROR(BJ2754:BJ2804),"",BJ2754:BJ2804))</f>
        <v>-0.1352652877</v>
      </c>
      <c r="BK2753" s="372">
        <f t="array" ref="BK2753">SUM(IF(ISERROR(BK2754:BK2804),"",BK2754:BK2804))</f>
        <v>-0.09890536118</v>
      </c>
      <c r="BL2753" s="372">
        <f t="array" ref="BL2753">SUM(IF(ISERROR(BL2754:BL2804),"",BL2754:BL2804))</f>
        <v>-0.06752896598</v>
      </c>
      <c r="BM2753" s="372">
        <f t="array" ref="BM2753">SUM(IF(ISERROR(BM2754:BM2804),"",BM2754:BM2804))</f>
        <v>-0.04151360491</v>
      </c>
      <c r="BN2753" s="372">
        <f t="array" ref="BN2753">SUM(IF(ISERROR(BN2754:BN2804),"",BN2754:BN2804))</f>
        <v>-0.02127372438</v>
      </c>
      <c r="BO2753" s="372">
        <f t="array" ref="BO2753">SUM(IF(ISERROR(BO2754:BO2804),"",BO2754:BO2804))</f>
        <v>-0.007247575531</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-0.002337827117</v>
      </c>
      <c r="D2754" s="373">
        <f>IPMT('Assumptions (T&amp;D) old'!$B$100,Model!X$1,'Assumptions (T&amp;D) old'!$B$103,Model!$C$2699)</f>
        <v>-0.002227432268</v>
      </c>
      <c r="E2754" s="373">
        <f>IPMT('Assumptions (T&amp;D) old'!$B$100,Model!Y$1,'Assumptions (T&amp;D) old'!$B$103,Model!$C$2699)</f>
        <v>-0.002111793665</v>
      </c>
      <c r="F2754" s="373">
        <f>IPMT('Assumptions (T&amp;D) old'!$B$100,Model!Z$1,'Assumptions (T&amp;D) old'!$B$103,Model!$C$2699)</f>
        <v>-0.001990662227</v>
      </c>
      <c r="G2754" s="373">
        <f>IPMT('Assumptions (T&amp;D) old'!$B$100,Model!AA$1,'Assumptions (T&amp;D) old'!$B$103,Model!$C$2699)</f>
        <v>-0.001863777046</v>
      </c>
      <c r="H2754" s="373">
        <f>IPMT('Assumptions (T&amp;D) old'!$B$100,Model!AB$1,'Assumptions (T&amp;D) old'!$B$103,Model!$C$2699)</f>
        <v>-0.001730864819</v>
      </c>
      <c r="I2754" s="373">
        <f>IPMT('Assumptions (T&amp;D) old'!$B$100,Model!AC$1,'Assumptions (T&amp;D) old'!$B$103,Model!$C$2699)</f>
        <v>-0.001591639262</v>
      </c>
      <c r="J2754" s="373">
        <f>IPMT('Assumptions (T&amp;D) old'!$B$100,Model!AD$1,'Assumptions (T&amp;D) old'!$B$103,Model!$C$2699)</f>
        <v>-0.00144580049</v>
      </c>
      <c r="K2754" s="373">
        <f>IPMT('Assumptions (T&amp;D) old'!$B$100,Model!AE$1,'Assumptions (T&amp;D) old'!$B$103,Model!$C$2699)</f>
        <v>-0.001293034377</v>
      </c>
      <c r="L2754" s="373">
        <f>IPMT('Assumptions (T&amp;D) old'!$B$100,Model!AF$1,'Assumptions (T&amp;D) old'!$B$103,Model!$C$2699)</f>
        <v>-0.001133011873</v>
      </c>
      <c r="M2754" s="373">
        <f>IPMT('Assumptions (T&amp;D) old'!$B$100,Model!AG$1,'Assumptions (T&amp;D) old'!$B$103,Model!$C$2699)</f>
        <v>-0.0009653883006</v>
      </c>
      <c r="N2754" s="373">
        <f>IPMT('Assumptions (T&amp;D) old'!$B$100,Model!AH$1,'Assumptions (T&amp;D) old'!$B$103,Model!$C$2699)</f>
        <v>-0.0007898026083</v>
      </c>
      <c r="O2754" s="373">
        <f>IPMT('Assumptions (T&amp;D) old'!$B$100,Model!AI$1,'Assumptions (T&amp;D) old'!$B$103,Model!$C$2699)</f>
        <v>-0.0006058765956</v>
      </c>
      <c r="P2754" s="373">
        <f>IPMT('Assumptions (T&amp;D) old'!$B$100,Model!AJ$1,'Assumptions (T&amp;D) old'!$B$103,Model!$C$2699)</f>
        <v>-0.0004132140973</v>
      </c>
      <c r="Q2754" s="373">
        <f>IPMT('Assumptions (T&amp;D) old'!$B$100,Model!AK$1,'Assumptions (T&amp;D) old'!$B$103,Model!$C$2699)</f>
        <v>-0.0002114001304</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-0.003215476708</v>
      </c>
      <c r="E2755" s="373">
        <f>IPMT('Assumptions (T&amp;D) old'!$B$100,Model!X$1,'Assumptions (T&amp;D) old'!$B$103,Model!$D$2699)</f>
        <v>-0.00306363825</v>
      </c>
      <c r="F2755" s="373">
        <f>IPMT('Assumptions (T&amp;D) old'!$B$100,Model!Y$1,'Assumptions (T&amp;D) old'!$B$103,Model!$D$2699)</f>
        <v>-0.002904587466</v>
      </c>
      <c r="G2755" s="373">
        <f>IPMT('Assumptions (T&amp;D) old'!$B$100,Model!Z$1,'Assumptions (T&amp;D) old'!$B$103,Model!$D$2699)</f>
        <v>-0.002737981769</v>
      </c>
      <c r="H2755" s="373">
        <f>IPMT('Assumptions (T&amp;D) old'!$B$100,Model!AA$1,'Assumptions (T&amp;D) old'!$B$103,Model!$D$2699)</f>
        <v>-0.002563462301</v>
      </c>
      <c r="I2755" s="373">
        <f>IPMT('Assumptions (T&amp;D) old'!$B$100,Model!AB$1,'Assumptions (T&amp;D) old'!$B$103,Model!$D$2699)</f>
        <v>-0.002380653159</v>
      </c>
      <c r="J2755" s="373">
        <f>IPMT('Assumptions (T&amp;D) old'!$B$100,Model!AC$1,'Assumptions (T&amp;D) old'!$B$103,Model!$D$2699)</f>
        <v>-0.002189160583</v>
      </c>
      <c r="K2755" s="373">
        <f>IPMT('Assumptions (T&amp;D) old'!$B$100,Model!AD$1,'Assumptions (T&amp;D) old'!$B$103,Model!$D$2699)</f>
        <v>-0.001988572109</v>
      </c>
      <c r="L2755" s="373">
        <f>IPMT('Assumptions (T&amp;D) old'!$B$100,Model!AE$1,'Assumptions (T&amp;D) old'!$B$103,Model!$D$2699)</f>
        <v>-0.001778455683</v>
      </c>
      <c r="M2755" s="373">
        <f>IPMT('Assumptions (T&amp;D) old'!$B$100,Model!AF$1,'Assumptions (T&amp;D) old'!$B$103,Model!$D$2699)</f>
        <v>-0.001558358726</v>
      </c>
      <c r="N2755" s="373">
        <f>IPMT('Assumptions (T&amp;D) old'!$B$100,Model!AG$1,'Assumptions (T&amp;D) old'!$B$103,Model!$D$2699)</f>
        <v>-0.001327807164</v>
      </c>
      <c r="O2755" s="373">
        <f>IPMT('Assumptions (T&amp;D) old'!$B$100,Model!AH$1,'Assumptions (T&amp;D) old'!$B$103,Model!$D$2699)</f>
        <v>-0.001086304403</v>
      </c>
      <c r="P2755" s="373">
        <f>IPMT('Assumptions (T&amp;D) old'!$B$100,Model!AI$1,'Assumptions (T&amp;D) old'!$B$103,Model!$D$2699)</f>
        <v>-0.0008333302609</v>
      </c>
      <c r="Q2755" s="373">
        <f>IPMT('Assumptions (T&amp;D) old'!$B$100,Model!AJ$1,'Assumptions (T&amp;D) old'!$B$103,Model!$D$2699)</f>
        <v>-0.0005683398468</v>
      </c>
      <c r="R2755" s="373">
        <f>IPMT('Assumptions (T&amp;D) old'!$B$100,Model!AK$1,'Assumptions (T&amp;D) old'!$B$103,Model!$D$2699)</f>
        <v>-0.000290762388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-0.003372266596</v>
      </c>
      <c r="F2756" s="373">
        <f>IPMT('Assumptions (T&amp;D) old'!$B$100,Model!X$1,'Assumptions (T&amp;D) old'!$B$103,Model!$E$2699)</f>
        <v>-0.003213024342</v>
      </c>
      <c r="G2756" s="373">
        <f>IPMT('Assumptions (T&amp;D) old'!$B$100,Model!Y$1,'Assumptions (T&amp;D) old'!$B$103,Model!$E$2699)</f>
        <v>-0.003046218081</v>
      </c>
      <c r="H2756" s="373">
        <f>IPMT('Assumptions (T&amp;D) old'!$B$100,Model!Z$1,'Assumptions (T&amp;D) old'!$B$103,Model!$E$2699)</f>
        <v>-0.002871488522</v>
      </c>
      <c r="I2756" s="373">
        <f>IPMT('Assumptions (T&amp;D) old'!$B$100,Model!AA$1,'Assumptions (T&amp;D) old'!$B$103,Model!$E$2699)</f>
        <v>-0.002688459309</v>
      </c>
      <c r="J2756" s="373">
        <f>IPMT('Assumptions (T&amp;D) old'!$B$100,Model!AB$1,'Assumptions (T&amp;D) old'!$B$103,Model!$E$2699)</f>
        <v>-0.002496736209</v>
      </c>
      <c r="K2756" s="373">
        <f>IPMT('Assumptions (T&amp;D) old'!$B$100,Model!AC$1,'Assumptions (T&amp;D) old'!$B$103,Model!$E$2699)</f>
        <v>-0.002295906261</v>
      </c>
      <c r="L2756" s="373">
        <f>IPMT('Assumptions (T&amp;D) old'!$B$100,Model!AD$1,'Assumptions (T&amp;D) old'!$B$103,Model!$E$2699)</f>
        <v>-0.002085536891</v>
      </c>
      <c r="M2756" s="373">
        <f>IPMT('Assumptions (T&amp;D) old'!$B$100,Model!AE$1,'Assumptions (T&amp;D) old'!$B$103,Model!$E$2699)</f>
        <v>-0.001865174976</v>
      </c>
      <c r="N2756" s="373">
        <f>IPMT('Assumptions (T&amp;D) old'!$B$100,Model!AF$1,'Assumptions (T&amp;D) old'!$B$103,Model!$E$2699)</f>
        <v>-0.00163434587</v>
      </c>
      <c r="O2756" s="373">
        <f>IPMT('Assumptions (T&amp;D) old'!$B$100,Model!AG$1,'Assumptions (T&amp;D) old'!$B$103,Model!$E$2699)</f>
        <v>-0.001392552381</v>
      </c>
      <c r="P2756" s="373">
        <f>IPMT('Assumptions (T&amp;D) old'!$B$100,Model!AH$1,'Assumptions (T&amp;D) old'!$B$103,Model!$E$2699)</f>
        <v>-0.001139273702</v>
      </c>
      <c r="Q2756" s="373">
        <f>IPMT('Assumptions (T&amp;D) old'!$B$100,Model!AI$1,'Assumptions (T&amp;D) old'!$B$103,Model!$E$2699)</f>
        <v>-0.0008739642851</v>
      </c>
      <c r="R2756" s="373">
        <f>IPMT('Assumptions (T&amp;D) old'!$B$100,Model!AJ$1,'Assumptions (T&amp;D) old'!$B$103,Model!$E$2699)</f>
        <v>-0.0005960526711</v>
      </c>
      <c r="S2756" s="373">
        <f>IPMT('Assumptions (T&amp;D) old'!$B$100,Model!AK$1,'Assumptions (T&amp;D) old'!$B$103,Model!$E$2699)</f>
        <v>-0.0003049402554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-0.003866731973</v>
      </c>
      <c r="G2757" s="373">
        <f>IPMT('Assumptions (T&amp;D) old'!$B$100,Model!X$1,'Assumptions (T&amp;D) old'!$B$103,Model!$F$2699)</f>
        <v>-0.003684140503</v>
      </c>
      <c r="H2757" s="373">
        <f>IPMT('Assumptions (T&amp;D) old'!$B$100,Model!Y$1,'Assumptions (T&amp;D) old'!$B$103,Model!$F$2699)</f>
        <v>-0.003492875938</v>
      </c>
      <c r="I2757" s="373">
        <f>IPMT('Assumptions (T&amp;D) old'!$B$100,Model!Z$1,'Assumptions (T&amp;D) old'!$B$103,Model!$F$2699)</f>
        <v>-0.003292526306</v>
      </c>
      <c r="J2757" s="373">
        <f>IPMT('Assumptions (T&amp;D) old'!$B$100,Model!AA$1,'Assumptions (T&amp;D) old'!$B$103,Model!$F$2699)</f>
        <v>-0.003082660066</v>
      </c>
      <c r="K2757" s="373">
        <f>IPMT('Assumptions (T&amp;D) old'!$B$100,Model!AB$1,'Assumptions (T&amp;D) old'!$B$103,Model!$F$2699)</f>
        <v>-0.002862825181</v>
      </c>
      <c r="L2757" s="373">
        <f>IPMT('Assumptions (T&amp;D) old'!$B$100,Model!AC$1,'Assumptions (T&amp;D) old'!$B$103,Model!$F$2699)</f>
        <v>-0.002632548138</v>
      </c>
      <c r="M2757" s="373">
        <f>IPMT('Assumptions (T&amp;D) old'!$B$100,Model!AD$1,'Assumptions (T&amp;D) old'!$B$103,Model!$F$2699)</f>
        <v>-0.002391332935</v>
      </c>
      <c r="N2757" s="373">
        <f>IPMT('Assumptions (T&amp;D) old'!$B$100,Model!AE$1,'Assumptions (T&amp;D) old'!$B$103,Model!$F$2699)</f>
        <v>-0.002138660011</v>
      </c>
      <c r="O2757" s="373">
        <f>IPMT('Assumptions (T&amp;D) old'!$B$100,Model!AF$1,'Assumptions (T&amp;D) old'!$B$103,Model!$F$2699)</f>
        <v>-0.001873985122</v>
      </c>
      <c r="P2757" s="373">
        <f>IPMT('Assumptions (T&amp;D) old'!$B$100,Model!AG$1,'Assumptions (T&amp;D) old'!$B$103,Model!$F$2699)</f>
        <v>-0.001596738177</v>
      </c>
      <c r="Q2757" s="373">
        <f>IPMT('Assumptions (T&amp;D) old'!$B$100,Model!AH$1,'Assumptions (T&amp;D) old'!$B$103,Model!$F$2699)</f>
        <v>-0.001306322001</v>
      </c>
      <c r="R2757" s="373">
        <f>IPMT('Assumptions (T&amp;D) old'!$B$100,Model!AI$1,'Assumptions (T&amp;D) old'!$B$103,Model!$F$2699)</f>
        <v>-0.001002111057</v>
      </c>
      <c r="S2757" s="373">
        <f>IPMT('Assumptions (T&amp;D) old'!$B$100,Model!AJ$1,'Assumptions (T&amp;D) old'!$B$103,Model!$F$2699)</f>
        <v>-0.0006834500936</v>
      </c>
      <c r="T2757" s="373">
        <f>IPMT('Assumptions (T&amp;D) old'!$B$100,Model!AK$1,'Assumptions (T&amp;D) old'!$B$103,Model!$F$2699)</f>
        <v>-0.0003496527341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-0.004005611145</v>
      </c>
      <c r="H2758" s="373">
        <f>IPMT('Assumptions (T&amp;D) old'!$B$100,Model!X$1,'Assumptions (T&amp;D) old'!$B$103,Model!$G$2699)</f>
        <v>-0.003816461643</v>
      </c>
      <c r="I2758" s="373">
        <f>IPMT('Assumptions (T&amp;D) old'!$B$100,Model!Y$1,'Assumptions (T&amp;D) old'!$B$103,Model!$G$2699)</f>
        <v>-0.003618327539</v>
      </c>
      <c r="J2758" s="373">
        <f>IPMT('Assumptions (T&amp;D) old'!$B$100,Model!Z$1,'Assumptions (T&amp;D) old'!$B$103,Model!$G$2699)</f>
        <v>-0.003410782066</v>
      </c>
      <c r="K2758" s="373">
        <f>IPMT('Assumptions (T&amp;D) old'!$B$100,Model!AA$1,'Assumptions (T&amp;D) old'!$B$103,Model!$G$2699)</f>
        <v>-0.003193378182</v>
      </c>
      <c r="L2758" s="373">
        <f>IPMT('Assumptions (T&amp;D) old'!$B$100,Model!AB$1,'Assumptions (T&amp;D) old'!$B$103,Model!$G$2699)</f>
        <v>-0.002965647614</v>
      </c>
      <c r="M2758" s="373">
        <f>IPMT('Assumptions (T&amp;D) old'!$B$100,Model!AC$1,'Assumptions (T&amp;D) old'!$B$103,Model!$G$2699)</f>
        <v>-0.002727099844</v>
      </c>
      <c r="N2758" s="373">
        <f>IPMT('Assumptions (T&amp;D) old'!$B$100,Model!AD$1,'Assumptions (T&amp;D) old'!$B$103,Model!$G$2699)</f>
        <v>-0.002477221055</v>
      </c>
      <c r="O2758" s="373">
        <f>IPMT('Assumptions (T&amp;D) old'!$B$100,Model!AE$1,'Assumptions (T&amp;D) old'!$B$103,Model!$G$2699)</f>
        <v>-0.002215473024</v>
      </c>
      <c r="P2758" s="373">
        <f>IPMT('Assumptions (T&amp;D) old'!$B$100,Model!AF$1,'Assumptions (T&amp;D) old'!$B$103,Model!$G$2699)</f>
        <v>-0.00194129196</v>
      </c>
      <c r="Q2758" s="373">
        <f>IPMT('Assumptions (T&amp;D) old'!$B$100,Model!AG$1,'Assumptions (T&amp;D) old'!$B$103,Model!$G$2699)</f>
        <v>-0.001654087297</v>
      </c>
      <c r="R2758" s="373">
        <f>IPMT('Assumptions (T&amp;D) old'!$B$100,Model!AH$1,'Assumptions (T&amp;D) old'!$B$103,Model!$G$2699)</f>
        <v>-0.001353240412</v>
      </c>
      <c r="S2758" s="373">
        <f>IPMT('Assumptions (T&amp;D) old'!$B$100,Model!AI$1,'Assumptions (T&amp;D) old'!$B$103,Model!$G$2699)</f>
        <v>-0.0010381033</v>
      </c>
      <c r="T2758" s="373">
        <f>IPMT('Assumptions (T&amp;D) old'!$B$100,Model!AJ$1,'Assumptions (T&amp;D) old'!$B$103,Model!$G$2699)</f>
        <v>-0.0007079971747</v>
      </c>
      <c r="U2758" s="373">
        <f>IPMT('Assumptions (T&amp;D) old'!$B$100,Model!AK$1,'Assumptions (T&amp;D) old'!$B$103,Model!$G$2699)</f>
        <v>-0.0003622110088</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-0.006124350247</v>
      </c>
      <c r="I2759" s="373">
        <f>IPMT('Assumptions (T&amp;D) old'!$B$100,Model!X$1,'Assumptions (T&amp;D) old'!$B$103,Model!$H$2699)</f>
        <v>-0.00583515148</v>
      </c>
      <c r="J2759" s="373">
        <f>IPMT('Assumptions (T&amp;D) old'!$B$100,Model!Y$1,'Assumptions (T&amp;D) old'!$B$103,Model!$H$2699)</f>
        <v>-0.005532215773</v>
      </c>
      <c r="K2759" s="373">
        <f>IPMT('Assumptions (T&amp;D) old'!$B$100,Model!Z$1,'Assumptions (T&amp;D) old'!$B$103,Model!$H$2699)</f>
        <v>-0.005214890619</v>
      </c>
      <c r="L2759" s="373">
        <f>IPMT('Assumptions (T&amp;D) old'!$B$100,Model!AA$1,'Assumptions (T&amp;D) old'!$B$103,Model!$H$2699)</f>
        <v>-0.004882492521</v>
      </c>
      <c r="M2759" s="373">
        <f>IPMT('Assumptions (T&amp;D) old'!$B$100,Model!AB$1,'Assumptions (T&amp;D) old'!$B$103,Model!$H$2699)</f>
        <v>-0.004534305512</v>
      </c>
      <c r="N2759" s="373">
        <f>IPMT('Assumptions (T&amp;D) old'!$B$100,Model!AC$1,'Assumptions (T&amp;D) old'!$B$103,Model!$H$2699)</f>
        <v>-0.004169579621</v>
      </c>
      <c r="O2759" s="373">
        <f>IPMT('Assumptions (T&amp;D) old'!$B$100,Model!AD$1,'Assumptions (T&amp;D) old'!$B$103,Model!$H$2699)</f>
        <v>-0.003787529251</v>
      </c>
      <c r="P2759" s="373">
        <f>IPMT('Assumptions (T&amp;D) old'!$B$100,Model!AE$1,'Assumptions (T&amp;D) old'!$B$103,Model!$H$2699)</f>
        <v>-0.003387331487</v>
      </c>
      <c r="Q2759" s="373">
        <f>IPMT('Assumptions (T&amp;D) old'!$B$100,Model!AF$1,'Assumptions (T&amp;D) old'!$B$103,Model!$H$2699)</f>
        <v>-0.00296812433</v>
      </c>
      <c r="R2759" s="373">
        <f>IPMT('Assumptions (T&amp;D) old'!$B$100,Model!AG$1,'Assumptions (T&amp;D) old'!$B$103,Model!$H$2699)</f>
        <v>-0.002529004833</v>
      </c>
      <c r="S2759" s="373">
        <f>IPMT('Assumptions (T&amp;D) old'!$B$100,Model!AH$1,'Assumptions (T&amp;D) old'!$B$103,Model!$H$2699)</f>
        <v>-0.002069027159</v>
      </c>
      <c r="T2759" s="373">
        <f>IPMT('Assumptions (T&amp;D) old'!$B$100,Model!AI$1,'Assumptions (T&amp;D) old'!$B$103,Model!$H$2699)</f>
        <v>-0.001587200547</v>
      </c>
      <c r="U2759" s="373">
        <f>IPMT('Assumptions (T&amp;D) old'!$B$100,Model!AJ$1,'Assumptions (T&amp;D) old'!$B$103,Model!$H$2699)</f>
        <v>-0.00108248717</v>
      </c>
      <c r="V2759" s="373">
        <f>IPMT('Assumptions (T&amp;D) old'!$B$100,Model!AK$1,'Assumptions (T&amp;D) old'!$B$103,Model!$H$2699)</f>
        <v>-0.0005537999073</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-0.0143699694</v>
      </c>
      <c r="J2760" s="373">
        <f>IPMT('Assumptions (T&amp;D) old'!$B$100,Model!X$1,'Assumptions (T&amp;D) old'!$B$103,Model!$I$2699)</f>
        <v>-0.01369140314</v>
      </c>
      <c r="K2760" s="373">
        <f>IPMT('Assumptions (T&amp;D) old'!$B$100,Model!Y$1,'Assumptions (T&amp;D) old'!$B$103,Model!$I$2699)</f>
        <v>-0.01298060499</v>
      </c>
      <c r="L2760" s="373">
        <f>IPMT('Assumptions (T&amp;D) old'!$B$100,Model!Z$1,'Assumptions (T&amp;D) old'!$B$103,Model!$I$2699)</f>
        <v>-0.01223604392</v>
      </c>
      <c r="M2760" s="373">
        <f>IPMT('Assumptions (T&amp;D) old'!$B$100,Model!AA$1,'Assumptions (T&amp;D) old'!$B$103,Model!$I$2699)</f>
        <v>-0.0114561162</v>
      </c>
      <c r="N2760" s="373">
        <f>IPMT('Assumptions (T&amp;D) old'!$B$100,Model!AB$1,'Assumptions (T&amp;D) old'!$B$103,Model!$I$2699)</f>
        <v>-0.01063914192</v>
      </c>
      <c r="O2760" s="373">
        <f>IPMT('Assumptions (T&amp;D) old'!$B$100,Model!AC$1,'Assumptions (T&amp;D) old'!$B$103,Model!$I$2699)</f>
        <v>-0.00978336136</v>
      </c>
      <c r="P2760" s="373">
        <f>IPMT('Assumptions (T&amp;D) old'!$B$100,Model!AD$1,'Assumptions (T&amp;D) old'!$B$103,Model!$I$2699)</f>
        <v>-0.008886931222</v>
      </c>
      <c r="Q2760" s="373">
        <f>IPMT('Assumptions (T&amp;D) old'!$B$100,Model!AE$1,'Assumptions (T&amp;D) old'!$B$103,Model!$I$2699)</f>
        <v>-0.007947920652</v>
      </c>
      <c r="R2760" s="373">
        <f>IPMT('Assumptions (T&amp;D) old'!$B$100,Model!AF$1,'Assumptions (T&amp;D) old'!$B$103,Model!$I$2699)</f>
        <v>-0.006964307081</v>
      </c>
      <c r="S2760" s="373">
        <f>IPMT('Assumptions (T&amp;D) old'!$B$100,Model!AG$1,'Assumptions (T&amp;D) old'!$B$103,Model!$I$2699)</f>
        <v>-0.005933971864</v>
      </c>
      <c r="T2760" s="373">
        <f>IPMT('Assumptions (T&amp;D) old'!$B$100,Model!AH$1,'Assumptions (T&amp;D) old'!$B$103,Model!$I$2699)</f>
        <v>-0.004854695725</v>
      </c>
      <c r="U2760" s="373">
        <f>IPMT('Assumptions (T&amp;D) old'!$B$100,Model!AI$1,'Assumptions (T&amp;D) old'!$B$103,Model!$I$2699)</f>
        <v>-0.003724153969</v>
      </c>
      <c r="V2760" s="373">
        <f>IPMT('Assumptions (T&amp;D) old'!$B$100,Model!AJ$1,'Assumptions (T&amp;D) old'!$B$103,Model!$I$2699)</f>
        <v>-0.00253991148</v>
      </c>
      <c r="W2760" s="373">
        <f>IPMT('Assumptions (T&amp;D) old'!$B$100,Model!AK$1,'Assumptions (T&amp;D) old'!$B$103,Model!$I$2699)</f>
        <v>-0.001299417473</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-0.01621567166</v>
      </c>
      <c r="K2761" s="373">
        <f>IPMT('Assumptions (T&amp;D) old'!$B$100,Model!X$1,'Assumptions (T&amp;D) old'!$B$103,Model!$J$2699)</f>
        <v>-0.01544994925</v>
      </c>
      <c r="L2761" s="373">
        <f>IPMT('Assumptions (T&amp;D) old'!$B$100,Model!Y$1,'Assumptions (T&amp;D) old'!$B$103,Model!$J$2699)</f>
        <v>-0.01464785502</v>
      </c>
      <c r="M2761" s="373">
        <f>IPMT('Assumptions (T&amp;D) old'!$B$100,Model!Z$1,'Assumptions (T&amp;D) old'!$B$103,Model!$J$2699)</f>
        <v>-0.01380766132</v>
      </c>
      <c r="N2761" s="373">
        <f>IPMT('Assumptions (T&amp;D) old'!$B$100,Model!AA$1,'Assumptions (T&amp;D) old'!$B$103,Model!$J$2699)</f>
        <v>-0.01292755842</v>
      </c>
      <c r="O2761" s="373">
        <f>IPMT('Assumptions (T&amp;D) old'!$B$100,Model!AB$1,'Assumptions (T&amp;D) old'!$B$103,Model!$J$2699)</f>
        <v>-0.01200565063</v>
      </c>
      <c r="P2761" s="373">
        <f>IPMT('Assumptions (T&amp;D) old'!$B$100,Model!AC$1,'Assumptions (T&amp;D) old'!$B$103,Model!$J$2699)</f>
        <v>-0.01103995222</v>
      </c>
      <c r="Q2761" s="373">
        <f>IPMT('Assumptions (T&amp;D) old'!$B$100,Model!AD$1,'Assumptions (T&amp;D) old'!$B$103,Model!$J$2699)</f>
        <v>-0.01002838314</v>
      </c>
      <c r="R2761" s="373">
        <f>IPMT('Assumptions (T&amp;D) old'!$B$100,Model!AE$1,'Assumptions (T&amp;D) old'!$B$103,Model!$J$2699)</f>
        <v>-0.00896876452</v>
      </c>
      <c r="S2761" s="373">
        <f>IPMT('Assumptions (T&amp;D) old'!$B$100,Model!AF$1,'Assumptions (T&amp;D) old'!$B$103,Model!$J$2699)</f>
        <v>-0.00785881402</v>
      </c>
      <c r="T2761" s="373">
        <f>IPMT('Assumptions (T&amp;D) old'!$B$100,Model!AG$1,'Assumptions (T&amp;D) old'!$B$103,Model!$J$2699)</f>
        <v>-0.006696140871</v>
      </c>
      <c r="U2761" s="373">
        <f>IPMT('Assumptions (T&amp;D) old'!$B$100,Model!AH$1,'Assumptions (T&amp;D) old'!$B$103,Model!$J$2699)</f>
        <v>-0.005478240747</v>
      </c>
      <c r="V2761" s="373">
        <f>IPMT('Assumptions (T&amp;D) old'!$B$100,Model!AI$1,'Assumptions (T&amp;D) old'!$B$103,Model!$J$2699)</f>
        <v>-0.004202490368</v>
      </c>
      <c r="W2761" s="373">
        <f>IPMT('Assumptions (T&amp;D) old'!$B$100,Model!AJ$1,'Assumptions (T&amp;D) old'!$B$103,Model!$J$2699)</f>
        <v>-0.002866141845</v>
      </c>
      <c r="X2761" s="373">
        <f>IPMT('Assumptions (T&amp;D) old'!$B$100,Model!AK$1,'Assumptions (T&amp;D) old'!$B$103,Model!$J$2699)</f>
        <v>-0.001466316768</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-0.04385769443</v>
      </c>
      <c r="L2762" s="373">
        <f>IPMT('Assumptions (T&amp;D) old'!$B$100,Model!X$1,'Assumptions (T&amp;D) old'!$B$103,Model!$K$2699)</f>
        <v>-0.04178668435</v>
      </c>
      <c r="M2762" s="373">
        <f>IPMT('Assumptions (T&amp;D) old'!$B$100,Model!Y$1,'Assumptions (T&amp;D) old'!$B$103,Model!$K$2699)</f>
        <v>-0.03961730128</v>
      </c>
      <c r="N2762" s="373">
        <f>IPMT('Assumptions (T&amp;D) old'!$B$100,Model!Z$1,'Assumptions (T&amp;D) old'!$B$103,Model!$K$2699)</f>
        <v>-0.03734487253</v>
      </c>
      <c r="O2762" s="373">
        <f>IPMT('Assumptions (T&amp;D) old'!$B$100,Model!AA$1,'Assumptions (T&amp;D) old'!$B$103,Model!$K$2699)</f>
        <v>-0.0349645034</v>
      </c>
      <c r="P2762" s="373">
        <f>IPMT('Assumptions (T&amp;D) old'!$B$100,Model!AB$1,'Assumptions (T&amp;D) old'!$B$103,Model!$K$2699)</f>
        <v>-0.03247106674</v>
      </c>
      <c r="Q2762" s="373">
        <f>IPMT('Assumptions (T&amp;D) old'!$B$100,Model!AC$1,'Assumptions (T&amp;D) old'!$B$103,Model!$K$2699)</f>
        <v>-0.02985919185</v>
      </c>
      <c r="R2762" s="373">
        <f>IPMT('Assumptions (T&amp;D) old'!$B$100,Model!AD$1,'Assumptions (T&amp;D) old'!$B$103,Model!$K$2699)</f>
        <v>-0.02712325289</v>
      </c>
      <c r="S2762" s="373">
        <f>IPMT('Assumptions (T&amp;D) old'!$B$100,Model!AE$1,'Assumptions (T&amp;D) old'!$B$103,Model!$K$2699)</f>
        <v>-0.02425735683</v>
      </c>
      <c r="T2762" s="373">
        <f>IPMT('Assumptions (T&amp;D) old'!$B$100,Model!AF$1,'Assumptions (T&amp;D) old'!$B$103,Model!$K$2699)</f>
        <v>-0.02125533071</v>
      </c>
      <c r="U2762" s="373">
        <f>IPMT('Assumptions (T&amp;D) old'!$B$100,Model!AG$1,'Assumptions (T&amp;D) old'!$B$103,Model!$K$2699)</f>
        <v>-0.01811070835</v>
      </c>
      <c r="V2762" s="373">
        <f>IPMT('Assumptions (T&amp;D) old'!$B$100,Model!AH$1,'Assumptions (T&amp;D) old'!$B$103,Model!$K$2699)</f>
        <v>-0.01481671643</v>
      </c>
      <c r="W2762" s="373">
        <f>IPMT('Assumptions (T&amp;D) old'!$B$100,Model!AI$1,'Assumptions (T&amp;D) old'!$B$103,Model!$K$2699)</f>
        <v>-0.01136625989</v>
      </c>
      <c r="X2762" s="373">
        <f>IPMT('Assumptions (T&amp;D) old'!$B$100,Model!AJ$1,'Assumptions (T&amp;D) old'!$B$103,Model!$K$2699)</f>
        <v>-0.007751906667</v>
      </c>
      <c r="Y2762" s="373">
        <f>IPMT('Assumptions (T&amp;D) old'!$B$100,Model!AK$1,'Assumptions (T&amp;D) old'!$B$103,Model!$K$2699)</f>
        <v>-0.003965871665</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-0.01395601652</v>
      </c>
      <c r="M2763" s="373">
        <f>IPMT('Assumptions (T&amp;D) old'!$B$100,Model!X$1,'Assumptions (T&amp;D) old'!$B$103,Model!$L$2699)</f>
        <v>-0.01329699758</v>
      </c>
      <c r="N2763" s="373">
        <f>IPMT('Assumptions (T&amp;D) old'!$B$100,Model!Y$1,'Assumptions (T&amp;D) old'!$B$103,Model!$L$2699)</f>
        <v>-0.01260667525</v>
      </c>
      <c r="O2763" s="373">
        <f>IPMT('Assumptions (T&amp;D) old'!$B$100,Model!Z$1,'Assumptions (T&amp;D) old'!$B$103,Model!$L$2699)</f>
        <v>-0.01188356261</v>
      </c>
      <c r="P2763" s="373">
        <f>IPMT('Assumptions (T&amp;D) old'!$B$100,Model!AA$1,'Assumptions (T&amp;D) old'!$B$103,Model!$L$2699)</f>
        <v>-0.01112610212</v>
      </c>
      <c r="Q2763" s="373">
        <f>IPMT('Assumptions (T&amp;D) old'!$B$100,Model!AB$1,'Assumptions (T&amp;D) old'!$B$103,Model!$L$2699)</f>
        <v>-0.01033266225</v>
      </c>
      <c r="R2763" s="373">
        <f>IPMT('Assumptions (T&amp;D) old'!$B$100,Model!AC$1,'Assumptions (T&amp;D) old'!$B$103,Model!$L$2699)</f>
        <v>-0.009501533994</v>
      </c>
      <c r="S2763" s="373">
        <f>IPMT('Assumptions (T&amp;D) old'!$B$100,Model!AD$1,'Assumptions (T&amp;D) old'!$B$103,Model!$L$2699)</f>
        <v>-0.008630927143</v>
      </c>
      <c r="T2763" s="373">
        <f>IPMT('Assumptions (T&amp;D) old'!$B$100,Model!AE$1,'Assumptions (T&amp;D) old'!$B$103,Model!$L$2699)</f>
        <v>-0.007718966466</v>
      </c>
      <c r="U2763" s="373">
        <f>IPMT('Assumptions (T&amp;D) old'!$B$100,Model!AF$1,'Assumptions (T&amp;D) old'!$B$103,Model!$L$2699)</f>
        <v>-0.006763687657</v>
      </c>
      <c r="V2763" s="373">
        <f>IPMT('Assumptions (T&amp;D) old'!$B$100,Model!AG$1,'Assumptions (T&amp;D) old'!$B$103,Model!$L$2699)</f>
        <v>-0.005763033104</v>
      </c>
      <c r="W2763" s="373">
        <f>IPMT('Assumptions (T&amp;D) old'!$B$100,Model!AH$1,'Assumptions (T&amp;D) old'!$B$103,Model!$L$2699)</f>
        <v>-0.00471484746</v>
      </c>
      <c r="X2763" s="373">
        <f>IPMT('Assumptions (T&amp;D) old'!$B$100,Model!AI$1,'Assumptions (T&amp;D) old'!$B$103,Model!$L$2699)</f>
        <v>-0.003616872999</v>
      </c>
      <c r="Y2763" s="373">
        <f>IPMT('Assumptions (T&amp;D) old'!$B$100,Model!AJ$1,'Assumptions (T&amp;D) old'!$B$103,Model!$L$2699)</f>
        <v>-0.00246674475</v>
      </c>
      <c r="Z2763" s="373">
        <f>IPMT('Assumptions (T&amp;D) old'!$B$100,Model!AK$1,'Assumptions (T&amp;D) old'!$B$103,Model!$L$2699)</f>
        <v>-0.001261985409</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-0.01429695301</v>
      </c>
      <c r="N2764" s="373">
        <f>IPMT('Assumptions (T&amp;D) old'!$B$100,Model!X$1,'Assumptions (T&amp;D) old'!$B$103,Model!$M$2699)</f>
        <v>-0.01362183467</v>
      </c>
      <c r="O2764" s="373">
        <f>IPMT('Assumptions (T&amp;D) old'!$B$100,Model!Y$1,'Assumptions (T&amp;D) old'!$B$103,Model!$M$2699)</f>
        <v>-0.01291464821</v>
      </c>
      <c r="P2764" s="373">
        <f>IPMT('Assumptions (T&amp;D) old'!$B$100,Model!Z$1,'Assumptions (T&amp;D) old'!$B$103,Model!$M$2699)</f>
        <v>-0.01217387039</v>
      </c>
      <c r="Q2764" s="373">
        <f>IPMT('Assumptions (T&amp;D) old'!$B$100,Model!AA$1,'Assumptions (T&amp;D) old'!$B$103,Model!$M$2699)</f>
        <v>-0.01139790563</v>
      </c>
      <c r="R2764" s="373">
        <f>IPMT('Assumptions (T&amp;D) old'!$B$100,Model!AB$1,'Assumptions (T&amp;D) old'!$B$103,Model!$M$2699)</f>
        <v>-0.01058508254</v>
      </c>
      <c r="S2764" s="373">
        <f>IPMT('Assumptions (T&amp;D) old'!$B$100,Model!AC$1,'Assumptions (T&amp;D) old'!$B$103,Model!$M$2699)</f>
        <v>-0.009733650351</v>
      </c>
      <c r="T2764" s="373">
        <f>IPMT('Assumptions (T&amp;D) old'!$B$100,Model!AD$1,'Assumptions (T&amp;D) old'!$B$103,Model!$M$2699)</f>
        <v>-0.008841775135</v>
      </c>
      <c r="U2764" s="373">
        <f>IPMT('Assumptions (T&amp;D) old'!$B$100,Model!AE$1,'Assumptions (T&amp;D) old'!$B$103,Model!$M$2699)</f>
        <v>-0.007907535846</v>
      </c>
      <c r="V2764" s="373">
        <f>IPMT('Assumptions (T&amp;D) old'!$B$100,Model!AF$1,'Assumptions (T&amp;D) old'!$B$103,Model!$M$2699)</f>
        <v>-0.006928920191</v>
      </c>
      <c r="W2764" s="373">
        <f>IPMT('Assumptions (T&amp;D) old'!$B$100,Model!AG$1,'Assumptions (T&amp;D) old'!$B$103,Model!$M$2699)</f>
        <v>-0.005903820292</v>
      </c>
      <c r="X2764" s="373">
        <f>IPMT('Assumptions (T&amp;D) old'!$B$100,Model!AH$1,'Assumptions (T&amp;D) old'!$B$103,Model!$M$2699)</f>
        <v>-0.004830028148</v>
      </c>
      <c r="Y2764" s="373">
        <f>IPMT('Assumptions (T&amp;D) old'!$B$100,Model!AI$1,'Assumptions (T&amp;D) old'!$B$103,Model!$M$2699)</f>
        <v>-0.003705230877</v>
      </c>
      <c r="Z2764" s="373">
        <f>IPMT('Assumptions (T&amp;D) old'!$B$100,Model!AJ$1,'Assumptions (T&amp;D) old'!$B$103,Model!$M$2699)</f>
        <v>-0.002527005736</v>
      </c>
      <c r="AA2764" s="373">
        <f>IPMT('Assumptions (T&amp;D) old'!$B$100,Model!AK$1,'Assumptions (T&amp;D) old'!$B$103,Model!$M$2699)</f>
        <v>-0.0012928149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-0.0130954627</v>
      </c>
      <c r="O2765" s="373">
        <f>IPMT('Assumptions (T&amp;D) old'!$B$100,Model!X$1,'Assumptions (T&amp;D) old'!$B$103,Model!$N$2699)</f>
        <v>-0.0124770801</v>
      </c>
      <c r="P2765" s="373">
        <f>IPMT('Assumptions (T&amp;D) old'!$B$100,Model!Y$1,'Assumptions (T&amp;D) old'!$B$103,Model!$N$2699)</f>
        <v>-0.01182932432</v>
      </c>
      <c r="Q2765" s="373">
        <f>IPMT('Assumptions (T&amp;D) old'!$B$100,Model!Z$1,'Assumptions (T&amp;D) old'!$B$103,Model!$N$2699)</f>
        <v>-0.01115080014</v>
      </c>
      <c r="R2765" s="373">
        <f>IPMT('Assumptions (T&amp;D) old'!$B$100,Model!AA$1,'Assumptions (T&amp;D) old'!$B$103,Model!$N$2699)</f>
        <v>-0.01044004607</v>
      </c>
      <c r="S2765" s="373">
        <f>IPMT('Assumptions (T&amp;D) old'!$B$100,Model!AB$1,'Assumptions (T&amp;D) old'!$B$103,Model!$N$2699)</f>
        <v>-0.009695531172</v>
      </c>
      <c r="T2765" s="373">
        <f>IPMT('Assumptions (T&amp;D) old'!$B$100,Model!AC$1,'Assumptions (T&amp;D) old'!$B$103,Model!$N$2699)</f>
        <v>-0.008915651819</v>
      </c>
      <c r="U2765" s="373">
        <f>IPMT('Assumptions (T&amp;D) old'!$B$100,Model!AD$1,'Assumptions (T&amp;D) old'!$B$103,Model!$N$2699)</f>
        <v>-0.008098728198</v>
      </c>
      <c r="V2765" s="373">
        <f>IPMT('Assumptions (T&amp;D) old'!$B$100,Model!AE$1,'Assumptions (T&amp;D) old'!$B$103,Model!$N$2699)</f>
        <v>-0.007243000705</v>
      </c>
      <c r="W2765" s="373">
        <f>IPMT('Assumptions (T&amp;D) old'!$B$100,Model!AF$1,'Assumptions (T&amp;D) old'!$B$103,Model!$N$2699)</f>
        <v>-0.006346626155</v>
      </c>
      <c r="X2765" s="373">
        <f>IPMT('Assumptions (T&amp;D) old'!$B$100,Model!AG$1,'Assumptions (T&amp;D) old'!$B$103,Model!$N$2699)</f>
        <v>-0.005407673815</v>
      </c>
      <c r="Y2765" s="373">
        <f>IPMT('Assumptions (T&amp;D) old'!$B$100,Model!AH$1,'Assumptions (T&amp;D) old'!$B$103,Model!$N$2699)</f>
        <v>-0.004424121238</v>
      </c>
      <c r="Z2765" s="373">
        <f>IPMT('Assumptions (T&amp;D) old'!$B$100,Model!AI$1,'Assumptions (T&amp;D) old'!$B$103,Model!$N$2699)</f>
        <v>-0.003393849914</v>
      </c>
      <c r="AA2765" s="373">
        <f>IPMT('Assumptions (T&amp;D) old'!$B$100,Model!AJ$1,'Assumptions (T&amp;D) old'!$B$103,Model!$N$2699)</f>
        <v>-0.002314640702</v>
      </c>
      <c r="AB2765" s="373">
        <f>IPMT('Assumptions (T&amp;D) old'!$B$100,Model!AK$1,'Assumptions (T&amp;D) old'!$B$103,Model!$N$2699)</f>
        <v>-0.001184169053</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-0.03072374158</v>
      </c>
      <c r="P2766" s="373">
        <f>IPMT('Assumptions (T&amp;D) old'!$B$100,Model!X$1,'Assumptions (T&amp;D) old'!$B$103,Model!$O$2699)</f>
        <v>-0.02927293165</v>
      </c>
      <c r="Q2766" s="373">
        <f>IPMT('Assumptions (T&amp;D) old'!$B$100,Model!Y$1,'Assumptions (T&amp;D) old'!$B$103,Model!$O$2699)</f>
        <v>-0.02775320824</v>
      </c>
      <c r="R2766" s="373">
        <f>IPMT('Assumptions (T&amp;D) old'!$B$100,Model!Z$1,'Assumptions (T&amp;D) old'!$B$103,Model!$O$2699)</f>
        <v>-0.02616129798</v>
      </c>
      <c r="S2766" s="373">
        <f>IPMT('Assumptions (T&amp;D) old'!$B$100,Model!AA$1,'Assumptions (T&amp;D) old'!$B$103,Model!$O$2699)</f>
        <v>-0.02449377198</v>
      </c>
      <c r="T2766" s="373">
        <f>IPMT('Assumptions (T&amp;D) old'!$B$100,Model!AB$1,'Assumptions (T&amp;D) old'!$B$103,Model!$O$2699)</f>
        <v>-0.02274703849</v>
      </c>
      <c r="U2766" s="373">
        <f>IPMT('Assumptions (T&amp;D) old'!$B$100,Model!AC$1,'Assumptions (T&amp;D) old'!$B$103,Model!$O$2699)</f>
        <v>-0.02091733516</v>
      </c>
      <c r="V2766" s="373">
        <f>IPMT('Assumptions (T&amp;D) old'!$B$100,Model!AD$1,'Assumptions (T&amp;D) old'!$B$103,Model!$O$2699)</f>
        <v>-0.01900072093</v>
      </c>
      <c r="W2766" s="373">
        <f>IPMT('Assumptions (T&amp;D) old'!$B$100,Model!AE$1,'Assumptions (T&amp;D) old'!$B$103,Model!$O$2699)</f>
        <v>-0.01699306752</v>
      </c>
      <c r="X2766" s="373">
        <f>IPMT('Assumptions (T&amp;D) old'!$B$100,Model!AF$1,'Assumptions (T&amp;D) old'!$B$103,Model!$O$2699)</f>
        <v>-0.01489005057</v>
      </c>
      <c r="Y2766" s="373">
        <f>IPMT('Assumptions (T&amp;D) old'!$B$100,Model!AG$1,'Assumptions (T&amp;D) old'!$B$103,Model!$O$2699)</f>
        <v>-0.01268714032</v>
      </c>
      <c r="Z2766" s="373">
        <f>IPMT('Assumptions (T&amp;D) old'!$B$100,Model!AH$1,'Assumptions (T&amp;D) old'!$B$103,Model!$O$2699)</f>
        <v>-0.01037959183</v>
      </c>
      <c r="AA2766" s="373">
        <f>IPMT('Assumptions (T&amp;D) old'!$B$100,Model!AI$1,'Assumptions (T&amp;D) old'!$B$103,Model!$O$2699)</f>
        <v>-0.007962434782</v>
      </c>
      <c r="AB2766" s="373">
        <f>IPMT('Assumptions (T&amp;D) old'!$B$100,Model!AJ$1,'Assumptions (T&amp;D) old'!$B$103,Model!$O$2699)</f>
        <v>-0.005430462779</v>
      </c>
      <c r="AC2766" s="373">
        <f>IPMT('Assumptions (T&amp;D) old'!$B$100,Model!AK$1,'Assumptions (T&amp;D) old'!$B$103,Model!$O$2699)</f>
        <v>-0.002778222105</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-0.03833484607</v>
      </c>
      <c r="Q2767" s="373">
        <f>IPMT('Assumptions (T&amp;D) old'!$B$100,Model!X$1,'Assumptions (T&amp;D) old'!$B$103,Model!$P$2699)</f>
        <v>-0.03652463115</v>
      </c>
      <c r="R2767" s="373">
        <f>IPMT('Assumptions (T&amp;D) old'!$B$100,Model!Y$1,'Assumptions (T&amp;D) old'!$B$103,Model!$P$2699)</f>
        <v>-0.03462843102</v>
      </c>
      <c r="S2767" s="373">
        <f>IPMT('Assumptions (T&amp;D) old'!$B$100,Model!Z$1,'Assumptions (T&amp;D) old'!$B$103,Model!$P$2699)</f>
        <v>-0.03264216139</v>
      </c>
      <c r="T2767" s="373">
        <f>IPMT('Assumptions (T&amp;D) old'!$B$100,Model!AA$1,'Assumptions (T&amp;D) old'!$B$103,Model!$P$2699)</f>
        <v>-0.03056154395</v>
      </c>
      <c r="U2767" s="373">
        <f>IPMT('Assumptions (T&amp;D) old'!$B$100,Model!AB$1,'Assumptions (T&amp;D) old'!$B$103,Model!$P$2699)</f>
        <v>-0.02838209718</v>
      </c>
      <c r="V2767" s="373">
        <f>IPMT('Assumptions (T&amp;D) old'!$B$100,Model!AC$1,'Assumptions (T&amp;D) old'!$B$103,Model!$P$2699)</f>
        <v>-0.02609912669</v>
      </c>
      <c r="W2767" s="373">
        <f>IPMT('Assumptions (T&amp;D) old'!$B$100,Model!AD$1,'Assumptions (T&amp;D) old'!$B$103,Model!$P$2699)</f>
        <v>-0.0237077151</v>
      </c>
      <c r="X2767" s="373">
        <f>IPMT('Assumptions (T&amp;D) old'!$B$100,Model!AE$1,'Assumptions (T&amp;D) old'!$B$103,Model!$P$2699)</f>
        <v>-0.02120271146</v>
      </c>
      <c r="Y2767" s="373">
        <f>IPMT('Assumptions (T&amp;D) old'!$B$100,Model!AF$1,'Assumptions (T&amp;D) old'!$B$103,Model!$P$2699)</f>
        <v>-0.01857872014</v>
      </c>
      <c r="Z2767" s="373">
        <f>IPMT('Assumptions (T&amp;D) old'!$B$100,Model!AG$1,'Assumptions (T&amp;D) old'!$B$103,Model!$P$2699)</f>
        <v>-0.01583008924</v>
      </c>
      <c r="AA2767" s="373">
        <f>IPMT('Assumptions (T&amp;D) old'!$B$100,Model!AH$1,'Assumptions (T&amp;D) old'!$B$103,Model!$P$2699)</f>
        <v>-0.01295089838</v>
      </c>
      <c r="AB2767" s="373">
        <f>IPMT('Assumptions (T&amp;D) old'!$B$100,Model!AI$1,'Assumptions (T&amp;D) old'!$B$103,Model!$P$2699)</f>
        <v>-0.009934945942</v>
      </c>
      <c r="AC2767" s="373">
        <f>IPMT('Assumptions (T&amp;D) old'!$B$100,Model!AJ$1,'Assumptions (T&amp;D) old'!$B$103,Model!$P$2699)</f>
        <v>-0.006775735767</v>
      </c>
      <c r="AD2767" s="373">
        <f>IPMT('Assumptions (T&amp;D) old'!$B$100,Model!AK$1,'Assumptions (T&amp;D) old'!$B$103,Model!$P$2699)</f>
        <v>-0.003466463109</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-0.02974966153</v>
      </c>
      <c r="R2768" s="373">
        <f>IPMT('Assumptions (T&amp;D) old'!$B$100,Model!X$1,'Assumptions (T&amp;D) old'!$B$103,Model!$Q$2699)</f>
        <v>-0.02834484877</v>
      </c>
      <c r="S2768" s="373">
        <f>IPMT('Assumptions (T&amp;D) old'!$B$100,Model!Y$1,'Assumptions (T&amp;D) old'!$B$103,Model!$Q$2699)</f>
        <v>-0.02687330739</v>
      </c>
      <c r="T2768" s="373">
        <f>IPMT('Assumptions (T&amp;D) old'!$B$100,Model!Z$1,'Assumptions (T&amp;D) old'!$B$103,Model!$Q$2699)</f>
        <v>-0.02533186781</v>
      </c>
      <c r="U2768" s="373">
        <f>IPMT('Assumptions (T&amp;D) old'!$B$100,Model!AA$1,'Assumptions (T&amp;D) old'!$B$103,Model!$Q$2699)</f>
        <v>-0.02371720984</v>
      </c>
      <c r="V2768" s="373">
        <f>IPMT('Assumptions (T&amp;D) old'!$B$100,Model!AB$1,'Assumptions (T&amp;D) old'!$B$103,Model!$Q$2699)</f>
        <v>-0.02202585562</v>
      </c>
      <c r="W2768" s="373">
        <f>IPMT('Assumptions (T&amp;D) old'!$B$100,Model!AC$1,'Assumptions (T&amp;D) old'!$B$103,Model!$Q$2699)</f>
        <v>-0.02025416207</v>
      </c>
      <c r="X2768" s="373">
        <f>IPMT('Assumptions (T&amp;D) old'!$B$100,Model!AD$1,'Assumptions (T&amp;D) old'!$B$103,Model!$Q$2699)</f>
        <v>-0.01839831308</v>
      </c>
      <c r="Y2768" s="373">
        <f>IPMT('Assumptions (T&amp;D) old'!$B$100,Model!AE$1,'Assumptions (T&amp;D) old'!$B$103,Model!$Q$2699)</f>
        <v>-0.01645431126</v>
      </c>
      <c r="Z2768" s="373">
        <f>IPMT('Assumptions (T&amp;D) old'!$B$100,Model!AF$1,'Assumptions (T&amp;D) old'!$B$103,Model!$Q$2699)</f>
        <v>-0.01441796936</v>
      </c>
      <c r="AA2768" s="373">
        <f>IPMT('Assumptions (T&amp;D) old'!$B$100,Model!AG$1,'Assumptions (T&amp;D) old'!$B$103,Model!$Q$2699)</f>
        <v>-0.01228490122</v>
      </c>
      <c r="AB2768" s="373">
        <f>IPMT('Assumptions (T&amp;D) old'!$B$100,Model!AH$1,'Assumptions (T&amp;D) old'!$B$103,Model!$Q$2699)</f>
        <v>-0.01005051233</v>
      </c>
      <c r="AC2768" s="373">
        <f>IPMT('Assumptions (T&amp;D) old'!$B$100,Model!AI$1,'Assumptions (T&amp;D) old'!$B$103,Model!$Q$2699)</f>
        <v>-0.007709989981</v>
      </c>
      <c r="AD2768" s="373">
        <f>IPMT('Assumptions (T&amp;D) old'!$B$100,Model!AJ$1,'Assumptions (T&amp;D) old'!$B$103,Model!$Q$2699)</f>
        <v>-0.005258292817</v>
      </c>
      <c r="AE2768" s="373">
        <f>IPMT('Assumptions (T&amp;D) old'!$B$100,Model!AK$1,'Assumptions (T&amp;D) old'!$B$103,Model!$Q$2699)</f>
        <v>-0.002690140037</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-0.03923578446</v>
      </c>
      <c r="S2769" s="373">
        <f>IPMT('Assumptions (T&amp;D) old'!$B$100,Model!X$1,'Assumptions (T&amp;D) old'!$B$103,Model!$R$2699)</f>
        <v>-0.03738302621</v>
      </c>
      <c r="T2769" s="373">
        <f>IPMT('Assumptions (T&amp;D) old'!$B$100,Model!Y$1,'Assumptions (T&amp;D) old'!$B$103,Model!$R$2699)</f>
        <v>-0.03544226194</v>
      </c>
      <c r="U2769" s="373">
        <f>IPMT('Assumptions (T&amp;D) old'!$B$100,Model!Z$1,'Assumptions (T&amp;D) old'!$B$103,Model!$R$2699)</f>
        <v>-0.03340931137</v>
      </c>
      <c r="V2769" s="373">
        <f>IPMT('Assumptions (T&amp;D) old'!$B$100,Model!AA$1,'Assumptions (T&amp;D) old'!$B$103,Model!$R$2699)</f>
        <v>-0.03127979565</v>
      </c>
      <c r="W2769" s="373">
        <f>IPMT('Assumptions (T&amp;D) old'!$B$100,Model!AB$1,'Assumptions (T&amp;D) old'!$B$103,Model!$R$2699)</f>
        <v>-0.02904912793</v>
      </c>
      <c r="X2769" s="373">
        <f>IPMT('Assumptions (T&amp;D) old'!$B$100,Model!AC$1,'Assumptions (T&amp;D) old'!$B$103,Model!$R$2699)</f>
        <v>-0.02671250349</v>
      </c>
      <c r="Y2769" s="373">
        <f>IPMT('Assumptions (T&amp;D) old'!$B$100,Model!AD$1,'Assumptions (T&amp;D) old'!$B$103,Model!$R$2699)</f>
        <v>-0.02426488939</v>
      </c>
      <c r="Z2769" s="373">
        <f>IPMT('Assumptions (T&amp;D) old'!$B$100,Model!AE$1,'Assumptions (T&amp;D) old'!$B$103,Model!$R$2699)</f>
        <v>-0.02170101362</v>
      </c>
      <c r="AA2769" s="373">
        <f>IPMT('Assumptions (T&amp;D) old'!$B$100,Model!AF$1,'Assumptions (T&amp;D) old'!$B$103,Model!$R$2699)</f>
        <v>-0.01901535376</v>
      </c>
      <c r="AB2769" s="373">
        <f>IPMT('Assumptions (T&amp;D) old'!$B$100,Model!AG$1,'Assumptions (T&amp;D) old'!$B$103,Model!$R$2699)</f>
        <v>-0.01620212505</v>
      </c>
      <c r="AC2769" s="373">
        <f>IPMT('Assumptions (T&amp;D) old'!$B$100,Model!AH$1,'Assumptions (T&amp;D) old'!$B$103,Model!$R$2699)</f>
        <v>-0.01325526797</v>
      </c>
      <c r="AD2769" s="373">
        <f>IPMT('Assumptions (T&amp;D) old'!$B$100,Model!AI$1,'Assumptions (T&amp;D) old'!$B$103,Model!$R$2699)</f>
        <v>-0.01016843519</v>
      </c>
      <c r="AE2769" s="373">
        <f>IPMT('Assumptions (T&amp;D) old'!$B$100,Model!AJ$1,'Assumptions (T&amp;D) old'!$B$103,Model!$R$2699)</f>
        <v>-0.006934977844</v>
      </c>
      <c r="AF2769" s="373">
        <f>IPMT('Assumptions (T&amp;D) old'!$B$100,Model!AK$1,'Assumptions (T&amp;D) old'!$B$103,Model!$R$2699)</f>
        <v>-0.003547931278</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-0.03327436967</v>
      </c>
      <c r="T2770" s="373">
        <f>IPMT('Assumptions (T&amp;D) old'!$B$100,Model!X$1,'Assumptions (T&amp;D) old'!$B$103,Model!$S$2699)</f>
        <v>-0.03170311619</v>
      </c>
      <c r="U2770" s="373">
        <f>IPMT('Assumptions (T&amp;D) old'!$B$100,Model!Y$1,'Assumptions (T&amp;D) old'!$B$103,Model!$S$2699)</f>
        <v>-0.03005722816</v>
      </c>
      <c r="V2770" s="373">
        <f>IPMT('Assumptions (T&amp;D) old'!$B$100,Model!Z$1,'Assumptions (T&amp;D) old'!$B$103,Model!$S$2699)</f>
        <v>-0.02833316046</v>
      </c>
      <c r="W2770" s="373">
        <f>IPMT('Assumptions (T&amp;D) old'!$B$100,Model!AA$1,'Assumptions (T&amp;D) old'!$B$103,Model!$S$2699)</f>
        <v>-0.02652719954</v>
      </c>
      <c r="X2770" s="373">
        <f>IPMT('Assumptions (T&amp;D) old'!$B$100,Model!AB$1,'Assumptions (T&amp;D) old'!$B$103,Model!$S$2699)</f>
        <v>-0.02463545547</v>
      </c>
      <c r="Y2770" s="373">
        <f>IPMT('Assumptions (T&amp;D) old'!$B$100,Model!AC$1,'Assumptions (T&amp;D) old'!$B$103,Model!$S$2699)</f>
        <v>-0.02265385357</v>
      </c>
      <c r="Z2770" s="373">
        <f>IPMT('Assumptions (T&amp;D) old'!$B$100,Model!AD$1,'Assumptions (T&amp;D) old'!$B$103,Model!$S$2699)</f>
        <v>-0.02057812557</v>
      </c>
      <c r="AA2770" s="373">
        <f>IPMT('Assumptions (T&amp;D) old'!$B$100,Model!AE$1,'Assumptions (T&amp;D) old'!$B$103,Model!$S$2699)</f>
        <v>-0.01840380049</v>
      </c>
      <c r="AB2770" s="373">
        <f>IPMT('Assumptions (T&amp;D) old'!$B$100,Model!AF$1,'Assumptions (T&amp;D) old'!$B$103,Model!$S$2699)</f>
        <v>-0.01612619498</v>
      </c>
      <c r="AC2770" s="373">
        <f>IPMT('Assumptions (T&amp;D) old'!$B$100,Model!AG$1,'Assumptions (T&amp;D) old'!$B$103,Model!$S$2699)</f>
        <v>-0.01374040319</v>
      </c>
      <c r="AD2770" s="373">
        <f>IPMT('Assumptions (T&amp;D) old'!$B$100,Model!AH$1,'Assumptions (T&amp;D) old'!$B$103,Model!$S$2699)</f>
        <v>-0.0112412863</v>
      </c>
      <c r="AE2770" s="373">
        <f>IPMT('Assumptions (T&amp;D) old'!$B$100,Model!AI$1,'Assumptions (T&amp;D) old'!$B$103,Model!$S$2699)</f>
        <v>-0.008623461363</v>
      </c>
      <c r="AF2770" s="373">
        <f>IPMT('Assumptions (T&amp;D) old'!$B$100,Model!AJ$1,'Assumptions (T&amp;D) old'!$B$103,Model!$S$2699)</f>
        <v>-0.005881289736</v>
      </c>
      <c r="AG2770" s="373">
        <f>IPMT('Assumptions (T&amp;D) old'!$B$100,Model!AK$1,'Assumptions (T&amp;D) old'!$B$103,Model!$S$2699)</f>
        <v>-0.003008864956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-0.03614970078</v>
      </c>
      <c r="U2771" s="373">
        <f>IPMT('Assumptions (T&amp;D) old'!$B$100,Model!X$1,'Assumptions (T&amp;D) old'!$B$103,Model!$T$2699)</f>
        <v>-0.0344426709</v>
      </c>
      <c r="V2771" s="373">
        <f>IPMT('Assumptions (T&amp;D) old'!$B$100,Model!Y$1,'Assumptions (T&amp;D) old'!$B$103,Model!$T$2699)</f>
        <v>-0.0326545571</v>
      </c>
      <c r="W2771" s="373">
        <f>IPMT('Assumptions (T&amp;D) old'!$B$100,Model!Z$1,'Assumptions (T&amp;D) old'!$B$103,Model!$T$2699)</f>
        <v>-0.0307815079</v>
      </c>
      <c r="X2771" s="373">
        <f>IPMT('Assumptions (T&amp;D) old'!$B$100,Model!AA$1,'Assumptions (T&amp;D) old'!$B$103,Model!$T$2699)</f>
        <v>-0.02881948886</v>
      </c>
      <c r="Y2771" s="373">
        <f>IPMT('Assumptions (T&amp;D) old'!$B$100,Model!AB$1,'Assumptions (T&amp;D) old'!$B$103,Model!$T$2699)</f>
        <v>-0.02676427391</v>
      </c>
      <c r="Z2771" s="373">
        <f>IPMT('Assumptions (T&amp;D) old'!$B$100,Model!AC$1,'Assumptions (T&amp;D) old'!$B$103,Model!$T$2699)</f>
        <v>-0.02461143626</v>
      </c>
      <c r="AA2771" s="373">
        <f>IPMT('Assumptions (T&amp;D) old'!$B$100,Model!AD$1,'Assumptions (T&amp;D) old'!$B$103,Model!$T$2699)</f>
        <v>-0.02235633881</v>
      </c>
      <c r="AB2771" s="373">
        <f>IPMT('Assumptions (T&amp;D) old'!$B$100,Model!AE$1,'Assumptions (T&amp;D) old'!$B$103,Model!$T$2699)</f>
        <v>-0.01999412424</v>
      </c>
      <c r="AC2771" s="373">
        <f>IPMT('Assumptions (T&amp;D) old'!$B$100,Model!AF$1,'Assumptions (T&amp;D) old'!$B$103,Model!$T$2699)</f>
        <v>-0.01751970447</v>
      </c>
      <c r="AD2771" s="373">
        <f>IPMT('Assumptions (T&amp;D) old'!$B$100,Model!AG$1,'Assumptions (T&amp;D) old'!$B$103,Model!$T$2699)</f>
        <v>-0.01492774977</v>
      </c>
      <c r="AE2771" s="373">
        <f>IPMT('Assumptions (T&amp;D) old'!$B$100,Model!AH$1,'Assumptions (T&amp;D) old'!$B$103,Model!$T$2699)</f>
        <v>-0.01221267722</v>
      </c>
      <c r="AF2771" s="373">
        <f>IPMT('Assumptions (T&amp;D) old'!$B$100,Model!AI$1,'Assumptions (T&amp;D) old'!$B$103,Model!$T$2699)</f>
        <v>-0.009368638717</v>
      </c>
      <c r="AG2771" s="373">
        <f>IPMT('Assumptions (T&amp;D) old'!$B$100,Model!AJ$1,'Assumptions (T&amp;D) old'!$B$103,Model!$T$2699)</f>
        <v>-0.00638950839</v>
      </c>
      <c r="AH2771" s="373">
        <f>IPMT('Assumptions (T&amp;D) old'!$B$100,Model!AK$1,'Assumptions (T&amp;D) old'!$B$103,Model!$T$2699)</f>
        <v>-0.003268869371</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-0.03660632007</v>
      </c>
      <c r="V2772" s="373">
        <f>IPMT('Assumptions (T&amp;D) old'!$B$100,Model!X$1,'Assumptions (T&amp;D) old'!$B$103,Model!$U$2699)</f>
        <v>-0.03487772811</v>
      </c>
      <c r="W2772" s="373">
        <f>IPMT('Assumptions (T&amp;D) old'!$B$100,Model!Y$1,'Assumptions (T&amp;D) old'!$B$103,Model!$U$2699)</f>
        <v>-0.03306702803</v>
      </c>
      <c r="X2772" s="373">
        <f>IPMT('Assumptions (T&amp;D) old'!$B$100,Model!Z$1,'Assumptions (T&amp;D) old'!$B$103,Model!$U$2699)</f>
        <v>-0.0311703197</v>
      </c>
      <c r="Y2772" s="373">
        <f>IPMT('Assumptions (T&amp;D) old'!$B$100,Model!AA$1,'Assumptions (T&amp;D) old'!$B$103,Model!$U$2699)</f>
        <v>-0.02918351772</v>
      </c>
      <c r="Z2772" s="373">
        <f>IPMT('Assumptions (T&amp;D) old'!$B$100,Model!AB$1,'Assumptions (T&amp;D) old'!$B$103,Model!$U$2699)</f>
        <v>-0.02710234265</v>
      </c>
      <c r="AA2772" s="373">
        <f>IPMT('Assumptions (T&amp;D) old'!$B$100,Model!AC$1,'Assumptions (T&amp;D) old'!$B$103,Model!$U$2699)</f>
        <v>-0.02492231176</v>
      </c>
      <c r="AB2772" s="373">
        <f>IPMT('Assumptions (T&amp;D) old'!$B$100,Model!AD$1,'Assumptions (T&amp;D) old'!$B$103,Model!$U$2699)</f>
        <v>-0.02263872941</v>
      </c>
      <c r="AC2772" s="373">
        <f>IPMT('Assumptions (T&amp;D) old'!$B$100,Model!AE$1,'Assumptions (T&amp;D) old'!$B$103,Model!$U$2699)</f>
        <v>-0.02024667689</v>
      </c>
      <c r="AD2772" s="373">
        <f>IPMT('Assumptions (T&amp;D) old'!$B$100,Model!AF$1,'Assumptions (T&amp;D) old'!$B$103,Model!$U$2699)</f>
        <v>-0.01774100188</v>
      </c>
      <c r="AE2772" s="373">
        <f>IPMT('Assumptions (T&amp;D) old'!$B$100,Model!AG$1,'Assumptions (T&amp;D) old'!$B$103,Model!$U$2699)</f>
        <v>-0.01511630731</v>
      </c>
      <c r="AF2772" s="373">
        <f>IPMT('Assumptions (T&amp;D) old'!$B$100,Model!AH$1,'Assumptions (T&amp;D) old'!$B$103,Model!$U$2699)</f>
        <v>-0.01236693974</v>
      </c>
      <c r="AG2772" s="373">
        <f>IPMT('Assumptions (T&amp;D) old'!$B$100,Model!AI$1,'Assumptions (T&amp;D) old'!$B$103,Model!$U$2699)</f>
        <v>-0.009486977212</v>
      </c>
      <c r="AH2772" s="373">
        <f>IPMT('Assumptions (T&amp;D) old'!$B$100,Model!AJ$1,'Assumptions (T&amp;D) old'!$B$103,Model!$U$2699)</f>
        <v>-0.006470216466</v>
      </c>
      <c r="AI2772" s="373">
        <f>IPMT('Assumptions (T&amp;D) old'!$B$100,Model!AK$1,'Assumptions (T&amp;D) old'!$B$103,Model!$U$2699)</f>
        <v>-0.003310159584</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-0.03794270007</v>
      </c>
      <c r="W2773" s="373">
        <f>IPMT('Assumptions (T&amp;D) old'!$B$100,Model!X$1,'Assumptions (T&amp;D) old'!$B$103,Model!$V$2699)</f>
        <v>-0.03615100273</v>
      </c>
      <c r="X2773" s="373">
        <f>IPMT('Assumptions (T&amp;D) old'!$B$100,Model!Y$1,'Assumptions (T&amp;D) old'!$B$103,Model!$V$2699)</f>
        <v>-0.03427419977</v>
      </c>
      <c r="Y2773" s="373">
        <f>IPMT('Assumptions (T&amp;D) old'!$B$100,Model!Z$1,'Assumptions (T&amp;D) old'!$B$103,Model!$V$2699)</f>
        <v>-0.03230824866</v>
      </c>
      <c r="Z2773" s="373">
        <f>IPMT('Assumptions (T&amp;D) old'!$B$100,Model!AA$1,'Assumptions (T&amp;D) old'!$B$103,Model!$V$2699)</f>
        <v>-0.03024891488</v>
      </c>
      <c r="AA2773" s="373">
        <f>IPMT('Assumptions (T&amp;D) old'!$B$100,Model!AB$1,'Assumptions (T&amp;D) old'!$B$103,Model!$V$2699)</f>
        <v>-0.02809176275</v>
      </c>
      <c r="AB2773" s="373">
        <f>IPMT('Assumptions (T&amp;D) old'!$B$100,Model!AC$1,'Assumptions (T&amp;D) old'!$B$103,Model!$V$2699)</f>
        <v>-0.02583214588</v>
      </c>
      <c r="AC2773" s="373">
        <f>IPMT('Assumptions (T&amp;D) old'!$B$100,Model!AD$1,'Assumptions (T&amp;D) old'!$B$103,Model!$V$2699)</f>
        <v>-0.02346519722</v>
      </c>
      <c r="AD2773" s="373">
        <f>IPMT('Assumptions (T&amp;D) old'!$B$100,Model!AE$1,'Assumptions (T&amp;D) old'!$B$103,Model!$V$2699)</f>
        <v>-0.02098581849</v>
      </c>
      <c r="AE2773" s="373">
        <f>IPMT('Assumptions (T&amp;D) old'!$B$100,Model!AF$1,'Assumptions (T&amp;D) old'!$B$103,Model!$V$2699)</f>
        <v>-0.01838866928</v>
      </c>
      <c r="AF2773" s="373">
        <f>IPMT('Assumptions (T&amp;D) old'!$B$100,Model!AG$1,'Assumptions (T&amp;D) old'!$B$103,Model!$V$2699)</f>
        <v>-0.01566815548</v>
      </c>
      <c r="AG2773" s="373">
        <f>IPMT('Assumptions (T&amp;D) old'!$B$100,Model!AH$1,'Assumptions (T&amp;D) old'!$B$103,Model!$V$2699)</f>
        <v>-0.01281841727</v>
      </c>
      <c r="AH2773" s="373">
        <f>IPMT('Assumptions (T&amp;D) old'!$B$100,Model!AI$1,'Assumptions (T&amp;D) old'!$B$103,Model!$V$2699)</f>
        <v>-0.009833316494</v>
      </c>
      <c r="AI2773" s="373">
        <f>IPMT('Assumptions (T&amp;D) old'!$B$100,Model!AJ$1,'Assumptions (T&amp;D) old'!$B$103,Model!$V$2699)</f>
        <v>-0.006706423434</v>
      </c>
      <c r="AJ2773" s="373">
        <f>IPMT('Assumptions (T&amp;D) old'!$B$100,Model!AK$1,'Assumptions (T&amp;D) old'!$B$103,Model!$V$2699)</f>
        <v>-0.003431002953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-0.03869199144</v>
      </c>
      <c r="X2774" s="373">
        <f>IPMT('Assumptions (T&amp;D) old'!$B$100,Model!X$1,'Assumptions (T&amp;D) old'!$B$103,Model!$W$2699)</f>
        <v>-0.03686491171</v>
      </c>
      <c r="Y2774" s="373">
        <f>IPMT('Assumptions (T&amp;D) old'!$B$100,Model!Y$1,'Assumptions (T&amp;D) old'!$B$103,Model!$W$2699)</f>
        <v>-0.0349510457</v>
      </c>
      <c r="Z2774" s="373">
        <f>IPMT('Assumptions (T&amp;D) old'!$B$100,Model!Z$1,'Assumptions (T&amp;D) old'!$B$103,Model!$W$2699)</f>
        <v>-0.03294627105</v>
      </c>
      <c r="AA2774" s="373">
        <f>IPMT('Assumptions (T&amp;D) old'!$B$100,Model!AA$1,'Assumptions (T&amp;D) old'!$B$103,Model!$W$2699)</f>
        <v>-0.0308462696</v>
      </c>
      <c r="AB2774" s="373">
        <f>IPMT('Assumptions (T&amp;D) old'!$B$100,Model!AB$1,'Assumptions (T&amp;D) old'!$B$103,Model!$W$2699)</f>
        <v>-0.02864651808</v>
      </c>
      <c r="AC2774" s="373">
        <f>IPMT('Assumptions (T&amp;D) old'!$B$100,Model!AC$1,'Assumptions (T&amp;D) old'!$B$103,Model!$W$2699)</f>
        <v>-0.02634227837</v>
      </c>
      <c r="AD2774" s="373">
        <f>IPMT('Assumptions (T&amp;D) old'!$B$100,Model!AD$1,'Assumptions (T&amp;D) old'!$B$103,Model!$W$2699)</f>
        <v>-0.02392858727</v>
      </c>
      <c r="AE2774" s="373">
        <f>IPMT('Assumptions (T&amp;D) old'!$B$100,Model!AE$1,'Assumptions (T&amp;D) old'!$B$103,Model!$W$2699)</f>
        <v>-0.02140024584</v>
      </c>
      <c r="AF2774" s="373">
        <f>IPMT('Assumptions (T&amp;D) old'!$B$100,Model!AF$1,'Assumptions (T&amp;D) old'!$B$103,Model!$W$2699)</f>
        <v>-0.0187518082</v>
      </c>
      <c r="AG2774" s="373">
        <f>IPMT('Assumptions (T&amp;D) old'!$B$100,Model!AG$1,'Assumptions (T&amp;D) old'!$B$103,Model!$W$2699)</f>
        <v>-0.01597756977</v>
      </c>
      <c r="AH2774" s="373">
        <f>IPMT('Assumptions (T&amp;D) old'!$B$100,Model!AH$1,'Assumptions (T&amp;D) old'!$B$103,Model!$W$2699)</f>
        <v>-0.01307155501</v>
      </c>
      <c r="AI2774" s="373">
        <f>IPMT('Assumptions (T&amp;D) old'!$B$100,Model!AI$1,'Assumptions (T&amp;D) old'!$B$103,Model!$W$2699)</f>
        <v>-0.01002750455</v>
      </c>
      <c r="AJ2774" s="373">
        <f>IPMT('Assumptions (T&amp;D) old'!$B$100,Model!AJ$1,'Assumptions (T&amp;D) old'!$B$103,Model!$W$2699)</f>
        <v>-0.006838861694</v>
      </c>
      <c r="AK2774" s="373">
        <f>IPMT('Assumptions (T&amp;D) old'!$B$100,Model!AK$1,'Assumptions (T&amp;D) old'!$B$103,Model!$W$2699)</f>
        <v>-0.003498758303</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-0.04039613128</v>
      </c>
      <c r="Y2775" s="373">
        <f>IPMT('Assumptions (T&amp;D) old'!$B$100,Model!X$1,'Assumptions (T&amp;D) old'!$B$103,Model!$X$2699)</f>
        <v>-0.03848858013</v>
      </c>
      <c r="Z2775" s="373">
        <f>IPMT('Assumptions (T&amp;D) old'!$B$100,Model!Y$1,'Assumptions (T&amp;D) old'!$B$103,Model!$X$2699)</f>
        <v>-0.03649042031</v>
      </c>
      <c r="AA2775" s="373">
        <f>IPMT('Assumptions (T&amp;D) old'!$B$100,Model!Z$1,'Assumptions (T&amp;D) old'!$B$103,Model!$X$2699)</f>
        <v>-0.03439734789</v>
      </c>
      <c r="AB2775" s="373">
        <f>IPMT('Assumptions (T&amp;D) old'!$B$100,Model!AA$1,'Assumptions (T&amp;D) old'!$B$103,Model!$X$2699)</f>
        <v>-0.03220485454</v>
      </c>
      <c r="AC2775" s="373">
        <f>IPMT('Assumptions (T&amp;D) old'!$B$100,Model!AB$1,'Assumptions (T&amp;D) old'!$B$103,Model!$X$2699)</f>
        <v>-0.02990821775</v>
      </c>
      <c r="AD2775" s="373">
        <f>IPMT('Assumptions (T&amp;D) old'!$B$100,Model!AC$1,'Assumptions (T&amp;D) old'!$B$103,Model!$X$2699)</f>
        <v>-0.02750249071</v>
      </c>
      <c r="AE2775" s="373">
        <f>IPMT('Assumptions (T&amp;D) old'!$B$100,Model!AD$1,'Assumptions (T&amp;D) old'!$B$103,Model!$X$2699)</f>
        <v>-0.02498249164</v>
      </c>
      <c r="AF2775" s="373">
        <f>IPMT('Assumptions (T&amp;D) old'!$B$100,Model!AE$1,'Assumptions (T&amp;D) old'!$B$103,Model!$X$2699)</f>
        <v>-0.02234279261</v>
      </c>
      <c r="AG2775" s="373">
        <f>IPMT('Assumptions (T&amp;D) old'!$B$100,Model!AF$1,'Assumptions (T&amp;D) old'!$B$103,Model!$X$2699)</f>
        <v>-0.01957770788</v>
      </c>
      <c r="AH2775" s="373">
        <f>IPMT('Assumptions (T&amp;D) old'!$B$100,Model!AG$1,'Assumptions (T&amp;D) old'!$B$103,Model!$X$2699)</f>
        <v>-0.01668128162</v>
      </c>
      <c r="AI2775" s="373">
        <f>IPMT('Assumptions (T&amp;D) old'!$B$100,Model!AH$1,'Assumptions (T&amp;D) old'!$B$103,Model!$X$2699)</f>
        <v>-0.01364727512</v>
      </c>
      <c r="AJ2775" s="373">
        <f>IPMT('Assumptions (T&amp;D) old'!$B$100,Model!AI$1,'Assumptions (T&amp;D) old'!$B$103,Model!$X$2699)</f>
        <v>-0.01046915331</v>
      </c>
      <c r="AK2775" s="373">
        <f>IPMT('Assumptions (T&amp;D) old'!$B$100,Model!AJ$1,'Assumptions (T&amp;D) old'!$B$103,Model!$X$2699)</f>
        <v>-0.007140070709</v>
      </c>
      <c r="AL2775" s="373">
        <f>IPMT('Assumptions (T&amp;D) old'!$B$100,Model!AK$1,'Assumptions (T&amp;D) old'!$B$103,Model!$X$2699)</f>
        <v>-0.003652856688</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-0.04135552238</v>
      </c>
      <c r="Z2776" s="373">
        <f>IPMT('Assumptions (T&amp;D) old'!$B$100,Model!X$1,'Assumptions (T&amp;D) old'!$B$103,Model!$Y$2699)</f>
        <v>-0.03940266769</v>
      </c>
      <c r="AA2776" s="373">
        <f>IPMT('Assumptions (T&amp;D) old'!$B$100,Model!Y$1,'Assumptions (T&amp;D) old'!$B$103,Model!$Y$2699)</f>
        <v>-0.03735705242</v>
      </c>
      <c r="AB2776" s="373">
        <f>IPMT('Assumptions (T&amp;D) old'!$B$100,Model!Z$1,'Assumptions (T&amp;D) old'!$B$103,Model!$Y$2699)</f>
        <v>-0.03521427041</v>
      </c>
      <c r="AC2776" s="373">
        <f>IPMT('Assumptions (T&amp;D) old'!$B$100,Model!AA$1,'Assumptions (T&amp;D) old'!$B$103,Model!$Y$2699)</f>
        <v>-0.03296970626</v>
      </c>
      <c r="AD2776" s="373">
        <f>IPMT('Assumptions (T&amp;D) old'!$B$100,Model!AB$1,'Assumptions (T&amp;D) old'!$B$103,Model!$Y$2699)</f>
        <v>-0.03061852532</v>
      </c>
      <c r="AE2776" s="373">
        <f>IPMT('Assumptions (T&amp;D) old'!$B$100,Model!AC$1,'Assumptions (T&amp;D) old'!$B$103,Model!$Y$2699)</f>
        <v>-0.02815566328</v>
      </c>
      <c r="AF2776" s="373">
        <f>IPMT('Assumptions (T&amp;D) old'!$B$100,Model!AD$1,'Assumptions (T&amp;D) old'!$B$103,Model!$Y$2699)</f>
        <v>-0.02557581529</v>
      </c>
      <c r="AG2776" s="373">
        <f>IPMT('Assumptions (T&amp;D) old'!$B$100,Model!AE$1,'Assumptions (T&amp;D) old'!$B$103,Model!$Y$2699)</f>
        <v>-0.02287342452</v>
      </c>
      <c r="AH2776" s="373">
        <f>IPMT('Assumptions (T&amp;D) old'!$B$100,Model!AF$1,'Assumptions (T&amp;D) old'!$B$103,Model!$Y$2699)</f>
        <v>-0.02004267019</v>
      </c>
      <c r="AI2776" s="373">
        <f>IPMT('Assumptions (T&amp;D) old'!$B$100,Model!AG$1,'Assumptions (T&amp;D) old'!$B$103,Model!$Y$2699)</f>
        <v>-0.01707745503</v>
      </c>
      <c r="AJ2776" s="373">
        <f>IPMT('Assumptions (T&amp;D) old'!$B$100,Model!AH$1,'Assumptions (T&amp;D) old'!$B$103,Model!$Y$2699)</f>
        <v>-0.01397139215</v>
      </c>
      <c r="AK2776" s="373">
        <f>IPMT('Assumptions (T&amp;D) old'!$B$100,Model!AI$1,'Assumptions (T&amp;D) old'!$B$103,Model!$Y$2699)</f>
        <v>-0.01071779129</v>
      </c>
      <c r="AL2776" s="373">
        <f>IPMT('Assumptions (T&amp;D) old'!$B$100,Model!AJ$1,'Assumptions (T&amp;D) old'!$B$103,Model!$Y$2699)</f>
        <v>-0.00730964438</v>
      </c>
      <c r="AM2776" s="373">
        <f>IPMT('Assumptions (T&amp;D) old'!$B$100,Model!AK$1,'Assumptions (T&amp;D) old'!$B$103,Model!$Y$2699)</f>
        <v>-0.003739610495</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-0.04233705175</v>
      </c>
      <c r="AA2777" s="373">
        <f>IPMT('Assumptions (T&amp;D) old'!$B$100,Model!X$1,'Assumptions (T&amp;D) old'!$B$103,Model!$Z$2699)</f>
        <v>-0.04033784814</v>
      </c>
      <c r="AB2777" s="373">
        <f>IPMT('Assumptions (T&amp;D) old'!$B$100,Model!Y$1,'Assumptions (T&amp;D) old'!$B$103,Model!$Z$2699)</f>
        <v>-0.03824368236</v>
      </c>
      <c r="AC2777" s="373">
        <f>IPMT('Assumptions (T&amp;D) old'!$B$100,Model!Z$1,'Assumptions (T&amp;D) old'!$B$103,Model!$Z$2699)</f>
        <v>-0.0360500437</v>
      </c>
      <c r="AD2777" s="373">
        <f>IPMT('Assumptions (T&amp;D) old'!$B$100,Model!AA$1,'Assumptions (T&amp;D) old'!$B$103,Model!$Z$2699)</f>
        <v>-0.03375220721</v>
      </c>
      <c r="AE2777" s="373">
        <f>IPMT('Assumptions (T&amp;D) old'!$B$100,Model!AB$1,'Assumptions (T&amp;D) old'!$B$103,Model!$Z$2699)</f>
        <v>-0.03134522348</v>
      </c>
      <c r="AF2777" s="373">
        <f>IPMT('Assumptions (T&amp;D) old'!$B$100,Model!AC$1,'Assumptions (T&amp;D) old'!$B$103,Model!$Z$2699)</f>
        <v>-0.02882390802</v>
      </c>
      <c r="AG2777" s="373">
        <f>IPMT('Assumptions (T&amp;D) old'!$B$100,Model!AD$1,'Assumptions (T&amp;D) old'!$B$103,Model!$Z$2699)</f>
        <v>-0.02618283009</v>
      </c>
      <c r="AH2777" s="373">
        <f>IPMT('Assumptions (T&amp;D) old'!$B$100,Model!AE$1,'Assumptions (T&amp;D) old'!$B$103,Model!$Z$2699)</f>
        <v>-0.02341630095</v>
      </c>
      <c r="AI2777" s="373">
        <f>IPMT('Assumptions (T&amp;D) old'!$B$100,Model!AF$1,'Assumptions (T&amp;D) old'!$B$103,Model!$Z$2699)</f>
        <v>-0.02051836167</v>
      </c>
      <c r="AJ2777" s="373">
        <f>IPMT('Assumptions (T&amp;D) old'!$B$100,Model!AG$1,'Assumptions (T&amp;D) old'!$B$103,Model!$Z$2699)</f>
        <v>-0.01748277028</v>
      </c>
      <c r="AK2777" s="373">
        <f>IPMT('Assumptions (T&amp;D) old'!$B$100,Model!AH$1,'Assumptions (T&amp;D) old'!$B$103,Model!$Z$2699)</f>
        <v>-0.0143029883</v>
      </c>
      <c r="AL2777" s="373">
        <f>IPMT('Assumptions (T&amp;D) old'!$B$100,Model!AI$1,'Assumptions (T&amp;D) old'!$B$103,Model!$Z$2699)</f>
        <v>-0.01097216667</v>
      </c>
      <c r="AM2777" s="373">
        <f>IPMT('Assumptions (T&amp;D) old'!$B$100,Model!AJ$1,'Assumptions (T&amp;D) old'!$B$103,Model!$Z$2699)</f>
        <v>-0.007483131022</v>
      </c>
      <c r="AN2777" s="373">
        <f>IPMT('Assumptions (T&amp;D) old'!$B$100,Model!AK$1,'Assumptions (T&amp;D) old'!$B$103,Model!$Z$2699)</f>
        <v>-0.003828366176</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-0.04334121963</v>
      </c>
      <c r="AB2778" s="373">
        <f>IPMT('Assumptions (T&amp;D) old'!$B$100,Model!X$1,'Assumptions (T&amp;D) old'!$B$103,Model!$AA$2699)</f>
        <v>-0.04129459807</v>
      </c>
      <c r="AC2778" s="373">
        <f>IPMT('Assumptions (T&amp;D) old'!$B$100,Model!Y$1,'Assumptions (T&amp;D) old'!$B$103,Model!$AA$2699)</f>
        <v>-0.03915076199</v>
      </c>
      <c r="AD2778" s="373">
        <f>IPMT('Assumptions (T&amp;D) old'!$B$100,Model!Z$1,'Assumptions (T&amp;D) old'!$B$103,Model!$AA$2699)</f>
        <v>-0.0369050937</v>
      </c>
      <c r="AE2778" s="373">
        <f>IPMT('Assumptions (T&amp;D) old'!$B$100,Model!AA$1,'Assumptions (T&amp;D) old'!$B$103,Model!$AA$2699)</f>
        <v>-0.03455275616</v>
      </c>
      <c r="AF2778" s="373">
        <f>IPMT('Assumptions (T&amp;D) old'!$B$100,Model!AB$1,'Assumptions (T&amp;D) old'!$B$103,Model!$AA$2699)</f>
        <v>-0.03208868258</v>
      </c>
      <c r="AG2778" s="373">
        <f>IPMT('Assumptions (T&amp;D) old'!$B$100,Model!AC$1,'Assumptions (T&amp;D) old'!$B$103,Model!$AA$2699)</f>
        <v>-0.02950756552</v>
      </c>
      <c r="AH2778" s="373">
        <f>IPMT('Assumptions (T&amp;D) old'!$B$100,Model!AD$1,'Assumptions (T&amp;D) old'!$B$103,Model!$AA$2699)</f>
        <v>-0.02680384539</v>
      </c>
      <c r="AI2778" s="373">
        <f>IPMT('Assumptions (T&amp;D) old'!$B$100,Model!AE$1,'Assumptions (T&amp;D) old'!$B$103,Model!$AA$2699)</f>
        <v>-0.02397169855</v>
      </c>
      <c r="AJ2778" s="373">
        <f>IPMT('Assumptions (T&amp;D) old'!$B$100,Model!AF$1,'Assumptions (T&amp;D) old'!$B$103,Model!$AA$2699)</f>
        <v>-0.02100502474</v>
      </c>
      <c r="AK2778" s="373">
        <f>IPMT('Assumptions (T&amp;D) old'!$B$100,Model!AG$1,'Assumptions (T&amp;D) old'!$B$103,Model!$AA$2699)</f>
        <v>-0.01789743393</v>
      </c>
      <c r="AL2778" s="373">
        <f>IPMT('Assumptions (T&amp;D) old'!$B$100,Model!AH$1,'Assumptions (T&amp;D) old'!$B$103,Model!$AA$2699)</f>
        <v>-0.01464223255</v>
      </c>
      <c r="AM2778" s="373">
        <f>IPMT('Assumptions (T&amp;D) old'!$B$100,Model!AI$1,'Assumptions (T&amp;D) old'!$B$103,Model!$AA$2699)</f>
        <v>-0.01123240911</v>
      </c>
      <c r="AN2778" s="373">
        <f>IPMT('Assumptions (T&amp;D) old'!$B$100,Model!AJ$1,'Assumptions (T&amp;D) old'!$B$103,Model!$AA$2699)</f>
        <v>-0.00766061905</v>
      </c>
      <c r="AO2778" s="373">
        <f>IPMT('Assumptions (T&amp;D) old'!$B$100,Model!AK$1,'Assumptions (T&amp;D) old'!$B$103,Model!$AA$2699)</f>
        <v>-0.003919168964</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-0.04438144144</v>
      </c>
      <c r="AC2779" s="373">
        <f>IPMT('Assumptions (T&amp;D) old'!$B$100,Model!X$1,'Assumptions (T&amp;D) old'!$B$103,Model!$AB$2699)</f>
        <v>-0.04228569943</v>
      </c>
      <c r="AD2779" s="373">
        <f>IPMT('Assumptions (T&amp;D) old'!$B$100,Model!Y$1,'Assumptions (T&amp;D) old'!$B$103,Model!$AB$2699)</f>
        <v>-0.04009040967</v>
      </c>
      <c r="AE2779" s="373">
        <f>IPMT('Assumptions (T&amp;D) old'!$B$100,Model!Z$1,'Assumptions (T&amp;D) old'!$B$103,Model!$AB$2699)</f>
        <v>-0.03779084365</v>
      </c>
      <c r="AF2779" s="373">
        <f>IPMT('Assumptions (T&amp;D) old'!$B$100,Model!AA$1,'Assumptions (T&amp;D) old'!$B$103,Model!$AB$2699)</f>
        <v>-0.03538204824</v>
      </c>
      <c r="AG2779" s="373">
        <f>IPMT('Assumptions (T&amp;D) old'!$B$100,Model!AB$1,'Assumptions (T&amp;D) old'!$B$103,Model!$AB$2699)</f>
        <v>-0.03285883506</v>
      </c>
      <c r="AH2779" s="373">
        <f>IPMT('Assumptions (T&amp;D) old'!$B$100,Model!AC$1,'Assumptions (T&amp;D) old'!$B$103,Model!$AB$2699)</f>
        <v>-0.03021576924</v>
      </c>
      <c r="AI2779" s="373">
        <f>IPMT('Assumptions (T&amp;D) old'!$B$100,Model!AD$1,'Assumptions (T&amp;D) old'!$B$103,Model!$AB$2699)</f>
        <v>-0.0274471578</v>
      </c>
      <c r="AJ2779" s="373">
        <f>IPMT('Assumptions (T&amp;D) old'!$B$100,Model!AE$1,'Assumptions (T&amp;D) old'!$B$103,Model!$AB$2699)</f>
        <v>-0.02454703732</v>
      </c>
      <c r="AK2779" s="373">
        <f>IPMT('Assumptions (T&amp;D) old'!$B$100,Model!AF$1,'Assumptions (T&amp;D) old'!$B$103,Model!$AB$2699)</f>
        <v>-0.02150916111</v>
      </c>
      <c r="AL2779" s="373">
        <f>IPMT('Assumptions (T&amp;D) old'!$B$100,Model!AG$1,'Assumptions (T&amp;D) old'!$B$103,Model!$AB$2699)</f>
        <v>-0.01832698578</v>
      </c>
      <c r="AM2779" s="373">
        <f>IPMT('Assumptions (T&amp;D) old'!$B$100,Model!AH$1,'Assumptions (T&amp;D) old'!$B$103,Model!$AB$2699)</f>
        <v>-0.01499365713</v>
      </c>
      <c r="AN2779" s="373">
        <f>IPMT('Assumptions (T&amp;D) old'!$B$100,Model!AI$1,'Assumptions (T&amp;D) old'!$B$103,Model!$AB$2699)</f>
        <v>-0.01150199536</v>
      </c>
      <c r="AO2779" s="373">
        <f>IPMT('Assumptions (T&amp;D) old'!$B$100,Model!AJ$1,'Assumptions (T&amp;D) old'!$B$103,Model!$AB$2699)</f>
        <v>-0.007844479658</v>
      </c>
      <c r="AP2779" s="373">
        <f>IPMT('Assumptions (T&amp;D) old'!$B$100,Model!AK$1,'Assumptions (T&amp;D) old'!$B$103,Model!$AB$2699)</f>
        <v>-0.004013231962</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-0.04541952767</v>
      </c>
      <c r="AD2780" s="373">
        <f>IPMT('Assumptions (T&amp;D) old'!$B$100,Model!X$1,'Assumptions (T&amp;D) old'!$B$103,Model!$AC$2699)</f>
        <v>-0.04327476604</v>
      </c>
      <c r="AE2780" s="373">
        <f>IPMT('Assumptions (T&amp;D) old'!$B$100,Model!Y$1,'Assumptions (T&amp;D) old'!$B$103,Model!$AC$2699)</f>
        <v>-0.04102812825</v>
      </c>
      <c r="AF2780" s="373">
        <f>IPMT('Assumptions (T&amp;D) old'!$B$100,Model!Z$1,'Assumptions (T&amp;D) old'!$B$103,Model!$AC$2699)</f>
        <v>-0.03867477515</v>
      </c>
      <c r="AG2780" s="373">
        <f>IPMT('Assumptions (T&amp;D) old'!$B$100,Model!AA$1,'Assumptions (T&amp;D) old'!$B$103,Model!$AC$2699)</f>
        <v>-0.03620963779</v>
      </c>
      <c r="AH2780" s="373">
        <f>IPMT('Assumptions (T&amp;D) old'!$B$100,Model!AB$1,'Assumptions (T&amp;D) old'!$B$103,Model!$AC$2699)</f>
        <v>-0.0336274064</v>
      </c>
      <c r="AI2780" s="373">
        <f>IPMT('Assumptions (T&amp;D) old'!$B$100,Model!AC$1,'Assumptions (T&amp;D) old'!$B$103,Model!$AC$2699)</f>
        <v>-0.03092251902</v>
      </c>
      <c r="AJ2780" s="373">
        <f>IPMT('Assumptions (T&amp;D) old'!$B$100,Model!AD$1,'Assumptions (T&amp;D) old'!$B$103,Model!$AC$2699)</f>
        <v>-0.02808914949</v>
      </c>
      <c r="AK2780" s="373">
        <f>IPMT('Assumptions (T&amp;D) old'!$B$100,Model!AE$1,'Assumptions (T&amp;D) old'!$B$103,Model!$AC$2699)</f>
        <v>-0.0251211949</v>
      </c>
      <c r="AL2780" s="373">
        <f>IPMT('Assumptions (T&amp;D) old'!$B$100,Model!AF$1,'Assumptions (T&amp;D) old'!$B$103,Model!$AC$2699)</f>
        <v>-0.02201226248</v>
      </c>
      <c r="AM2780" s="373">
        <f>IPMT('Assumptions (T&amp;D) old'!$B$100,Model!AG$1,'Assumptions (T&amp;D) old'!$B$103,Model!$AC$2699)</f>
        <v>-0.01875565576</v>
      </c>
      <c r="AN2780" s="373">
        <f>IPMT('Assumptions (T&amp;D) old'!$B$100,Model!AH$1,'Assumptions (T&amp;D) old'!$B$103,Model!$AC$2699)</f>
        <v>-0.01534436022</v>
      </c>
      <c r="AO2780" s="373">
        <f>IPMT('Assumptions (T&amp;D) old'!$B$100,Model!AI$1,'Assumptions (T&amp;D) old'!$B$103,Model!$AC$2699)</f>
        <v>-0.01177102815</v>
      </c>
      <c r="AP2780" s="373">
        <f>IPMT('Assumptions (T&amp;D) old'!$B$100,Model!AJ$1,'Assumptions (T&amp;D) old'!$B$103,Model!$AC$2699)</f>
        <v>-0.008027962799</v>
      </c>
      <c r="AQ2780" s="373">
        <f>IPMT('Assumptions (T&amp;D) old'!$B$100,Model!AK$1,'Assumptions (T&amp;D) old'!$B$103,Model!$AC$2699)</f>
        <v>-0.004107101847</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-0.04649472487</v>
      </c>
      <c r="AE2781" s="373">
        <f>IPMT('Assumptions (T&amp;D) old'!$B$100,Model!X$1,'Assumptions (T&amp;D) old'!$B$103,Model!$AD$2699)</f>
        <v>-0.04429919122</v>
      </c>
      <c r="AF2781" s="373">
        <f>IPMT('Assumptions (T&amp;D) old'!$B$100,Model!Y$1,'Assumptions (T&amp;D) old'!$B$103,Model!$AD$2699)</f>
        <v>-0.04199936972</v>
      </c>
      <c r="AG2781" s="373">
        <f>IPMT('Assumptions (T&amp;D) old'!$B$100,Model!Z$1,'Assumptions (T&amp;D) old'!$B$103,Model!$AD$2699)</f>
        <v>-0.0395903067</v>
      </c>
      <c r="AH2781" s="373">
        <f>IPMT('Assumptions (T&amp;D) old'!$B$100,Model!AA$1,'Assumptions (T&amp;D) old'!$B$103,Model!$AD$2699)</f>
        <v>-0.03706681318</v>
      </c>
      <c r="AI2781" s="373">
        <f>IPMT('Assumptions (T&amp;D) old'!$B$100,Model!AB$1,'Assumptions (T&amp;D) old'!$B$103,Model!$AD$2699)</f>
        <v>-0.03442345372</v>
      </c>
      <c r="AJ2781" s="373">
        <f>IPMT('Assumptions (T&amp;D) old'!$B$100,Model!AC$1,'Assumptions (T&amp;D) old'!$B$103,Model!$AD$2699)</f>
        <v>-0.03165453469</v>
      </c>
      <c r="AK2781" s="373">
        <f>IPMT('Assumptions (T&amp;D) old'!$B$100,Model!AD$1,'Assumptions (T&amp;D) old'!$B$103,Model!$AD$2699)</f>
        <v>-0.028754092</v>
      </c>
      <c r="AL2781" s="373">
        <f>IPMT('Assumptions (T&amp;D) old'!$B$100,Model!AE$1,'Assumptions (T&amp;D) old'!$B$103,Model!$AD$2699)</f>
        <v>-0.02571587829</v>
      </c>
      <c r="AM2781" s="373">
        <f>IPMT('Assumptions (T&amp;D) old'!$B$100,Model!AF$1,'Assumptions (T&amp;D) old'!$B$103,Model!$AD$2699)</f>
        <v>-0.02253334943</v>
      </c>
      <c r="AN2781" s="373">
        <f>IPMT('Assumptions (T&amp;D) old'!$B$100,Model!AG$1,'Assumptions (T&amp;D) old'!$B$103,Model!$AD$2699)</f>
        <v>-0.01919965044</v>
      </c>
      <c r="AO2781" s="373">
        <f>IPMT('Assumptions (T&amp;D) old'!$B$100,Model!AH$1,'Assumptions (T&amp;D) old'!$B$103,Model!$AD$2699)</f>
        <v>-0.01570760075</v>
      </c>
      <c r="AP2781" s="373">
        <f>IPMT('Assumptions (T&amp;D) old'!$B$100,Model!AI$1,'Assumptions (T&amp;D) old'!$B$103,Model!$AD$2699)</f>
        <v>-0.0120496787</v>
      </c>
      <c r="AQ2781" s="373">
        <f>IPMT('Assumptions (T&amp;D) old'!$B$100,Model!AJ$1,'Assumptions (T&amp;D) old'!$B$103,Model!$AD$2699)</f>
        <v>-0.008218005356</v>
      </c>
      <c r="AR2781" s="373">
        <f>IPMT('Assumptions (T&amp;D) old'!$B$100,Model!AK$1,'Assumptions (T&amp;D) old'!$B$103,Model!$AD$2699)</f>
        <v>-0.004204327527</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-0.04759467519</v>
      </c>
      <c r="AF2782" s="373">
        <f>IPMT('Assumptions (T&amp;D) old'!$B$100,Model!X$1,'Assumptions (T&amp;D) old'!$B$103,Model!$AE$2699)</f>
        <v>-0.04534720064</v>
      </c>
      <c r="AG2782" s="373">
        <f>IPMT('Assumptions (T&amp;D) old'!$B$100,Model!Y$1,'Assumptions (T&amp;D) old'!$B$103,Model!$AE$2699)</f>
        <v>-0.04299297104</v>
      </c>
      <c r="AH2782" s="373">
        <f>IPMT('Assumptions (T&amp;D) old'!$B$100,Model!Z$1,'Assumptions (T&amp;D) old'!$B$103,Model!$AE$2699)</f>
        <v>-0.04052691554</v>
      </c>
      <c r="AI2782" s="373">
        <f>IPMT('Assumptions (T&amp;D) old'!$B$100,Model!AA$1,'Assumptions (T&amp;D) old'!$B$103,Model!$AE$2699)</f>
        <v>-0.0379437224</v>
      </c>
      <c r="AJ2782" s="373">
        <f>IPMT('Assumptions (T&amp;D) old'!$B$100,Model!AB$1,'Assumptions (T&amp;D) old'!$B$103,Model!$AE$2699)</f>
        <v>-0.03523782759</v>
      </c>
      <c r="AK2782" s="373">
        <f>IPMT('Assumptions (T&amp;D) old'!$B$100,Model!AC$1,'Assumptions (T&amp;D) old'!$B$103,Model!$AE$2699)</f>
        <v>-0.03240340277</v>
      </c>
      <c r="AL2782" s="373">
        <f>IPMT('Assumptions (T&amp;D) old'!$B$100,Model!AD$1,'Assumptions (T&amp;D) old'!$B$103,Model!$AE$2699)</f>
        <v>-0.02943434278</v>
      </c>
      <c r="AM2782" s="373">
        <f>IPMT('Assumptions (T&amp;D) old'!$B$100,Model!AE$1,'Assumptions (T&amp;D) old'!$B$103,Model!$AE$2699)</f>
        <v>-0.02632425244</v>
      </c>
      <c r="AN2782" s="373">
        <f>IPMT('Assumptions (T&amp;D) old'!$B$100,Model!AF$1,'Assumptions (T&amp;D) old'!$B$103,Model!$AE$2699)</f>
        <v>-0.0230664328</v>
      </c>
      <c r="AO2782" s="373">
        <f>IPMT('Assumptions (T&amp;D) old'!$B$100,Model!AG$1,'Assumptions (T&amp;D) old'!$B$103,Model!$AE$2699)</f>
        <v>-0.01965386673</v>
      </c>
      <c r="AP2782" s="373">
        <f>IPMT('Assumptions (T&amp;D) old'!$B$100,Model!AH$1,'Assumptions (T&amp;D) old'!$B$103,Model!$AE$2699)</f>
        <v>-0.01607920378</v>
      </c>
      <c r="AQ2782" s="373">
        <f>IPMT('Assumptions (T&amp;D) old'!$B$100,Model!AI$1,'Assumptions (T&amp;D) old'!$B$103,Model!$AE$2699)</f>
        <v>-0.01233474433</v>
      </c>
      <c r="AR2782" s="373">
        <f>IPMT('Assumptions (T&amp;D) old'!$B$100,Model!AJ$1,'Assumptions (T&amp;D) old'!$B$103,Model!$AE$2699)</f>
        <v>-0.008412423059</v>
      </c>
      <c r="AS2782" s="373">
        <f>IPMT('Assumptions (T&amp;D) old'!$B$100,Model!AK$1,'Assumptions (T&amp;D) old'!$B$103,Model!$AE$2699)</f>
        <v>-0.004303791529</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-0.04871993696</v>
      </c>
      <c r="AG2783" s="373">
        <f>IPMT('Assumptions (T&amp;D) old'!$B$100,Model!X$1,'Assumptions (T&amp;D) old'!$B$103,Model!$AF$2699)</f>
        <v>-0.04641932627</v>
      </c>
      <c r="AH2783" s="373">
        <f>IPMT('Assumptions (T&amp;D) old'!$B$100,Model!Y$1,'Assumptions (T&amp;D) old'!$B$103,Model!$AF$2699)</f>
        <v>-0.04400943657</v>
      </c>
      <c r="AI2783" s="373">
        <f>IPMT('Assumptions (T&amp;D) old'!$B$100,Model!Z$1,'Assumptions (T&amp;D) old'!$B$103,Model!$AF$2699)</f>
        <v>-0.04148507711</v>
      </c>
      <c r="AJ2783" s="373">
        <f>IPMT('Assumptions (T&amp;D) old'!$B$100,Model!AA$1,'Assumptions (T&amp;D) old'!$B$103,Model!$AF$2699)</f>
        <v>-0.03884081058</v>
      </c>
      <c r="AK2783" s="373">
        <f>IPMT('Assumptions (T&amp;D) old'!$B$100,Model!AB$1,'Assumptions (T&amp;D) old'!$B$103,Model!$AF$2699)</f>
        <v>-0.03607094138</v>
      </c>
      <c r="AL2783" s="373">
        <f>IPMT('Assumptions (T&amp;D) old'!$B$100,Model!AC$1,'Assumptions (T&amp;D) old'!$B$103,Model!$AF$2699)</f>
        <v>-0.0331695034</v>
      </c>
      <c r="AM2783" s="373">
        <f>IPMT('Assumptions (T&amp;D) old'!$B$100,Model!AD$1,'Assumptions (T&amp;D) old'!$B$103,Model!$AF$2699)</f>
        <v>-0.03013024711</v>
      </c>
      <c r="AN2783" s="373">
        <f>IPMT('Assumptions (T&amp;D) old'!$B$100,Model!AE$1,'Assumptions (T&amp;D) old'!$B$103,Model!$AF$2699)</f>
        <v>-0.02694662615</v>
      </c>
      <c r="AO2783" s="373">
        <f>IPMT('Assumptions (T&amp;D) old'!$B$100,Model!AF$1,'Assumptions (T&amp;D) old'!$B$103,Model!$AF$2699)</f>
        <v>-0.0236117832</v>
      </c>
      <c r="AP2783" s="373">
        <f>IPMT('Assumptions (T&amp;D) old'!$B$100,Model!AG$1,'Assumptions (T&amp;D) old'!$B$103,Model!$AF$2699)</f>
        <v>-0.0201185352</v>
      </c>
      <c r="AQ2783" s="373">
        <f>IPMT('Assumptions (T&amp;D) old'!$B$100,Model!AH$1,'Assumptions (T&amp;D) old'!$B$103,Model!$AF$2699)</f>
        <v>-0.01645935793</v>
      </c>
      <c r="AR2783" s="373">
        <f>IPMT('Assumptions (T&amp;D) old'!$B$100,Model!AI$1,'Assumptions (T&amp;D) old'!$B$103,Model!$AF$2699)</f>
        <v>-0.01262636973</v>
      </c>
      <c r="AS2783" s="373">
        <f>IPMT('Assumptions (T&amp;D) old'!$B$100,Model!AJ$1,'Assumptions (T&amp;D) old'!$B$103,Model!$AF$2699)</f>
        <v>-0.008611314596</v>
      </c>
      <c r="AT2783" s="373">
        <f>IPMT('Assumptions (T&amp;D) old'!$B$100,Model!AK$1,'Assumptions (T&amp;D) old'!$B$103,Model!$AF$2699)</f>
        <v>-0.004405544341</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-0.04987108092</v>
      </c>
      <c r="AH2784" s="373">
        <f>IPMT('Assumptions (T&amp;D) old'!$B$100,Model!X$1,'Assumptions (T&amp;D) old'!$B$103,Model!$AG$2699)</f>
        <v>-0.04751611191</v>
      </c>
      <c r="AI2784" s="373">
        <f>IPMT('Assumptions (T&amp;D) old'!$B$100,Model!Y$1,'Assumptions (T&amp;D) old'!$B$103,Model!$AG$2699)</f>
        <v>-0.04504928186</v>
      </c>
      <c r="AJ2784" s="373">
        <f>IPMT('Assumptions (T&amp;D) old'!$B$100,Model!Z$1,'Assumptions (T&amp;D) old'!$B$103,Model!$AG$2699)</f>
        <v>-0.04246527739</v>
      </c>
      <c r="AK2784" s="373">
        <f>IPMT('Assumptions (T&amp;D) old'!$B$100,Model!AA$1,'Assumptions (T&amp;D) old'!$B$103,Model!$AG$2699)</f>
        <v>-0.03975853271</v>
      </c>
      <c r="AL2784" s="373">
        <f>IPMT('Assumptions (T&amp;D) old'!$B$100,Model!AB$1,'Assumptions (T&amp;D) old'!$B$103,Model!$AG$2699)</f>
        <v>-0.03692321765</v>
      </c>
      <c r="AM2784" s="373">
        <f>IPMT('Assumptions (T&amp;D) old'!$B$100,Model!AC$1,'Assumptions (T&amp;D) old'!$B$103,Model!$AG$2699)</f>
        <v>-0.03395322513</v>
      </c>
      <c r="AN2784" s="373">
        <f>IPMT('Assumptions (T&amp;D) old'!$B$100,Model!AD$1,'Assumptions (T&amp;D) old'!$B$103,Model!$AG$2699)</f>
        <v>-0.03084215797</v>
      </c>
      <c r="AO2784" s="373">
        <f>IPMT('Assumptions (T&amp;D) old'!$B$100,Model!AE$1,'Assumptions (T&amp;D) old'!$B$103,Model!$AG$2699)</f>
        <v>-0.02758331511</v>
      </c>
      <c r="AP2784" s="373">
        <f>IPMT('Assumptions (T&amp;D) old'!$B$100,Model!AF$1,'Assumptions (T&amp;D) old'!$B$103,Model!$AG$2699)</f>
        <v>-0.02416967722</v>
      </c>
      <c r="AQ2784" s="373">
        <f>IPMT('Assumptions (T&amp;D) old'!$B$100,Model!AG$1,'Assumptions (T&amp;D) old'!$B$103,Model!$AG$2699)</f>
        <v>-0.02059389153</v>
      </c>
      <c r="AR2784" s="373">
        <f>IPMT('Assumptions (T&amp;D) old'!$B$100,Model!AH$1,'Assumptions (T&amp;D) old'!$B$103,Model!$AG$2699)</f>
        <v>-0.01684825602</v>
      </c>
      <c r="AS2784" s="373">
        <f>IPMT('Assumptions (T&amp;D) old'!$B$100,Model!AI$1,'Assumptions (T&amp;D) old'!$B$103,Model!$AG$2699)</f>
        <v>-0.01292470282</v>
      </c>
      <c r="AT2784" s="373">
        <f>IPMT('Assumptions (T&amp;D) old'!$B$100,Model!AJ$1,'Assumptions (T&amp;D) old'!$B$103,Model!$AG$2699)</f>
        <v>-0.008814780844</v>
      </c>
      <c r="AU2784" s="373">
        <f>IPMT('Assumptions (T&amp;D) old'!$B$100,Model!AK$1,'Assumptions (T&amp;D) old'!$B$103,Model!$AG$2699)</f>
        <v>-0.004509637575</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-0.05104869048</v>
      </c>
      <c r="AI2785" s="373">
        <f>IPMT('Assumptions (T&amp;D) old'!$B$100,Model!X$1,'Assumptions (T&amp;D) old'!$B$103,Model!$AH$2699)</f>
        <v>-0.04863811341</v>
      </c>
      <c r="AJ2785" s="373">
        <f>IPMT('Assumptions (T&amp;D) old'!$B$100,Model!Y$1,'Assumptions (T&amp;D) old'!$B$103,Model!$AH$2699)</f>
        <v>-0.04611303392</v>
      </c>
      <c r="AK2785" s="373">
        <f>IPMT('Assumptions (T&amp;D) old'!$B$100,Model!Z$1,'Assumptions (T&amp;D) old'!$B$103,Model!$AH$2699)</f>
        <v>-0.04346801316</v>
      </c>
      <c r="AL2785" s="373">
        <f>IPMT('Assumptions (T&amp;D) old'!$B$100,Model!AA$1,'Assumptions (T&amp;D) old'!$B$103,Model!$AH$2699)</f>
        <v>-0.04069735391</v>
      </c>
      <c r="AM2785" s="373">
        <f>IPMT('Assumptions (T&amp;D) old'!$B$100,Model!AB$1,'Assumptions (T&amp;D) old'!$B$103,Model!$AH$2699)</f>
        <v>-0.03779508835</v>
      </c>
      <c r="AN2785" s="373">
        <f>IPMT('Assumptions (T&amp;D) old'!$B$100,Model!AC$1,'Assumptions (T&amp;D) old'!$B$103,Model!$AH$2699)</f>
        <v>-0.03475496517</v>
      </c>
      <c r="AO2785" s="373">
        <f>IPMT('Assumptions (T&amp;D) old'!$B$100,Model!AD$1,'Assumptions (T&amp;D) old'!$B$103,Model!$AH$2699)</f>
        <v>-0.03157043615</v>
      </c>
      <c r="AP2785" s="373">
        <f>IPMT('Assumptions (T&amp;D) old'!$B$100,Model!AE$1,'Assumptions (T&amp;D) old'!$B$103,Model!$AH$2699)</f>
        <v>-0.02823464199</v>
      </c>
      <c r="AQ2785" s="373">
        <f>IPMT('Assumptions (T&amp;D) old'!$B$100,Model!AF$1,'Assumptions (T&amp;D) old'!$B$103,Model!$AH$2699)</f>
        <v>-0.02474039761</v>
      </c>
      <c r="AR2785" s="373">
        <f>IPMT('Assumptions (T&amp;D) old'!$B$100,Model!AG$1,'Assumptions (T&amp;D) old'!$B$103,Model!$AH$2699)</f>
        <v>-0.02108017663</v>
      </c>
      <c r="AS2785" s="373">
        <f>IPMT('Assumptions (T&amp;D) old'!$B$100,Model!AH$1,'Assumptions (T&amp;D) old'!$B$103,Model!$AH$2699)</f>
        <v>-0.01724609515</v>
      </c>
      <c r="AT2785" s="373">
        <f>IPMT('Assumptions (T&amp;D) old'!$B$100,Model!AI$1,'Assumptions (T&amp;D) old'!$B$103,Model!$AH$2699)</f>
        <v>-0.01322989479</v>
      </c>
      <c r="AU2785" s="373">
        <f>IPMT('Assumptions (T&amp;D) old'!$B$100,Model!AJ$1,'Assumptions (T&amp;D) old'!$B$103,Model!$AH$2699)</f>
        <v>-0.009022924922</v>
      </c>
      <c r="AV2785" s="373">
        <f>IPMT('Assumptions (T&amp;D) old'!$B$100,Model!AK$1,'Assumptions (T&amp;D) old'!$B$103,Model!$AH$2699)</f>
        <v>-0.004616123983</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-0.052253362</v>
      </c>
      <c r="AJ2786" s="373">
        <f>IPMT('Assumptions (T&amp;D) old'!$B$100,Model!X$1,'Assumptions (T&amp;D) old'!$B$103,Model!$AI$2699)</f>
        <v>-0.04978589897</v>
      </c>
      <c r="AK2786" s="373">
        <f>IPMT('Assumptions (T&amp;D) old'!$B$100,Model!Y$1,'Assumptions (T&amp;D) old'!$B$103,Model!$AI$2699)</f>
        <v>-0.04720123144</v>
      </c>
      <c r="AL2786" s="373">
        <f>IPMT('Assumptions (T&amp;D) old'!$B$100,Model!Z$1,'Assumptions (T&amp;D) old'!$B$103,Model!$AI$2699)</f>
        <v>-0.04449379221</v>
      </c>
      <c r="AM2786" s="373">
        <f>IPMT('Assumptions (T&amp;D) old'!$B$100,Model!AA$1,'Assumptions (T&amp;D) old'!$B$103,Model!$AI$2699)</f>
        <v>-0.04165774962</v>
      </c>
      <c r="AN2786" s="373">
        <f>IPMT('Assumptions (T&amp;D) old'!$B$100,Model!AB$1,'Assumptions (T&amp;D) old'!$B$103,Model!$AI$2699)</f>
        <v>-0.038686995</v>
      </c>
      <c r="AO2786" s="373">
        <f>IPMT('Assumptions (T&amp;D) old'!$B$100,Model!AC$1,'Assumptions (T&amp;D) old'!$B$103,Model!$AI$2699)</f>
        <v>-0.03557512954</v>
      </c>
      <c r="AP2786" s="373">
        <f>IPMT('Assumptions (T&amp;D) old'!$B$100,Model!AD$1,'Assumptions (T&amp;D) old'!$B$103,Model!$AI$2699)</f>
        <v>-0.03231545046</v>
      </c>
      <c r="AQ2786" s="373">
        <f>IPMT('Assumptions (T&amp;D) old'!$B$100,Model!AE$1,'Assumptions (T&amp;D) old'!$B$103,Model!$AI$2699)</f>
        <v>-0.02890093663</v>
      </c>
      <c r="AR2786" s="373">
        <f>IPMT('Assumptions (T&amp;D) old'!$B$100,Model!AF$1,'Assumptions (T&amp;D) old'!$B$103,Model!$AI$2699)</f>
        <v>-0.0253242334</v>
      </c>
      <c r="AS2786" s="373">
        <f>IPMT('Assumptions (T&amp;D) old'!$B$100,Model!AG$1,'Assumptions (T&amp;D) old'!$B$103,Model!$AI$2699)</f>
        <v>-0.02157763676</v>
      </c>
      <c r="AT2786" s="373">
        <f>IPMT('Assumptions (T&amp;D) old'!$B$100,Model!AH$1,'Assumptions (T&amp;D) old'!$B$103,Model!$AI$2699)</f>
        <v>-0.01765307678</v>
      </c>
      <c r="AU2786" s="373">
        <f>IPMT('Assumptions (T&amp;D) old'!$B$100,Model!AI$1,'Assumptions (T&amp;D) old'!$B$103,Model!$AI$2699)</f>
        <v>-0.0135421002</v>
      </c>
      <c r="AV2786" s="373">
        <f>IPMT('Assumptions (T&amp;D) old'!$B$100,Model!AJ$1,'Assumptions (T&amp;D) old'!$B$103,Model!$AI$2699)</f>
        <v>-0.009235852238</v>
      </c>
      <c r="AW2786" s="373">
        <f>IPMT('Assumptions (T&amp;D) old'!$B$100,Model!AK$1,'Assumptions (T&amp;D) old'!$B$103,Model!$AI$2699)</f>
        <v>-0.004725057494</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-0.05348570506</v>
      </c>
      <c r="AK2787" s="373">
        <f>IPMT('Assumptions (T&amp;D) old'!$B$100,Model!X$1,'Assumptions (T&amp;D) old'!$B$103,Model!$AJ$2699)</f>
        <v>-0.05096004939</v>
      </c>
      <c r="AL2787" s="373">
        <f>IPMT('Assumptions (T&amp;D) old'!$B$100,Model!Y$1,'Assumptions (T&amp;D) old'!$B$103,Model!$AJ$2699)</f>
        <v>-0.04831442508</v>
      </c>
      <c r="AM2787" s="373">
        <f>IPMT('Assumptions (T&amp;D) old'!$B$100,Model!Z$1,'Assumptions (T&amp;D) old'!$B$103,Model!$AJ$2699)</f>
        <v>-0.04554313361</v>
      </c>
      <c r="AN2787" s="373">
        <f>IPMT('Assumptions (T&amp;D) old'!$B$100,Model!AA$1,'Assumptions (T&amp;D) old'!$B$103,Model!$AJ$2699)</f>
        <v>-0.0426402058</v>
      </c>
      <c r="AO2787" s="373">
        <f>IPMT('Assumptions (T&amp;D) old'!$B$100,Model!AB$1,'Assumptions (T&amp;D) old'!$B$103,Model!$AJ$2699)</f>
        <v>-0.03959938892</v>
      </c>
      <c r="AP2787" s="373">
        <f>IPMT('Assumptions (T&amp;D) old'!$B$100,Model!AC$1,'Assumptions (T&amp;D) old'!$B$103,Model!$AJ$2699)</f>
        <v>-0.03641413324</v>
      </c>
      <c r="AQ2787" s="373">
        <f>IPMT('Assumptions (T&amp;D) old'!$B$100,Model!AD$1,'Assumptions (T&amp;D) old'!$B$103,Model!$AJ$2699)</f>
        <v>-0.03307757791</v>
      </c>
      <c r="AR2787" s="373">
        <f>IPMT('Assumptions (T&amp;D) old'!$B$100,Model!AE$1,'Assumptions (T&amp;D) old'!$B$103,Model!$AJ$2699)</f>
        <v>-0.0295825362</v>
      </c>
      <c r="AS2787" s="373">
        <f>IPMT('Assumptions (T&amp;D) old'!$B$100,Model!AF$1,'Assumptions (T&amp;D) old'!$B$103,Model!$AJ$2699)</f>
        <v>-0.02592148001</v>
      </c>
      <c r="AT2787" s="373">
        <f>IPMT('Assumptions (T&amp;D) old'!$B$100,Model!AG$1,'Assumptions (T&amp;D) old'!$B$103,Model!$AJ$2699)</f>
        <v>-0.02208652365</v>
      </c>
      <c r="AU2787" s="373">
        <f>IPMT('Assumptions (T&amp;D) old'!$B$100,Model!AH$1,'Assumptions (T&amp;D) old'!$B$103,Model!$AJ$2699)</f>
        <v>-0.01806940687</v>
      </c>
      <c r="AV2787" s="373">
        <f>IPMT('Assumptions (T&amp;D) old'!$B$100,Model!AI$1,'Assumptions (T&amp;D) old'!$B$103,Model!$AJ$2699)</f>
        <v>-0.01386147704</v>
      </c>
      <c r="AW2787" s="373">
        <f>IPMT('Assumptions (T&amp;D) old'!$B$100,Model!AJ$1,'Assumptions (T&amp;D) old'!$B$103,Model!$AJ$2699)</f>
        <v>-0.009453670537</v>
      </c>
      <c r="AX2787" s="373">
        <f>IPMT('Assumptions (T&amp;D) old'!$B$100,Model!AK$1,'Assumptions (T&amp;D) old'!$B$103,Model!$AJ$2699)</f>
        <v>-0.00483649323</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-0.05475095898</v>
      </c>
      <c r="AL2788" s="373">
        <f>IPMT('Assumptions (T&amp;D) old'!$B$100,Model!X$1,'Assumptions (T&amp;D) old'!$B$103,Model!$AK$2699)</f>
        <v>-0.05216555658</v>
      </c>
      <c r="AM2788" s="373">
        <f>IPMT('Assumptions (T&amp;D) old'!$B$100,Model!Y$1,'Assumptions (T&amp;D) old'!$B$103,Model!$AK$2699)</f>
        <v>-0.04945734758</v>
      </c>
      <c r="AN2788" s="373">
        <f>IPMT('Assumptions (T&amp;D) old'!$B$100,Model!Z$1,'Assumptions (T&amp;D) old'!$B$103,Model!$AK$2699)</f>
        <v>-0.04662049864</v>
      </c>
      <c r="AO2788" s="373">
        <f>IPMT('Assumptions (T&amp;D) old'!$B$100,Model!AA$1,'Assumptions (T&amp;D) old'!$B$103,Model!$AK$2699)</f>
        <v>-0.04364889938</v>
      </c>
      <c r="AP2788" s="373">
        <f>IPMT('Assumptions (T&amp;D) old'!$B$100,Model!AB$1,'Assumptions (T&amp;D) old'!$B$103,Model!$AK$2699)</f>
        <v>-0.04053614916</v>
      </c>
      <c r="AQ2788" s="373">
        <f>IPMT('Assumptions (T&amp;D) old'!$B$100,Model!AC$1,'Assumptions (T&amp;D) old'!$B$103,Model!$AK$2699)</f>
        <v>-0.0372755433</v>
      </c>
      <c r="AR2788" s="373">
        <f>IPMT('Assumptions (T&amp;D) old'!$B$100,Model!AD$1,'Assumptions (T&amp;D) old'!$B$103,Model!$AK$2699)</f>
        <v>-0.03386005866</v>
      </c>
      <c r="AS2788" s="373">
        <f>IPMT('Assumptions (T&amp;D) old'!$B$100,Model!AE$1,'Assumptions (T&amp;D) old'!$B$103,Model!$AK$2699)</f>
        <v>-0.03028233851</v>
      </c>
      <c r="AT2788" s="373">
        <f>IPMT('Assumptions (T&amp;D) old'!$B$100,Model!AF$1,'Assumptions (T&amp;D) old'!$B$103,Model!$AK$2699)</f>
        <v>-0.02653467664</v>
      </c>
      <c r="AU2788" s="373">
        <f>IPMT('Assumptions (T&amp;D) old'!$B$100,Model!AG$1,'Assumptions (T&amp;D) old'!$B$103,Model!$AK$2699)</f>
        <v>-0.02260900084</v>
      </c>
      <c r="AV2788" s="373">
        <f>IPMT('Assumptions (T&amp;D) old'!$B$100,Model!AH$1,'Assumptions (T&amp;D) old'!$B$103,Model!$AK$2699)</f>
        <v>-0.01849685543</v>
      </c>
      <c r="AW2788" s="373">
        <f>IPMT('Assumptions (T&amp;D) old'!$B$100,Model!AI$1,'Assumptions (T&amp;D) old'!$B$103,Model!$AK$2699)</f>
        <v>-0.01418938312</v>
      </c>
      <c r="AX2788" s="373">
        <f>IPMT('Assumptions (T&amp;D) old'!$B$100,Model!AJ$1,'Assumptions (T&amp;D) old'!$B$103,Model!$AK$2699)</f>
        <v>-0.009677305874</v>
      </c>
      <c r="AY2788" s="373">
        <f>IPMT('Assumptions (T&amp;D) old'!$B$100,Model!AK$1,'Assumptions (T&amp;D) old'!$B$103,Model!$AK$2699)</f>
        <v>-0.004950904959</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-0.05614967311</v>
      </c>
      <c r="AM2789" s="373">
        <f>IPMT('Assumptions (T&amp;D) old'!$B$100,Model!X$1,'Assumptions (T&amp;D) old'!$B$103,Model!$AL$2699)</f>
        <v>-0.05349822185</v>
      </c>
      <c r="AN2789" s="373">
        <f>IPMT('Assumptions (T&amp;D) old'!$B$100,Model!Y$1,'Assumptions (T&amp;D) old'!$B$103,Model!$AL$2699)</f>
        <v>-0.05072082666</v>
      </c>
      <c r="AO2789" s="373">
        <f>IPMT('Assumptions (T&amp;D) old'!$B$100,Model!Z$1,'Assumptions (T&amp;D) old'!$B$103,Model!$AL$2699)</f>
        <v>-0.04781150519</v>
      </c>
      <c r="AP2789" s="373">
        <f>IPMT('Assumptions (T&amp;D) old'!$B$100,Model!AA$1,'Assumptions (T&amp;D) old'!$B$103,Model!$AL$2699)</f>
        <v>-0.04476399095</v>
      </c>
      <c r="AQ2789" s="373">
        <f>IPMT('Assumptions (T&amp;D) old'!$B$100,Model!AB$1,'Assumptions (T&amp;D) old'!$B$103,Model!$AL$2699)</f>
        <v>-0.04157171979</v>
      </c>
      <c r="AR2789" s="373">
        <f>IPMT('Assumptions (T&amp;D) old'!$B$100,Model!AC$1,'Assumptions (T&amp;D) old'!$B$103,Model!$AL$2699)</f>
        <v>-0.03822781574</v>
      </c>
      <c r="AS2789" s="373">
        <f>IPMT('Assumptions (T&amp;D) old'!$B$100,Model!AD$1,'Assumptions (T&amp;D) old'!$B$103,Model!$AL$2699)</f>
        <v>-0.03472507626</v>
      </c>
      <c r="AT2789" s="373">
        <f>IPMT('Assumptions (T&amp;D) old'!$B$100,Model!AE$1,'Assumptions (T&amp;D) old'!$B$103,Model!$AL$2699)</f>
        <v>-0.03105595664</v>
      </c>
      <c r="AU2789" s="373">
        <f>IPMT('Assumptions (T&amp;D) old'!$B$100,Model!AF$1,'Assumptions (T&amp;D) old'!$B$103,Model!$AL$2699)</f>
        <v>-0.02721255385</v>
      </c>
      <c r="AV2789" s="373">
        <f>IPMT('Assumptions (T&amp;D) old'!$B$100,Model!AG$1,'Assumptions (T&amp;D) old'!$B$103,Model!$AL$2699)</f>
        <v>-0.02318658942</v>
      </c>
      <c r="AW2789" s="373">
        <f>IPMT('Assumptions (T&amp;D) old'!$B$100,Model!AH$1,'Assumptions (T&amp;D) old'!$B$103,Model!$AL$2699)</f>
        <v>-0.01896939169</v>
      </c>
      <c r="AX2789" s="373">
        <f>IPMT('Assumptions (T&amp;D) old'!$B$100,Model!AI$1,'Assumptions (T&amp;D) old'!$B$103,Model!$AL$2699)</f>
        <v>-0.01455187706</v>
      </c>
      <c r="AY2789" s="373">
        <f>IPMT('Assumptions (T&amp;D) old'!$B$100,Model!AJ$1,'Assumptions (T&amp;D) old'!$B$103,Model!$AL$2699)</f>
        <v>-0.009924530485</v>
      </c>
      <c r="AZ2789" s="373">
        <f>IPMT('Assumptions (T&amp;D) old'!$B$100,Model!AK$1,'Assumptions (T&amp;D) old'!$B$103,Model!$AL$2699)</f>
        <v>-0.005077384949</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-0.05743106902</v>
      </c>
      <c r="AN2790" s="373">
        <f>IPMT('Assumptions (T&amp;D) old'!$B$100,Model!X$1,'Assumptions (T&amp;D) old'!$B$103,Model!$AM$2699)</f>
        <v>-0.05471910879</v>
      </c>
      <c r="AO2790" s="373">
        <f>IPMT('Assumptions (T&amp;D) old'!$B$100,Model!Y$1,'Assumptions (T&amp;D) old'!$B$103,Model!$AM$2699)</f>
        <v>-0.05187833045</v>
      </c>
      <c r="AP2790" s="373">
        <f>IPMT('Assumptions (T&amp;D) old'!$B$100,Model!Z$1,'Assumptions (T&amp;D) old'!$B$103,Model!$AM$2699)</f>
        <v>-0.04890261514</v>
      </c>
      <c r="AQ2790" s="373">
        <f>IPMT('Assumptions (T&amp;D) old'!$B$100,Model!AA$1,'Assumptions (T&amp;D) old'!$B$103,Model!$AM$2699)</f>
        <v>-0.04578555335</v>
      </c>
      <c r="AR2790" s="373">
        <f>IPMT('Assumptions (T&amp;D) old'!$B$100,Model!AB$1,'Assumptions (T&amp;D) old'!$B$103,Model!$AM$2699)</f>
        <v>-0.04252043112</v>
      </c>
      <c r="AS2790" s="373">
        <f>IPMT('Assumptions (T&amp;D) old'!$B$100,Model!AC$1,'Assumptions (T&amp;D) old'!$B$103,Model!$AM$2699)</f>
        <v>-0.03910021559</v>
      </c>
      <c r="AT2790" s="373">
        <f>IPMT('Assumptions (T&amp;D) old'!$B$100,Model!AD$1,'Assumptions (T&amp;D) old'!$B$103,Model!$AM$2699)</f>
        <v>-0.03551753983</v>
      </c>
      <c r="AU2790" s="373">
        <f>IPMT('Assumptions (T&amp;D) old'!$B$100,Model!AE$1,'Assumptions (T&amp;D) old'!$B$103,Model!$AM$2699)</f>
        <v>-0.03176468696</v>
      </c>
      <c r="AV2790" s="373">
        <f>IPMT('Assumptions (T&amp;D) old'!$B$100,Model!AF$1,'Assumptions (T&amp;D) old'!$B$103,Model!$AM$2699)</f>
        <v>-0.02783357358</v>
      </c>
      <c r="AW2790" s="373">
        <f>IPMT('Assumptions (T&amp;D) old'!$B$100,Model!AG$1,'Assumptions (T&amp;D) old'!$B$103,Model!$AM$2699)</f>
        <v>-0.02371573232</v>
      </c>
      <c r="AX2790" s="373">
        <f>IPMT('Assumptions (T&amp;D) old'!$B$100,Model!AH$1,'Assumptions (T&amp;D) old'!$B$103,Model!$AM$2699)</f>
        <v>-0.0194022936</v>
      </c>
      <c r="AY2790" s="373">
        <f>IPMT('Assumptions (T&amp;D) old'!$B$100,Model!AI$1,'Assumptions (T&amp;D) old'!$B$103,Model!$AM$2699)</f>
        <v>-0.01488396654</v>
      </c>
      <c r="AZ2790" s="373">
        <f>IPMT('Assumptions (T&amp;D) old'!$B$100,Model!AJ$1,'Assumptions (T&amp;D) old'!$B$103,Model!$AM$2699)</f>
        <v>-0.01015101894</v>
      </c>
      <c r="BA2790" s="373">
        <f>IPMT('Assumptions (T&amp;D) old'!$B$100,Model!AK$1,'Assumptions (T&amp;D) old'!$B$103,Model!$AM$2699)</f>
        <v>-0.005193256332</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-0.05905854373</v>
      </c>
      <c r="AO2791" s="373">
        <f>IPMT('Assumptions (T&amp;D) old'!$B$100,Model!X$1,'Assumptions (T&amp;D) old'!$B$103,Model!$AN$2699)</f>
        <v>-0.0562697323</v>
      </c>
      <c r="AP2791" s="373">
        <f>IPMT('Assumptions (T&amp;D) old'!$B$100,Model!Y$1,'Assumptions (T&amp;D) old'!$B$103,Model!$AN$2699)</f>
        <v>-0.05334845232</v>
      </c>
      <c r="AQ2791" s="373">
        <f>IPMT('Assumptions (T&amp;D) old'!$B$100,Model!Z$1,'Assumptions (T&amp;D) old'!$B$103,Model!$AN$2699)</f>
        <v>-0.05028841155</v>
      </c>
      <c r="AR2791" s="373">
        <f>IPMT('Assumptions (T&amp;D) old'!$B$100,Model!AA$1,'Assumptions (T&amp;D) old'!$B$103,Model!$AN$2699)</f>
        <v>-0.04708301884</v>
      </c>
      <c r="AS2791" s="373">
        <f>IPMT('Assumptions (T&amp;D) old'!$B$100,Model!AB$1,'Assumptions (T&amp;D) old'!$B$103,Model!$AN$2699)</f>
        <v>-0.04372536998</v>
      </c>
      <c r="AT2791" s="373">
        <f>IPMT('Assumptions (T&amp;D) old'!$B$100,Model!AC$1,'Assumptions (T&amp;D) old'!$B$103,Model!$AN$2699)</f>
        <v>-0.04020823279</v>
      </c>
      <c r="AU2791" s="373">
        <f>IPMT('Assumptions (T&amp;D) old'!$B$100,Model!AD$1,'Assumptions (T&amp;D) old'!$B$103,Model!$AN$2699)</f>
        <v>-0.03652403159</v>
      </c>
      <c r="AV2791" s="373">
        <f>IPMT('Assumptions (T&amp;D) old'!$B$100,Model!AE$1,'Assumptions (T&amp;D) old'!$B$103,Model!$AN$2699)</f>
        <v>-0.03266483083</v>
      </c>
      <c r="AW2791" s="373">
        <f>IPMT('Assumptions (T&amp;D) old'!$B$100,Model!AF$1,'Assumptions (T&amp;D) old'!$B$103,Model!$AN$2699)</f>
        <v>-0.02862231804</v>
      </c>
      <c r="AX2791" s="373">
        <f>IPMT('Assumptions (T&amp;D) old'!$B$100,Model!AG$1,'Assumptions (T&amp;D) old'!$B$103,Model!$AN$2699)</f>
        <v>-0.02438778589</v>
      </c>
      <c r="AY2791" s="373">
        <f>IPMT('Assumptions (T&amp;D) old'!$B$100,Model!AH$1,'Assumptions (T&amp;D) old'!$B$103,Model!$AN$2699)</f>
        <v>-0.01995211346</v>
      </c>
      <c r="AZ2791" s="373">
        <f>IPMT('Assumptions (T&amp;D) old'!$B$100,Model!AI$1,'Assumptions (T&amp;D) old'!$B$103,Model!$AN$2699)</f>
        <v>-0.01530574659</v>
      </c>
      <c r="BA2791" s="373">
        <f>IPMT('Assumptions (T&amp;D) old'!$B$100,Model!AJ$1,'Assumptions (T&amp;D) old'!$B$103,Model!$AN$2699)</f>
        <v>-0.01043867729</v>
      </c>
      <c r="BB2791" s="373">
        <f>IPMT('Assumptions (T&amp;D) old'!$B$100,Model!AK$1,'Assumptions (T&amp;D) old'!$B$103,Model!$AN$2699)</f>
        <v>-0.005340422204</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-0.06035157541</v>
      </c>
      <c r="AP2792" s="373">
        <f>IPMT('Assumptions (T&amp;D) old'!$B$100,Model!X$1,'Assumptions (T&amp;D) old'!$B$103,Model!$AO$2699)</f>
        <v>-0.05750170555</v>
      </c>
      <c r="AQ2792" s="373">
        <f>IPMT('Assumptions (T&amp;D) old'!$B$100,Model!Y$1,'Assumptions (T&amp;D) old'!$B$103,Model!$AO$2699)</f>
        <v>-0.05451646688</v>
      </c>
      <c r="AR2792" s="373">
        <f>IPMT('Assumptions (T&amp;D) old'!$B$100,Model!Z$1,'Assumptions (T&amp;D) old'!$B$103,Model!$AO$2699)</f>
        <v>-0.05138942937</v>
      </c>
      <c r="AS2792" s="373">
        <f>IPMT('Assumptions (T&amp;D) old'!$B$100,Model!AA$1,'Assumptions (T&amp;D) old'!$B$103,Model!$AO$2699)</f>
        <v>-0.04811385758</v>
      </c>
      <c r="AT2792" s="373">
        <f>IPMT('Assumptions (T&amp;D) old'!$B$100,Model!AB$1,'Assumptions (T&amp;D) old'!$B$103,Model!$AO$2699)</f>
        <v>-0.04468269613</v>
      </c>
      <c r="AU2792" s="373">
        <f>IPMT('Assumptions (T&amp;D) old'!$B$100,Model!AC$1,'Assumptions (T&amp;D) old'!$B$103,Model!$AO$2699)</f>
        <v>-0.04108855451</v>
      </c>
      <c r="AV2792" s="373">
        <f>IPMT('Assumptions (T&amp;D) old'!$B$100,Model!AD$1,'Assumptions (T&amp;D) old'!$B$103,Model!$AO$2699)</f>
        <v>-0.03732369116</v>
      </c>
      <c r="AW2792" s="373">
        <f>IPMT('Assumptions (T&amp;D) old'!$B$100,Model!AE$1,'Assumptions (T&amp;D) old'!$B$103,Model!$AO$2699)</f>
        <v>-0.03337999681</v>
      </c>
      <c r="AX2792" s="373">
        <f>IPMT('Assumptions (T&amp;D) old'!$B$100,Model!AF$1,'Assumptions (T&amp;D) old'!$B$103,Model!$AO$2699)</f>
        <v>-0.02924897697</v>
      </c>
      <c r="AY2792" s="373">
        <f>IPMT('Assumptions (T&amp;D) old'!$B$100,Model!AG$1,'Assumptions (T&amp;D) old'!$B$103,Model!$AO$2699)</f>
        <v>-0.02492173369</v>
      </c>
      <c r="AZ2792" s="373">
        <f>IPMT('Assumptions (T&amp;D) old'!$B$100,Model!AH$1,'Assumptions (T&amp;D) old'!$B$103,Model!$AO$2699)</f>
        <v>-0.02038894635</v>
      </c>
      <c r="BA2792" s="373">
        <f>IPMT('Assumptions (T&amp;D) old'!$B$100,Model!AI$1,'Assumptions (T&amp;D) old'!$B$103,Model!$AO$2699)</f>
        <v>-0.01564085162</v>
      </c>
      <c r="BB2792" s="373">
        <f>IPMT('Assumptions (T&amp;D) old'!$B$100,Model!AJ$1,'Assumptions (T&amp;D) old'!$B$103,Model!$AO$2699)</f>
        <v>-0.01066722239</v>
      </c>
      <c r="BC2792" s="373">
        <f>IPMT('Assumptions (T&amp;D) old'!$B$100,Model!AK$1,'Assumptions (T&amp;D) old'!$B$103,Model!$AO$2699)</f>
        <v>-0.005457345762</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-0.06190538715</v>
      </c>
      <c r="AQ2793" s="373">
        <f>IPMT('Assumptions (T&amp;D) old'!$B$100,Model!X$1,'Assumptions (T&amp;D) old'!$B$103,Model!$AP$2699)</f>
        <v>-0.05898214454</v>
      </c>
      <c r="AR2793" s="373">
        <f>IPMT('Assumptions (T&amp;D) old'!$B$100,Model!Y$1,'Assumptions (T&amp;D) old'!$B$103,Model!$AP$2699)</f>
        <v>-0.05592004791</v>
      </c>
      <c r="AS2793" s="373">
        <f>IPMT('Assumptions (T&amp;D) old'!$B$100,Model!Z$1,'Assumptions (T&amp;D) old'!$B$103,Model!$AP$2699)</f>
        <v>-0.05271250169</v>
      </c>
      <c r="AT2793" s="373">
        <f>IPMT('Assumptions (T&amp;D) old'!$B$100,Model!AA$1,'Assumptions (T&amp;D) old'!$B$103,Model!$AP$2699)</f>
        <v>-0.04935259702</v>
      </c>
      <c r="AU2793" s="373">
        <f>IPMT('Assumptions (T&amp;D) old'!$B$100,Model!AB$1,'Assumptions (T&amp;D) old'!$B$103,Model!$AP$2699)</f>
        <v>-0.04583309689</v>
      </c>
      <c r="AV2793" s="373">
        <f>IPMT('Assumptions (T&amp;D) old'!$B$100,Model!AC$1,'Assumptions (T&amp;D) old'!$B$103,Model!$AP$2699)</f>
        <v>-0.04214642049</v>
      </c>
      <c r="AW2793" s="373">
        <f>IPMT('Assumptions (T&amp;D) old'!$B$100,Model!AD$1,'Assumptions (T&amp;D) old'!$B$103,Model!$AP$2699)</f>
        <v>-0.03828462697</v>
      </c>
      <c r="AX2793" s="373">
        <f>IPMT('Assumptions (T&amp;D) old'!$B$100,Model!AE$1,'Assumptions (T&amp;D) old'!$B$103,Model!$AP$2699)</f>
        <v>-0.03423939825</v>
      </c>
      <c r="AY2793" s="373">
        <f>IPMT('Assumptions (T&amp;D) old'!$B$100,Model!AF$1,'Assumptions (T&amp;D) old'!$B$103,Model!$AP$2699)</f>
        <v>-0.03000202117</v>
      </c>
      <c r="AZ2793" s="373">
        <f>IPMT('Assumptions (T&amp;D) old'!$B$100,Model!AG$1,'Assumptions (T&amp;D) old'!$B$103,Model!$AP$2699)</f>
        <v>-0.02556336868</v>
      </c>
      <c r="BA2793" s="373">
        <f>IPMT('Assumptions (T&amp;D) old'!$B$100,Model!AH$1,'Assumptions (T&amp;D) old'!$B$103,Model!$AP$2699)</f>
        <v>-0.02091388019</v>
      </c>
      <c r="BB2793" s="373">
        <f>IPMT('Assumptions (T&amp;D) old'!$B$100,Model!AI$1,'Assumptions (T&amp;D) old'!$B$103,Model!$AP$2699)</f>
        <v>-0.01604354101</v>
      </c>
      <c r="BC2793" s="373">
        <f>IPMT('Assumptions (T&amp;D) old'!$B$100,Model!AJ$1,'Assumptions (T&amp;D) old'!$B$103,Model!$AP$2699)</f>
        <v>-0.01094186071</v>
      </c>
      <c r="BD2793" s="373">
        <f>IPMT('Assumptions (T&amp;D) old'!$B$100,Model!AK$1,'Assumptions (T&amp;D) old'!$B$103,Model!$AP$2699)</f>
        <v>-0.005597850594</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-0.06397228595</v>
      </c>
      <c r="AR2794" s="373">
        <f>IPMT('Assumptions (T&amp;D) old'!$B$100,Model!X$1,'Assumptions (T&amp;D) old'!$B$103,Model!$AQ$2699)</f>
        <v>-0.06095144204</v>
      </c>
      <c r="AS2794" s="373">
        <f>IPMT('Assumptions (T&amp;D) old'!$B$100,Model!Y$1,'Assumptions (T&amp;D) old'!$B$103,Model!$AQ$2699)</f>
        <v>-0.05778710804</v>
      </c>
      <c r="AT2794" s="373">
        <f>IPMT('Assumptions (T&amp;D) old'!$B$100,Model!Z$1,'Assumptions (T&amp;D) old'!$B$103,Model!$AQ$2699)</f>
        <v>-0.05447246817</v>
      </c>
      <c r="AU2794" s="373">
        <f>IPMT('Assumptions (T&amp;D) old'!$B$100,Model!AA$1,'Assumptions (T&amp;D) old'!$B$103,Model!$AQ$2699)</f>
        <v>-0.05100038291</v>
      </c>
      <c r="AV2794" s="373">
        <f>IPMT('Assumptions (T&amp;D) old'!$B$100,Model!AB$1,'Assumptions (T&amp;D) old'!$B$103,Model!$AQ$2699)</f>
        <v>-0.04736337361</v>
      </c>
      <c r="AW2794" s="373">
        <f>IPMT('Assumptions (T&amp;D) old'!$B$100,Model!AC$1,'Assumptions (T&amp;D) old'!$B$103,Model!$AQ$2699)</f>
        <v>-0.04355360636</v>
      </c>
      <c r="AX2794" s="373">
        <f>IPMT('Assumptions (T&amp;D) old'!$B$100,Model!AD$1,'Assumptions (T&amp;D) old'!$B$103,Model!$AQ$2699)</f>
        <v>-0.03956287516</v>
      </c>
      <c r="AY2794" s="373">
        <f>IPMT('Assumptions (T&amp;D) old'!$B$100,Model!AE$1,'Assumptions (T&amp;D) old'!$B$103,Model!$AQ$2699)</f>
        <v>-0.03538258424</v>
      </c>
      <c r="AZ2794" s="373">
        <f>IPMT('Assumptions (T&amp;D) old'!$B$100,Model!AF$1,'Assumptions (T&amp;D) old'!$B$103,Model!$AQ$2699)</f>
        <v>-0.03100372949</v>
      </c>
      <c r="BA2794" s="373">
        <f>IPMT('Assumptions (T&amp;D) old'!$B$100,Model!AG$1,'Assumptions (T&amp;D) old'!$B$103,Model!$AQ$2699)</f>
        <v>-0.02641687915</v>
      </c>
      <c r="BB2794" s="373">
        <f>IPMT('Assumptions (T&amp;D) old'!$B$100,Model!AH$1,'Assumptions (T&amp;D) old'!$B$103,Model!$AQ$2699)</f>
        <v>-0.02161215341</v>
      </c>
      <c r="BC2794" s="373">
        <f>IPMT('Assumptions (T&amp;D) old'!$B$100,Model!AI$1,'Assumptions (T&amp;D) old'!$B$103,Model!$AQ$2699)</f>
        <v>-0.0165792032</v>
      </c>
      <c r="BD2794" s="373">
        <f>IPMT('Assumptions (T&amp;D) old'!$B$100,Model!AJ$1,'Assumptions (T&amp;D) old'!$B$103,Model!$AQ$2699)</f>
        <v>-0.01130718786</v>
      </c>
      <c r="BE2794" s="373">
        <f>IPMT('Assumptions (T&amp;D) old'!$B$100,Model!AK$1,'Assumptions (T&amp;D) old'!$B$103,Model!$AQ$2699)</f>
        <v>-0.005784751786</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-0.06442837717</v>
      </c>
      <c r="AS2795" s="373">
        <f>IPMT('Assumptions (T&amp;D) old'!$B$100,Model!X$1,'Assumptions (T&amp;D) old'!$B$103,Model!$AR$2699)</f>
        <v>-0.06138599611</v>
      </c>
      <c r="AT2795" s="373">
        <f>IPMT('Assumptions (T&amp;D) old'!$B$100,Model!Y$1,'Assumptions (T&amp;D) old'!$B$103,Model!$AR$2699)</f>
        <v>-0.05819910196</v>
      </c>
      <c r="AU2795" s="373">
        <f>IPMT('Assumptions (T&amp;D) old'!$B$100,Model!Z$1,'Assumptions (T&amp;D) old'!$B$103,Model!$AR$2699)</f>
        <v>-0.05486083032</v>
      </c>
      <c r="AV2795" s="373">
        <f>IPMT('Assumptions (T&amp;D) old'!$B$100,Model!AA$1,'Assumptions (T&amp;D) old'!$B$103,Model!$AR$2699)</f>
        <v>-0.05136399079</v>
      </c>
      <c r="AW2795" s="373">
        <f>IPMT('Assumptions (T&amp;D) old'!$B$100,Model!AB$1,'Assumptions (T&amp;D) old'!$B$103,Model!$AR$2699)</f>
        <v>-0.04770105138</v>
      </c>
      <c r="AX2795" s="373">
        <f>IPMT('Assumptions (T&amp;D) old'!$B$100,Model!AC$1,'Assumptions (T&amp;D) old'!$B$103,Model!$AR$2699)</f>
        <v>-0.04386412235</v>
      </c>
      <c r="AY2795" s="373">
        <f>IPMT('Assumptions (T&amp;D) old'!$B$100,Model!AD$1,'Assumptions (T&amp;D) old'!$B$103,Model!$AR$2699)</f>
        <v>-0.03984493918</v>
      </c>
      <c r="AZ2795" s="373">
        <f>IPMT('Assumptions (T&amp;D) old'!$B$100,Model!AE$1,'Assumptions (T&amp;D) old'!$B$103,Model!$AR$2699)</f>
        <v>-0.03563484482</v>
      </c>
      <c r="BA2795" s="373">
        <f>IPMT('Assumptions (T&amp;D) old'!$B$100,Model!AF$1,'Assumptions (T&amp;D) old'!$B$103,Model!$AR$2699)</f>
        <v>-0.03122477098</v>
      </c>
      <c r="BB2795" s="373">
        <f>IPMT('Assumptions (T&amp;D) old'!$B$100,Model!AG$1,'Assumptions (T&amp;D) old'!$B$103,Model!$AR$2699)</f>
        <v>-0.02660521862</v>
      </c>
      <c r="BC2795" s="373">
        <f>IPMT('Assumptions (T&amp;D) old'!$B$100,Model!AH$1,'Assumptions (T&amp;D) old'!$B$103,Model!$AR$2699)</f>
        <v>-0.02176623753</v>
      </c>
      <c r="BD2795" s="373">
        <f>IPMT('Assumptions (T&amp;D) old'!$B$100,Model!AI$1,'Assumptions (T&amp;D) old'!$B$103,Model!$AR$2699)</f>
        <v>-0.01669740484</v>
      </c>
      <c r="BE2795" s="373">
        <f>IPMT('Assumptions (T&amp;D) old'!$B$100,Model!AJ$1,'Assumptions (T&amp;D) old'!$B$103,Model!$AR$2699)</f>
        <v>-0.0113878026</v>
      </c>
      <c r="BF2795" s="373">
        <f>IPMT('Assumptions (T&amp;D) old'!$B$100,Model!AK$1,'Assumptions (T&amp;D) old'!$B$103,Model!$AR$2699)</f>
        <v>-0.005825994247</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-0.06596521545</v>
      </c>
      <c r="AT2796" s="373">
        <f>IPMT('Assumptions (T&amp;D) old'!$B$100,Model!X$1,'Assumptions (T&amp;D) old'!$B$103,Model!$AS$2699)</f>
        <v>-0.06285026315</v>
      </c>
      <c r="AU2796" s="373">
        <f>IPMT('Assumptions (T&amp;D) old'!$B$100,Model!Y$1,'Assumptions (T&amp;D) old'!$B$103,Model!$AS$2699)</f>
        <v>-0.05958735061</v>
      </c>
      <c r="AV2796" s="373">
        <f>IPMT('Assumptions (T&amp;D) old'!$B$100,Model!Z$1,'Assumptions (T&amp;D) old'!$B$103,Model!$AS$2699)</f>
        <v>-0.05616944972</v>
      </c>
      <c r="AW2796" s="373">
        <f>IPMT('Assumptions (T&amp;D) old'!$B$100,Model!AA$1,'Assumptions (T&amp;D) old'!$B$103,Model!$AS$2699)</f>
        <v>-0.05258919854</v>
      </c>
      <c r="AX2796" s="373">
        <f>IPMT('Assumptions (T&amp;D) old'!$B$100,Model!AB$1,'Assumptions (T&amp;D) old'!$B$103,Model!$AS$2699)</f>
        <v>-0.04883888544</v>
      </c>
      <c r="AY2796" s="373">
        <f>IPMT('Assumptions (T&amp;D) old'!$B$100,Model!AC$1,'Assumptions (T&amp;D) old'!$B$103,Model!$AS$2699)</f>
        <v>-0.04491043245</v>
      </c>
      <c r="AZ2796" s="373">
        <f>IPMT('Assumptions (T&amp;D) old'!$B$100,Model!AD$1,'Assumptions (T&amp;D) old'!$B$103,Model!$AS$2699)</f>
        <v>-0.04079537796</v>
      </c>
      <c r="BA2796" s="373">
        <f>IPMT('Assumptions (T&amp;D) old'!$B$100,Model!AE$1,'Assumptions (T&amp;D) old'!$B$103,Model!$AS$2699)</f>
        <v>-0.03648485837</v>
      </c>
      <c r="BB2796" s="373">
        <f>IPMT('Assumptions (T&amp;D) old'!$B$100,Model!AF$1,'Assumptions (T&amp;D) old'!$B$103,Model!$AS$2699)</f>
        <v>-0.0319695891</v>
      </c>
      <c r="BC2796" s="373">
        <f>IPMT('Assumptions (T&amp;D) old'!$B$100,Model!AG$1,'Assumptions (T&amp;D) old'!$B$103,Model!$AS$2699)</f>
        <v>-0.02723984455</v>
      </c>
      <c r="BD2796" s="373">
        <f>IPMT('Assumptions (T&amp;D) old'!$B$100,Model!AH$1,'Assumptions (T&amp;D) old'!$B$103,Model!$AS$2699)</f>
        <v>-0.02228543712</v>
      </c>
      <c r="BE2796" s="373">
        <f>IPMT('Assumptions (T&amp;D) old'!$B$100,Model!AI$1,'Assumptions (T&amp;D) old'!$B$103,Model!$AS$2699)</f>
        <v>-0.01709569535</v>
      </c>
      <c r="BF2796" s="373">
        <f>IPMT('Assumptions (T&amp;D) old'!$B$100,Model!AJ$1,'Assumptions (T&amp;D) old'!$B$103,Model!$AS$2699)</f>
        <v>-0.01165944084</v>
      </c>
      <c r="BG2796" s="373">
        <f>IPMT('Assumptions (T&amp;D) old'!$B$100,Model!AK$1,'Assumptions (T&amp;D) old'!$B$103,Model!$AS$2699)</f>
        <v>-0.005964964238</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-0.06802171867</v>
      </c>
      <c r="AU2797" s="373">
        <f>IPMT('Assumptions (T&amp;D) old'!$B$100,Model!X$1,'Assumptions (T&amp;D) old'!$B$103,Model!$AT$2699)</f>
        <v>-0.06480965595</v>
      </c>
      <c r="AV2797" s="373">
        <f>IPMT('Assumptions (T&amp;D) old'!$B$100,Model!Y$1,'Assumptions (T&amp;D) old'!$B$103,Model!$AT$2699)</f>
        <v>-0.06144502025</v>
      </c>
      <c r="AW2797" s="373">
        <f>IPMT('Assumptions (T&amp;D) old'!$B$100,Model!Z$1,'Assumptions (T&amp;D) old'!$B$103,Model!$AT$2699)</f>
        <v>-0.05792056435</v>
      </c>
      <c r="AX2797" s="373">
        <f>IPMT('Assumptions (T&amp;D) old'!$B$100,Model!AA$1,'Assumptions (T&amp;D) old'!$B$103,Model!$AT$2699)</f>
        <v>-0.0542286968</v>
      </c>
      <c r="AY2797" s="373">
        <f>IPMT('Assumptions (T&amp;D) old'!$B$100,Model!AB$1,'Assumptions (T&amp;D) old'!$B$103,Model!$AT$2699)</f>
        <v>-0.05036146554</v>
      </c>
      <c r="AZ2797" s="373">
        <f>IPMT('Assumptions (T&amp;D) old'!$B$100,Model!AC$1,'Assumptions (T&amp;D) old'!$B$103,Model!$AT$2699)</f>
        <v>-0.0463105408</v>
      </c>
      <c r="BA2797" s="373">
        <f>IPMT('Assumptions (T&amp;D) old'!$B$100,Model!AD$1,'Assumptions (T&amp;D) old'!$B$103,Model!$AT$2699)</f>
        <v>-0.04206719713</v>
      </c>
      <c r="BB2797" s="373">
        <f>IPMT('Assumptions (T&amp;D) old'!$B$100,Model!AE$1,'Assumptions (T&amp;D) old'!$B$103,Model!$AT$2699)</f>
        <v>-0.03762229464</v>
      </c>
      <c r="BC2797" s="373">
        <f>IPMT('Assumptions (T&amp;D) old'!$B$100,Model!AF$1,'Assumptions (T&amp;D) old'!$B$103,Model!$AT$2699)</f>
        <v>-0.03296625928</v>
      </c>
      <c r="BD2797" s="373">
        <f>IPMT('Assumptions (T&amp;D) old'!$B$100,Model!AG$1,'Assumptions (T&amp;D) old'!$B$103,Model!$AT$2699)</f>
        <v>-0.02808906224</v>
      </c>
      <c r="BE2797" s="373">
        <f>IPMT('Assumptions (T&amp;D) old'!$B$100,Model!AH$1,'Assumptions (T&amp;D) old'!$B$103,Model!$AT$2699)</f>
        <v>-0.02298019834</v>
      </c>
      <c r="BF2797" s="373">
        <f>IPMT('Assumptions (T&amp;D) old'!$B$100,Model!AI$1,'Assumptions (T&amp;D) old'!$B$103,Model!$AT$2699)</f>
        <v>-0.0176286634</v>
      </c>
      <c r="BG2797" s="373">
        <f>IPMT('Assumptions (T&amp;D) old'!$B$100,Model!AJ$1,'Assumptions (T&amp;D) old'!$B$103,Model!$AT$2699)</f>
        <v>-0.01202293056</v>
      </c>
      <c r="BH2797" s="373">
        <f>IPMT('Assumptions (T&amp;D) old'!$B$100,Model!AK$1,'Assumptions (T&amp;D) old'!$B$103,Model!$AT$2699)</f>
        <v>-0.0061509254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-0.07015804411</v>
      </c>
      <c r="AV2798" s="373">
        <f>IPMT('Assumptions (T&amp;D) old'!$B$100,Model!X$1,'Assumptions (T&amp;D) old'!$B$103,Model!$AU$2699)</f>
        <v>-0.06684510168</v>
      </c>
      <c r="AW2798" s="373">
        <f>IPMT('Assumptions (T&amp;D) old'!$B$100,Model!Y$1,'Assumptions (T&amp;D) old'!$B$103,Model!$AU$2699)</f>
        <v>-0.06337479448</v>
      </c>
      <c r="AX2798" s="373">
        <f>IPMT('Assumptions (T&amp;D) old'!$B$100,Model!Z$1,'Assumptions (T&amp;D) old'!$B$103,Model!$AU$2699)</f>
        <v>-0.05973964769</v>
      </c>
      <c r="AY2798" s="373">
        <f>IPMT('Assumptions (T&amp;D) old'!$B$100,Model!AA$1,'Assumptions (T&amp;D) old'!$B$103,Model!$AU$2699)</f>
        <v>-0.05593183143</v>
      </c>
      <c r="AZ2798" s="373">
        <f>IPMT('Assumptions (T&amp;D) old'!$B$100,Model!AB$1,'Assumptions (T&amp;D) old'!$B$103,Model!$AU$2699)</f>
        <v>-0.0519431439</v>
      </c>
      <c r="BA2798" s="373">
        <f>IPMT('Assumptions (T&amp;D) old'!$B$100,Model!AC$1,'Assumptions (T&amp;D) old'!$B$103,Model!$AU$2699)</f>
        <v>-0.04776499371</v>
      </c>
      <c r="BB2798" s="373">
        <f>IPMT('Assumptions (T&amp;D) old'!$B$100,Model!AD$1,'Assumptions (T&amp;D) old'!$B$103,Model!$AU$2699)</f>
        <v>-0.04338838138</v>
      </c>
      <c r="BC2798" s="373">
        <f>IPMT('Assumptions (T&amp;D) old'!$B$100,Model!AE$1,'Assumptions (T&amp;D) old'!$B$103,Model!$AU$2699)</f>
        <v>-0.03880387997</v>
      </c>
      <c r="BD2798" s="373">
        <f>IPMT('Assumptions (T&amp;D) old'!$B$100,Model!AF$1,'Assumptions (T&amp;D) old'!$B$103,Model!$AU$2699)</f>
        <v>-0.03400161475</v>
      </c>
      <c r="BE2798" s="373">
        <f>IPMT('Assumptions (T&amp;D) old'!$B$100,Model!AG$1,'Assumptions (T&amp;D) old'!$B$103,Model!$AU$2699)</f>
        <v>-0.02897124192</v>
      </c>
      <c r="BF2798" s="373">
        <f>IPMT('Assumptions (T&amp;D) old'!$B$100,Model!AH$1,'Assumptions (T&amp;D) old'!$B$103,Model!$AU$2699)</f>
        <v>-0.02370192639</v>
      </c>
      <c r="BG2798" s="373">
        <f>IPMT('Assumptions (T&amp;D) old'!$B$100,Model!AI$1,'Assumptions (T&amp;D) old'!$B$103,Model!$AU$2699)</f>
        <v>-0.01818231836</v>
      </c>
      <c r="BH2798" s="373">
        <f>IPMT('Assumptions (T&amp;D) old'!$B$100,Model!AJ$1,'Assumptions (T&amp;D) old'!$B$103,Model!$AU$2699)</f>
        <v>-0.01240052896</v>
      </c>
      <c r="BI2798" s="373">
        <f>IPMT('Assumptions (T&amp;D) old'!$B$100,Model!AK$1,'Assumptions (T&amp;D) old'!$B$103,Model!$AU$2699)</f>
        <v>-0.00634410456</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-0.07084615118</v>
      </c>
      <c r="AW2799" s="373">
        <f>IPMT('Assumptions (T&amp;D) old'!$B$100,Model!X$1,'Assumptions (T&amp;D) old'!$B$103,Model!$AV$2699)</f>
        <v>-0.06750071556</v>
      </c>
      <c r="AX2799" s="373">
        <f>IPMT('Assumptions (T&amp;D) old'!$B$100,Model!Y$1,'Assumptions (T&amp;D) old'!$B$103,Model!$AV$2699)</f>
        <v>-0.06399637174</v>
      </c>
      <c r="AY2799" s="373">
        <f>IPMT('Assumptions (T&amp;D) old'!$B$100,Model!Z$1,'Assumptions (T&amp;D) old'!$B$103,Model!$AV$2699)</f>
        <v>-0.06032557158</v>
      </c>
      <c r="AZ2799" s="373">
        <f>IPMT('Assumptions (T&amp;D) old'!$B$100,Model!AA$1,'Assumptions (T&amp;D) old'!$B$103,Model!$AV$2699)</f>
        <v>-0.05648040843</v>
      </c>
      <c r="BA2799" s="373">
        <f>IPMT('Assumptions (T&amp;D) old'!$B$100,Model!AB$1,'Assumptions (T&amp;D) old'!$B$103,Model!$AV$2699)</f>
        <v>-0.05245260002</v>
      </c>
      <c r="BB2799" s="373">
        <f>IPMT('Assumptions (T&amp;D) old'!$B$100,Model!AC$1,'Assumptions (T&amp;D) old'!$B$103,Model!$AV$2699)</f>
        <v>-0.04823347071</v>
      </c>
      <c r="BC2799" s="373">
        <f>IPMT('Assumptions (T&amp;D) old'!$B$100,Model!AD$1,'Assumptions (T&amp;D) old'!$B$103,Model!$AV$2699)</f>
        <v>-0.04381393276</v>
      </c>
      <c r="BD2799" s="373">
        <f>IPMT('Assumptions (T&amp;D) old'!$B$100,Model!AE$1,'Assumptions (T&amp;D) old'!$B$103,Model!$AV$2699)</f>
        <v>-0.03918446676</v>
      </c>
      <c r="BE2799" s="373">
        <f>IPMT('Assumptions (T&amp;D) old'!$B$100,Model!AF$1,'Assumptions (T&amp;D) old'!$B$103,Model!$AV$2699)</f>
        <v>-0.03433510112</v>
      </c>
      <c r="BF2799" s="373">
        <f>IPMT('Assumptions (T&amp;D) old'!$B$100,Model!AG$1,'Assumptions (T&amp;D) old'!$B$103,Model!$AV$2699)</f>
        <v>-0.02925539061</v>
      </c>
      <c r="BG2799" s="373">
        <f>IPMT('Assumptions (T&amp;D) old'!$B$100,Model!AH$1,'Assumptions (T&amp;D) old'!$B$103,Model!$AV$2699)</f>
        <v>-0.02393439386</v>
      </c>
      <c r="BH2799" s="373">
        <f>IPMT('Assumptions (T&amp;D) old'!$B$100,Model!AI$1,'Assumptions (T&amp;D) old'!$B$103,Model!$AV$2699)</f>
        <v>-0.01836064976</v>
      </c>
      <c r="BI2799" s="373">
        <f>IPMT('Assumptions (T&amp;D) old'!$B$100,Model!AJ$1,'Assumptions (T&amp;D) old'!$B$103,Model!$AV$2699)</f>
        <v>-0.01252215281</v>
      </c>
      <c r="BJ2799" s="373">
        <f>IPMT('Assumptions (T&amp;D) old'!$B$100,Model!AK$1,'Assumptions (T&amp;D) old'!$B$103,Model!$AV$2699)</f>
        <v>-0.006406327264</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-0.07233246252</v>
      </c>
      <c r="AX2800" s="373">
        <f>IPMT('Assumptions (T&amp;D) old'!$B$100,Model!X$1,'Assumptions (T&amp;D) old'!$B$103,Model!$AW$2699)</f>
        <v>-0.06891684158</v>
      </c>
      <c r="AY2800" s="373">
        <f>IPMT('Assumptions (T&amp;D) old'!$B$100,Model!Y$1,'Assumptions (T&amp;D) old'!$B$103,Model!$AW$2699)</f>
        <v>-0.06533897866</v>
      </c>
      <c r="AZ2800" s="373">
        <f>IPMT('Assumptions (T&amp;D) old'!$B$100,Model!Z$1,'Assumptions (T&amp;D) old'!$B$103,Model!$AW$2699)</f>
        <v>-0.06159116724</v>
      </c>
      <c r="BA2800" s="373">
        <f>IPMT('Assumptions (T&amp;D) old'!$B$100,Model!AA$1,'Assumptions (T&amp;D) old'!$B$103,Model!$AW$2699)</f>
        <v>-0.05766533478</v>
      </c>
      <c r="BB2800" s="373">
        <f>IPMT('Assumptions (T&amp;D) old'!$B$100,Model!AB$1,'Assumptions (T&amp;D) old'!$B$103,Model!$AW$2699)</f>
        <v>-0.05355302527</v>
      </c>
      <c r="BC2800" s="373">
        <f>IPMT('Assumptions (T&amp;D) old'!$B$100,Model!AC$1,'Assumptions (T&amp;D) old'!$B$103,Model!$AW$2699)</f>
        <v>-0.04924538107</v>
      </c>
      <c r="BD2800" s="373">
        <f>IPMT('Assumptions (T&amp;D) old'!$B$100,Model!AD$1,'Assumptions (T&amp;D) old'!$B$103,Model!$AW$2699)</f>
        <v>-0.04473312377</v>
      </c>
      <c r="BE2800" s="373">
        <f>IPMT('Assumptions (T&amp;D) old'!$B$100,Model!AE$1,'Assumptions (T&amp;D) old'!$B$103,Model!$AW$2699)</f>
        <v>-0.04000653424</v>
      </c>
      <c r="BF2800" s="373">
        <f>IPMT('Assumptions (T&amp;D) old'!$B$100,Model!AF$1,'Assumptions (T&amp;D) old'!$B$103,Model!$AW$2699)</f>
        <v>-0.03505543171</v>
      </c>
      <c r="BG2800" s="373">
        <f>IPMT('Assumptions (T&amp;D) old'!$B$100,Model!AG$1,'Assumptions (T&amp;D) old'!$B$103,Model!$AW$2699)</f>
        <v>-0.02986915181</v>
      </c>
      <c r="BH2800" s="373">
        <f>IPMT('Assumptions (T&amp;D) old'!$B$100,Model!AH$1,'Assumptions (T&amp;D) old'!$B$103,Model!$AW$2699)</f>
        <v>-0.02443652362</v>
      </c>
      <c r="BI2800" s="373">
        <f>IPMT('Assumptions (T&amp;D) old'!$B$100,Model!AI$1,'Assumptions (T&amp;D) old'!$B$103,Model!$AW$2699)</f>
        <v>-0.01874584559</v>
      </c>
      <c r="BJ2800" s="373">
        <f>IPMT('Assumptions (T&amp;D) old'!$B$100,Model!AJ$1,'Assumptions (T&amp;D) old'!$B$103,Model!$AW$2699)</f>
        <v>-0.01278486035</v>
      </c>
      <c r="BK2800" s="373">
        <f>IPMT('Assumptions (T&amp;D) old'!$B$100,Model!AK$1,'Assumptions (T&amp;D) old'!$B$103,Model!$AW$2699)</f>
        <v>-0.00654072831</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-0.0740194913</v>
      </c>
      <c r="AY2801" s="373">
        <f>IPMT('Assumptions (T&amp;D) old'!$B$100,Model!X$1,'Assumptions (T&amp;D) old'!$B$103,Model!$AX$2699)</f>
        <v>-0.07052420695</v>
      </c>
      <c r="AZ2801" s="373">
        <f>IPMT('Assumptions (T&amp;D) old'!$B$100,Model!Y$1,'Assumptions (T&amp;D) old'!$B$103,Model!$AX$2699)</f>
        <v>-0.06686289659</v>
      </c>
      <c r="BA2801" s="373">
        <f>IPMT('Assumptions (T&amp;D) old'!$B$100,Model!Z$1,'Assumptions (T&amp;D) old'!$B$103,Model!$AX$2699)</f>
        <v>-0.063027674</v>
      </c>
      <c r="BB2801" s="373">
        <f>IPMT('Assumptions (T&amp;D) old'!$B$100,Model!AA$1,'Assumptions (T&amp;D) old'!$B$103,Model!$AX$2699)</f>
        <v>-0.05901027833</v>
      </c>
      <c r="BC2801" s="373">
        <f>IPMT('Assumptions (T&amp;D) old'!$B$100,Model!AB$1,'Assumptions (T&amp;D) old'!$B$103,Model!$AX$2699)</f>
        <v>-0.05480205637</v>
      </c>
      <c r="BD2801" s="373">
        <f>IPMT('Assumptions (T&amp;D) old'!$B$100,Model!AC$1,'Assumptions (T&amp;D) old'!$B$103,Model!$AX$2699)</f>
        <v>-0.05039394386</v>
      </c>
      <c r="BE2801" s="373">
        <f>IPMT('Assumptions (T&amp;D) old'!$B$100,Model!AD$1,'Assumptions (T&amp;D) old'!$B$103,Model!$AX$2699)</f>
        <v>-0.04577644601</v>
      </c>
      <c r="BF2801" s="373">
        <f>IPMT('Assumptions (T&amp;D) old'!$B$100,Model!AE$1,'Assumptions (T&amp;D) old'!$B$103,Model!$AX$2699)</f>
        <v>-0.04093961701</v>
      </c>
      <c r="BG2801" s="373">
        <f>IPMT('Assumptions (T&amp;D) old'!$B$100,Model!AF$1,'Assumptions (T&amp;D) old'!$B$103,Model!$AX$2699)</f>
        <v>-0.03587303863</v>
      </c>
      <c r="BH2801" s="373">
        <f>IPMT('Assumptions (T&amp;D) old'!$B$100,Model!AG$1,'Assumptions (T&amp;D) old'!$B$103,Model!$AX$2699)</f>
        <v>-0.03056579778</v>
      </c>
      <c r="BI2801" s="373">
        <f>IPMT('Assumptions (T&amp;D) old'!$B$100,Model!AH$1,'Assumptions (T&amp;D) old'!$B$103,Model!$AX$2699)</f>
        <v>-0.025006463</v>
      </c>
      <c r="BJ2801" s="373">
        <f>IPMT('Assumptions (T&amp;D) old'!$B$100,Model!AI$1,'Assumptions (T&amp;D) old'!$B$103,Model!$AX$2699)</f>
        <v>-0.0191830598</v>
      </c>
      <c r="BK2801" s="373">
        <f>IPMT('Assumptions (T&amp;D) old'!$B$100,Model!AJ$1,'Assumptions (T&amp;D) old'!$B$103,Model!$AX$2699)</f>
        <v>-0.01308304496</v>
      </c>
      <c r="BL2801" s="373">
        <f>IPMT('Assumptions (T&amp;D) old'!$B$100,Model!AK$1,'Assumptions (T&amp;D) old'!$B$103,Model!$AX$2699)</f>
        <v>-0.006693279412</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-0.07575000075</v>
      </c>
      <c r="AZ2802" s="373">
        <f>IPMT('Assumptions (T&amp;D) old'!$B$100,Model!X$1,'Assumptions (T&amp;D) old'!$B$103,Model!$AY$2699)</f>
        <v>-0.07217299979</v>
      </c>
      <c r="BA2802" s="373">
        <f>IPMT('Assumptions (T&amp;D) old'!$B$100,Model!Y$1,'Assumptions (T&amp;D) old'!$B$103,Model!$AY$2699)</f>
        <v>-0.06842609127</v>
      </c>
      <c r="BB2802" s="373">
        <f>IPMT('Assumptions (T&amp;D) old'!$B$100,Model!Z$1,'Assumptions (T&amp;D) old'!$B$103,Model!$AY$2699)</f>
        <v>-0.0645012046</v>
      </c>
      <c r="BC2802" s="373">
        <f>IPMT('Assumptions (T&amp;D) old'!$B$100,Model!AA$1,'Assumptions (T&amp;D) old'!$B$103,Model!$AY$2699)</f>
        <v>-0.06038988582</v>
      </c>
      <c r="BD2802" s="373">
        <f>IPMT('Assumptions (T&amp;D) old'!$B$100,Model!AB$1,'Assumptions (T&amp;D) old'!$B$103,Model!$AY$2699)</f>
        <v>-0.05608327939</v>
      </c>
      <c r="BE2802" s="373">
        <f>IPMT('Assumptions (T&amp;D) old'!$B$100,Model!AC$1,'Assumptions (T&amp;D) old'!$B$103,Model!$AY$2699)</f>
        <v>-0.05157210916</v>
      </c>
      <c r="BF2802" s="373">
        <f>IPMT('Assumptions (T&amp;D) old'!$B$100,Model!AD$1,'Assumptions (T&amp;D) old'!$B$103,Model!$AY$2699)</f>
        <v>-0.04684665834</v>
      </c>
      <c r="BG2802" s="373">
        <f>IPMT('Assumptions (T&amp;D) old'!$B$100,Model!AE$1,'Assumptions (T&amp;D) old'!$B$103,Model!$AY$2699)</f>
        <v>-0.04189674861</v>
      </c>
      <c r="BH2802" s="373">
        <f>IPMT('Assumptions (T&amp;D) old'!$B$100,Model!AF$1,'Assumptions (T&amp;D) old'!$B$103,Model!$AY$2699)</f>
        <v>-0.03671171817</v>
      </c>
      <c r="BI2802" s="373">
        <f>IPMT('Assumptions (T&amp;D) old'!$B$100,Model!AG$1,'Assumptions (T&amp;D) old'!$B$103,Model!$AY$2699)</f>
        <v>-0.03128039878</v>
      </c>
      <c r="BJ2802" s="373">
        <f>IPMT('Assumptions (T&amp;D) old'!$B$100,Model!AH$1,'Assumptions (T&amp;D) old'!$B$103,Model!$AY$2699)</f>
        <v>-0.02559109172</v>
      </c>
      <c r="BK2802" s="373">
        <f>IPMT('Assumptions (T&amp;D) old'!$B$100,Model!AI$1,'Assumptions (T&amp;D) old'!$B$103,Model!$AY$2699)</f>
        <v>-0.01963154257</v>
      </c>
      <c r="BL2802" s="373">
        <f>IPMT('Assumptions (T&amp;D) old'!$B$100,Model!AJ$1,'Assumptions (T&amp;D) old'!$B$103,Model!$AY$2699)</f>
        <v>-0.01338891484</v>
      </c>
      <c r="BM2802" s="373">
        <f>IPMT('Assumptions (T&amp;D) old'!$B$100,Model!AK$1,'Assumptions (T&amp;D) old'!$B$103,Model!$AY$2699)</f>
        <v>-0.006849762294</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-0.07859719407</v>
      </c>
      <c r="BA2803" s="373">
        <f>IPMT('Assumptions (T&amp;D) old'!$B$100,Model!X$1,'Assumptions (T&amp;D) old'!$B$103,Model!$AZ$2699)</f>
        <v>-0.07488574541</v>
      </c>
      <c r="BB2803" s="373">
        <f>IPMT('Assumptions (T&amp;D) old'!$B$100,Model!Y$1,'Assumptions (T&amp;D) old'!$B$103,Model!$AZ$2699)</f>
        <v>-0.07099800293</v>
      </c>
      <c r="BC2803" s="373">
        <f>IPMT('Assumptions (T&amp;D) old'!$B$100,Model!Z$1,'Assumptions (T&amp;D) old'!$B$103,Model!$AZ$2699)</f>
        <v>-0.06692559269</v>
      </c>
      <c r="BD2803" s="373">
        <f>IPMT('Assumptions (T&amp;D) old'!$B$100,Model!AA$1,'Assumptions (T&amp;D) old'!$B$103,Model!$AZ$2699)</f>
        <v>-0.06265974295</v>
      </c>
      <c r="BE2803" s="373">
        <f>IPMT('Assumptions (T&amp;D) old'!$B$100,Model!AB$1,'Assumptions (T&amp;D) old'!$B$103,Model!$AZ$2699)</f>
        <v>-0.05819126536</v>
      </c>
      <c r="BF2803" s="373">
        <f>IPMT('Assumptions (T&amp;D) old'!$B$100,Model!AC$1,'Assumptions (T&amp;D) old'!$B$103,Model!$AZ$2699)</f>
        <v>-0.05351053508</v>
      </c>
      <c r="BG2803" s="373">
        <f>IPMT('Assumptions (T&amp;D) old'!$B$100,Model!AD$1,'Assumptions (T&amp;D) old'!$B$103,Model!$AZ$2699)</f>
        <v>-0.04860747011</v>
      </c>
      <c r="BH2803" s="373">
        <f>IPMT('Assumptions (T&amp;D) old'!$B$100,Model!AE$1,'Assumptions (T&amp;D) old'!$B$103,Model!$AZ$2699)</f>
        <v>-0.04347150956</v>
      </c>
      <c r="BI2803" s="373">
        <f>IPMT('Assumptions (T&amp;D) old'!$B$100,Model!AF$1,'Assumptions (T&amp;D) old'!$B$103,Model!$AZ$2699)</f>
        <v>-0.03809159088</v>
      </c>
      <c r="BJ2803" s="373">
        <f>IPMT('Assumptions (T&amp;D) old'!$B$100,Model!AG$1,'Assumptions (T&amp;D) old'!$B$103,Model!$AZ$2699)</f>
        <v>-0.03245612606</v>
      </c>
      <c r="BK2803" s="373">
        <f>IPMT('Assumptions (T&amp;D) old'!$B$100,Model!AH$1,'Assumptions (T&amp;D) old'!$B$103,Model!$AZ$2699)</f>
        <v>-0.02655297667</v>
      </c>
      <c r="BL2803" s="373">
        <f>IPMT('Assumptions (T&amp;D) old'!$B$100,Model!AI$1,'Assumptions (T&amp;D) old'!$B$103,Model!$AZ$2699)</f>
        <v>-0.02036942767</v>
      </c>
      <c r="BM2803" s="373">
        <f>IPMT('Assumptions (T&amp;D) old'!$B$100,Model!AJ$1,'Assumptions (T&amp;D) old'!$B$103,Model!$AZ$2699)</f>
        <v>-0.0138921601</v>
      </c>
      <c r="BN2803" s="373">
        <f>IPMT('Assumptions (T&amp;D) old'!$B$100,Model!AK$1,'Assumptions (T&amp;D) old'!$B$103,Model!$AZ$2699)</f>
        <v>-0.007107222324</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-0.08014932903</v>
      </c>
      <c r="BB2804" s="373">
        <f>IPMT('Assumptions (T&amp;D) old'!$B$100,Model!X$1,'Assumptions (T&amp;D) old'!$B$103,Model!$BA$2699)</f>
        <v>-0.07636458679</v>
      </c>
      <c r="BC2804" s="373">
        <f>IPMT('Assumptions (T&amp;D) old'!$B$100,Model!Y$1,'Assumptions (T&amp;D) old'!$B$103,Model!$BA$2699)</f>
        <v>-0.0724000693</v>
      </c>
      <c r="BD2804" s="373">
        <f>IPMT('Assumptions (T&amp;D) old'!$B$100,Model!Z$1,'Assumptions (T&amp;D) old'!$B$103,Model!$BA$2699)</f>
        <v>-0.06824723722</v>
      </c>
      <c r="BE2804" s="373">
        <f>IPMT('Assumptions (T&amp;D) old'!$B$100,Model!AA$1,'Assumptions (T&amp;D) old'!$B$103,Model!$BA$2699)</f>
        <v>-0.06389714562</v>
      </c>
      <c r="BF2804" s="373">
        <f>IPMT('Assumptions (T&amp;D) old'!$B$100,Model!AB$1,'Assumptions (T&amp;D) old'!$B$103,Model!$BA$2699)</f>
        <v>-0.05934042467</v>
      </c>
      <c r="BG2804" s="373">
        <f>IPMT('Assumptions (T&amp;D) old'!$B$100,Model!AC$1,'Assumptions (T&amp;D) old'!$B$103,Model!$BA$2699)</f>
        <v>-0.05456725947</v>
      </c>
      <c r="BH2804" s="373">
        <f>IPMT('Assumptions (T&amp;D) old'!$B$100,Model!AD$1,'Assumptions (T&amp;D) old'!$B$103,Model!$BA$2699)</f>
        <v>-0.04956736893</v>
      </c>
      <c r="BI2804" s="373">
        <f>IPMT('Assumptions (T&amp;D) old'!$B$100,Model!AE$1,'Assumptions (T&amp;D) old'!$B$103,Model!$BA$2699)</f>
        <v>-0.04432998359</v>
      </c>
      <c r="BJ2804" s="373">
        <f>IPMT('Assumptions (T&amp;D) old'!$B$100,Model!AF$1,'Assumptions (T&amp;D) old'!$B$103,Model!$BA$2699)</f>
        <v>-0.03884382244</v>
      </c>
      <c r="BK2804" s="373">
        <f>IPMT('Assumptions (T&amp;D) old'!$B$100,Model!AG$1,'Assumptions (T&amp;D) old'!$B$103,Model!$BA$2699)</f>
        <v>-0.03309706864</v>
      </c>
      <c r="BL2804" s="373">
        <f>IPMT('Assumptions (T&amp;D) old'!$B$100,Model!AH$1,'Assumptions (T&amp;D) old'!$B$103,Model!$BA$2699)</f>
        <v>-0.02707734403</v>
      </c>
      <c r="BM2804" s="373">
        <f>IPMT('Assumptions (T&amp;D) old'!$B$100,Model!AI$1,'Assumptions (T&amp;D) old'!$B$103,Model!$BA$2699)</f>
        <v>-0.0207716825</v>
      </c>
      <c r="BN2804" s="373">
        <f>IPMT('Assumptions (T&amp;D) old'!$B$100,Model!AJ$1,'Assumptions (T&amp;D) old'!$B$103,Model!$BA$2699)</f>
        <v>-0.01416650205</v>
      </c>
      <c r="BO2804" s="373">
        <f>IPMT('Assumptions (T&amp;D) old'!$B$100,Model!AK$1,'Assumptions (T&amp;D) old'!$B$103,Model!$BA$2699)</f>
        <v>-0.007247575531</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0.004097349631</v>
      </c>
      <c r="D2805" s="375">
        <f>SUM($C$2698:D2698)*'Assumptions (T&amp;D)'!$C$25</f>
        <v>0.009732895651</v>
      </c>
      <c r="E2805" s="375">
        <f>SUM($C$2698:E2698)*'Assumptions (T&amp;D)'!$C$25</f>
        <v>0.01564323658</v>
      </c>
      <c r="F2805" s="375">
        <f>SUM($C$2698:F2698)*'Assumptions (T&amp;D)'!$C$25</f>
        <v>0.02242019314</v>
      </c>
      <c r="G2805" s="375">
        <f>SUM($C$2698:G2698)*'Assumptions (T&amp;D)'!$C$25</f>
        <v>0.02944055373</v>
      </c>
      <c r="H2805" s="375">
        <f>SUM($C$2698:H2698)*'Assumptions (T&amp;D)'!$C$25</f>
        <v>0.04017428337</v>
      </c>
      <c r="I2805" s="375">
        <f>SUM($C$2698:I2698)*'Assumptions (T&amp;D)'!$C$25</f>
        <v>0.06535954553</v>
      </c>
      <c r="J2805" s="375">
        <f>SUM($C$2698:J2698)*'Assumptions (T&amp;D)'!$C$25</f>
        <v>0.09377964375</v>
      </c>
      <c r="K2805" s="375">
        <f>SUM($C$2698:K2698)*'Assumptions (T&amp;D)'!$C$25</f>
        <v>0.170646024</v>
      </c>
      <c r="L2805" s="375">
        <f>SUM($C$2698:L2698)*'Assumptions (T&amp;D)'!$C$25</f>
        <v>0.1951057793</v>
      </c>
      <c r="M2805" s="375">
        <f>SUM($C$2698:M2698)*'Assumptions (T&amp;D)'!$C$25</f>
        <v>0.2201630706</v>
      </c>
      <c r="N2805" s="375">
        <f>SUM($C$2698:N2698)*'Assumptions (T&amp;D)'!$C$25</f>
        <v>0.2431145921</v>
      </c>
      <c r="O2805" s="375">
        <f>SUM($C$2698:O2698)*'Assumptions (T&amp;D)'!$C$25</f>
        <v>0.2969619918</v>
      </c>
      <c r="P2805" s="375">
        <f>SUM($C$2698:P2698)*'Assumptions (T&amp;D)'!$C$25</f>
        <v>0.3641488536</v>
      </c>
      <c r="Q2805" s="375">
        <f>SUM($C$2698:Q2698)*'Assumptions (T&amp;D)'!$C$25</f>
        <v>0.4162890498</v>
      </c>
      <c r="R2805" s="375">
        <f>SUM($C$2698:R2698)*'Assumptions (T&amp;D)'!$C$25</f>
        <v>0.4850549247</v>
      </c>
      <c r="S2805" s="375">
        <f>SUM($C$2698:S2698)*'Assumptions (T&amp;D)'!$C$25</f>
        <v>0.5433726357</v>
      </c>
      <c r="T2805" s="375">
        <f>SUM($C$2698:T2698)*'Assumptions (T&amp;D)'!$C$25</f>
        <v>0.6067297429</v>
      </c>
      <c r="U2805" s="375">
        <f>SUM($C$2698:U2698)*'Assumptions (T&amp;D)'!$C$25</f>
        <v>0.6708871355</v>
      </c>
      <c r="V2805" s="375">
        <f>SUM($C$2698:V2698)*'Assumptions (T&amp;D)'!$C$25</f>
        <v>0.7373867098</v>
      </c>
      <c r="W2805" s="375">
        <f>SUM($C$2698:W2698)*'Assumptions (T&amp;D)'!$C$25</f>
        <v>0.8051995158</v>
      </c>
      <c r="X2805" s="375">
        <f>SUM($C$2698:X2698)*'Assumptions (T&amp;D)'!$C$25</f>
        <v>0.8759990512</v>
      </c>
      <c r="Y2805" s="375">
        <f>SUM($C$2698:Y2698)*'Assumptions (T&amp;D)'!$C$25</f>
        <v>0.9484800457</v>
      </c>
      <c r="Z2805" s="375">
        <f>SUM($C$2698:Z2698)*'Assumptions (T&amp;D)'!$C$25</f>
        <v>1.0226813</v>
      </c>
      <c r="AA2805" s="375">
        <f>SUM($C$2698:AA2698)*'Assumptions (T&amp;D)'!$C$25</f>
        <v>1.09864249</v>
      </c>
      <c r="AB2805" s="375">
        <f>SUM($C$2698:AB2698)*'Assumptions (T&amp;D)'!$C$25</f>
        <v>1.176426806</v>
      </c>
      <c r="AC2805" s="375">
        <f>SUM($C$2698:AC2698)*'Assumptions (T&amp;D)'!$C$25</f>
        <v>1.256030504</v>
      </c>
      <c r="AD2805" s="375">
        <f>SUM($C$2698:AD2698)*'Assumptions (T&amp;D)'!$C$25</f>
        <v>1.337518627</v>
      </c>
      <c r="AE2805" s="375">
        <f>SUM($C$2698:AE2698)*'Assumptions (T&amp;D)'!$C$25</f>
        <v>1.420934558</v>
      </c>
      <c r="AF2805" s="375">
        <f>SUM($C$2698:AF2698)*'Assumptions (T&amp;D)'!$C$25</f>
        <v>1.506322658</v>
      </c>
      <c r="AG2805" s="376">
        <f>SUM(D$2698:AG2698)*'Assumptions (T&amp;D)'!$C$25</f>
        <v>1.58963094</v>
      </c>
      <c r="AH2805" s="376">
        <f>SUM(E$2698:AH2698)*'Assumptions (T&amp;D)'!$C$25</f>
        <v>1.67346494</v>
      </c>
      <c r="AI2805" s="376">
        <f>SUM(F$2698:AI2698)*'Assumptions (T&amp;D)'!$C$25</f>
        <v>1.759135492</v>
      </c>
      <c r="AJ2805" s="376">
        <f>SUM(G$2698:AJ2698)*'Assumptions (T&amp;D)'!$C$25</f>
        <v>1.846099271</v>
      </c>
      <c r="AK2805" s="376">
        <f>SUM(H$2698:AK2698)*'Assumptions (T&amp;D)'!$C$25</f>
        <v>1.93503717</v>
      </c>
      <c r="AL2805" s="376">
        <f>SUM(I$2698:AL2698)*'Assumptions (T&amp;D)'!$C$25</f>
        <v>2.022713131</v>
      </c>
      <c r="AM2805" s="376">
        <f>SUM(J$2698:AM2698)*'Assumptions (T&amp;D)'!$C$25</f>
        <v>2.098183374</v>
      </c>
      <c r="AN2805" s="376">
        <f>SUM(K$2698:AN2698)*'Assumptions (T&amp;D)'!$C$25</f>
        <v>2.173271144</v>
      </c>
      <c r="AO2805" s="376">
        <f>SUM(L$2698:AO2698)*'Assumptions (T&amp;D)'!$C$25</f>
        <v>2.202178841</v>
      </c>
      <c r="AP2805" s="376">
        <f>SUM(M$2698:AP2698)*'Assumptions (T&amp;D)'!$C$25</f>
        <v>2.286216422</v>
      </c>
      <c r="AQ2805" s="376">
        <f>SUM(N$2698:AQ2698)*'Assumptions (T&amp;D)'!$C$25</f>
        <v>2.373278979</v>
      </c>
      <c r="AR2805" s="376">
        <f>SUM(O$2698:AR2698)*'Assumptions (T&amp;D)'!$C$25</f>
        <v>2.463246666</v>
      </c>
      <c r="AS2805" s="376">
        <f>SUM(P$2698:AS2698)*'Assumptions (T&amp;D)'!$C$25</f>
        <v>2.525011986</v>
      </c>
      <c r="AT2805" s="376">
        <f>SUM(Q$2698:AT2698)*'Assumptions (T&amp;D)'!$C$25</f>
        <v>2.577042137</v>
      </c>
      <c r="AU2805" s="376">
        <f>SUM(R$2698:AU2698)*'Assumptions (T&amp;D)'!$C$25</f>
        <v>2.647863144</v>
      </c>
      <c r="AV2805" s="376">
        <f>SUM(S$2698:AV2698)*'Assumptions (T&amp;D)'!$C$25</f>
        <v>2.703264471</v>
      </c>
      <c r="AW2805" s="376">
        <f>SUM(T$2698:AW2698)*'Assumptions (T&amp;D)'!$C$25</f>
        <v>2.771718918</v>
      </c>
      <c r="AX2805" s="376">
        <f>SUM(U$2698:AX2698)*'Assumptions (T&amp;D)'!$C$25</f>
        <v>2.838090709</v>
      </c>
      <c r="AY2805" s="376">
        <f>SUM(V$2698:AY2698)*'Assumptions (T&amp;D)'!$C$25</f>
        <v>2.90669516</v>
      </c>
      <c r="AZ2805" s="376">
        <f>SUM(W$2698:AZ2698)*'Assumptions (T&amp;D)'!$C$25</f>
        <v>2.97794751</v>
      </c>
      <c r="BA2805" s="376">
        <f>SUM(X$2698:BA2698)*'Assumptions (T&amp;D)'!$C$25</f>
        <v>3.050606949</v>
      </c>
      <c r="BB2805" s="376">
        <f>SUM(Y$2698:BB2698)*'Assumptions (T&amp;D)'!$C$25</f>
        <v>2.979807413</v>
      </c>
      <c r="BC2805" s="376">
        <f>SUM(Z$2698:BC2698)*'Assumptions (T&amp;D)'!$C$25</f>
        <v>2.907326419</v>
      </c>
      <c r="BD2805" s="376">
        <f>SUM(AA$2698:BD2698)*'Assumptions (T&amp;D)'!$C$25</f>
        <v>2.833125165</v>
      </c>
      <c r="BE2805" s="376">
        <f>SUM(AB$2698:BE2698)*'Assumptions (T&amp;D)'!$C$25</f>
        <v>2.757163975</v>
      </c>
      <c r="BF2805" s="376">
        <f>SUM(AC$2698:BF2698)*'Assumptions (T&amp;D)'!$C$25</f>
        <v>2.679379659</v>
      </c>
      <c r="BG2805" s="376">
        <f>SUM(AD$2698:BG2698)*'Assumptions (T&amp;D)'!$C$25</f>
        <v>2.59977596</v>
      </c>
      <c r="BH2805" s="376">
        <f>SUM(AE$2698:BH2698)*'Assumptions (T&amp;D)'!$C$25</f>
        <v>2.518287837</v>
      </c>
      <c r="BI2805" s="376">
        <f>SUM(AF$2698:BI2698)*'Assumptions (T&amp;D)'!$C$25</f>
        <v>2.434871907</v>
      </c>
      <c r="BJ2805" s="376">
        <f>SUM(AG$2698:BJ2698)*'Assumptions (T&amp;D)'!$C$25</f>
        <v>2.349483807</v>
      </c>
      <c r="BK2805" s="376">
        <f>SUM(AH$2698:BK2698)*'Assumptions (T&amp;D)'!$C$25</f>
        <v>2.262078175</v>
      </c>
      <c r="BL2805" s="376">
        <f>SUM(AI$2698:BL2698)*'Assumptions (T&amp;D)'!$C$25</f>
        <v>2.172608628</v>
      </c>
      <c r="BM2805" s="376">
        <f>SUM(AJ$2698:BM2698)*'Assumptions (T&amp;D)'!$C$25</f>
        <v>2.081027736</v>
      </c>
      <c r="BN2805" s="376">
        <f>SUM(AK$2698:BN2698)*'Assumptions (T&amp;D)'!$C$25</f>
        <v>1.987287</v>
      </c>
      <c r="BO2805" s="376">
        <f>SUM(AL$2698:BO2698)*'Assumptions (T&amp;D)'!$C$25</f>
        <v>1.891328741</v>
      </c>
      <c r="BP2805" s="376">
        <f>SUM(AM$2698:BP2698)*'Assumptions (T&amp;D)'!$C$25</f>
        <v>1.79291905</v>
      </c>
      <c r="BQ2805" s="376">
        <f>SUM(AN$2698:BQ2698)*'Assumptions (T&amp;D)'!$C$25</f>
        <v>1.692263545</v>
      </c>
      <c r="BR2805" s="376">
        <f>SUM(AO$2698:BR2698)*'Assumptions (T&amp;D)'!$C$25</f>
        <v>1.588755676</v>
      </c>
      <c r="BS2805" s="376">
        <f>SUM(AP$2698:BS2698)*'Assumptions (T&amp;D)'!$C$25</f>
        <v>1.482981599</v>
      </c>
      <c r="BT2805" s="376">
        <f>SUM(AQ$2698:BT2698)*'Assumptions (T&amp;D)'!$C$25</f>
        <v>1.374484263</v>
      </c>
      <c r="BU2805" s="376">
        <f>SUM(AR$2698:BU2698)*'Assumptions (T&amp;D)'!$C$25</f>
        <v>1.262364415</v>
      </c>
      <c r="BV2805" s="376">
        <f>SUM(AS$2698:BV2698)*'Assumptions (T&amp;D)'!$C$25</f>
        <v>1.149445206</v>
      </c>
      <c r="BW2805" s="376">
        <f>SUM(AT$2698:BW2698)*'Assumptions (T&amp;D)'!$C$25</f>
        <v>1.033832486</v>
      </c>
      <c r="BX2805" s="376">
        <f>SUM(AU$2698:BX2698)*'Assumptions (T&amp;D)'!$C$25</f>
        <v>0.9146154742</v>
      </c>
      <c r="BY2805" s="376">
        <f>SUM(AV$2698:BY2698)*'Assumptions (T&amp;D)'!$C$25</f>
        <v>0.7916542706</v>
      </c>
      <c r="BZ2805" s="376">
        <f>SUM(AW$2698:BZ2698)*'Assumptions (T&amp;D)'!$C$25</f>
        <v>0.6674870688</v>
      </c>
      <c r="CA2805" s="376">
        <f>SUM(AX$2698:CA2698)*'Assumptions (T&amp;D)'!$C$25</f>
        <v>0.5407149108</v>
      </c>
      <c r="CB2805" s="376">
        <f>SUM(AY$2698:CB2698)*'Assumptions (T&amp;D)'!$C$25</f>
        <v>0.4109860129</v>
      </c>
      <c r="CC2805" s="376">
        <f>SUM(AZ$2698:CC2698)*'Assumptions (T&amp;D)'!$C$25</f>
        <v>0.2782241694</v>
      </c>
      <c r="CD2805" s="376">
        <f>SUM(BA$2698:CD2698)*'Assumptions (T&amp;D)'!$C$25</f>
        <v>0.1404722451</v>
      </c>
    </row>
    <row r="2806" ht="15.75" customHeight="1">
      <c r="A2806" s="365" t="s">
        <v>373</v>
      </c>
      <c r="B2806" s="159" t="s">
        <v>351</v>
      </c>
      <c r="C2806" s="372">
        <f t="shared" ref="C2806:BU2806" si="95">SUM(C2807:C2857)</f>
        <v>0.004614132468</v>
      </c>
      <c r="D2806" s="372">
        <f t="shared" si="95"/>
        <v>0.01523007865</v>
      </c>
      <c r="E2806" s="372">
        <f t="shared" si="95"/>
        <v>0.02709390879</v>
      </c>
      <c r="F2806" s="372">
        <f t="shared" si="95"/>
        <v>0.03935535038</v>
      </c>
      <c r="G2806" s="372">
        <f t="shared" si="95"/>
        <v>0.05194011916</v>
      </c>
      <c r="H2806" s="372">
        <f t="shared" si="95"/>
        <v>0.06804456868</v>
      </c>
      <c r="I2806" s="372">
        <f t="shared" si="95"/>
        <v>0.1033981941</v>
      </c>
      <c r="J2806" s="372">
        <f t="shared" si="95"/>
        <v>0.1560180389</v>
      </c>
      <c r="K2806" s="372">
        <f t="shared" si="95"/>
        <v>0.2632428856</v>
      </c>
      <c r="L2806" s="372">
        <f t="shared" si="95"/>
        <v>0.3585227029</v>
      </c>
      <c r="M2806" s="372">
        <f t="shared" si="95"/>
        <v>0.3888851115</v>
      </c>
      <c r="N2806" s="372">
        <f t="shared" si="95"/>
        <v>0.4159549762</v>
      </c>
      <c r="O2806" s="372">
        <f t="shared" si="95"/>
        <v>0.4739964979</v>
      </c>
      <c r="P2806" s="372">
        <f t="shared" si="95"/>
        <v>0.5787316831</v>
      </c>
      <c r="Q2806" s="372">
        <f t="shared" si="95"/>
        <v>0.6758150649</v>
      </c>
      <c r="R2806" s="372">
        <f t="shared" si="95"/>
        <v>0.7702153533</v>
      </c>
      <c r="S2806" s="372">
        <f t="shared" si="95"/>
        <v>0.8713946145</v>
      </c>
      <c r="T2806" s="372">
        <f t="shared" si="95"/>
        <v>0.96227594</v>
      </c>
      <c r="U2806" s="372">
        <f t="shared" si="95"/>
        <v>1.055460939</v>
      </c>
      <c r="V2806" s="372">
        <f t="shared" si="95"/>
        <v>1.147422995</v>
      </c>
      <c r="W2806" s="372">
        <f t="shared" si="95"/>
        <v>1.23882055</v>
      </c>
      <c r="X2806" s="372">
        <f t="shared" si="95"/>
        <v>1.330716993</v>
      </c>
      <c r="Y2806" s="372">
        <f t="shared" si="95"/>
        <v>1.424770824</v>
      </c>
      <c r="Z2806" s="372">
        <f t="shared" si="95"/>
        <v>1.520892648</v>
      </c>
      <c r="AA2806" s="372">
        <f t="shared" si="95"/>
        <v>1.618375923</v>
      </c>
      <c r="AB2806" s="372">
        <f t="shared" si="95"/>
        <v>1.715516784</v>
      </c>
      <c r="AC2806" s="372">
        <f t="shared" si="95"/>
        <v>1.802851661</v>
      </c>
      <c r="AD2806" s="372">
        <f t="shared" si="95"/>
        <v>1.880798833</v>
      </c>
      <c r="AE2806" s="372">
        <f t="shared" si="95"/>
        <v>1.926679688</v>
      </c>
      <c r="AF2806" s="372">
        <f t="shared" si="95"/>
        <v>1.977937095</v>
      </c>
      <c r="AG2806" s="372">
        <f t="shared" si="95"/>
        <v>2.066701418</v>
      </c>
      <c r="AH2806" s="372">
        <f t="shared" si="95"/>
        <v>2.15935209</v>
      </c>
      <c r="AI2806" s="372">
        <f t="shared" si="95"/>
        <v>2.235665346</v>
      </c>
      <c r="AJ2806" s="372">
        <f t="shared" si="95"/>
        <v>2.28536742</v>
      </c>
      <c r="AK2806" s="372">
        <f t="shared" si="95"/>
        <v>2.339301109</v>
      </c>
      <c r="AL2806" s="372">
        <f t="shared" si="95"/>
        <v>2.395550671</v>
      </c>
      <c r="AM2806" s="372">
        <f t="shared" si="95"/>
        <v>2.451008482</v>
      </c>
      <c r="AN2806" s="372">
        <f t="shared" si="95"/>
        <v>2.513831484</v>
      </c>
      <c r="AO2806" s="372">
        <f t="shared" si="95"/>
        <v>2.57643119</v>
      </c>
      <c r="AP2806" s="372">
        <f t="shared" si="95"/>
        <v>2.640398037</v>
      </c>
      <c r="AQ2806" s="372">
        <f t="shared" si="95"/>
        <v>2.706867784</v>
      </c>
      <c r="AR2806" s="372">
        <f t="shared" si="95"/>
        <v>2.773085471</v>
      </c>
      <c r="AS2806" s="372">
        <f t="shared" si="95"/>
        <v>2.837785165</v>
      </c>
      <c r="AT2806" s="372">
        <f t="shared" si="95"/>
        <v>2.905092401</v>
      </c>
      <c r="AU2806" s="372">
        <f t="shared" si="95"/>
        <v>2.976000131</v>
      </c>
      <c r="AV2806" s="372">
        <f t="shared" si="95"/>
        <v>3.047579163</v>
      </c>
      <c r="AW2806" s="372">
        <f t="shared" si="95"/>
        <v>3.118501239</v>
      </c>
      <c r="AX2806" s="372">
        <f t="shared" si="95"/>
        <v>3.19083334</v>
      </c>
      <c r="AY2806" s="372">
        <f t="shared" si="95"/>
        <v>3.265044837</v>
      </c>
      <c r="AZ2806" s="372">
        <f t="shared" si="95"/>
        <v>3.343164863</v>
      </c>
      <c r="BA2806" s="372">
        <f t="shared" si="95"/>
        <v>3.424522086</v>
      </c>
      <c r="BB2806" s="372">
        <f t="shared" si="95"/>
        <v>3.345155013</v>
      </c>
      <c r="BC2806" s="372">
        <f t="shared" si="95"/>
        <v>3.114108149</v>
      </c>
      <c r="BD2806" s="372">
        <f t="shared" si="95"/>
        <v>2.900818653</v>
      </c>
      <c r="BE2806" s="372">
        <f t="shared" si="95"/>
        <v>2.703936586</v>
      </c>
      <c r="BF2806" s="372">
        <f t="shared" si="95"/>
        <v>2.522421494</v>
      </c>
      <c r="BG2806" s="372">
        <f t="shared" si="95"/>
        <v>2.354542153</v>
      </c>
      <c r="BH2806" s="372">
        <f t="shared" si="95"/>
        <v>2.19973009</v>
      </c>
      <c r="BI2806" s="372">
        <f t="shared" si="95"/>
        <v>2.057049287</v>
      </c>
      <c r="BJ2806" s="372">
        <f t="shared" si="95"/>
        <v>1.91355822</v>
      </c>
      <c r="BK2806" s="372">
        <f t="shared" si="95"/>
        <v>1.765817583</v>
      </c>
      <c r="BL2806" s="372">
        <f t="shared" si="95"/>
        <v>1.615115752</v>
      </c>
      <c r="BM2806" s="372">
        <f t="shared" si="95"/>
        <v>1.462074851</v>
      </c>
      <c r="BN2806" s="372">
        <f t="shared" si="95"/>
        <v>1.304816502</v>
      </c>
      <c r="BO2806" s="372">
        <f t="shared" si="95"/>
        <v>1.142637097</v>
      </c>
      <c r="BP2806" s="372">
        <f t="shared" si="95"/>
        <v>0.9771426989</v>
      </c>
      <c r="BQ2806" s="372">
        <f t="shared" si="95"/>
        <v>0.8090962208</v>
      </c>
      <c r="BR2806" s="372">
        <f t="shared" si="95"/>
        <v>0.6373252434</v>
      </c>
      <c r="BS2806" s="372">
        <f t="shared" si="95"/>
        <v>0.4615431553</v>
      </c>
      <c r="BT2806" s="372">
        <f t="shared" si="95"/>
        <v>0.2803882897</v>
      </c>
      <c r="BU2806" s="372">
        <f t="shared" si="95"/>
        <v>0.09407000197</v>
      </c>
      <c r="BV2806" s="32"/>
      <c r="BW2806" s="32"/>
      <c r="BX2806" s="32"/>
      <c r="BY2806" s="32"/>
      <c r="BZ2806" s="32"/>
      <c r="CA2806" s="32"/>
      <c r="CB2806" s="32"/>
      <c r="CC2806" s="32"/>
      <c r="CD2806" s="32"/>
    </row>
    <row r="2807" ht="15.75" hidden="1" customHeight="1" outlineLevel="1">
      <c r="A2807" s="365"/>
      <c r="B2807" s="38"/>
      <c r="C2807" s="372">
        <f>$C2698*'Assumptions (T&amp;D)'!C$24</f>
        <v>0.004614132468</v>
      </c>
      <c r="D2807" s="372">
        <f>$C2698*'Assumptions (T&amp;D)'!D$24</f>
        <v>0.008883743044</v>
      </c>
      <c r="E2807" s="372">
        <f>$C2698*'Assumptions (T&amp;D)'!E$24</f>
        <v>0.008219307969</v>
      </c>
      <c r="F2807" s="372">
        <f>$C2698*'Assumptions (T&amp;D)'!F$24</f>
        <v>0.007604090307</v>
      </c>
      <c r="G2807" s="372">
        <f>$C2698*'Assumptions (T&amp;D)'!G$24</f>
        <v>0.007025785704</v>
      </c>
      <c r="H2807" s="372">
        <f>$C2698*'Assumptions (T&amp;D)'!H$24</f>
        <v>0.006509002868</v>
      </c>
      <c r="I2807" s="372">
        <f>$C2698*'Assumptions (T&amp;D)'!I$24</f>
        <v>0.006016828738</v>
      </c>
      <c r="J2807" s="372">
        <f>$C2698*'Assumptions (T&amp;D)'!J$24</f>
        <v>0.005561567668</v>
      </c>
      <c r="K2807" s="372">
        <f>$C2698*'Assumptions (T&amp;D)'!K$24</f>
        <v>0.005487741548</v>
      </c>
      <c r="L2807" s="372">
        <f>$C2698*'Assumptions (T&amp;D)'!L$24</f>
        <v>0.005487741548</v>
      </c>
      <c r="M2807" s="372">
        <f>$C2698*'Assumptions (T&amp;D)'!M$24</f>
        <v>0.005487741548</v>
      </c>
      <c r="N2807" s="372">
        <f>$C2698*'Assumptions (T&amp;D)'!N$24</f>
        <v>0.005487741548</v>
      </c>
      <c r="O2807" s="372">
        <f>$C2698*'Assumptions (T&amp;D)'!O$24</f>
        <v>0.005487741548</v>
      </c>
      <c r="P2807" s="372">
        <f>$C2698*'Assumptions (T&amp;D)'!P$24</f>
        <v>0.005487741548</v>
      </c>
      <c r="Q2807" s="372">
        <f>$C2698*'Assumptions (T&amp;D)'!Q$24</f>
        <v>0.005487741548</v>
      </c>
      <c r="R2807" s="372">
        <f>$C2698*'Assumptions (T&amp;D)'!R$24</f>
        <v>0.005487741548</v>
      </c>
      <c r="S2807" s="372">
        <f>$C2698*'Assumptions (T&amp;D)'!S$24</f>
        <v>0.005487741548</v>
      </c>
      <c r="T2807" s="372">
        <f>$C2698*'Assumptions (T&amp;D)'!T$24</f>
        <v>0.005487741548</v>
      </c>
      <c r="U2807" s="372">
        <f>$C2698*'Assumptions (T&amp;D)'!U$24</f>
        <v>0.005487741548</v>
      </c>
      <c r="V2807" s="372">
        <f>$C2698*'Assumptions (T&amp;D)'!V$24</f>
        <v>0.005487741548</v>
      </c>
      <c r="W2807" s="372">
        <f>$C2698*'Assumptions (T&amp;D)'!W$24</f>
        <v>0.002743870774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0.006346335608</v>
      </c>
      <c r="E2808" s="372">
        <f>$D2698*'Assumptions (T&amp;D)'!D$24</f>
        <v>0.01221881149</v>
      </c>
      <c r="F2808" s="372">
        <f>$D2698*'Assumptions (T&amp;D)'!E$24</f>
        <v>0.01130493916</v>
      </c>
      <c r="G2808" s="372">
        <f>$D2698*'Assumptions (T&amp;D)'!F$24</f>
        <v>0.01045876108</v>
      </c>
      <c r="H2808" s="372">
        <f>$D2698*'Assumptions (T&amp;D)'!G$24</f>
        <v>0.009663353686</v>
      </c>
      <c r="I2808" s="372">
        <f>$D2698*'Assumptions (T&amp;D)'!H$24</f>
        <v>0.008952564098</v>
      </c>
      <c r="J2808" s="372">
        <f>$D2698*'Assumptions (T&amp;D)'!I$24</f>
        <v>0.008275621633</v>
      </c>
      <c r="K2808" s="372">
        <f>$D2698*'Assumptions (T&amp;D)'!J$24</f>
        <v>0.007649449853</v>
      </c>
      <c r="L2808" s="372">
        <f>$D2698*'Assumptions (T&amp;D)'!K$24</f>
        <v>0.007547908483</v>
      </c>
      <c r="M2808" s="372">
        <f>$D2698*'Assumptions (T&amp;D)'!L$24</f>
        <v>0.007547908483</v>
      </c>
      <c r="N2808" s="372">
        <f>$D2698*'Assumptions (T&amp;D)'!M$24</f>
        <v>0.007547908483</v>
      </c>
      <c r="O2808" s="372">
        <f>$D2698*'Assumptions (T&amp;D)'!N$24</f>
        <v>0.007547908483</v>
      </c>
      <c r="P2808" s="372">
        <f>$D2698*'Assumptions (T&amp;D)'!O$24</f>
        <v>0.007547908483</v>
      </c>
      <c r="Q2808" s="372">
        <f>$D2698*'Assumptions (T&amp;D)'!P$24</f>
        <v>0.007547908483</v>
      </c>
      <c r="R2808" s="372">
        <f>$D2698*'Assumptions (T&amp;D)'!Q$24</f>
        <v>0.007547908483</v>
      </c>
      <c r="S2808" s="372">
        <f>$D2698*'Assumptions (T&amp;D)'!R$24</f>
        <v>0.007547908483</v>
      </c>
      <c r="T2808" s="372">
        <f>$D2698*'Assumptions (T&amp;D)'!S$24</f>
        <v>0.007547908483</v>
      </c>
      <c r="U2808" s="372">
        <f>$D2698*'Assumptions (T&amp;D)'!T$24</f>
        <v>0.007547908483</v>
      </c>
      <c r="V2808" s="372">
        <f>$D2698*'Assumptions (T&amp;D)'!U$24</f>
        <v>0.007547908483</v>
      </c>
      <c r="W2808" s="372">
        <f>$D2698*'Assumptions (T&amp;D)'!V$24</f>
        <v>0.007547908483</v>
      </c>
      <c r="X2808" s="372">
        <f>$D2698*'Assumptions (T&amp;D)'!W$24</f>
        <v>0.003773954242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0.006655789335</v>
      </c>
      <c r="F2809" s="372">
        <f>$E2698*'Assumptions (T&amp;D)'!D$24</f>
        <v>0.01281461307</v>
      </c>
      <c r="G2809" s="372">
        <f>$E2698*'Assumptions (T&amp;D)'!E$24</f>
        <v>0.0118561794</v>
      </c>
      <c r="H2809" s="372">
        <f>$E2698*'Assumptions (T&amp;D)'!F$24</f>
        <v>0.01096874082</v>
      </c>
      <c r="I2809" s="372">
        <f>$E2698*'Assumptions (T&amp;D)'!G$24</f>
        <v>0.01013454856</v>
      </c>
      <c r="J2809" s="372">
        <f>$E2698*'Assumptions (T&amp;D)'!H$24</f>
        <v>0.009389100155</v>
      </c>
      <c r="K2809" s="372">
        <f>$E2698*'Assumptions (T&amp;D)'!I$24</f>
        <v>0.008679149293</v>
      </c>
      <c r="L2809" s="372">
        <f>$E2698*'Assumptions (T&amp;D)'!J$24</f>
        <v>0.008022444745</v>
      </c>
      <c r="M2809" s="372">
        <f>$E2698*'Assumptions (T&amp;D)'!K$24</f>
        <v>0.007915952115</v>
      </c>
      <c r="N2809" s="372">
        <f>$E2698*'Assumptions (T&amp;D)'!L$24</f>
        <v>0.007915952115</v>
      </c>
      <c r="O2809" s="372">
        <f>$E2698*'Assumptions (T&amp;D)'!M$24</f>
        <v>0.007915952115</v>
      </c>
      <c r="P2809" s="372">
        <f>$E2698*'Assumptions (T&amp;D)'!N$24</f>
        <v>0.007915952115</v>
      </c>
      <c r="Q2809" s="372">
        <f>$E2698*'Assumptions (T&amp;D)'!O$24</f>
        <v>0.007915952115</v>
      </c>
      <c r="R2809" s="372">
        <f>$E2698*'Assumptions (T&amp;D)'!P$24</f>
        <v>0.007915952115</v>
      </c>
      <c r="S2809" s="372">
        <f>$E2698*'Assumptions (T&amp;D)'!Q$24</f>
        <v>0.007915952115</v>
      </c>
      <c r="T2809" s="372">
        <f>$E2698*'Assumptions (T&amp;D)'!R$24</f>
        <v>0.007915952115</v>
      </c>
      <c r="U2809" s="372">
        <f>$E2698*'Assumptions (T&amp;D)'!S$24</f>
        <v>0.007915952115</v>
      </c>
      <c r="V2809" s="372">
        <f>$E2698*'Assumptions (T&amp;D)'!T$24</f>
        <v>0.007915952115</v>
      </c>
      <c r="W2809" s="372">
        <f>$E2698*'Assumptions (T&amp;D)'!U$24</f>
        <v>0.007915952115</v>
      </c>
      <c r="X2809" s="372">
        <f>$E2698*'Assumptions (T&amp;D)'!V$24</f>
        <v>0.007915952115</v>
      </c>
      <c r="Y2809" s="372">
        <f>$E2698*'Assumptions (T&amp;D)'!W$24</f>
        <v>0.003957976058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0.007631707842</v>
      </c>
      <c r="G2810" s="372">
        <f>$F2698*'Assumptions (T&amp;D)'!D$24</f>
        <v>0.0146935815</v>
      </c>
      <c r="H2810" s="372">
        <f>$F2698*'Assumptions (T&amp;D)'!E$24</f>
        <v>0.01359461557</v>
      </c>
      <c r="I2810" s="372">
        <f>$F2698*'Assumptions (T&amp;D)'!F$24</f>
        <v>0.01257705452</v>
      </c>
      <c r="J2810" s="372">
        <f>$F2698*'Assumptions (T&amp;D)'!G$24</f>
        <v>0.01162054714</v>
      </c>
      <c r="K2810" s="372">
        <f>$F2698*'Assumptions (T&amp;D)'!H$24</f>
        <v>0.01076579586</v>
      </c>
      <c r="L2810" s="372">
        <f>$F2698*'Assumptions (T&amp;D)'!I$24</f>
        <v>0.009951747026</v>
      </c>
      <c r="M2810" s="372">
        <f>$F2698*'Assumptions (T&amp;D)'!J$24</f>
        <v>0.009198751852</v>
      </c>
      <c r="N2810" s="372">
        <f>$F2698*'Assumptions (T&amp;D)'!K$24</f>
        <v>0.009076644526</v>
      </c>
      <c r="O2810" s="372">
        <f>$F2698*'Assumptions (T&amp;D)'!L$24</f>
        <v>0.009076644526</v>
      </c>
      <c r="P2810" s="372">
        <f>$F2698*'Assumptions (T&amp;D)'!M$24</f>
        <v>0.009076644526</v>
      </c>
      <c r="Q2810" s="372">
        <f>$F2698*'Assumptions (T&amp;D)'!N$24</f>
        <v>0.009076644526</v>
      </c>
      <c r="R2810" s="372">
        <f>$F2698*'Assumptions (T&amp;D)'!O$24</f>
        <v>0.009076644526</v>
      </c>
      <c r="S2810" s="372">
        <f>$F2698*'Assumptions (T&amp;D)'!P$24</f>
        <v>0.009076644526</v>
      </c>
      <c r="T2810" s="372">
        <f>$F2698*'Assumptions (T&amp;D)'!Q$24</f>
        <v>0.009076644526</v>
      </c>
      <c r="U2810" s="372">
        <f>$F2698*'Assumptions (T&amp;D)'!R$24</f>
        <v>0.009076644526</v>
      </c>
      <c r="V2810" s="372">
        <f>$F2698*'Assumptions (T&amp;D)'!S$24</f>
        <v>0.009076644526</v>
      </c>
      <c r="W2810" s="372">
        <f>$F2698*'Assumptions (T&amp;D)'!T$24</f>
        <v>0.009076644526</v>
      </c>
      <c r="X2810" s="372">
        <f>$F2698*'Assumptions (T&amp;D)'!U$24</f>
        <v>0.009076644526</v>
      </c>
      <c r="Y2810" s="372">
        <f>$F2698*'Assumptions (T&amp;D)'!V$24</f>
        <v>0.009076644526</v>
      </c>
      <c r="Z2810" s="372">
        <f>$F2698*'Assumptions (T&amp;D)'!W$24</f>
        <v>0.004538322263</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0.007905811471</v>
      </c>
      <c r="H2811" s="372">
        <f>$G2698*'Assumptions (T&amp;D)'!D$24</f>
        <v>0.01522132235</v>
      </c>
      <c r="I2811" s="372">
        <f>$G2698*'Assumptions (T&amp;D)'!E$24</f>
        <v>0.0140828855</v>
      </c>
      <c r="J2811" s="372">
        <f>$G2698*'Assumptions (T&amp;D)'!F$24</f>
        <v>0.0130287773</v>
      </c>
      <c r="K2811" s="372">
        <f>$G2698*'Assumptions (T&amp;D)'!G$24</f>
        <v>0.0120379156</v>
      </c>
      <c r="L2811" s="372">
        <f>$G2698*'Assumptions (T&amp;D)'!H$24</f>
        <v>0.01115246472</v>
      </c>
      <c r="M2811" s="372">
        <f>$G2698*'Assumptions (T&amp;D)'!I$24</f>
        <v>0.01030917816</v>
      </c>
      <c r="N2811" s="372">
        <f>$G2698*'Assumptions (T&amp;D)'!J$24</f>
        <v>0.009529138093</v>
      </c>
      <c r="O2811" s="372">
        <f>$G2698*'Assumptions (T&amp;D)'!K$24</f>
        <v>0.00940264511</v>
      </c>
      <c r="P2811" s="372">
        <f>$G2698*'Assumptions (T&amp;D)'!L$24</f>
        <v>0.00940264511</v>
      </c>
      <c r="Q2811" s="372">
        <f>$G2698*'Assumptions (T&amp;D)'!M$24</f>
        <v>0.00940264511</v>
      </c>
      <c r="R2811" s="372">
        <f>$G2698*'Assumptions (T&amp;D)'!N$24</f>
        <v>0.00940264511</v>
      </c>
      <c r="S2811" s="372">
        <f>$G2698*'Assumptions (T&amp;D)'!O$24</f>
        <v>0.00940264511</v>
      </c>
      <c r="T2811" s="372">
        <f>$G2698*'Assumptions (T&amp;D)'!P$24</f>
        <v>0.00940264511</v>
      </c>
      <c r="U2811" s="372">
        <f>$G2698*'Assumptions (T&amp;D)'!Q$24</f>
        <v>0.00940264511</v>
      </c>
      <c r="V2811" s="372">
        <f>$G2698*'Assumptions (T&amp;D)'!R$24</f>
        <v>0.00940264511</v>
      </c>
      <c r="W2811" s="372">
        <f>$G2698*'Assumptions (T&amp;D)'!S$24</f>
        <v>0.00940264511</v>
      </c>
      <c r="X2811" s="372">
        <f>$G2698*'Assumptions (T&amp;D)'!T$24</f>
        <v>0.00940264511</v>
      </c>
      <c r="Y2811" s="372">
        <f>$G2698*'Assumptions (T&amp;D)'!U$24</f>
        <v>0.00940264511</v>
      </c>
      <c r="Z2811" s="372">
        <f>$G2698*'Assumptions (T&amp;D)'!V$24</f>
        <v>0.00940264511</v>
      </c>
      <c r="AA2811" s="372">
        <f>$G2698*'Assumptions (T&amp;D)'!W$24</f>
        <v>0.004701322555</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0.01208753338</v>
      </c>
      <c r="I2812" s="372">
        <f>$H2698*'Assumptions (T&amp;D)'!D$24</f>
        <v>0.02327253094</v>
      </c>
      <c r="J2812" s="372">
        <f>$H2698*'Assumptions (T&amp;D)'!E$24</f>
        <v>0.02153192613</v>
      </c>
      <c r="K2812" s="372">
        <f>$H2698*'Assumptions (T&amp;D)'!F$24</f>
        <v>0.01992025501</v>
      </c>
      <c r="L2812" s="372">
        <f>$H2698*'Assumptions (T&amp;D)'!G$24</f>
        <v>0.01840528416</v>
      </c>
      <c r="M2812" s="372">
        <f>$H2698*'Assumptions (T&amp;D)'!H$24</f>
        <v>0.01705148042</v>
      </c>
      <c r="N2812" s="372">
        <f>$H2698*'Assumptions (T&amp;D)'!I$24</f>
        <v>0.01576214353</v>
      </c>
      <c r="O2812" s="372">
        <f>$H2698*'Assumptions (T&amp;D)'!J$24</f>
        <v>0.0145695069</v>
      </c>
      <c r="P2812" s="372">
        <f>$H2698*'Assumptions (T&amp;D)'!K$24</f>
        <v>0.01437610637</v>
      </c>
      <c r="Q2812" s="372">
        <f>$H2698*'Assumptions (T&amp;D)'!L$24</f>
        <v>0.01437610637</v>
      </c>
      <c r="R2812" s="372">
        <f>$H2698*'Assumptions (T&amp;D)'!M$24</f>
        <v>0.01437610637</v>
      </c>
      <c r="S2812" s="372">
        <f>$H2698*'Assumptions (T&amp;D)'!N$24</f>
        <v>0.01437610637</v>
      </c>
      <c r="T2812" s="372">
        <f>$H2698*'Assumptions (T&amp;D)'!O$24</f>
        <v>0.01437610637</v>
      </c>
      <c r="U2812" s="372">
        <f>$H2698*'Assumptions (T&amp;D)'!P$24</f>
        <v>0.01437610637</v>
      </c>
      <c r="V2812" s="372">
        <f>$H2698*'Assumptions (T&amp;D)'!Q$24</f>
        <v>0.01437610637</v>
      </c>
      <c r="W2812" s="372">
        <f>$H2698*'Assumptions (T&amp;D)'!R$24</f>
        <v>0.01437610637</v>
      </c>
      <c r="X2812" s="372">
        <f>$H2698*'Assumptions (T&amp;D)'!S$24</f>
        <v>0.01437610637</v>
      </c>
      <c r="Y2812" s="372">
        <f>$H2698*'Assumptions (T&amp;D)'!T$24</f>
        <v>0.01437610637</v>
      </c>
      <c r="Z2812" s="372">
        <f>$H2698*'Assumptions (T&amp;D)'!U$24</f>
        <v>0.01437610637</v>
      </c>
      <c r="AA2812" s="372">
        <f>$H2698*'Assumptions (T&amp;D)'!V$24</f>
        <v>0.01437610637</v>
      </c>
      <c r="AB2812" s="372">
        <f>$H2698*'Assumptions (T&amp;D)'!W$24</f>
        <v>0.007188053184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0.0283617817</v>
      </c>
      <c r="J2813" s="372">
        <f>$I2698*'Assumptions (T&amp;D)'!D$24</f>
        <v>0.05460588371</v>
      </c>
      <c r="K2813" s="372">
        <f>$I2698*'Assumptions (T&amp;D)'!E$24</f>
        <v>0.05052178714</v>
      </c>
      <c r="L2813" s="372">
        <f>$I2698*'Assumptions (T&amp;D)'!F$24</f>
        <v>0.04674021625</v>
      </c>
      <c r="M2813" s="372">
        <f>$I2698*'Assumptions (T&amp;D)'!G$24</f>
        <v>0.04318553961</v>
      </c>
      <c r="N2813" s="372">
        <f>$I2698*'Assumptions (T&amp;D)'!H$24</f>
        <v>0.04000902006</v>
      </c>
      <c r="O2813" s="372">
        <f>$I2698*'Assumptions (T&amp;D)'!I$24</f>
        <v>0.03698376334</v>
      </c>
      <c r="P2813" s="372">
        <f>$I2698*'Assumptions (T&amp;D)'!J$24</f>
        <v>0.03418540088</v>
      </c>
      <c r="Q2813" s="372">
        <f>$I2698*'Assumptions (T&amp;D)'!K$24</f>
        <v>0.03373161237</v>
      </c>
      <c r="R2813" s="372">
        <f>$I2698*'Assumptions (T&amp;D)'!L$24</f>
        <v>0.03373161237</v>
      </c>
      <c r="S2813" s="372">
        <f>$I2698*'Assumptions (T&amp;D)'!M$24</f>
        <v>0.03373161237</v>
      </c>
      <c r="T2813" s="372">
        <f>$I2698*'Assumptions (T&amp;D)'!N$24</f>
        <v>0.03373161237</v>
      </c>
      <c r="U2813" s="372">
        <f>$I2698*'Assumptions (T&amp;D)'!O$24</f>
        <v>0.03373161237</v>
      </c>
      <c r="V2813" s="372">
        <f>$I2698*'Assumptions (T&amp;D)'!P$24</f>
        <v>0.03373161237</v>
      </c>
      <c r="W2813" s="372">
        <f>$I2698*'Assumptions (T&amp;D)'!Q$24</f>
        <v>0.03373161237</v>
      </c>
      <c r="X2813" s="372">
        <f>$I2698*'Assumptions (T&amp;D)'!R$24</f>
        <v>0.03373161237</v>
      </c>
      <c r="Y2813" s="372">
        <f>$I2698*'Assumptions (T&amp;D)'!S$24</f>
        <v>0.03373161237</v>
      </c>
      <c r="Z2813" s="372">
        <f>$I2698*'Assumptions (T&amp;D)'!T$24</f>
        <v>0.03373161237</v>
      </c>
      <c r="AA2813" s="372">
        <f>$I2698*'Assumptions (T&amp;D)'!U$24</f>
        <v>0.03373161237</v>
      </c>
      <c r="AB2813" s="372">
        <f>$I2698*'Assumptions (T&amp;D)'!V$24</f>
        <v>0.03373161237</v>
      </c>
      <c r="AC2813" s="372">
        <f>$I2698*'Assumptions (T&amp;D)'!W$24</f>
        <v>0.01686580619</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0.03200461512</v>
      </c>
      <c r="K2814" s="372">
        <f>$J2698*'Assumptions (T&amp;D)'!D$24</f>
        <v>0.06161955231</v>
      </c>
      <c r="L2814" s="372">
        <f>$J2698*'Assumptions (T&amp;D)'!E$24</f>
        <v>0.05701088773</v>
      </c>
      <c r="M2814" s="372">
        <f>$J2698*'Assumptions (T&amp;D)'!F$24</f>
        <v>0.05274360571</v>
      </c>
      <c r="N2814" s="372">
        <f>$J2698*'Assumptions (T&amp;D)'!G$24</f>
        <v>0.04873236062</v>
      </c>
      <c r="O2814" s="372">
        <f>$J2698*'Assumptions (T&amp;D)'!H$24</f>
        <v>0.04514784373</v>
      </c>
      <c r="P2814" s="372">
        <f>$J2698*'Assumptions (T&amp;D)'!I$24</f>
        <v>0.04173401811</v>
      </c>
      <c r="Q2814" s="372">
        <f>$J2698*'Assumptions (T&amp;D)'!J$24</f>
        <v>0.03857622942</v>
      </c>
      <c r="R2814" s="372">
        <f>$J2698*'Assumptions (T&amp;D)'!K$24</f>
        <v>0.03806415558</v>
      </c>
      <c r="S2814" s="372">
        <f>$J2698*'Assumptions (T&amp;D)'!L$24</f>
        <v>0.03806415558</v>
      </c>
      <c r="T2814" s="372">
        <f>$J2698*'Assumptions (T&amp;D)'!M$24</f>
        <v>0.03806415558</v>
      </c>
      <c r="U2814" s="372">
        <f>$J2698*'Assumptions (T&amp;D)'!N$24</f>
        <v>0.03806415558</v>
      </c>
      <c r="V2814" s="372">
        <f>$J2698*'Assumptions (T&amp;D)'!O$24</f>
        <v>0.03806415558</v>
      </c>
      <c r="W2814" s="372">
        <f>$J2698*'Assumptions (T&amp;D)'!P$24</f>
        <v>0.03806415558</v>
      </c>
      <c r="X2814" s="372">
        <f>$J2698*'Assumptions (T&amp;D)'!Q$24</f>
        <v>0.03806415558</v>
      </c>
      <c r="Y2814" s="372">
        <f>$J2698*'Assumptions (T&amp;D)'!R$24</f>
        <v>0.03806415558</v>
      </c>
      <c r="Z2814" s="372">
        <f>$J2698*'Assumptions (T&amp;D)'!S$24</f>
        <v>0.03806415558</v>
      </c>
      <c r="AA2814" s="372">
        <f>$J2698*'Assumptions (T&amp;D)'!T$24</f>
        <v>0.03806415558</v>
      </c>
      <c r="AB2814" s="372">
        <f>$J2698*'Assumptions (T&amp;D)'!U$24</f>
        <v>0.03806415558</v>
      </c>
      <c r="AC2814" s="372">
        <f>$J2698*'Assumptions (T&amp;D)'!V$24</f>
        <v>0.03806415558</v>
      </c>
      <c r="AD2814" s="372">
        <f>$J2698*'Assumptions (T&amp;D)'!W$24</f>
        <v>0.01903207779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0.08656123901</v>
      </c>
      <c r="L2815" s="372">
        <f>$K2698*'Assumptions (T&amp;D)'!D$24</f>
        <v>0.1666592388</v>
      </c>
      <c r="M2815" s="372">
        <f>$K2698*'Assumptions (T&amp;D)'!E$24</f>
        <v>0.1541944204</v>
      </c>
      <c r="N2815" s="372">
        <f>$K2698*'Assumptions (T&amp;D)'!F$24</f>
        <v>0.1426529219</v>
      </c>
      <c r="O2815" s="372">
        <f>$K2698*'Assumptions (T&amp;D)'!G$24</f>
        <v>0.1318039133</v>
      </c>
      <c r="P2815" s="372">
        <f>$K2698*'Assumptions (T&amp;D)'!H$24</f>
        <v>0.1221090545</v>
      </c>
      <c r="Q2815" s="372">
        <f>$K2698*'Assumptions (T&amp;D)'!I$24</f>
        <v>0.1128758557</v>
      </c>
      <c r="R2815" s="372">
        <f>$K2698*'Assumptions (T&amp;D)'!J$24</f>
        <v>0.1043351468</v>
      </c>
      <c r="S2815" s="372">
        <f>$K2698*'Assumptions (T&amp;D)'!K$24</f>
        <v>0.1029501669</v>
      </c>
      <c r="T2815" s="372">
        <f>$K2698*'Assumptions (T&amp;D)'!L$24</f>
        <v>0.1029501669</v>
      </c>
      <c r="U2815" s="372">
        <f>$K2698*'Assumptions (T&amp;D)'!M$24</f>
        <v>0.1029501669</v>
      </c>
      <c r="V2815" s="372">
        <f>$K2698*'Assumptions (T&amp;D)'!N$24</f>
        <v>0.1029501669</v>
      </c>
      <c r="W2815" s="372">
        <f>$K2698*'Assumptions (T&amp;D)'!O$24</f>
        <v>0.1029501669</v>
      </c>
      <c r="X2815" s="372">
        <f>$K2698*'Assumptions (T&amp;D)'!P$24</f>
        <v>0.1029501669</v>
      </c>
      <c r="Y2815" s="372">
        <f>$K2698*'Assumptions (T&amp;D)'!Q$24</f>
        <v>0.1029501669</v>
      </c>
      <c r="Z2815" s="372">
        <f>$K2698*'Assumptions (T&amp;D)'!R$24</f>
        <v>0.1029501669</v>
      </c>
      <c r="AA2815" s="372">
        <f>$K2698*'Assumptions (T&amp;D)'!S$24</f>
        <v>0.1029501669</v>
      </c>
      <c r="AB2815" s="372">
        <f>$K2698*'Assumptions (T&amp;D)'!T$24</f>
        <v>0.1029501669</v>
      </c>
      <c r="AC2815" s="372">
        <f>$K2698*'Assumptions (T&amp;D)'!U$24</f>
        <v>0.1029501669</v>
      </c>
      <c r="AD2815" s="372">
        <f>$K2698*'Assumptions (T&amp;D)'!V$24</f>
        <v>0.1029501669</v>
      </c>
      <c r="AE2815" s="372">
        <f>$K2698*'Assumptions (T&amp;D)'!W$24</f>
        <v>0.05147508346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0.02754476944</v>
      </c>
      <c r="M2816" s="372">
        <f>$L2698*'Assumptions (T&amp;D)'!D$24</f>
        <v>0.05303286276</v>
      </c>
      <c r="N2816" s="372">
        <f>$L2698*'Assumptions (T&amp;D)'!E$24</f>
        <v>0.04906641596</v>
      </c>
      <c r="O2816" s="372">
        <f>$L2698*'Assumptions (T&amp;D)'!F$24</f>
        <v>0.04539378003</v>
      </c>
      <c r="P2816" s="372">
        <f>$L2698*'Assumptions (T&amp;D)'!G$24</f>
        <v>0.04194150227</v>
      </c>
      <c r="Q2816" s="372">
        <f>$L2698*'Assumptions (T&amp;D)'!H$24</f>
        <v>0.03885648809</v>
      </c>
      <c r="R2816" s="372">
        <f>$L2698*'Assumptions (T&amp;D)'!I$24</f>
        <v>0.03591837935</v>
      </c>
      <c r="S2816" s="372">
        <f>$L2698*'Assumptions (T&amp;D)'!J$24</f>
        <v>0.03320062876</v>
      </c>
      <c r="T2816" s="372">
        <f>$L2698*'Assumptions (T&amp;D)'!K$24</f>
        <v>0.03275991245</v>
      </c>
      <c r="U2816" s="372">
        <f>$L2698*'Assumptions (T&amp;D)'!L$24</f>
        <v>0.03275991245</v>
      </c>
      <c r="V2816" s="372">
        <f>$L2698*'Assumptions (T&amp;D)'!M$24</f>
        <v>0.03275991245</v>
      </c>
      <c r="W2816" s="372">
        <f>$L2698*'Assumptions (T&amp;D)'!N$24</f>
        <v>0.03275991245</v>
      </c>
      <c r="X2816" s="372">
        <f>$L2698*'Assumptions (T&amp;D)'!O$24</f>
        <v>0.03275991245</v>
      </c>
      <c r="Y2816" s="372">
        <f>$L2698*'Assumptions (T&amp;D)'!P$24</f>
        <v>0.03275991245</v>
      </c>
      <c r="Z2816" s="372">
        <f>$L2698*'Assumptions (T&amp;D)'!Q$24</f>
        <v>0.03275991245</v>
      </c>
      <c r="AA2816" s="372">
        <f>$L2698*'Assumptions (T&amp;D)'!R$24</f>
        <v>0.03275991245</v>
      </c>
      <c r="AB2816" s="372">
        <f>$L2698*'Assumptions (T&amp;D)'!S$24</f>
        <v>0.03275991245</v>
      </c>
      <c r="AC2816" s="372">
        <f>$L2698*'Assumptions (T&amp;D)'!T$24</f>
        <v>0.03275991245</v>
      </c>
      <c r="AD2816" s="372">
        <f>$L2698*'Assumptions (T&amp;D)'!U$24</f>
        <v>0.03275991245</v>
      </c>
      <c r="AE2816" s="372">
        <f>$L2698*'Assumptions (T&amp;D)'!V$24</f>
        <v>0.03275991245</v>
      </c>
      <c r="AF2816" s="372">
        <f>$L2698*'Assumptions (T&amp;D)'!W$24</f>
        <v>0.01637995623</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0.02821767042</v>
      </c>
      <c r="N2817" s="372">
        <f>$M2698*'Assumptions (T&amp;D)'!D$24</f>
        <v>0.05432842145</v>
      </c>
      <c r="O2817" s="372">
        <f>$M2698*'Assumptions (T&amp;D)'!E$24</f>
        <v>0.05026507691</v>
      </c>
      <c r="P2817" s="372">
        <f>$M2698*'Assumptions (T&amp;D)'!F$24</f>
        <v>0.04650272085</v>
      </c>
      <c r="Q2817" s="372">
        <f>$M2698*'Assumptions (T&amp;D)'!G$24</f>
        <v>0.04296610616</v>
      </c>
      <c r="R2817" s="372">
        <f>$M2698*'Assumptions (T&amp;D)'!H$24</f>
        <v>0.03980572707</v>
      </c>
      <c r="S2817" s="372">
        <f>$M2698*'Assumptions (T&amp;D)'!I$24</f>
        <v>0.03679584223</v>
      </c>
      <c r="T2817" s="372">
        <f>$M2698*'Assumptions (T&amp;D)'!J$24</f>
        <v>0.03401169875</v>
      </c>
      <c r="U2817" s="372">
        <f>$M2698*'Assumptions (T&amp;D)'!K$24</f>
        <v>0.03356021602</v>
      </c>
      <c r="V2817" s="372">
        <f>$M2698*'Assumptions (T&amp;D)'!L$24</f>
        <v>0.03356021602</v>
      </c>
      <c r="W2817" s="372">
        <f>$M2698*'Assumptions (T&amp;D)'!M$24</f>
        <v>0.03356021602</v>
      </c>
      <c r="X2817" s="372">
        <f>$M2698*'Assumptions (T&amp;D)'!N$24</f>
        <v>0.03356021602</v>
      </c>
      <c r="Y2817" s="372">
        <f>$M2698*'Assumptions (T&amp;D)'!O$24</f>
        <v>0.03356021602</v>
      </c>
      <c r="Z2817" s="372">
        <f>$M2698*'Assumptions (T&amp;D)'!P$24</f>
        <v>0.03356021602</v>
      </c>
      <c r="AA2817" s="372">
        <f>$M2698*'Assumptions (T&amp;D)'!Q$24</f>
        <v>0.03356021602</v>
      </c>
      <c r="AB2817" s="372">
        <f>$M2698*'Assumptions (T&amp;D)'!R$24</f>
        <v>0.03356021602</v>
      </c>
      <c r="AC2817" s="372">
        <f>$M2698*'Assumptions (T&amp;D)'!S$24</f>
        <v>0.03356021602</v>
      </c>
      <c r="AD2817" s="372">
        <f>$M2698*'Assumptions (T&amp;D)'!T$24</f>
        <v>0.03356021602</v>
      </c>
      <c r="AE2817" s="372">
        <f>$M2698*'Assumptions (T&amp;D)'!U$24</f>
        <v>0.03356021602</v>
      </c>
      <c r="AF2817" s="372">
        <f>$M2698*'Assumptions (T&amp;D)'!V$24</f>
        <v>0.03356021602</v>
      </c>
      <c r="AG2817" s="372">
        <f>$M2698*'Assumptions (T&amp;D)'!W$24</f>
        <v>0.01678010801</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0.02584630797</v>
      </c>
      <c r="O2818" s="372">
        <f>$N2698*'Assumptions (T&amp;D)'!D$24</f>
        <v>0.04976275827</v>
      </c>
      <c r="P2818" s="372">
        <f>$N2698*'Assumptions (T&amp;D)'!E$24</f>
        <v>0.04604088992</v>
      </c>
      <c r="Q2818" s="372">
        <f>$N2698*'Assumptions (T&amp;D)'!F$24</f>
        <v>0.04259471553</v>
      </c>
      <c r="R2818" s="372">
        <f>$N2698*'Assumptions (T&amp;D)'!G$24</f>
        <v>0.0393553116</v>
      </c>
      <c r="S2818" s="372">
        <f>$N2698*'Assumptions (T&amp;D)'!H$24</f>
        <v>0.0364605251</v>
      </c>
      <c r="T2818" s="372">
        <f>$N2698*'Assumptions (T&amp;D)'!I$24</f>
        <v>0.03370358559</v>
      </c>
      <c r="U2818" s="372">
        <f>$N2698*'Assumptions (T&amp;D)'!J$24</f>
        <v>0.03115341653</v>
      </c>
      <c r="V2818" s="372">
        <f>$N2698*'Assumptions (T&amp;D)'!K$24</f>
        <v>0.03073987561</v>
      </c>
      <c r="W2818" s="372">
        <f>$N2698*'Assumptions (T&amp;D)'!L$24</f>
        <v>0.03073987561</v>
      </c>
      <c r="X2818" s="372">
        <f>$N2698*'Assumptions (T&amp;D)'!M$24</f>
        <v>0.03073987561</v>
      </c>
      <c r="Y2818" s="372">
        <f>$N2698*'Assumptions (T&amp;D)'!N$24</f>
        <v>0.03073987561</v>
      </c>
      <c r="Z2818" s="372">
        <f>$N2698*'Assumptions (T&amp;D)'!O$24</f>
        <v>0.03073987561</v>
      </c>
      <c r="AA2818" s="372">
        <f>$N2698*'Assumptions (T&amp;D)'!P$24</f>
        <v>0.03073987561</v>
      </c>
      <c r="AB2818" s="372">
        <f>$N2698*'Assumptions (T&amp;D)'!Q$24</f>
        <v>0.03073987561</v>
      </c>
      <c r="AC2818" s="372">
        <f>$N2698*'Assumptions (T&amp;D)'!R$24</f>
        <v>0.03073987561</v>
      </c>
      <c r="AD2818" s="372">
        <f>$N2698*'Assumptions (T&amp;D)'!S$24</f>
        <v>0.03073987561</v>
      </c>
      <c r="AE2818" s="372">
        <f>$N2698*'Assumptions (T&amp;D)'!T$24</f>
        <v>0.03073987561</v>
      </c>
      <c r="AF2818" s="372">
        <f>$N2698*'Assumptions (T&amp;D)'!U$24</f>
        <v>0.03073987561</v>
      </c>
      <c r="AG2818" s="372">
        <f>$N2698*'Assumptions (T&amp;D)'!V$24</f>
        <v>0.03073987561</v>
      </c>
      <c r="AH2818" s="372">
        <f>$N2698*'Assumptions (T&amp;D)'!W$24</f>
        <v>0.0153699378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0.06063896364</v>
      </c>
      <c r="P2819" s="372">
        <f>$O2698*'Assumptions (T&amp;D)'!D$24</f>
        <v>0.116750218</v>
      </c>
      <c r="Q2819" s="372">
        <f>$O2698*'Assumptions (T&amp;D)'!E$24</f>
        <v>0.1080182072</v>
      </c>
      <c r="R2819" s="372">
        <f>$O2698*'Assumptions (T&amp;D)'!F$24</f>
        <v>0.09993301208</v>
      </c>
      <c r="S2819" s="372">
        <f>$O2698*'Assumptions (T&amp;D)'!G$24</f>
        <v>0.09233292863</v>
      </c>
      <c r="T2819" s="372">
        <f>$O2698*'Assumptions (T&amp;D)'!H$24</f>
        <v>0.08554136471</v>
      </c>
      <c r="U2819" s="372">
        <f>$O2698*'Assumptions (T&amp;D)'!I$24</f>
        <v>0.07907320858</v>
      </c>
      <c r="V2819" s="372">
        <f>$O2698*'Assumptions (T&amp;D)'!J$24</f>
        <v>0.07309016417</v>
      </c>
      <c r="W2819" s="372">
        <f>$O2698*'Assumptions (T&amp;D)'!K$24</f>
        <v>0.07211994075</v>
      </c>
      <c r="X2819" s="372">
        <f>$O2698*'Assumptions (T&amp;D)'!L$24</f>
        <v>0.07211994075</v>
      </c>
      <c r="Y2819" s="372">
        <f>$O2698*'Assumptions (T&amp;D)'!M$24</f>
        <v>0.07211994075</v>
      </c>
      <c r="Z2819" s="372">
        <f>$O2698*'Assumptions (T&amp;D)'!N$24</f>
        <v>0.07211994075</v>
      </c>
      <c r="AA2819" s="372">
        <f>$O2698*'Assumptions (T&amp;D)'!O$24</f>
        <v>0.07211994075</v>
      </c>
      <c r="AB2819" s="372">
        <f>$O2698*'Assumptions (T&amp;D)'!P$24</f>
        <v>0.07211994075</v>
      </c>
      <c r="AC2819" s="372">
        <f>$O2698*'Assumptions (T&amp;D)'!Q$24</f>
        <v>0.07211994075</v>
      </c>
      <c r="AD2819" s="372">
        <f>$O2698*'Assumptions (T&amp;D)'!R$24</f>
        <v>0.07211994075</v>
      </c>
      <c r="AE2819" s="372">
        <f>$O2698*'Assumptions (T&amp;D)'!S$24</f>
        <v>0.07211994075</v>
      </c>
      <c r="AF2819" s="372">
        <f>$O2698*'Assumptions (T&amp;D)'!T$24</f>
        <v>0.07211994075</v>
      </c>
      <c r="AG2819" s="372">
        <f>$O2698*'Assumptions (T&amp;D)'!U$24</f>
        <v>0.07211994075</v>
      </c>
      <c r="AH2819" s="372">
        <f>$O2698*'Assumptions (T&amp;D)'!V$24</f>
        <v>0.07211994075</v>
      </c>
      <c r="AI2819" s="372">
        <f>$O2698*'Assumptions (T&amp;D)'!W$24</f>
        <v>0.03605997038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0.07566088039</v>
      </c>
      <c r="Q2820" s="372">
        <f>$P2698*'Assumptions (T&amp;D)'!D$24</f>
        <v>0.1456724151</v>
      </c>
      <c r="R2820" s="372">
        <f>$P2698*'Assumptions (T&amp;D)'!E$24</f>
        <v>0.1347772483</v>
      </c>
      <c r="S2820" s="372">
        <f>$P2698*'Assumptions (T&amp;D)'!F$24</f>
        <v>0.1246891309</v>
      </c>
      <c r="T2820" s="372">
        <f>$P2698*'Assumptions (T&amp;D)'!G$24</f>
        <v>0.1152063005</v>
      </c>
      <c r="U2820" s="372">
        <f>$P2698*'Assumptions (T&amp;D)'!H$24</f>
        <v>0.1067322819</v>
      </c>
      <c r="V2820" s="372">
        <f>$P2698*'Assumptions (T&amp;D)'!I$24</f>
        <v>0.09866178803</v>
      </c>
      <c r="W2820" s="372">
        <f>$P2698*'Assumptions (T&amp;D)'!J$24</f>
        <v>0.09119658117</v>
      </c>
      <c r="X2820" s="372">
        <f>$P2698*'Assumptions (T&amp;D)'!K$24</f>
        <v>0.08998600708</v>
      </c>
      <c r="Y2820" s="372">
        <f>$P2698*'Assumptions (T&amp;D)'!L$24</f>
        <v>0.08998600708</v>
      </c>
      <c r="Z2820" s="372">
        <f>$P2698*'Assumptions (T&amp;D)'!M$24</f>
        <v>0.08998600708</v>
      </c>
      <c r="AA2820" s="372">
        <f>$P2698*'Assumptions (T&amp;D)'!N$24</f>
        <v>0.08998600708</v>
      </c>
      <c r="AB2820" s="372">
        <f>$P2698*'Assumptions (T&amp;D)'!O$24</f>
        <v>0.08998600708</v>
      </c>
      <c r="AC2820" s="372">
        <f>$P2698*'Assumptions (T&amp;D)'!P$24</f>
        <v>0.08998600708</v>
      </c>
      <c r="AD2820" s="372">
        <f>$P2698*'Assumptions (T&amp;D)'!Q$24</f>
        <v>0.08998600708</v>
      </c>
      <c r="AE2820" s="372">
        <f>$P2698*'Assumptions (T&amp;D)'!R$24</f>
        <v>0.08998600708</v>
      </c>
      <c r="AF2820" s="372">
        <f>$P2698*'Assumptions (T&amp;D)'!S$24</f>
        <v>0.08998600708</v>
      </c>
      <c r="AG2820" s="372">
        <f>$P2698*'Assumptions (T&amp;D)'!T$24</f>
        <v>0.08998600708</v>
      </c>
      <c r="AH2820" s="372">
        <f>$P2698*'Assumptions (T&amp;D)'!U$24</f>
        <v>0.08998600708</v>
      </c>
      <c r="AI2820" s="372">
        <f>$P2698*'Assumptions (T&amp;D)'!V$24</f>
        <v>0.08998600708</v>
      </c>
      <c r="AJ2820" s="372">
        <f>$P2698*'Assumptions (T&amp;D)'!W$24</f>
        <v>0.04499300354</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0.05871643724</v>
      </c>
      <c r="R2821" s="372">
        <f>$Q2698*'Assumptions (T&amp;D)'!D$24</f>
        <v>0.1130487138</v>
      </c>
      <c r="S2821" s="372">
        <f>$Q2698*'Assumptions (T&amp;D)'!E$24</f>
        <v>0.1045935469</v>
      </c>
      <c r="T2821" s="372">
        <f>$Q2698*'Assumptions (T&amp;D)'!F$24</f>
        <v>0.09676468856</v>
      </c>
      <c r="U2821" s="372">
        <f>$Q2698*'Assumptions (T&amp;D)'!G$24</f>
        <v>0.08940556176</v>
      </c>
      <c r="V2821" s="372">
        <f>$Q2698*'Assumptions (T&amp;D)'!H$24</f>
        <v>0.08282932079</v>
      </c>
      <c r="W2821" s="372">
        <f>$Q2698*'Assumptions (T&amp;D)'!I$24</f>
        <v>0.07656623416</v>
      </c>
      <c r="X2821" s="372">
        <f>$Q2698*'Assumptions (T&amp;D)'!J$24</f>
        <v>0.07077287901</v>
      </c>
      <c r="Y2821" s="372">
        <f>$Q2698*'Assumptions (T&amp;D)'!K$24</f>
        <v>0.06983341602</v>
      </c>
      <c r="Z2821" s="372">
        <f>$Q2698*'Assumptions (T&amp;D)'!L$24</f>
        <v>0.06983341602</v>
      </c>
      <c r="AA2821" s="372">
        <f>$Q2698*'Assumptions (T&amp;D)'!M$24</f>
        <v>0.06983341602</v>
      </c>
      <c r="AB2821" s="372">
        <f>$Q2698*'Assumptions (T&amp;D)'!N$24</f>
        <v>0.06983341602</v>
      </c>
      <c r="AC2821" s="372">
        <f>$Q2698*'Assumptions (T&amp;D)'!O$24</f>
        <v>0.06983341602</v>
      </c>
      <c r="AD2821" s="372">
        <f>$Q2698*'Assumptions (T&amp;D)'!P$24</f>
        <v>0.06983341602</v>
      </c>
      <c r="AE2821" s="372">
        <f>$Q2698*'Assumptions (T&amp;D)'!Q$24</f>
        <v>0.06983341602</v>
      </c>
      <c r="AF2821" s="372">
        <f>$Q2698*'Assumptions (T&amp;D)'!R$24</f>
        <v>0.06983341602</v>
      </c>
      <c r="AG2821" s="372">
        <f>$Q2698*'Assumptions (T&amp;D)'!S$24</f>
        <v>0.06983341602</v>
      </c>
      <c r="AH2821" s="372">
        <f>$Q2698*'Assumptions (T&amp;D)'!T$24</f>
        <v>0.06983341602</v>
      </c>
      <c r="AI2821" s="372">
        <f>$Q2698*'Assumptions (T&amp;D)'!U$24</f>
        <v>0.06983341602</v>
      </c>
      <c r="AJ2821" s="372">
        <f>$Q2698*'Assumptions (T&amp;D)'!V$24</f>
        <v>0.06983341602</v>
      </c>
      <c r="AK2821" s="372">
        <f>$Q2698*'Assumptions (T&amp;D)'!W$24</f>
        <v>0.03491670801</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0.07743904828</v>
      </c>
      <c r="S2822" s="372">
        <f>$R2698*'Assumptions (T&amp;D)'!D$24</f>
        <v>0.149095981</v>
      </c>
      <c r="T2822" s="372">
        <f>$R2698*'Assumptions (T&amp;D)'!E$24</f>
        <v>0.137944758</v>
      </c>
      <c r="U2822" s="372">
        <f>$R2698*'Assumptions (T&amp;D)'!F$24</f>
        <v>0.1276195516</v>
      </c>
      <c r="V2822" s="372">
        <f>$R2698*'Assumptions (T&amp;D)'!G$24</f>
        <v>0.1179138575</v>
      </c>
      <c r="W2822" s="372">
        <f>$R2698*'Assumptions (T&amp;D)'!H$24</f>
        <v>0.1092406841</v>
      </c>
      <c r="X2822" s="372">
        <f>$R2698*'Assumptions (T&amp;D)'!I$24</f>
        <v>0.100980519</v>
      </c>
      <c r="Y2822" s="372">
        <f>$R2698*'Assumptions (T&amp;D)'!J$24</f>
        <v>0.0933398662</v>
      </c>
      <c r="Z2822" s="372">
        <f>$R2698*'Assumptions (T&amp;D)'!K$24</f>
        <v>0.09210084142</v>
      </c>
      <c r="AA2822" s="372">
        <f>$R2698*'Assumptions (T&amp;D)'!L$24</f>
        <v>0.09210084142</v>
      </c>
      <c r="AB2822" s="372">
        <f>$R2698*'Assumptions (T&amp;D)'!M$24</f>
        <v>0.09210084142</v>
      </c>
      <c r="AC2822" s="372">
        <f>$R2698*'Assumptions (T&amp;D)'!N$24</f>
        <v>0.09210084142</v>
      </c>
      <c r="AD2822" s="372">
        <f>$R2698*'Assumptions (T&amp;D)'!O$24</f>
        <v>0.09210084142</v>
      </c>
      <c r="AE2822" s="372">
        <f>$R2698*'Assumptions (T&amp;D)'!P$24</f>
        <v>0.09210084142</v>
      </c>
      <c r="AF2822" s="372">
        <f>$R2698*'Assumptions (T&amp;D)'!Q$24</f>
        <v>0.09210084142</v>
      </c>
      <c r="AG2822" s="372">
        <f>$R2698*'Assumptions (T&amp;D)'!R$24</f>
        <v>0.09210084142</v>
      </c>
      <c r="AH2822" s="372">
        <f>$R2698*'Assumptions (T&amp;D)'!S$24</f>
        <v>0.09210084142</v>
      </c>
      <c r="AI2822" s="372">
        <f>$R2698*'Assumptions (T&amp;D)'!T$24</f>
        <v>0.09210084142</v>
      </c>
      <c r="AJ2822" s="372">
        <f>$R2698*'Assumptions (T&amp;D)'!U$24</f>
        <v>0.09210084142</v>
      </c>
      <c r="AK2822" s="372">
        <f>$R2698*'Assumptions (T&amp;D)'!V$24</f>
        <v>0.09210084142</v>
      </c>
      <c r="AL2822" s="372">
        <f>$R2698*'Assumptions (T&amp;D)'!W$24</f>
        <v>0.04605042071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0.06567309803</v>
      </c>
      <c r="T2823" s="372">
        <f>$S2698*'Assumptions (T&amp;D)'!D$24</f>
        <v>0.1264426047</v>
      </c>
      <c r="U2823" s="372">
        <f>$S2698*'Assumptions (T&amp;D)'!E$24</f>
        <v>0.1169856786</v>
      </c>
      <c r="V2823" s="372">
        <f>$S2698*'Assumptions (T&amp;D)'!F$24</f>
        <v>0.1082292656</v>
      </c>
      <c r="W2823" s="372">
        <f>$S2698*'Assumptions (T&amp;D)'!G$24</f>
        <v>0.09999823727</v>
      </c>
      <c r="X2823" s="372">
        <f>$S2698*'Assumptions (T&amp;D)'!H$24</f>
        <v>0.09264285029</v>
      </c>
      <c r="Y2823" s="372">
        <f>$S2698*'Assumptions (T&amp;D)'!I$24</f>
        <v>0.08563771983</v>
      </c>
      <c r="Z2823" s="372">
        <f>$S2698*'Assumptions (T&amp;D)'!J$24</f>
        <v>0.07915797416</v>
      </c>
      <c r="AA2823" s="372">
        <f>$S2698*'Assumptions (T&amp;D)'!K$24</f>
        <v>0.07810720459</v>
      </c>
      <c r="AB2823" s="372">
        <f>$S2698*'Assumptions (T&amp;D)'!L$24</f>
        <v>0.07810720459</v>
      </c>
      <c r="AC2823" s="372">
        <f>$S2698*'Assumptions (T&amp;D)'!M$24</f>
        <v>0.07810720459</v>
      </c>
      <c r="AD2823" s="372">
        <f>$S2698*'Assumptions (T&amp;D)'!N$24</f>
        <v>0.07810720459</v>
      </c>
      <c r="AE2823" s="372">
        <f>$S2698*'Assumptions (T&amp;D)'!O$24</f>
        <v>0.07810720459</v>
      </c>
      <c r="AF2823" s="372">
        <f>$S2698*'Assumptions (T&amp;D)'!P$24</f>
        <v>0.07810720459</v>
      </c>
      <c r="AG2823" s="372">
        <f>$S2698*'Assumptions (T&amp;D)'!Q$24</f>
        <v>0.07810720459</v>
      </c>
      <c r="AH2823" s="372">
        <f>$S2698*'Assumptions (T&amp;D)'!R$24</f>
        <v>0.07810720459</v>
      </c>
      <c r="AI2823" s="372">
        <f>$S2698*'Assumptions (T&amp;D)'!S$24</f>
        <v>0.07810720459</v>
      </c>
      <c r="AJ2823" s="372">
        <f>$S2698*'Assumptions (T&amp;D)'!T$24</f>
        <v>0.07810720459</v>
      </c>
      <c r="AK2823" s="372">
        <f>$S2698*'Assumptions (T&amp;D)'!U$24</f>
        <v>0.07810720459</v>
      </c>
      <c r="AL2823" s="372">
        <f>$S2698*'Assumptions (T&amp;D)'!V$24</f>
        <v>0.07810720459</v>
      </c>
      <c r="AM2823" s="372">
        <f>$S2698*'Assumptions (T&amp;D)'!W$24</f>
        <v>0.03905360229</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0.07134809365</v>
      </c>
      <c r="U2824" s="372">
        <f>$T2698*'Assumptions (T&amp;D)'!D$24</f>
        <v>0.137368863</v>
      </c>
      <c r="V2824" s="372">
        <f>$T2698*'Assumptions (T&amp;D)'!E$24</f>
        <v>0.1270947375</v>
      </c>
      <c r="W2824" s="372">
        <f>$T2698*'Assumptions (T&amp;D)'!F$24</f>
        <v>0.1175816583</v>
      </c>
      <c r="X2824" s="372">
        <f>$T2698*'Assumptions (T&amp;D)'!G$24</f>
        <v>0.1086393639</v>
      </c>
      <c r="Y2824" s="372">
        <f>$T2698*'Assumptions (T&amp;D)'!H$24</f>
        <v>0.1006483774</v>
      </c>
      <c r="Z2824" s="372">
        <f>$T2698*'Assumptions (T&amp;D)'!I$24</f>
        <v>0.09303791412</v>
      </c>
      <c r="AA2824" s="372">
        <f>$T2698*'Assumptions (T&amp;D)'!J$24</f>
        <v>0.08599823554</v>
      </c>
      <c r="AB2824" s="372">
        <f>$T2698*'Assumptions (T&amp;D)'!K$24</f>
        <v>0.08485666604</v>
      </c>
      <c r="AC2824" s="372">
        <f>$T2698*'Assumptions (T&amp;D)'!L$24</f>
        <v>0.08485666604</v>
      </c>
      <c r="AD2824" s="372">
        <f>$T2698*'Assumptions (T&amp;D)'!M$24</f>
        <v>0.08485666604</v>
      </c>
      <c r="AE2824" s="372">
        <f>$T2698*'Assumptions (T&amp;D)'!N$24</f>
        <v>0.08485666604</v>
      </c>
      <c r="AF2824" s="372">
        <f>$T2698*'Assumptions (T&amp;D)'!O$24</f>
        <v>0.08485666604</v>
      </c>
      <c r="AG2824" s="372">
        <f>$T2698*'Assumptions (T&amp;D)'!P$24</f>
        <v>0.08485666604</v>
      </c>
      <c r="AH2824" s="372">
        <f>$T2698*'Assumptions (T&amp;D)'!Q$24</f>
        <v>0.08485666604</v>
      </c>
      <c r="AI2824" s="372">
        <f>$T2698*'Assumptions (T&amp;D)'!R$24</f>
        <v>0.08485666604</v>
      </c>
      <c r="AJ2824" s="372">
        <f>$T2698*'Assumptions (T&amp;D)'!S$24</f>
        <v>0.08485666604</v>
      </c>
      <c r="AK2824" s="372">
        <f>$T2698*'Assumptions (T&amp;D)'!T$24</f>
        <v>0.08485666604</v>
      </c>
      <c r="AL2824" s="372">
        <f>$T2698*'Assumptions (T&amp;D)'!U$24</f>
        <v>0.08485666604</v>
      </c>
      <c r="AM2824" s="372">
        <f>$T2698*'Assumptions (T&amp;D)'!V$24</f>
        <v>0.08485666604</v>
      </c>
      <c r="AN2824" s="372">
        <f>$T2698*'Assumptions (T&amp;D)'!W$24</f>
        <v>0.04242833302</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0.07224931593</v>
      </c>
      <c r="V2825" s="372">
        <f>$U2698*'Assumptions (T&amp;D)'!D$24</f>
        <v>0.1391040163</v>
      </c>
      <c r="W2825" s="372">
        <f>$U2698*'Assumptions (T&amp;D)'!E$24</f>
        <v>0.1287001148</v>
      </c>
      <c r="X2825" s="372">
        <f>$U2698*'Assumptions (T&amp;D)'!F$24</f>
        <v>0.1190668727</v>
      </c>
      <c r="Y2825" s="372">
        <f>$U2698*'Assumptions (T&amp;D)'!G$24</f>
        <v>0.1100116251</v>
      </c>
      <c r="Z2825" s="372">
        <f>$U2698*'Assumptions (T&amp;D)'!H$24</f>
        <v>0.1019197017</v>
      </c>
      <c r="AA2825" s="372">
        <f>$U2698*'Assumptions (T&amp;D)'!I$24</f>
        <v>0.09421310798</v>
      </c>
      <c r="AB2825" s="372">
        <f>$U2698*'Assumptions (T&amp;D)'!J$24</f>
        <v>0.08708450881</v>
      </c>
      <c r="AC2825" s="372">
        <f>$U2698*'Assumptions (T&amp;D)'!K$24</f>
        <v>0.08592851975</v>
      </c>
      <c r="AD2825" s="372">
        <f>$U2698*'Assumptions (T&amp;D)'!L$24</f>
        <v>0.08592851975</v>
      </c>
      <c r="AE2825" s="372">
        <f>$U2698*'Assumptions (T&amp;D)'!M$24</f>
        <v>0.08592851975</v>
      </c>
      <c r="AF2825" s="372">
        <f>$U2698*'Assumptions (T&amp;D)'!N$24</f>
        <v>0.08592851975</v>
      </c>
      <c r="AG2825" s="372">
        <f>$U2698*'Assumptions (T&amp;D)'!O$24</f>
        <v>0.08592851975</v>
      </c>
      <c r="AH2825" s="372">
        <f>$U2698*'Assumptions (T&amp;D)'!P$24</f>
        <v>0.08592851975</v>
      </c>
      <c r="AI2825" s="372">
        <f>$U2698*'Assumptions (T&amp;D)'!Q$24</f>
        <v>0.08592851975</v>
      </c>
      <c r="AJ2825" s="372">
        <f>$U2698*'Assumptions (T&amp;D)'!R$24</f>
        <v>0.08592851975</v>
      </c>
      <c r="AK2825" s="372">
        <f>$U2698*'Assumptions (T&amp;D)'!S$24</f>
        <v>0.08592851975</v>
      </c>
      <c r="AL2825" s="372">
        <f>$U2698*'Assumptions (T&amp;D)'!T$24</f>
        <v>0.08592851975</v>
      </c>
      <c r="AM2825" s="372">
        <f>$U2698*'Assumptions (T&amp;D)'!U$24</f>
        <v>0.08592851975</v>
      </c>
      <c r="AN2825" s="372">
        <f>$U2698*'Assumptions (T&amp;D)'!V$24</f>
        <v>0.08592851975</v>
      </c>
      <c r="AO2825" s="372">
        <f>$U2698*'Assumptions (T&amp;D)'!W$24</f>
        <v>0.04296425988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0.07488690804</v>
      </c>
      <c r="W2826" s="372">
        <f>$V2698*'Assumptions (T&amp;D)'!D$24</f>
        <v>0.1441822603</v>
      </c>
      <c r="X2826" s="372">
        <f>$V2698*'Assumptions (T&amp;D)'!E$24</f>
        <v>0.1333985455</v>
      </c>
      <c r="Y2826" s="372">
        <f>$V2698*'Assumptions (T&amp;D)'!F$24</f>
        <v>0.1234136244</v>
      </c>
      <c r="Z2826" s="372">
        <f>$V2698*'Assumptions (T&amp;D)'!G$24</f>
        <v>0.1140277986</v>
      </c>
      <c r="AA2826" s="372">
        <f>$V2698*'Assumptions (T&amp;D)'!H$24</f>
        <v>0.1056404649</v>
      </c>
      <c r="AB2826" s="372">
        <f>$V2698*'Assumptions (T&amp;D)'!I$24</f>
        <v>0.09765252808</v>
      </c>
      <c r="AC2826" s="372">
        <f>$V2698*'Assumptions (T&amp;D)'!J$24</f>
        <v>0.09026368649</v>
      </c>
      <c r="AD2826" s="372">
        <f>$V2698*'Assumptions (T&amp;D)'!K$24</f>
        <v>0.08906549596</v>
      </c>
      <c r="AE2826" s="372">
        <f>$V2698*'Assumptions (T&amp;D)'!L$24</f>
        <v>0.08906549596</v>
      </c>
      <c r="AF2826" s="372">
        <f>$V2698*'Assumptions (T&amp;D)'!M$24</f>
        <v>0.08906549596</v>
      </c>
      <c r="AG2826" s="372">
        <f>$V2698*'Assumptions (T&amp;D)'!N$24</f>
        <v>0.08906549596</v>
      </c>
      <c r="AH2826" s="372">
        <f>$V2698*'Assumptions (T&amp;D)'!O$24</f>
        <v>0.08906549596</v>
      </c>
      <c r="AI2826" s="372">
        <f>$V2698*'Assumptions (T&amp;D)'!P$24</f>
        <v>0.08906549596</v>
      </c>
      <c r="AJ2826" s="372">
        <f>$V2698*'Assumptions (T&amp;D)'!Q$24</f>
        <v>0.08906549596</v>
      </c>
      <c r="AK2826" s="372">
        <f>$V2698*'Assumptions (T&amp;D)'!R$24</f>
        <v>0.08906549596</v>
      </c>
      <c r="AL2826" s="372">
        <f>$V2698*'Assumptions (T&amp;D)'!S$24</f>
        <v>0.08906549596</v>
      </c>
      <c r="AM2826" s="372">
        <f>$V2698*'Assumptions (T&amp;D)'!T$24</f>
        <v>0.08906549596</v>
      </c>
      <c r="AN2826" s="372">
        <f>$V2698*'Assumptions (T&amp;D)'!U$24</f>
        <v>0.08906549596</v>
      </c>
      <c r="AO2826" s="372">
        <f>$V2698*'Assumptions (T&amp;D)'!V$24</f>
        <v>0.08906549596</v>
      </c>
      <c r="AP2826" s="372">
        <f>$V2698*'Assumptions (T&amp;D)'!W$24</f>
        <v>0.04453274798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0.07636577258</v>
      </c>
      <c r="X2827" s="372">
        <f>$W2698*'Assumptions (T&amp;D)'!D$24</f>
        <v>0.1470295675</v>
      </c>
      <c r="Y2827" s="372">
        <f>$W2698*'Assumptions (T&amp;D)'!E$24</f>
        <v>0.1360328962</v>
      </c>
      <c r="Z2827" s="372">
        <f>$W2698*'Assumptions (T&amp;D)'!F$24</f>
        <v>0.1258507932</v>
      </c>
      <c r="AA2827" s="372">
        <f>$W2698*'Assumptions (T&amp;D)'!G$24</f>
        <v>0.1162796164</v>
      </c>
      <c r="AB2827" s="372">
        <f>$W2698*'Assumptions (T&amp;D)'!H$24</f>
        <v>0.1077266499</v>
      </c>
      <c r="AC2827" s="372">
        <f>$W2698*'Assumptions (T&amp;D)'!I$24</f>
        <v>0.09958096745</v>
      </c>
      <c r="AD2827" s="372">
        <f>$W2698*'Assumptions (T&amp;D)'!J$24</f>
        <v>0.09204621122</v>
      </c>
      <c r="AE2827" s="372">
        <f>$W2698*'Assumptions (T&amp;D)'!K$24</f>
        <v>0.09082435886</v>
      </c>
      <c r="AF2827" s="372">
        <f>$W2698*'Assumptions (T&amp;D)'!L$24</f>
        <v>0.09082435886</v>
      </c>
      <c r="AG2827" s="372">
        <f>$W2698*'Assumptions (T&amp;D)'!M$24</f>
        <v>0.09082435886</v>
      </c>
      <c r="AH2827" s="372">
        <f>$W2698*'Assumptions (T&amp;D)'!N$24</f>
        <v>0.09082435886</v>
      </c>
      <c r="AI2827" s="372">
        <f>$W2698*'Assumptions (T&amp;D)'!O$24</f>
        <v>0.09082435886</v>
      </c>
      <c r="AJ2827" s="372">
        <f>$W2698*'Assumptions (T&amp;D)'!P$24</f>
        <v>0.09082435886</v>
      </c>
      <c r="AK2827" s="372">
        <f>$W2698*'Assumptions (T&amp;D)'!Q$24</f>
        <v>0.09082435886</v>
      </c>
      <c r="AL2827" s="372">
        <f>$W2698*'Assumptions (T&amp;D)'!R$24</f>
        <v>0.09082435886</v>
      </c>
      <c r="AM2827" s="372">
        <f>$W2698*'Assumptions (T&amp;D)'!S$24</f>
        <v>0.09082435886</v>
      </c>
      <c r="AN2827" s="372">
        <f>$W2698*'Assumptions (T&amp;D)'!T$24</f>
        <v>0.09082435886</v>
      </c>
      <c r="AO2827" s="372">
        <f>$W2698*'Assumptions (T&amp;D)'!U$24</f>
        <v>0.09082435886</v>
      </c>
      <c r="AP2827" s="372">
        <f>$W2698*'Assumptions (T&amp;D)'!V$24</f>
        <v>0.09082435886</v>
      </c>
      <c r="AQ2827" s="372">
        <f>$W2698*'Assumptions (T&amp;D)'!W$24</f>
        <v>0.04541217943</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0.07972920646</v>
      </c>
      <c r="Y2828" s="372">
        <f>$X2698*'Assumptions (T&amp;D)'!D$24</f>
        <v>0.1535052988</v>
      </c>
      <c r="Z2828" s="372">
        <f>$X2698*'Assumptions (T&amp;D)'!E$24</f>
        <v>0.1420242931</v>
      </c>
      <c r="AA2828" s="372">
        <f>$X2698*'Assumptions (T&amp;D)'!F$24</f>
        <v>0.1313937323</v>
      </c>
      <c r="AB2828" s="372">
        <f>$X2698*'Assumptions (T&amp;D)'!G$24</f>
        <v>0.121401005</v>
      </c>
      <c r="AC2828" s="372">
        <f>$X2698*'Assumptions (T&amp;D)'!H$24</f>
        <v>0.1124713339</v>
      </c>
      <c r="AD2828" s="372">
        <f>$X2698*'Assumptions (T&amp;D)'!I$24</f>
        <v>0.1039668852</v>
      </c>
      <c r="AE2828" s="372">
        <f>$X2698*'Assumptions (T&amp;D)'!J$24</f>
        <v>0.09610027019</v>
      </c>
      <c r="AF2828" s="372">
        <f>$X2698*'Assumptions (T&amp;D)'!K$24</f>
        <v>0.09482460289</v>
      </c>
      <c r="AG2828" s="372">
        <f>$X2698*'Assumptions (T&amp;D)'!L$24</f>
        <v>0.09482460289</v>
      </c>
      <c r="AH2828" s="372">
        <f>$X2698*'Assumptions (T&amp;D)'!M$24</f>
        <v>0.09482460289</v>
      </c>
      <c r="AI2828" s="372">
        <f>$X2698*'Assumptions (T&amp;D)'!N$24</f>
        <v>0.09482460289</v>
      </c>
      <c r="AJ2828" s="372">
        <f>$X2698*'Assumptions (T&amp;D)'!O$24</f>
        <v>0.09482460289</v>
      </c>
      <c r="AK2828" s="372">
        <f>$X2698*'Assumptions (T&amp;D)'!P$24</f>
        <v>0.09482460289</v>
      </c>
      <c r="AL2828" s="372">
        <f>$X2698*'Assumptions (T&amp;D)'!Q$24</f>
        <v>0.09482460289</v>
      </c>
      <c r="AM2828" s="372">
        <f>$X2698*'Assumptions (T&amp;D)'!R$24</f>
        <v>0.09482460289</v>
      </c>
      <c r="AN2828" s="372">
        <f>$X2698*'Assumptions (T&amp;D)'!S$24</f>
        <v>0.09482460289</v>
      </c>
      <c r="AO2828" s="372">
        <f>$X2698*'Assumptions (T&amp;D)'!T$24</f>
        <v>0.09482460289</v>
      </c>
      <c r="AP2828" s="372">
        <f>$X2698*'Assumptions (T&amp;D)'!U$24</f>
        <v>0.09482460289</v>
      </c>
      <c r="AQ2828" s="372">
        <f>$X2698*'Assumptions (T&amp;D)'!V$24</f>
        <v>0.09482460289</v>
      </c>
      <c r="AR2828" s="372">
        <f>$X2698*'Assumptions (T&amp;D)'!W$24</f>
        <v>0.04741230144</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0.08162274153</v>
      </c>
      <c r="Z2829" s="372">
        <f>$Y2698*'Assumptions (T&amp;D)'!D$24</f>
        <v>0.157150985</v>
      </c>
      <c r="AA2829" s="372">
        <f>$Y2698*'Assumptions (T&amp;D)'!E$24</f>
        <v>0.1453973102</v>
      </c>
      <c r="AB2829" s="372">
        <f>$Y2698*'Assumptions (T&amp;D)'!F$24</f>
        <v>0.134514278</v>
      </c>
      <c r="AC2829" s="372">
        <f>$Y2698*'Assumptions (T&amp;D)'!G$24</f>
        <v>0.1242842278</v>
      </c>
      <c r="AD2829" s="372">
        <f>$Y2698*'Assumptions (T&amp;D)'!H$24</f>
        <v>0.1151424807</v>
      </c>
      <c r="AE2829" s="372">
        <f>$Y2698*'Assumptions (T&amp;D)'!I$24</f>
        <v>0.106436055</v>
      </c>
      <c r="AF2829" s="372">
        <f>$Y2698*'Assumptions (T&amp;D)'!J$24</f>
        <v>0.09838261112</v>
      </c>
      <c r="AG2829" s="372">
        <f>$Y2698*'Assumptions (T&amp;D)'!K$24</f>
        <v>0.09707664726</v>
      </c>
      <c r="AH2829" s="372">
        <f>$Y2698*'Assumptions (T&amp;D)'!L$24</f>
        <v>0.09707664726</v>
      </c>
      <c r="AI2829" s="372">
        <f>$Y2698*'Assumptions (T&amp;D)'!M$24</f>
        <v>0.09707664726</v>
      </c>
      <c r="AJ2829" s="372">
        <f>$Y2698*'Assumptions (T&amp;D)'!N$24</f>
        <v>0.09707664726</v>
      </c>
      <c r="AK2829" s="372">
        <f>$Y2698*'Assumptions (T&amp;D)'!O$24</f>
        <v>0.09707664726</v>
      </c>
      <c r="AL2829" s="372">
        <f>$Y2698*'Assumptions (T&amp;D)'!P$24</f>
        <v>0.09707664726</v>
      </c>
      <c r="AM2829" s="372">
        <f>$Y2698*'Assumptions (T&amp;D)'!Q$24</f>
        <v>0.09707664726</v>
      </c>
      <c r="AN2829" s="372">
        <f>$Y2698*'Assumptions (T&amp;D)'!R$24</f>
        <v>0.09707664726</v>
      </c>
      <c r="AO2829" s="372">
        <f>$Y2698*'Assumptions (T&amp;D)'!S$24</f>
        <v>0.09707664726</v>
      </c>
      <c r="AP2829" s="372">
        <f>$Y2698*'Assumptions (T&amp;D)'!T$24</f>
        <v>0.09707664726</v>
      </c>
      <c r="AQ2829" s="372">
        <f>$Y2698*'Assumptions (T&amp;D)'!U$24</f>
        <v>0.09707664726</v>
      </c>
      <c r="AR2829" s="372">
        <f>$Y2698*'Assumptions (T&amp;D)'!V$24</f>
        <v>0.09707664726</v>
      </c>
      <c r="AS2829" s="372">
        <f>$Y2698*'Assumptions (T&amp;D)'!W$24</f>
        <v>0.04853832363</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0.08355997056</v>
      </c>
      <c r="AA2830" s="372">
        <f>$Z2698*'Assumptions (T&amp;D)'!D$24</f>
        <v>0.1608807967</v>
      </c>
      <c r="AB2830" s="372">
        <f>$Z2698*'Assumptions (T&amp;D)'!E$24</f>
        <v>0.1488481609</v>
      </c>
      <c r="AC2830" s="372">
        <f>$Z2698*'Assumptions (T&amp;D)'!F$24</f>
        <v>0.1377068315</v>
      </c>
      <c r="AD2830" s="372">
        <f>$Z2698*'Assumptions (T&amp;D)'!G$24</f>
        <v>0.1272339818</v>
      </c>
      <c r="AE2830" s="372">
        <f>$Z2698*'Assumptions (T&amp;D)'!H$24</f>
        <v>0.1178752651</v>
      </c>
      <c r="AF2830" s="372">
        <f>$Z2698*'Assumptions (T&amp;D)'!I$24</f>
        <v>0.1089622016</v>
      </c>
      <c r="AG2830" s="372">
        <f>$Z2698*'Assumptions (T&amp;D)'!J$24</f>
        <v>0.1007176179</v>
      </c>
      <c r="AH2830" s="372">
        <f>$Z2698*'Assumptions (T&amp;D)'!K$24</f>
        <v>0.09938065832</v>
      </c>
      <c r="AI2830" s="372">
        <f>$Z2698*'Assumptions (T&amp;D)'!L$24</f>
        <v>0.09938065832</v>
      </c>
      <c r="AJ2830" s="372">
        <f>$Z2698*'Assumptions (T&amp;D)'!M$24</f>
        <v>0.09938065832</v>
      </c>
      <c r="AK2830" s="372">
        <f>$Z2698*'Assumptions (T&amp;D)'!N$24</f>
        <v>0.09938065832</v>
      </c>
      <c r="AL2830" s="372">
        <f>$Z2698*'Assumptions (T&amp;D)'!O$24</f>
        <v>0.09938065832</v>
      </c>
      <c r="AM2830" s="372">
        <f>$Z2698*'Assumptions (T&amp;D)'!P$24</f>
        <v>0.09938065832</v>
      </c>
      <c r="AN2830" s="372">
        <f>$Z2698*'Assumptions (T&amp;D)'!Q$24</f>
        <v>0.09938065832</v>
      </c>
      <c r="AO2830" s="372">
        <f>$Z2698*'Assumptions (T&amp;D)'!R$24</f>
        <v>0.09938065832</v>
      </c>
      <c r="AP2830" s="372">
        <f>$Z2698*'Assumptions (T&amp;D)'!S$24</f>
        <v>0.09938065832</v>
      </c>
      <c r="AQ2830" s="372">
        <f>$Z2698*'Assumptions (T&amp;D)'!T$24</f>
        <v>0.09938065832</v>
      </c>
      <c r="AR2830" s="372">
        <f>$Z2698*'Assumptions (T&amp;D)'!U$24</f>
        <v>0.09938065832</v>
      </c>
      <c r="AS2830" s="372">
        <f>$Z2698*'Assumptions (T&amp;D)'!V$24</f>
        <v>0.09938065832</v>
      </c>
      <c r="AT2830" s="372">
        <f>$Z2698*'Assumptions (T&amp;D)'!W$24</f>
        <v>0.04969032916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0.08554188085</v>
      </c>
      <c r="AB2831" s="372">
        <f>$AA2698*'Assumptions (T&amp;D)'!D$24</f>
        <v>0.1646966346</v>
      </c>
      <c r="AC2831" s="372">
        <f>$AA2698*'Assumptions (T&amp;D)'!E$24</f>
        <v>0.1523786038</v>
      </c>
      <c r="AD2831" s="372">
        <f>$AA2698*'Assumptions (T&amp;D)'!F$24</f>
        <v>0.1409730196</v>
      </c>
      <c r="AE2831" s="372">
        <f>$AA2698*'Assumptions (T&amp;D)'!G$24</f>
        <v>0.1302517706</v>
      </c>
      <c r="AF2831" s="372">
        <f>$AA2698*'Assumptions (T&amp;D)'!H$24</f>
        <v>0.1206710799</v>
      </c>
      <c r="AG2831" s="372">
        <f>$AA2698*'Assumptions (T&amp;D)'!I$24</f>
        <v>0.1115466126</v>
      </c>
      <c r="AH2831" s="372">
        <f>$AA2698*'Assumptions (T&amp;D)'!J$24</f>
        <v>0.1031064804</v>
      </c>
      <c r="AI2831" s="372">
        <f>$AA2698*'Assumptions (T&amp;D)'!K$24</f>
        <v>0.1017378103</v>
      </c>
      <c r="AJ2831" s="372">
        <f>$AA2698*'Assumptions (T&amp;D)'!L$24</f>
        <v>0.1017378103</v>
      </c>
      <c r="AK2831" s="372">
        <f>$AA2698*'Assumptions (T&amp;D)'!M$24</f>
        <v>0.1017378103</v>
      </c>
      <c r="AL2831" s="372">
        <f>$AA2698*'Assumptions (T&amp;D)'!N$24</f>
        <v>0.1017378103</v>
      </c>
      <c r="AM2831" s="372">
        <f>$AA2698*'Assumptions (T&amp;D)'!O$24</f>
        <v>0.1017378103</v>
      </c>
      <c r="AN2831" s="372">
        <f>$AA2698*'Assumptions (T&amp;D)'!P$24</f>
        <v>0.1017378103</v>
      </c>
      <c r="AO2831" s="372">
        <f>$AA2698*'Assumptions (T&amp;D)'!Q$24</f>
        <v>0.1017378103</v>
      </c>
      <c r="AP2831" s="372">
        <f>$AA2698*'Assumptions (T&amp;D)'!R$24</f>
        <v>0.1017378103</v>
      </c>
      <c r="AQ2831" s="372">
        <f>$AA2698*'Assumptions (T&amp;D)'!S$24</f>
        <v>0.1017378103</v>
      </c>
      <c r="AR2831" s="372">
        <f>$AA2698*'Assumptions (T&amp;D)'!T$24</f>
        <v>0.1017378103</v>
      </c>
      <c r="AS2831" s="372">
        <f>$AA2698*'Assumptions (T&amp;D)'!U$24</f>
        <v>0.1017378103</v>
      </c>
      <c r="AT2831" s="372">
        <f>$AA2698*'Assumptions (T&amp;D)'!V$24</f>
        <v>0.1017378103</v>
      </c>
      <c r="AU2831" s="372">
        <f>$AA2698*'Assumptions (T&amp;D)'!W$24</f>
        <v>0.05086890515</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0.08759495021</v>
      </c>
      <c r="AC2832" s="372">
        <f>$AB2698*'Assumptions (T&amp;D)'!D$24</f>
        <v>0.1686494775</v>
      </c>
      <c r="AD2832" s="372">
        <f>$AB2698*'Assumptions (T&amp;D)'!E$24</f>
        <v>0.1560358046</v>
      </c>
      <c r="AE2832" s="372">
        <f>$AB2698*'Assumptions (T&amp;D)'!F$24</f>
        <v>0.1443564779</v>
      </c>
      <c r="AF2832" s="372">
        <f>$AB2698*'Assumptions (T&amp;D)'!G$24</f>
        <v>0.1333779109</v>
      </c>
      <c r="AG2832" s="372">
        <f>$AB2698*'Assumptions (T&amp;D)'!H$24</f>
        <v>0.1235672764</v>
      </c>
      <c r="AH2832" s="372">
        <f>$AB2698*'Assumptions (T&amp;D)'!I$24</f>
        <v>0.1142238151</v>
      </c>
      <c r="AI2832" s="372">
        <f>$AB2698*'Assumptions (T&amp;D)'!J$24</f>
        <v>0.1055811133</v>
      </c>
      <c r="AJ2832" s="372">
        <f>$AB2698*'Assumptions (T&amp;D)'!K$24</f>
        <v>0.1041795941</v>
      </c>
      <c r="AK2832" s="372">
        <f>$AB2698*'Assumptions (T&amp;D)'!L$24</f>
        <v>0.1041795941</v>
      </c>
      <c r="AL2832" s="372">
        <f>$AB2698*'Assumptions (T&amp;D)'!M$24</f>
        <v>0.1041795941</v>
      </c>
      <c r="AM2832" s="372">
        <f>$AB2698*'Assumptions (T&amp;D)'!N$24</f>
        <v>0.1041795941</v>
      </c>
      <c r="AN2832" s="372">
        <f>$AB2698*'Assumptions (T&amp;D)'!O$24</f>
        <v>0.1041795941</v>
      </c>
      <c r="AO2832" s="372">
        <f>$AB2698*'Assumptions (T&amp;D)'!P$24</f>
        <v>0.1041795941</v>
      </c>
      <c r="AP2832" s="372">
        <f>$AB2698*'Assumptions (T&amp;D)'!Q$24</f>
        <v>0.1041795941</v>
      </c>
      <c r="AQ2832" s="372">
        <f>$AB2698*'Assumptions (T&amp;D)'!R$24</f>
        <v>0.1041795941</v>
      </c>
      <c r="AR2832" s="372">
        <f>$AB2698*'Assumptions (T&amp;D)'!S$24</f>
        <v>0.1041795941</v>
      </c>
      <c r="AS2832" s="372">
        <f>$AB2698*'Assumptions (T&amp;D)'!T$24</f>
        <v>0.1041795941</v>
      </c>
      <c r="AT2832" s="372">
        <f>$AB2698*'Assumptions (T&amp;D)'!U$24</f>
        <v>0.1041795941</v>
      </c>
      <c r="AU2832" s="372">
        <f>$AB2698*'Assumptions (T&amp;D)'!V$24</f>
        <v>0.1041795941</v>
      </c>
      <c r="AV2832" s="372">
        <f>$AB2698*'Assumptions (T&amp;D)'!W$24</f>
        <v>0.05208979706</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0.0896438046</v>
      </c>
      <c r="AD2833" s="372">
        <f>$AC2698*'Assumptions (T&amp;D)'!D$24</f>
        <v>0.1725942051</v>
      </c>
      <c r="AE2833" s="372">
        <f>$AC2698*'Assumptions (T&amp;D)'!E$24</f>
        <v>0.1596854973</v>
      </c>
      <c r="AF2833" s="372">
        <f>$AC2698*'Assumptions (T&amp;D)'!F$24</f>
        <v>0.14773299</v>
      </c>
      <c r="AG2833" s="372">
        <f>$AC2698*'Assumptions (T&amp;D)'!G$24</f>
        <v>0.1364976331</v>
      </c>
      <c r="AH2833" s="372">
        <f>$AC2698*'Assumptions (T&amp;D)'!H$24</f>
        <v>0.126457527</v>
      </c>
      <c r="AI2833" s="372">
        <f>$AC2698*'Assumptions (T&amp;D)'!I$24</f>
        <v>0.1168955212</v>
      </c>
      <c r="AJ2833" s="372">
        <f>$AC2698*'Assumptions (T&amp;D)'!J$24</f>
        <v>0.1080506658</v>
      </c>
      <c r="AK2833" s="372">
        <f>$AC2698*'Assumptions (T&amp;D)'!K$24</f>
        <v>0.1066163649</v>
      </c>
      <c r="AL2833" s="372">
        <f>$AC2698*'Assumptions (T&amp;D)'!L$24</f>
        <v>0.1066163649</v>
      </c>
      <c r="AM2833" s="372">
        <f>$AC2698*'Assumptions (T&amp;D)'!M$24</f>
        <v>0.1066163649</v>
      </c>
      <c r="AN2833" s="372">
        <f>$AC2698*'Assumptions (T&amp;D)'!N$24</f>
        <v>0.1066163649</v>
      </c>
      <c r="AO2833" s="372">
        <f>$AC2698*'Assumptions (T&amp;D)'!O$24</f>
        <v>0.1066163649</v>
      </c>
      <c r="AP2833" s="372">
        <f>$AC2698*'Assumptions (T&amp;D)'!P$24</f>
        <v>0.1066163649</v>
      </c>
      <c r="AQ2833" s="372">
        <f>$AC2698*'Assumptions (T&amp;D)'!Q$24</f>
        <v>0.1066163649</v>
      </c>
      <c r="AR2833" s="372">
        <f>$AC2698*'Assumptions (T&amp;D)'!R$24</f>
        <v>0.1066163649</v>
      </c>
      <c r="AS2833" s="372">
        <f>$AC2698*'Assumptions (T&amp;D)'!S$24</f>
        <v>0.1066163649</v>
      </c>
      <c r="AT2833" s="372">
        <f>$AC2698*'Assumptions (T&amp;D)'!T$24</f>
        <v>0.1066163649</v>
      </c>
      <c r="AU2833" s="372">
        <f>$AC2698*'Assumptions (T&amp;D)'!U$24</f>
        <v>0.1066163649</v>
      </c>
      <c r="AV2833" s="372">
        <f>$AC2698*'Assumptions (T&amp;D)'!V$24</f>
        <v>0.1066163649</v>
      </c>
      <c r="AW2833" s="372">
        <f>$AC2698*'Assumptions (T&amp;D)'!W$24</f>
        <v>0.05330818247</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0.09176590435</v>
      </c>
      <c r="AE2834" s="372">
        <f>$AD2698*'Assumptions (T&amp;D)'!D$24</f>
        <v>0.1766799545</v>
      </c>
      <c r="AF2834" s="372">
        <f>$AD2698*'Assumptions (T&amp;D)'!E$24</f>
        <v>0.1634656643</v>
      </c>
      <c r="AG2834" s="372">
        <f>$AD2698*'Assumptions (T&amp;D)'!F$24</f>
        <v>0.1512302104</v>
      </c>
      <c r="AH2834" s="372">
        <f>$AD2698*'Assumptions (T&amp;D)'!G$24</f>
        <v>0.1397288837</v>
      </c>
      <c r="AI2834" s="372">
        <f>$AD2698*'Assumptions (T&amp;D)'!H$24</f>
        <v>0.1294511024</v>
      </c>
      <c r="AJ2834" s="372">
        <f>$AD2698*'Assumptions (T&amp;D)'!I$24</f>
        <v>0.1196627393</v>
      </c>
      <c r="AK2834" s="372">
        <f>$AD2698*'Assumptions (T&amp;D)'!J$24</f>
        <v>0.1106085034</v>
      </c>
      <c r="AL2834" s="372">
        <f>$AD2698*'Assumptions (T&amp;D)'!K$24</f>
        <v>0.1091402489</v>
      </c>
      <c r="AM2834" s="372">
        <f>$AD2698*'Assumptions (T&amp;D)'!L$24</f>
        <v>0.1091402489</v>
      </c>
      <c r="AN2834" s="372">
        <f>$AD2698*'Assumptions (T&amp;D)'!M$24</f>
        <v>0.1091402489</v>
      </c>
      <c r="AO2834" s="372">
        <f>$AD2698*'Assumptions (T&amp;D)'!N$24</f>
        <v>0.1091402489</v>
      </c>
      <c r="AP2834" s="372">
        <f>$AD2698*'Assumptions (T&amp;D)'!O$24</f>
        <v>0.1091402489</v>
      </c>
      <c r="AQ2834" s="372">
        <f>$AD2698*'Assumptions (T&amp;D)'!P$24</f>
        <v>0.1091402489</v>
      </c>
      <c r="AR2834" s="372">
        <f>$AD2698*'Assumptions (T&amp;D)'!Q$24</f>
        <v>0.1091402489</v>
      </c>
      <c r="AS2834" s="372">
        <f>$AD2698*'Assumptions (T&amp;D)'!R$24</f>
        <v>0.1091402489</v>
      </c>
      <c r="AT2834" s="372">
        <f>$AD2698*'Assumptions (T&amp;D)'!S$24</f>
        <v>0.1091402489</v>
      </c>
      <c r="AU2834" s="372">
        <f>$AD2698*'Assumptions (T&amp;D)'!T$24</f>
        <v>0.1091402489</v>
      </c>
      <c r="AV2834" s="372">
        <f>$AD2698*'Assumptions (T&amp;D)'!U$24</f>
        <v>0.1091402489</v>
      </c>
      <c r="AW2834" s="372">
        <f>$AD2698*'Assumptions (T&amp;D)'!V$24</f>
        <v>0.1091402489</v>
      </c>
      <c r="AX2834" s="372">
        <f>$AD2698*'Assumptions (T&amp;D)'!W$24</f>
        <v>0.05457012446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0.09393685893</v>
      </c>
      <c r="AF2835" s="372">
        <f>$AE2698*'Assumptions (T&amp;D)'!D$24</f>
        <v>0.1808597657</v>
      </c>
      <c r="AG2835" s="372">
        <f>$AE2698*'Assumptions (T&amp;D)'!E$24</f>
        <v>0.167332858</v>
      </c>
      <c r="AH2835" s="372">
        <f>$AE2698*'Assumptions (T&amp;D)'!F$24</f>
        <v>0.1548079435</v>
      </c>
      <c r="AI2835" s="372">
        <f>$AE2698*'Assumptions (T&amp;D)'!G$24</f>
        <v>0.1430345239</v>
      </c>
      <c r="AJ2835" s="372">
        <f>$AE2698*'Assumptions (T&amp;D)'!H$24</f>
        <v>0.1325135957</v>
      </c>
      <c r="AK2835" s="372">
        <f>$AE2698*'Assumptions (T&amp;D)'!I$24</f>
        <v>0.122493664</v>
      </c>
      <c r="AL2835" s="372">
        <f>$AE2698*'Assumptions (T&amp;D)'!J$24</f>
        <v>0.1132252273</v>
      </c>
      <c r="AM2835" s="372">
        <f>$AE2698*'Assumptions (T&amp;D)'!K$24</f>
        <v>0.1117222376</v>
      </c>
      <c r="AN2835" s="372">
        <f>$AE2698*'Assumptions (T&amp;D)'!L$24</f>
        <v>0.1117222376</v>
      </c>
      <c r="AO2835" s="372">
        <f>$AE2698*'Assumptions (T&amp;D)'!M$24</f>
        <v>0.1117222376</v>
      </c>
      <c r="AP2835" s="372">
        <f>$AE2698*'Assumptions (T&amp;D)'!N$24</f>
        <v>0.1117222376</v>
      </c>
      <c r="AQ2835" s="372">
        <f>$AE2698*'Assumptions (T&amp;D)'!O$24</f>
        <v>0.1117222376</v>
      </c>
      <c r="AR2835" s="372">
        <f>$AE2698*'Assumptions (T&amp;D)'!P$24</f>
        <v>0.1117222376</v>
      </c>
      <c r="AS2835" s="372">
        <f>$AE2698*'Assumptions (T&amp;D)'!Q$24</f>
        <v>0.1117222376</v>
      </c>
      <c r="AT2835" s="372">
        <f>$AE2698*'Assumptions (T&amp;D)'!R$24</f>
        <v>0.1117222376</v>
      </c>
      <c r="AU2835" s="372">
        <f>$AE2698*'Assumptions (T&amp;D)'!S$24</f>
        <v>0.1117222376</v>
      </c>
      <c r="AV2835" s="372">
        <f>$AE2698*'Assumptions (T&amp;D)'!T$24</f>
        <v>0.1117222376</v>
      </c>
      <c r="AW2835" s="372">
        <f>$AE2698*'Assumptions (T&amp;D)'!U$24</f>
        <v>0.1117222376</v>
      </c>
      <c r="AX2835" s="372">
        <f>$AE2698*'Assumptions (T&amp;D)'!V$24</f>
        <v>0.1117222376</v>
      </c>
      <c r="AY2835" s="372">
        <f>$AE2698*'Assumptions (T&amp;D)'!W$24</f>
        <v>0.05586111878</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0.09615777032</v>
      </c>
      <c r="AG2836" s="372">
        <f>$AF2698*'Assumptions (T&amp;D)'!D$24</f>
        <v>0.1851357605</v>
      </c>
      <c r="AH2836" s="372">
        <f>$AF2698*'Assumptions (T&amp;D)'!E$24</f>
        <v>0.1712890415</v>
      </c>
      <c r="AI2836" s="372">
        <f>$AF2698*'Assumptions (T&amp;D)'!F$24</f>
        <v>0.1584680055</v>
      </c>
      <c r="AJ2836" s="372">
        <f>$AF2698*'Assumptions (T&amp;D)'!G$24</f>
        <v>0.1464162316</v>
      </c>
      <c r="AK2836" s="372">
        <f>$AF2698*'Assumptions (T&amp;D)'!H$24</f>
        <v>0.1356465613</v>
      </c>
      <c r="AL2836" s="372">
        <f>$AF2698*'Assumptions (T&amp;D)'!I$24</f>
        <v>0.1253897325</v>
      </c>
      <c r="AM2836" s="372">
        <f>$AF2698*'Assumptions (T&amp;D)'!J$24</f>
        <v>0.1159021658</v>
      </c>
      <c r="AN2836" s="372">
        <f>$AF2698*'Assumptions (T&amp;D)'!K$24</f>
        <v>0.1143636415</v>
      </c>
      <c r="AO2836" s="372">
        <f>$AF2698*'Assumptions (T&amp;D)'!L$24</f>
        <v>0.1143636415</v>
      </c>
      <c r="AP2836" s="372">
        <f>$AF2698*'Assumptions (T&amp;D)'!M$24</f>
        <v>0.1143636415</v>
      </c>
      <c r="AQ2836" s="372">
        <f>$AF2698*'Assumptions (T&amp;D)'!N$24</f>
        <v>0.1143636415</v>
      </c>
      <c r="AR2836" s="372">
        <f>$AF2698*'Assumptions (T&amp;D)'!O$24</f>
        <v>0.1143636415</v>
      </c>
      <c r="AS2836" s="372">
        <f>$AF2698*'Assumptions (T&amp;D)'!P$24</f>
        <v>0.1143636415</v>
      </c>
      <c r="AT2836" s="372">
        <f>$AF2698*'Assumptions (T&amp;D)'!Q$24</f>
        <v>0.1143636415</v>
      </c>
      <c r="AU2836" s="372">
        <f>$AF2698*'Assumptions (T&amp;D)'!R$24</f>
        <v>0.1143636415</v>
      </c>
      <c r="AV2836" s="372">
        <f>$AF2698*'Assumptions (T&amp;D)'!S$24</f>
        <v>0.1143636415</v>
      </c>
      <c r="AW2836" s="372">
        <f>$AF2698*'Assumptions (T&amp;D)'!T$24</f>
        <v>0.1143636415</v>
      </c>
      <c r="AX2836" s="372">
        <f>$AF2698*'Assumptions (T&amp;D)'!U$24</f>
        <v>0.1143636415</v>
      </c>
      <c r="AY2836" s="372">
        <f>$AF2698*'Assumptions (T&amp;D)'!V$24</f>
        <v>0.1143636415</v>
      </c>
      <c r="AZ2836" s="372">
        <f>$AF2698*'Assumptions (T&amp;D)'!W$24</f>
        <v>0.05718182075</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0.09842976498</v>
      </c>
      <c r="AH2837" s="372">
        <f>$AG2698*'Assumptions (T&amp;D)'!D$24</f>
        <v>0.1895101075</v>
      </c>
      <c r="AI2837" s="372">
        <f>$AG2698*'Assumptions (T&amp;D)'!E$24</f>
        <v>0.1753362214</v>
      </c>
      <c r="AJ2837" s="372">
        <f>$AG2698*'Assumptions (T&amp;D)'!F$24</f>
        <v>0.1622122527</v>
      </c>
      <c r="AK2837" s="372">
        <f>$AG2698*'Assumptions (T&amp;D)'!G$24</f>
        <v>0.1498757221</v>
      </c>
      <c r="AL2837" s="372">
        <f>$AG2698*'Assumptions (T&amp;D)'!H$24</f>
        <v>0.1388515885</v>
      </c>
      <c r="AM2837" s="372">
        <f>$AG2698*'Assumptions (T&amp;D)'!I$24</f>
        <v>0.1283524135</v>
      </c>
      <c r="AN2837" s="372">
        <f>$AG2698*'Assumptions (T&amp;D)'!J$24</f>
        <v>0.1186406767</v>
      </c>
      <c r="AO2837" s="372">
        <f>$AG2698*'Assumptions (T&amp;D)'!K$24</f>
        <v>0.1170658005</v>
      </c>
      <c r="AP2837" s="372">
        <f>$AG2698*'Assumptions (T&amp;D)'!L$24</f>
        <v>0.1170658005</v>
      </c>
      <c r="AQ2837" s="372">
        <f>$AG2698*'Assumptions (T&amp;D)'!M$24</f>
        <v>0.1170658005</v>
      </c>
      <c r="AR2837" s="372">
        <f>$AG2698*'Assumptions (T&amp;D)'!N$24</f>
        <v>0.1170658005</v>
      </c>
      <c r="AS2837" s="372">
        <f>$AG2698*'Assumptions (T&amp;D)'!O$24</f>
        <v>0.1170658005</v>
      </c>
      <c r="AT2837" s="372">
        <f>$AG2698*'Assumptions (T&amp;D)'!P$24</f>
        <v>0.1170658005</v>
      </c>
      <c r="AU2837" s="372">
        <f>$AG2698*'Assumptions (T&amp;D)'!Q$24</f>
        <v>0.1170658005</v>
      </c>
      <c r="AV2837" s="372">
        <f>$AG2698*'Assumptions (T&amp;D)'!R$24</f>
        <v>0.1170658005</v>
      </c>
      <c r="AW2837" s="372">
        <f>$AG2698*'Assumptions (T&amp;D)'!S$24</f>
        <v>0.1170658005</v>
      </c>
      <c r="AX2837" s="372">
        <f>$AG2698*'Assumptions (T&amp;D)'!T$24</f>
        <v>0.1170658005</v>
      </c>
      <c r="AY2837" s="372">
        <f>$AG2698*'Assumptions (T&amp;D)'!U$24</f>
        <v>0.1170658005</v>
      </c>
      <c r="AZ2837" s="372">
        <f>$AG2698*'Assumptions (T&amp;D)'!V$24</f>
        <v>0.1170658005</v>
      </c>
      <c r="BA2837" s="372">
        <f>$AG2698*'Assumptions (T&amp;D)'!W$24</f>
        <v>0.05853290024</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0.1007539944</v>
      </c>
      <c r="AI2838" s="372">
        <f>$AH2698*'Assumptions (T&amp;D)'!D$24</f>
        <v>0.1939850238</v>
      </c>
      <c r="AJ2838" s="372">
        <f>$AH2698*'Assumptions (T&amp;D)'!E$24</f>
        <v>0.1794764486</v>
      </c>
      <c r="AK2838" s="372">
        <f>$AH2698*'Assumptions (T&amp;D)'!F$24</f>
        <v>0.1660425827</v>
      </c>
      <c r="AL2838" s="372">
        <f>$AH2698*'Assumptions (T&amp;D)'!G$24</f>
        <v>0.1534147488</v>
      </c>
      <c r="AM2838" s="372">
        <f>$AH2698*'Assumptions (T&amp;D)'!H$24</f>
        <v>0.1421303014</v>
      </c>
      <c r="AN2838" s="372">
        <f>$AH2698*'Assumptions (T&amp;D)'!I$24</f>
        <v>0.1313832087</v>
      </c>
      <c r="AO2838" s="372">
        <f>$AH2698*'Assumptions (T&amp;D)'!J$24</f>
        <v>0.1214421479</v>
      </c>
      <c r="AP2838" s="372">
        <f>$AH2698*'Assumptions (T&amp;D)'!K$24</f>
        <v>0.119830084</v>
      </c>
      <c r="AQ2838" s="372">
        <f>$AH2698*'Assumptions (T&amp;D)'!L$24</f>
        <v>0.119830084</v>
      </c>
      <c r="AR2838" s="372">
        <f>$AH2698*'Assumptions (T&amp;D)'!M$24</f>
        <v>0.119830084</v>
      </c>
      <c r="AS2838" s="372">
        <f>$AH2698*'Assumptions (T&amp;D)'!N$24</f>
        <v>0.119830084</v>
      </c>
      <c r="AT2838" s="372">
        <f>$AH2698*'Assumptions (T&amp;D)'!O$24</f>
        <v>0.119830084</v>
      </c>
      <c r="AU2838" s="372">
        <f>$AH2698*'Assumptions (T&amp;D)'!P$24</f>
        <v>0.119830084</v>
      </c>
      <c r="AV2838" s="372">
        <f>$AH2698*'Assumptions (T&amp;D)'!Q$24</f>
        <v>0.119830084</v>
      </c>
      <c r="AW2838" s="372">
        <f>$AH2698*'Assumptions (T&amp;D)'!R$24</f>
        <v>0.119830084</v>
      </c>
      <c r="AX2838" s="372">
        <f>$AH2698*'Assumptions (T&amp;D)'!S$24</f>
        <v>0.119830084</v>
      </c>
      <c r="AY2838" s="372">
        <f>$AH2698*'Assumptions (T&amp;D)'!T$24</f>
        <v>0.119830084</v>
      </c>
      <c r="AZ2838" s="372">
        <f>$AH2698*'Assumptions (T&amp;D)'!U$24</f>
        <v>0.119830084</v>
      </c>
      <c r="BA2838" s="372">
        <f>$AH2698*'Assumptions (T&amp;D)'!V$24</f>
        <v>0.119830084</v>
      </c>
      <c r="BB2838" s="372">
        <f>$AH2698*'Assumptions (T&amp;D)'!W$24</f>
        <v>0.05991504199</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0.1031316355</v>
      </c>
      <c r="AJ2839" s="372">
        <f>$AI2698*'Assumptions (T&amp;D)'!D$24</f>
        <v>0.1985627756</v>
      </c>
      <c r="AK2839" s="372">
        <f>$AI2698*'Assumptions (T&amp;D)'!E$24</f>
        <v>0.1837118201</v>
      </c>
      <c r="AL2839" s="372">
        <f>$AI2698*'Assumptions (T&amp;D)'!F$24</f>
        <v>0.1699609353</v>
      </c>
      <c r="AM2839" s="372">
        <f>$AI2698*'Assumptions (T&amp;D)'!G$24</f>
        <v>0.1570351037</v>
      </c>
      <c r="AN2839" s="372">
        <f>$AI2698*'Assumptions (T&amp;D)'!H$24</f>
        <v>0.1454843605</v>
      </c>
      <c r="AO2839" s="372">
        <f>$AI2698*'Assumptions (T&amp;D)'!I$24</f>
        <v>0.1344836527</v>
      </c>
      <c r="AP2839" s="372">
        <f>$AI2698*'Assumptions (T&amp;D)'!J$24</f>
        <v>0.124307998</v>
      </c>
      <c r="AQ2839" s="372">
        <f>$AI2698*'Assumptions (T&amp;D)'!K$24</f>
        <v>0.1226578918</v>
      </c>
      <c r="AR2839" s="372">
        <f>$AI2698*'Assumptions (T&amp;D)'!L$24</f>
        <v>0.1226578918</v>
      </c>
      <c r="AS2839" s="372">
        <f>$AI2698*'Assumptions (T&amp;D)'!M$24</f>
        <v>0.1226578918</v>
      </c>
      <c r="AT2839" s="372">
        <f>$AI2698*'Assumptions (T&amp;D)'!N$24</f>
        <v>0.1226578918</v>
      </c>
      <c r="AU2839" s="372">
        <f>$AI2698*'Assumptions (T&amp;D)'!O$24</f>
        <v>0.1226578918</v>
      </c>
      <c r="AV2839" s="372">
        <f>$AI2698*'Assumptions (T&amp;D)'!P$24</f>
        <v>0.1226578918</v>
      </c>
      <c r="AW2839" s="372">
        <f>$AI2698*'Assumptions (T&amp;D)'!Q$24</f>
        <v>0.1226578918</v>
      </c>
      <c r="AX2839" s="372">
        <f>$AI2698*'Assumptions (T&amp;D)'!R$24</f>
        <v>0.1226578918</v>
      </c>
      <c r="AY2839" s="372">
        <f>$AI2698*'Assumptions (T&amp;D)'!S$24</f>
        <v>0.1226578918</v>
      </c>
      <c r="AZ2839" s="372">
        <f>$AI2698*'Assumptions (T&amp;D)'!T$24</f>
        <v>0.1226578918</v>
      </c>
      <c r="BA2839" s="372">
        <f>$AI2698*'Assumptions (T&amp;D)'!U$24</f>
        <v>0.1226578918</v>
      </c>
      <c r="BB2839" s="372">
        <f>$AI2698*'Assumptions (T&amp;D)'!V$24</f>
        <v>0.1226578918</v>
      </c>
      <c r="BC2839" s="372">
        <f>$AI2698*'Assumptions (T&amp;D)'!W$24</f>
        <v>0.06132894592</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0.1055638916</v>
      </c>
      <c r="AK2840" s="372">
        <f>$AJ2698*'Assumptions (T&amp;D)'!D$24</f>
        <v>0.2032456792</v>
      </c>
      <c r="AL2840" s="372">
        <f>$AJ2698*'Assumptions (T&amp;D)'!E$24</f>
        <v>0.1880444788</v>
      </c>
      <c r="AM2840" s="372">
        <f>$AJ2698*'Assumptions (T&amp;D)'!F$24</f>
        <v>0.1739692933</v>
      </c>
      <c r="AN2840" s="372">
        <f>$AJ2698*'Assumptions (T&amp;D)'!G$24</f>
        <v>0.1607386189</v>
      </c>
      <c r="AO2840" s="372">
        <f>$AJ2698*'Assumptions (T&amp;D)'!H$24</f>
        <v>0.148915463</v>
      </c>
      <c r="AP2840" s="372">
        <f>$AJ2698*'Assumptions (T&amp;D)'!I$24</f>
        <v>0.1376553146</v>
      </c>
      <c r="AQ2840" s="372">
        <f>$AJ2698*'Assumptions (T&amp;D)'!J$24</f>
        <v>0.1272396773</v>
      </c>
      <c r="AR2840" s="372">
        <f>$AJ2698*'Assumptions (T&amp;D)'!K$24</f>
        <v>0.125550655</v>
      </c>
      <c r="AS2840" s="372">
        <f>$AJ2698*'Assumptions (T&amp;D)'!L$24</f>
        <v>0.125550655</v>
      </c>
      <c r="AT2840" s="372">
        <f>$AJ2698*'Assumptions (T&amp;D)'!M$24</f>
        <v>0.125550655</v>
      </c>
      <c r="AU2840" s="372">
        <f>$AJ2698*'Assumptions (T&amp;D)'!N$24</f>
        <v>0.125550655</v>
      </c>
      <c r="AV2840" s="372">
        <f>$AJ2698*'Assumptions (T&amp;D)'!O$24</f>
        <v>0.125550655</v>
      </c>
      <c r="AW2840" s="372">
        <f>$AJ2698*'Assumptions (T&amp;D)'!P$24</f>
        <v>0.125550655</v>
      </c>
      <c r="AX2840" s="372">
        <f>$AJ2698*'Assumptions (T&amp;D)'!Q$24</f>
        <v>0.125550655</v>
      </c>
      <c r="AY2840" s="372">
        <f>$AJ2698*'Assumptions (T&amp;D)'!R$24</f>
        <v>0.125550655</v>
      </c>
      <c r="AZ2840" s="372">
        <f>$AJ2698*'Assumptions (T&amp;D)'!S$24</f>
        <v>0.125550655</v>
      </c>
      <c r="BA2840" s="372">
        <f>$AJ2698*'Assumptions (T&amp;D)'!T$24</f>
        <v>0.125550655</v>
      </c>
      <c r="BB2840" s="372">
        <f>$AJ2698*'Assumptions (T&amp;D)'!U$24</f>
        <v>0.125550655</v>
      </c>
      <c r="BC2840" s="372">
        <f>$AJ2698*'Assumptions (T&amp;D)'!V$24</f>
        <v>0.125550655</v>
      </c>
      <c r="BD2840" s="372">
        <f>$AJ2698*'Assumptions (T&amp;D)'!W$24</f>
        <v>0.06277532752</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0.1080611032</v>
      </c>
      <c r="AL2841" s="372">
        <f>$AK2698*'Assumptions (T&amp;D)'!D$24</f>
        <v>0.2080536441</v>
      </c>
      <c r="AM2841" s="372">
        <f>$AK2698*'Assumptions (T&amp;D)'!E$24</f>
        <v>0.1924928452</v>
      </c>
      <c r="AN2841" s="372">
        <f>$AK2698*'Assumptions (T&amp;D)'!F$24</f>
        <v>0.1780846981</v>
      </c>
      <c r="AO2841" s="372">
        <f>$AK2698*'Assumptions (T&amp;D)'!G$24</f>
        <v>0.1645410399</v>
      </c>
      <c r="AP2841" s="372">
        <f>$AK2698*'Assumptions (T&amp;D)'!H$24</f>
        <v>0.1524381963</v>
      </c>
      <c r="AQ2841" s="372">
        <f>$AK2698*'Assumptions (T&amp;D)'!I$24</f>
        <v>0.1409116786</v>
      </c>
      <c r="AR2841" s="372">
        <f>$AK2698*'Assumptions (T&amp;D)'!J$24</f>
        <v>0.1302496498</v>
      </c>
      <c r="AS2841" s="372">
        <f>$AK2698*'Assumptions (T&amp;D)'!K$24</f>
        <v>0.1285206721</v>
      </c>
      <c r="AT2841" s="372">
        <f>$AK2698*'Assumptions (T&amp;D)'!L$24</f>
        <v>0.1285206721</v>
      </c>
      <c r="AU2841" s="372">
        <f>$AK2698*'Assumptions (T&amp;D)'!M$24</f>
        <v>0.1285206721</v>
      </c>
      <c r="AV2841" s="372">
        <f>$AK2698*'Assumptions (T&amp;D)'!N$24</f>
        <v>0.1285206721</v>
      </c>
      <c r="AW2841" s="372">
        <f>$AK2698*'Assumptions (T&amp;D)'!O$24</f>
        <v>0.1285206721</v>
      </c>
      <c r="AX2841" s="372">
        <f>$AK2698*'Assumptions (T&amp;D)'!P$24</f>
        <v>0.1285206721</v>
      </c>
      <c r="AY2841" s="372">
        <f>$AK2698*'Assumptions (T&amp;D)'!Q$24</f>
        <v>0.1285206721</v>
      </c>
      <c r="AZ2841" s="372">
        <f>$AK2698*'Assumptions (T&amp;D)'!R$24</f>
        <v>0.1285206721</v>
      </c>
      <c r="BA2841" s="372">
        <f>$AK2698*'Assumptions (T&amp;D)'!S$24</f>
        <v>0.1285206721</v>
      </c>
      <c r="BB2841" s="372">
        <f>$AK2698*'Assumptions (T&amp;D)'!T$24</f>
        <v>0.1285206721</v>
      </c>
      <c r="BC2841" s="372">
        <f>$AK2698*'Assumptions (T&amp;D)'!U$24</f>
        <v>0.1285206721</v>
      </c>
      <c r="BD2841" s="372">
        <f>$AK2698*'Assumptions (T&amp;D)'!V$24</f>
        <v>0.1285206721</v>
      </c>
      <c r="BE2841" s="372">
        <f>$AK2698*'Assumptions (T&amp;D)'!W$24</f>
        <v>0.06426033606</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0.1108217232</v>
      </c>
      <c r="AM2842" s="372">
        <f>$AL2698*'Assumptions (T&amp;D)'!D$24</f>
        <v>0.2133687578</v>
      </c>
      <c r="AN2842" s="372">
        <f>$AL2698*'Assumptions (T&amp;D)'!E$24</f>
        <v>0.1974104297</v>
      </c>
      <c r="AO2842" s="372">
        <f>$AL2698*'Assumptions (T&amp;D)'!F$24</f>
        <v>0.1826341999</v>
      </c>
      <c r="AP2842" s="372">
        <f>$AL2698*'Assumptions (T&amp;D)'!G$24</f>
        <v>0.1687445439</v>
      </c>
      <c r="AQ2842" s="372">
        <f>$AL2698*'Assumptions (T&amp;D)'!H$24</f>
        <v>0.1563325109</v>
      </c>
      <c r="AR2842" s="372">
        <f>$AL2698*'Assumptions (T&amp;D)'!I$24</f>
        <v>0.1445115271</v>
      </c>
      <c r="AS2842" s="372">
        <f>$AL2698*'Assumptions (T&amp;D)'!J$24</f>
        <v>0.1335771171</v>
      </c>
      <c r="AT2842" s="372">
        <f>$AL2698*'Assumptions (T&amp;D)'!K$24</f>
        <v>0.1318039695</v>
      </c>
      <c r="AU2842" s="372">
        <f>$AL2698*'Assumptions (T&amp;D)'!L$24</f>
        <v>0.1318039695</v>
      </c>
      <c r="AV2842" s="372">
        <f>$AL2698*'Assumptions (T&amp;D)'!M$24</f>
        <v>0.1318039695</v>
      </c>
      <c r="AW2842" s="372">
        <f>$AL2698*'Assumptions (T&amp;D)'!N$24</f>
        <v>0.1318039695</v>
      </c>
      <c r="AX2842" s="372">
        <f>$AL2698*'Assumptions (T&amp;D)'!O$24</f>
        <v>0.1318039695</v>
      </c>
      <c r="AY2842" s="372">
        <f>$AL2698*'Assumptions (T&amp;D)'!P$24</f>
        <v>0.1318039695</v>
      </c>
      <c r="AZ2842" s="372">
        <f>$AL2698*'Assumptions (T&amp;D)'!Q$24</f>
        <v>0.1318039695</v>
      </c>
      <c r="BA2842" s="372">
        <f>$AL2698*'Assumptions (T&amp;D)'!R$24</f>
        <v>0.1318039695</v>
      </c>
      <c r="BB2842" s="372">
        <f>$AL2698*'Assumptions (T&amp;D)'!S$24</f>
        <v>0.1318039695</v>
      </c>
      <c r="BC2842" s="372">
        <f>$AL2698*'Assumptions (T&amp;D)'!T$24</f>
        <v>0.1318039695</v>
      </c>
      <c r="BD2842" s="372">
        <f>$AL2698*'Assumptions (T&amp;D)'!U$24</f>
        <v>0.1318039695</v>
      </c>
      <c r="BE2842" s="372">
        <f>$AL2698*'Assumptions (T&amp;D)'!V$24</f>
        <v>0.1318039695</v>
      </c>
      <c r="BF2842" s="372">
        <f>$AL2698*'Assumptions (T&amp;D)'!W$24</f>
        <v>0.06590198476</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0.1133507941</v>
      </c>
      <c r="AN2843" s="372">
        <f>$AM2698*'Assumptions (T&amp;D)'!D$24</f>
        <v>0.2182380623</v>
      </c>
      <c r="AO2843" s="372">
        <f>$AM2698*'Assumptions (T&amp;D)'!E$24</f>
        <v>0.2019155479</v>
      </c>
      <c r="AP2843" s="372">
        <f>$AM2698*'Assumptions (T&amp;D)'!F$24</f>
        <v>0.1868021087</v>
      </c>
      <c r="AQ2843" s="372">
        <f>$AM2698*'Assumptions (T&amp;D)'!G$24</f>
        <v>0.1725954758</v>
      </c>
      <c r="AR2843" s="372">
        <f>$AM2698*'Assumptions (T&amp;D)'!H$24</f>
        <v>0.1599001869</v>
      </c>
      <c r="AS2843" s="372">
        <f>$AM2698*'Assumptions (T&amp;D)'!I$24</f>
        <v>0.1478094355</v>
      </c>
      <c r="AT2843" s="372">
        <f>$AM2698*'Assumptions (T&amp;D)'!J$24</f>
        <v>0.1366254905</v>
      </c>
      <c r="AU2843" s="372">
        <f>$AM2698*'Assumptions (T&amp;D)'!K$24</f>
        <v>0.1348118778</v>
      </c>
      <c r="AV2843" s="372">
        <f>$AM2698*'Assumptions (T&amp;D)'!L$24</f>
        <v>0.1348118778</v>
      </c>
      <c r="AW2843" s="372">
        <f>$AM2698*'Assumptions (T&amp;D)'!M$24</f>
        <v>0.1348118778</v>
      </c>
      <c r="AX2843" s="372">
        <f>$AM2698*'Assumptions (T&amp;D)'!N$24</f>
        <v>0.1348118778</v>
      </c>
      <c r="AY2843" s="372">
        <f>$AM2698*'Assumptions (T&amp;D)'!O$24</f>
        <v>0.1348118778</v>
      </c>
      <c r="AZ2843" s="372">
        <f>$AM2698*'Assumptions (T&amp;D)'!P$24</f>
        <v>0.1348118778</v>
      </c>
      <c r="BA2843" s="372">
        <f>$AM2698*'Assumptions (T&amp;D)'!Q$24</f>
        <v>0.1348118778</v>
      </c>
      <c r="BB2843" s="372">
        <f>$AM2698*'Assumptions (T&amp;D)'!R$24</f>
        <v>0.1348118778</v>
      </c>
      <c r="BC2843" s="372">
        <f>$AM2698*'Assumptions (T&amp;D)'!S$24</f>
        <v>0.1348118778</v>
      </c>
      <c r="BD2843" s="372">
        <f>$AM2698*'Assumptions (T&amp;D)'!T$24</f>
        <v>0.1348118778</v>
      </c>
      <c r="BE2843" s="372">
        <f>$AM2698*'Assumptions (T&amp;D)'!U$24</f>
        <v>0.1348118778</v>
      </c>
      <c r="BF2843" s="372">
        <f>$AM2698*'Assumptions (T&amp;D)'!V$24</f>
        <v>0.1348118778</v>
      </c>
      <c r="BG2843" s="372">
        <f>$AM2698*'Assumptions (T&amp;D)'!W$24</f>
        <v>0.0674059389</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0.1165629153</v>
      </c>
      <c r="AO2844" s="372">
        <f>$AN2698*'Assumptions (T&amp;D)'!D$24</f>
        <v>0.2244224662</v>
      </c>
      <c r="AP2844" s="372">
        <f>$AN2698*'Assumptions (T&amp;D)'!E$24</f>
        <v>0.2076374064</v>
      </c>
      <c r="AQ2844" s="372">
        <f>$AN2698*'Assumptions (T&amp;D)'!F$24</f>
        <v>0.1920956843</v>
      </c>
      <c r="AR2844" s="372">
        <f>$AN2698*'Assumptions (T&amp;D)'!G$24</f>
        <v>0.1774864656</v>
      </c>
      <c r="AS2844" s="372">
        <f>$AN2698*'Assumptions (T&amp;D)'!H$24</f>
        <v>0.1644314191</v>
      </c>
      <c r="AT2844" s="372">
        <f>$AN2698*'Assumptions (T&amp;D)'!I$24</f>
        <v>0.1519980415</v>
      </c>
      <c r="AU2844" s="372">
        <f>$AN2698*'Assumptions (T&amp;D)'!J$24</f>
        <v>0.1404971672</v>
      </c>
      <c r="AV2844" s="372">
        <f>$AN2698*'Assumptions (T&amp;D)'!K$24</f>
        <v>0.1386321605</v>
      </c>
      <c r="AW2844" s="372">
        <f>$AN2698*'Assumptions (T&amp;D)'!L$24</f>
        <v>0.1386321605</v>
      </c>
      <c r="AX2844" s="372">
        <f>$AN2698*'Assumptions (T&amp;D)'!M$24</f>
        <v>0.1386321605</v>
      </c>
      <c r="AY2844" s="372">
        <f>$AN2698*'Assumptions (T&amp;D)'!N$24</f>
        <v>0.1386321605</v>
      </c>
      <c r="AZ2844" s="372">
        <f>$AN2698*'Assumptions (T&amp;D)'!O$24</f>
        <v>0.1386321605</v>
      </c>
      <c r="BA2844" s="372">
        <f>$AN2698*'Assumptions (T&amp;D)'!P$24</f>
        <v>0.1386321605</v>
      </c>
      <c r="BB2844" s="372">
        <f>$AN2698*'Assumptions (T&amp;D)'!Q$24</f>
        <v>0.1386321605</v>
      </c>
      <c r="BC2844" s="372">
        <f>$AN2698*'Assumptions (T&amp;D)'!R$24</f>
        <v>0.1386321605</v>
      </c>
      <c r="BD2844" s="372">
        <f>$AN2698*'Assumptions (T&amp;D)'!S$24</f>
        <v>0.1386321605</v>
      </c>
      <c r="BE2844" s="372">
        <f>$AN2698*'Assumptions (T&amp;D)'!T$24</f>
        <v>0.1386321605</v>
      </c>
      <c r="BF2844" s="372">
        <f>$AN2698*'Assumptions (T&amp;D)'!U$24</f>
        <v>0.1386321605</v>
      </c>
      <c r="BG2844" s="372">
        <f>$AN2698*'Assumptions (T&amp;D)'!V$24</f>
        <v>0.1386321605</v>
      </c>
      <c r="BH2844" s="372">
        <f>$AN2698*'Assumptions (T&amp;D)'!W$24</f>
        <v>0.06931608027</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0.1191149515</v>
      </c>
      <c r="AP2845" s="372">
        <f>$AO2698*'Assumptions (T&amp;D)'!D$24</f>
        <v>0.2293359865</v>
      </c>
      <c r="AQ2845" s="372">
        <f>$AO2698*'Assumptions (T&amp;D)'!E$24</f>
        <v>0.2121834335</v>
      </c>
      <c r="AR2845" s="372">
        <f>$AO2698*'Assumptions (T&amp;D)'!F$24</f>
        <v>0.19630144</v>
      </c>
      <c r="AS2845" s="372">
        <f>$AO2698*'Assumptions (T&amp;D)'!G$24</f>
        <v>0.1813723661</v>
      </c>
      <c r="AT2845" s="372">
        <f>$AO2698*'Assumptions (T&amp;D)'!H$24</f>
        <v>0.1680314915</v>
      </c>
      <c r="AU2845" s="372">
        <f>$AO2698*'Assumptions (T&amp;D)'!I$24</f>
        <v>0.1553258967</v>
      </c>
      <c r="AV2845" s="372">
        <f>$AO2698*'Assumptions (T&amp;D)'!J$24</f>
        <v>0.1435732215</v>
      </c>
      <c r="AW2845" s="372">
        <f>$AO2698*'Assumptions (T&amp;D)'!K$24</f>
        <v>0.1416673823</v>
      </c>
      <c r="AX2845" s="372">
        <f>$AO2698*'Assumptions (T&amp;D)'!L$24</f>
        <v>0.1416673823</v>
      </c>
      <c r="AY2845" s="372">
        <f>$AO2698*'Assumptions (T&amp;D)'!M$24</f>
        <v>0.1416673823</v>
      </c>
      <c r="AZ2845" s="372">
        <f>$AO2698*'Assumptions (T&amp;D)'!N$24</f>
        <v>0.1416673823</v>
      </c>
      <c r="BA2845" s="372">
        <f>$AO2698*'Assumptions (T&amp;D)'!O$24</f>
        <v>0.1416673823</v>
      </c>
      <c r="BB2845" s="372">
        <f>$AO2698*'Assumptions (T&amp;D)'!P$24</f>
        <v>0.1416673823</v>
      </c>
      <c r="BC2845" s="372">
        <f>$AO2698*'Assumptions (T&amp;D)'!Q$24</f>
        <v>0.1416673823</v>
      </c>
      <c r="BD2845" s="372">
        <f>$AO2698*'Assumptions (T&amp;D)'!R$24</f>
        <v>0.1416673823</v>
      </c>
      <c r="BE2845" s="372">
        <f>$AO2698*'Assumptions (T&amp;D)'!S$24</f>
        <v>0.1416673823</v>
      </c>
      <c r="BF2845" s="372">
        <f>$AO2698*'Assumptions (T&amp;D)'!T$24</f>
        <v>0.1416673823</v>
      </c>
      <c r="BG2845" s="372">
        <f>$AO2698*'Assumptions (T&amp;D)'!U$24</f>
        <v>0.1416673823</v>
      </c>
      <c r="BH2845" s="372">
        <f>$AO2698*'Assumptions (T&amp;D)'!V$24</f>
        <v>0.1416673823</v>
      </c>
      <c r="BI2845" s="372">
        <f>$AO2698*'Assumptions (T&amp;D)'!W$24</f>
        <v>0.07083369114</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0.1221816852</v>
      </c>
      <c r="AQ2846" s="372">
        <f>$AP2698*'Assumptions (T&amp;D)'!D$24</f>
        <v>0.2352404712</v>
      </c>
      <c r="AR2846" s="372">
        <f>$AP2698*'Assumptions (T&amp;D)'!E$24</f>
        <v>0.2176463085</v>
      </c>
      <c r="AS2846" s="372">
        <f>$AP2698*'Assumptions (T&amp;D)'!F$24</f>
        <v>0.2013554172</v>
      </c>
      <c r="AT2846" s="372">
        <f>$AP2698*'Assumptions (T&amp;D)'!G$24</f>
        <v>0.1860419793</v>
      </c>
      <c r="AU2846" s="372">
        <f>$AP2698*'Assumptions (T&amp;D)'!H$24</f>
        <v>0.1723576305</v>
      </c>
      <c r="AV2846" s="372">
        <f>$AP2698*'Assumptions (T&amp;D)'!I$24</f>
        <v>0.1593249175</v>
      </c>
      <c r="AW2846" s="372">
        <f>$AP2698*'Assumptions (T&amp;D)'!J$24</f>
        <v>0.1472696579</v>
      </c>
      <c r="AX2846" s="372">
        <f>$AP2698*'Assumptions (T&amp;D)'!K$24</f>
        <v>0.1453147509</v>
      </c>
      <c r="AY2846" s="372">
        <f>$AP2698*'Assumptions (T&amp;D)'!L$24</f>
        <v>0.1453147509</v>
      </c>
      <c r="AZ2846" s="372">
        <f>$AP2698*'Assumptions (T&amp;D)'!M$24</f>
        <v>0.1453147509</v>
      </c>
      <c r="BA2846" s="372">
        <f>$AP2698*'Assumptions (T&amp;D)'!N$24</f>
        <v>0.1453147509</v>
      </c>
      <c r="BB2846" s="372">
        <f>$AP2698*'Assumptions (T&amp;D)'!O$24</f>
        <v>0.1453147509</v>
      </c>
      <c r="BC2846" s="372">
        <f>$AP2698*'Assumptions (T&amp;D)'!P$24</f>
        <v>0.1453147509</v>
      </c>
      <c r="BD2846" s="372">
        <f>$AP2698*'Assumptions (T&amp;D)'!Q$24</f>
        <v>0.1453147509</v>
      </c>
      <c r="BE2846" s="372">
        <f>$AP2698*'Assumptions (T&amp;D)'!R$24</f>
        <v>0.1453147509</v>
      </c>
      <c r="BF2846" s="372">
        <f>$AP2698*'Assumptions (T&amp;D)'!S$24</f>
        <v>0.1453147509</v>
      </c>
      <c r="BG2846" s="372">
        <f>$AP2698*'Assumptions (T&amp;D)'!T$24</f>
        <v>0.1453147509</v>
      </c>
      <c r="BH2846" s="372">
        <f>$AP2698*'Assumptions (T&amp;D)'!U$24</f>
        <v>0.1453147509</v>
      </c>
      <c r="BI2846" s="372">
        <f>$AP2698*'Assumptions (T&amp;D)'!V$24</f>
        <v>0.1453147509</v>
      </c>
      <c r="BJ2846" s="372">
        <f>$AP2698*'Assumptions (T&amp;D)'!W$24</f>
        <v>0.07265737545</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0.1262610907</v>
      </c>
      <c r="AR2847" s="372">
        <f>$AQ2698*'Assumptions (T&amp;D)'!D$24</f>
        <v>0.2430946866</v>
      </c>
      <c r="AS2847" s="372">
        <f>$AQ2698*'Assumptions (T&amp;D)'!E$24</f>
        <v>0.2249130895</v>
      </c>
      <c r="AT2847" s="372">
        <f>$AQ2698*'Assumptions (T&amp;D)'!F$24</f>
        <v>0.2080782775</v>
      </c>
      <c r="AU2847" s="372">
        <f>$AQ2698*'Assumptions (T&amp;D)'!G$24</f>
        <v>0.1922535541</v>
      </c>
      <c r="AV2847" s="372">
        <f>$AQ2698*'Assumptions (T&amp;D)'!H$24</f>
        <v>0.1781123119</v>
      </c>
      <c r="AW2847" s="372">
        <f>$AQ2698*'Assumptions (T&amp;D)'!I$24</f>
        <v>0.1646444623</v>
      </c>
      <c r="AX2847" s="372">
        <f>$AQ2698*'Assumptions (T&amp;D)'!J$24</f>
        <v>0.1521867013</v>
      </c>
      <c r="AY2847" s="372">
        <f>$AQ2698*'Assumptions (T&amp;D)'!K$24</f>
        <v>0.1501665239</v>
      </c>
      <c r="AZ2847" s="372">
        <f>$AQ2698*'Assumptions (T&amp;D)'!L$24</f>
        <v>0.1501665239</v>
      </c>
      <c r="BA2847" s="372">
        <f>$AQ2698*'Assumptions (T&amp;D)'!M$24</f>
        <v>0.1501665239</v>
      </c>
      <c r="BB2847" s="372">
        <f>$AQ2698*'Assumptions (T&amp;D)'!N$24</f>
        <v>0.1501665239</v>
      </c>
      <c r="BC2847" s="372">
        <f>$AQ2698*'Assumptions (T&amp;D)'!O$24</f>
        <v>0.1501665239</v>
      </c>
      <c r="BD2847" s="372">
        <f>$AQ2698*'Assumptions (T&amp;D)'!P$24</f>
        <v>0.1501665239</v>
      </c>
      <c r="BE2847" s="372">
        <f>$AQ2698*'Assumptions (T&amp;D)'!Q$24</f>
        <v>0.1501665239</v>
      </c>
      <c r="BF2847" s="372">
        <f>$AQ2698*'Assumptions (T&amp;D)'!R$24</f>
        <v>0.1501665239</v>
      </c>
      <c r="BG2847" s="372">
        <f>$AQ2698*'Assumptions (T&amp;D)'!S$24</f>
        <v>0.1501665239</v>
      </c>
      <c r="BH2847" s="372">
        <f>$AQ2698*'Assumptions (T&amp;D)'!T$24</f>
        <v>0.1501665239</v>
      </c>
      <c r="BI2847" s="372">
        <f>$AQ2698*'Assumptions (T&amp;D)'!U$24</f>
        <v>0.1501665239</v>
      </c>
      <c r="BJ2847" s="372">
        <f>$AQ2698*'Assumptions (T&amp;D)'!V$24</f>
        <v>0.1501665239</v>
      </c>
      <c r="BK2847" s="372">
        <f>$AQ2698*'Assumptions (T&amp;D)'!W$24</f>
        <v>0.07508326193</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0.1271612707</v>
      </c>
      <c r="AS2848" s="372">
        <f>$AR2698*'Assumptions (T&amp;D)'!D$24</f>
        <v>0.2448278333</v>
      </c>
      <c r="AT2848" s="372">
        <f>$AR2698*'Assumptions (T&amp;D)'!E$24</f>
        <v>0.2265166103</v>
      </c>
      <c r="AU2848" s="372">
        <f>$AR2698*'Assumptions (T&amp;D)'!F$24</f>
        <v>0.2095617742</v>
      </c>
      <c r="AV2848" s="372">
        <f>$AR2698*'Assumptions (T&amp;D)'!G$24</f>
        <v>0.1936242282</v>
      </c>
      <c r="AW2848" s="372">
        <f>$AR2698*'Assumptions (T&amp;D)'!H$24</f>
        <v>0.1793821659</v>
      </c>
      <c r="AX2848" s="372">
        <f>$AR2698*'Assumptions (T&amp;D)'!I$24</f>
        <v>0.165818297</v>
      </c>
      <c r="AY2848" s="372">
        <f>$AR2698*'Assumptions (T&amp;D)'!J$24</f>
        <v>0.1532717183</v>
      </c>
      <c r="AZ2848" s="372">
        <f>$AR2698*'Assumptions (T&amp;D)'!K$24</f>
        <v>0.151237138</v>
      </c>
      <c r="BA2848" s="372">
        <f>$AR2698*'Assumptions (T&amp;D)'!L$24</f>
        <v>0.151237138</v>
      </c>
      <c r="BB2848" s="372">
        <f>$AR2698*'Assumptions (T&amp;D)'!M$24</f>
        <v>0.151237138</v>
      </c>
      <c r="BC2848" s="372">
        <f>$AR2698*'Assumptions (T&amp;D)'!N$24</f>
        <v>0.151237138</v>
      </c>
      <c r="BD2848" s="372">
        <f>$AR2698*'Assumptions (T&amp;D)'!O$24</f>
        <v>0.151237138</v>
      </c>
      <c r="BE2848" s="372">
        <f>$AR2698*'Assumptions (T&amp;D)'!P$24</f>
        <v>0.151237138</v>
      </c>
      <c r="BF2848" s="372">
        <f>$AR2698*'Assumptions (T&amp;D)'!Q$24</f>
        <v>0.151237138</v>
      </c>
      <c r="BG2848" s="372">
        <f>$AR2698*'Assumptions (T&amp;D)'!R$24</f>
        <v>0.151237138</v>
      </c>
      <c r="BH2848" s="372">
        <f>$AR2698*'Assumptions (T&amp;D)'!S$24</f>
        <v>0.151237138</v>
      </c>
      <c r="BI2848" s="372">
        <f>$AR2698*'Assumptions (T&amp;D)'!T$24</f>
        <v>0.151237138</v>
      </c>
      <c r="BJ2848" s="372">
        <f>$AR2698*'Assumptions (T&amp;D)'!U$24</f>
        <v>0.151237138</v>
      </c>
      <c r="BK2848" s="372">
        <f>$AR2698*'Assumptions (T&amp;D)'!V$24</f>
        <v>0.151237138</v>
      </c>
      <c r="BL2848" s="372">
        <f>$AR2698*'Assumptions (T&amp;D)'!W$24</f>
        <v>0.075618569</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0.1301945042</v>
      </c>
      <c r="AT2849" s="372">
        <f>$AS2698*'Assumptions (T&amp;D)'!D$24</f>
        <v>0.2506678187</v>
      </c>
      <c r="AU2849" s="372">
        <f>$AS2698*'Assumptions (T&amp;D)'!E$24</f>
        <v>0.2319198101</v>
      </c>
      <c r="AV2849" s="372">
        <f>$AS2698*'Assumptions (T&amp;D)'!F$24</f>
        <v>0.2145605429</v>
      </c>
      <c r="AW2849" s="372">
        <f>$AS2698*'Assumptions (T&amp;D)'!G$24</f>
        <v>0.1982428317</v>
      </c>
      <c r="AX2849" s="372">
        <f>$AS2698*'Assumptions (T&amp;D)'!H$24</f>
        <v>0.1836610472</v>
      </c>
      <c r="AY2849" s="372">
        <f>$AS2698*'Assumptions (T&amp;D)'!I$24</f>
        <v>0.1697736335</v>
      </c>
      <c r="AZ2849" s="372">
        <f>$AS2698*'Assumptions (T&amp;D)'!J$24</f>
        <v>0.1569277757</v>
      </c>
      <c r="BA2849" s="372">
        <f>$AS2698*'Assumptions (T&amp;D)'!K$24</f>
        <v>0.1548446636</v>
      </c>
      <c r="BB2849" s="372">
        <f>$AS2698*'Assumptions (T&amp;D)'!L$24</f>
        <v>0.1548446636</v>
      </c>
      <c r="BC2849" s="372">
        <f>$AS2698*'Assumptions (T&amp;D)'!M$24</f>
        <v>0.1548446636</v>
      </c>
      <c r="BD2849" s="372">
        <f>$AS2698*'Assumptions (T&amp;D)'!N$24</f>
        <v>0.1548446636</v>
      </c>
      <c r="BE2849" s="372">
        <f>$AS2698*'Assumptions (T&amp;D)'!O$24</f>
        <v>0.1548446636</v>
      </c>
      <c r="BF2849" s="372">
        <f>$AS2698*'Assumptions (T&amp;D)'!P$24</f>
        <v>0.1548446636</v>
      </c>
      <c r="BG2849" s="372">
        <f>$AS2698*'Assumptions (T&amp;D)'!Q$24</f>
        <v>0.1548446636</v>
      </c>
      <c r="BH2849" s="372">
        <f>$AS2698*'Assumptions (T&amp;D)'!R$24</f>
        <v>0.1548446636</v>
      </c>
      <c r="BI2849" s="372">
        <f>$AS2698*'Assumptions (T&amp;D)'!S$24</f>
        <v>0.1548446636</v>
      </c>
      <c r="BJ2849" s="372">
        <f>$AS2698*'Assumptions (T&amp;D)'!T$24</f>
        <v>0.1548446636</v>
      </c>
      <c r="BK2849" s="372">
        <f>$AS2698*'Assumptions (T&amp;D)'!U$24</f>
        <v>0.1548446636</v>
      </c>
      <c r="BL2849" s="372">
        <f>$AS2698*'Assumptions (T&amp;D)'!V$24</f>
        <v>0.1548446636</v>
      </c>
      <c r="BM2849" s="372">
        <f>$AS2698*'Assumptions (T&amp;D)'!W$24</f>
        <v>0.07742233182</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0.1342533921</v>
      </c>
      <c r="AU2850" s="372">
        <f>$AT2698*'Assumptions (T&amp;D)'!D$24</f>
        <v>0.2584825309</v>
      </c>
      <c r="AV2850" s="372">
        <f>$AT2698*'Assumptions (T&amp;D)'!E$24</f>
        <v>0.2391500425</v>
      </c>
      <c r="AW2850" s="372">
        <f>$AT2698*'Assumptions (T&amp;D)'!F$24</f>
        <v>0.2212495902</v>
      </c>
      <c r="AX2850" s="372">
        <f>$AT2698*'Assumptions (T&amp;D)'!G$24</f>
        <v>0.204423165</v>
      </c>
      <c r="AY2850" s="372">
        <f>$AT2698*'Assumptions (T&amp;D)'!H$24</f>
        <v>0.1893867851</v>
      </c>
      <c r="AZ2850" s="372">
        <f>$AT2698*'Assumptions (T&amp;D)'!I$24</f>
        <v>0.1750664233</v>
      </c>
      <c r="BA2850" s="372">
        <f>$AT2698*'Assumptions (T&amp;D)'!J$24</f>
        <v>0.1618200886</v>
      </c>
      <c r="BB2850" s="372">
        <f>$AT2698*'Assumptions (T&amp;D)'!K$24</f>
        <v>0.1596720343</v>
      </c>
      <c r="BC2850" s="372">
        <f>$AT2698*'Assumptions (T&amp;D)'!L$24</f>
        <v>0.1596720343</v>
      </c>
      <c r="BD2850" s="372">
        <f>$AT2698*'Assumptions (T&amp;D)'!M$24</f>
        <v>0.1596720343</v>
      </c>
      <c r="BE2850" s="372">
        <f>$AT2698*'Assumptions (T&amp;D)'!N$24</f>
        <v>0.1596720343</v>
      </c>
      <c r="BF2850" s="372">
        <f>$AT2698*'Assumptions (T&amp;D)'!O$24</f>
        <v>0.1596720343</v>
      </c>
      <c r="BG2850" s="372">
        <f>$AT2698*'Assumptions (T&amp;D)'!P$24</f>
        <v>0.1596720343</v>
      </c>
      <c r="BH2850" s="372">
        <f>$AT2698*'Assumptions (T&amp;D)'!Q$24</f>
        <v>0.1596720343</v>
      </c>
      <c r="BI2850" s="372">
        <f>$AT2698*'Assumptions (T&amp;D)'!R$24</f>
        <v>0.1596720343</v>
      </c>
      <c r="BJ2850" s="372">
        <f>$AT2698*'Assumptions (T&amp;D)'!S$24</f>
        <v>0.1596720343</v>
      </c>
      <c r="BK2850" s="372">
        <f>$AT2698*'Assumptions (T&amp;D)'!T$24</f>
        <v>0.1596720343</v>
      </c>
      <c r="BL2850" s="372">
        <f>$AT2698*'Assumptions (T&amp;D)'!U$24</f>
        <v>0.1596720343</v>
      </c>
      <c r="BM2850" s="372">
        <f>$AT2698*'Assumptions (T&amp;D)'!V$24</f>
        <v>0.1596720343</v>
      </c>
      <c r="BN2850" s="372">
        <f>$AT2698*'Assumptions (T&amp;D)'!W$24</f>
        <v>0.07983601717</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0.1384698239</v>
      </c>
      <c r="AV2851" s="372">
        <f>$AU2698*'Assumptions (T&amp;D)'!D$24</f>
        <v>0.2666005676</v>
      </c>
      <c r="AW2851" s="372">
        <f>$AU2698*'Assumptions (T&amp;D)'!E$24</f>
        <v>0.246660913</v>
      </c>
      <c r="AX2851" s="372">
        <f>$AU2698*'Assumptions (T&amp;D)'!F$24</f>
        <v>0.2281982698</v>
      </c>
      <c r="AY2851" s="372">
        <f>$AU2698*'Assumptions (T&amp;D)'!G$24</f>
        <v>0.2108433852</v>
      </c>
      <c r="AZ2851" s="372">
        <f>$AU2698*'Assumptions (T&amp;D)'!H$24</f>
        <v>0.1953347649</v>
      </c>
      <c r="BA2851" s="372">
        <f>$AU2698*'Assumptions (T&amp;D)'!I$24</f>
        <v>0.1805646504</v>
      </c>
      <c r="BB2851" s="372">
        <f>$AU2698*'Assumptions (T&amp;D)'!J$24</f>
        <v>0.1669022944</v>
      </c>
      <c r="BC2851" s="372">
        <f>$AU2698*'Assumptions (T&amp;D)'!K$24</f>
        <v>0.1646867772</v>
      </c>
      <c r="BD2851" s="372">
        <f>$AU2698*'Assumptions (T&amp;D)'!L$24</f>
        <v>0.1646867772</v>
      </c>
      <c r="BE2851" s="372">
        <f>$AU2698*'Assumptions (T&amp;D)'!M$24</f>
        <v>0.1646867772</v>
      </c>
      <c r="BF2851" s="372">
        <f>$AU2698*'Assumptions (T&amp;D)'!N$24</f>
        <v>0.1646867772</v>
      </c>
      <c r="BG2851" s="372">
        <f>$AU2698*'Assumptions (T&amp;D)'!O$24</f>
        <v>0.1646867772</v>
      </c>
      <c r="BH2851" s="372">
        <f>$AU2698*'Assumptions (T&amp;D)'!P$24</f>
        <v>0.1646867772</v>
      </c>
      <c r="BI2851" s="372">
        <f>$AU2698*'Assumptions (T&amp;D)'!Q$24</f>
        <v>0.1646867772</v>
      </c>
      <c r="BJ2851" s="372">
        <f>$AU2698*'Assumptions (T&amp;D)'!R$24</f>
        <v>0.1646867772</v>
      </c>
      <c r="BK2851" s="372">
        <f>$AU2698*'Assumptions (T&amp;D)'!S$24</f>
        <v>0.1646867772</v>
      </c>
      <c r="BL2851" s="372">
        <f>$AU2698*'Assumptions (T&amp;D)'!T$24</f>
        <v>0.1646867772</v>
      </c>
      <c r="BM2851" s="372">
        <f>$AU2698*'Assumptions (T&amp;D)'!U$24</f>
        <v>0.1646867772</v>
      </c>
      <c r="BN2851" s="372">
        <f>$AU2698*'Assumptions (T&amp;D)'!V$24</f>
        <v>0.1646867772</v>
      </c>
      <c r="BO2851" s="372">
        <f>$AU2698*'Assumptions (T&amp;D)'!W$24</f>
        <v>0.08234338861</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0.13982793</v>
      </c>
      <c r="AW2852" s="372">
        <f>$AV2698*'Assumptions (T&amp;D)'!D$24</f>
        <v>0.2692153745</v>
      </c>
      <c r="AX2852" s="372">
        <f>$AV2698*'Assumptions (T&amp;D)'!E$24</f>
        <v>0.2490801526</v>
      </c>
      <c r="AY2852" s="372">
        <f>$AV2698*'Assumptions (T&amp;D)'!F$24</f>
        <v>0.2304364286</v>
      </c>
      <c r="AZ2852" s="372">
        <f>$AV2698*'Assumptions (T&amp;D)'!G$24</f>
        <v>0.212911328</v>
      </c>
      <c r="BA2852" s="372">
        <f>$AV2698*'Assumptions (T&amp;D)'!H$24</f>
        <v>0.1972505999</v>
      </c>
      <c r="BB2852" s="372">
        <f>$AV2698*'Assumptions (T&amp;D)'!I$24</f>
        <v>0.1823356207</v>
      </c>
      <c r="BC2852" s="372">
        <f>$AV2698*'Assumptions (T&amp;D)'!J$24</f>
        <v>0.1685392649</v>
      </c>
      <c r="BD2852" s="372">
        <f>$AV2698*'Assumptions (T&amp;D)'!K$24</f>
        <v>0.166302018</v>
      </c>
      <c r="BE2852" s="372">
        <f>$AV2698*'Assumptions (T&amp;D)'!L$24</f>
        <v>0.166302018</v>
      </c>
      <c r="BF2852" s="372">
        <f>$AV2698*'Assumptions (T&amp;D)'!M$24</f>
        <v>0.166302018</v>
      </c>
      <c r="BG2852" s="372">
        <f>$AV2698*'Assumptions (T&amp;D)'!N$24</f>
        <v>0.166302018</v>
      </c>
      <c r="BH2852" s="372">
        <f>$AV2698*'Assumptions (T&amp;D)'!O$24</f>
        <v>0.166302018</v>
      </c>
      <c r="BI2852" s="372">
        <f>$AV2698*'Assumptions (T&amp;D)'!P$24</f>
        <v>0.166302018</v>
      </c>
      <c r="BJ2852" s="372">
        <f>$AV2698*'Assumptions (T&amp;D)'!Q$24</f>
        <v>0.166302018</v>
      </c>
      <c r="BK2852" s="372">
        <f>$AV2698*'Assumptions (T&amp;D)'!R$24</f>
        <v>0.166302018</v>
      </c>
      <c r="BL2852" s="372">
        <f>$AV2698*'Assumptions (T&amp;D)'!S$24</f>
        <v>0.166302018</v>
      </c>
      <c r="BM2852" s="372">
        <f>$AV2698*'Assumptions (T&amp;D)'!T$24</f>
        <v>0.166302018</v>
      </c>
      <c r="BN2852" s="372">
        <f>$AV2698*'Assumptions (T&amp;D)'!U$24</f>
        <v>0.166302018</v>
      </c>
      <c r="BO2852" s="372">
        <f>$AV2698*'Assumptions (T&amp;D)'!V$24</f>
        <v>0.166302018</v>
      </c>
      <c r="BP2852" s="372">
        <f>$AV2698*'Assumptions (T&amp;D)'!W$24</f>
        <v>0.08315100902</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0.1427614392</v>
      </c>
      <c r="AX2853" s="372">
        <f>$AW2698*'Assumptions (T&amp;D)'!D$24</f>
        <v>0.2748633576</v>
      </c>
      <c r="AY2853" s="372">
        <f>$AW2698*'Assumptions (T&amp;D)'!E$24</f>
        <v>0.2543057103</v>
      </c>
      <c r="AZ2853" s="372">
        <f>$AW2698*'Assumptions (T&amp;D)'!F$24</f>
        <v>0.2352708518</v>
      </c>
      <c r="BA2853" s="372">
        <f>$AW2698*'Assumptions (T&amp;D)'!G$24</f>
        <v>0.2173780847</v>
      </c>
      <c r="BB2853" s="372">
        <f>$AW2698*'Assumptions (T&amp;D)'!H$24</f>
        <v>0.2013888035</v>
      </c>
      <c r="BC2853" s="372">
        <f>$AW2698*'Assumptions (T&amp;D)'!I$24</f>
        <v>0.1861609167</v>
      </c>
      <c r="BD2853" s="372">
        <f>$AW2698*'Assumptions (T&amp;D)'!J$24</f>
        <v>0.1720751214</v>
      </c>
      <c r="BE2853" s="372">
        <f>$AW2698*'Assumptions (T&amp;D)'!K$24</f>
        <v>0.1697909383</v>
      </c>
      <c r="BF2853" s="372">
        <f>$AW2698*'Assumptions (T&amp;D)'!L$24</f>
        <v>0.1697909383</v>
      </c>
      <c r="BG2853" s="372">
        <f>$AW2698*'Assumptions (T&amp;D)'!M$24</f>
        <v>0.1697909383</v>
      </c>
      <c r="BH2853" s="372">
        <f>$AW2698*'Assumptions (T&amp;D)'!N$24</f>
        <v>0.1697909383</v>
      </c>
      <c r="BI2853" s="372">
        <f>$AW2698*'Assumptions (T&amp;D)'!O$24</f>
        <v>0.1697909383</v>
      </c>
      <c r="BJ2853" s="372">
        <f>$AW2698*'Assumptions (T&amp;D)'!P$24</f>
        <v>0.1697909383</v>
      </c>
      <c r="BK2853" s="372">
        <f>$AW2698*'Assumptions (T&amp;D)'!Q$24</f>
        <v>0.1697909383</v>
      </c>
      <c r="BL2853" s="372">
        <f>$AW2698*'Assumptions (T&amp;D)'!R$24</f>
        <v>0.1697909383</v>
      </c>
      <c r="BM2853" s="372">
        <f>$AW2698*'Assumptions (T&amp;D)'!S$24</f>
        <v>0.1697909383</v>
      </c>
      <c r="BN2853" s="372">
        <f>$AW2698*'Assumptions (T&amp;D)'!T$24</f>
        <v>0.1697909383</v>
      </c>
      <c r="BO2853" s="372">
        <f>$AW2698*'Assumptions (T&amp;D)'!U$24</f>
        <v>0.1697909383</v>
      </c>
      <c r="BP2853" s="372">
        <f>$AW2698*'Assumptions (T&amp;D)'!V$24</f>
        <v>0.1697909383</v>
      </c>
      <c r="BQ2853" s="372">
        <f>$AW2698*'Assumptions (T&amp;D)'!W$24</f>
        <v>0.08489546917</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0.1460911012</v>
      </c>
      <c r="AY2854" s="372">
        <f>$AX2698*'Assumptions (T&amp;D)'!D$24</f>
        <v>0.2812740669</v>
      </c>
      <c r="AZ2854" s="372">
        <f>$AX2698*'Assumptions (T&amp;D)'!E$24</f>
        <v>0.2602369483</v>
      </c>
      <c r="BA2854" s="372">
        <f>$AX2698*'Assumptions (T&amp;D)'!F$24</f>
        <v>0.2407581348</v>
      </c>
      <c r="BB2854" s="372">
        <f>$AX2698*'Assumptions (T&amp;D)'!G$24</f>
        <v>0.2224480502</v>
      </c>
      <c r="BC2854" s="372">
        <f>$AX2698*'Assumptions (T&amp;D)'!H$24</f>
        <v>0.2060858468</v>
      </c>
      <c r="BD2854" s="372">
        <f>$AX2698*'Assumptions (T&amp;D)'!I$24</f>
        <v>0.190502796</v>
      </c>
      <c r="BE2854" s="372">
        <f>$AX2698*'Assumptions (T&amp;D)'!J$24</f>
        <v>0.176088474</v>
      </c>
      <c r="BF2854" s="372">
        <f>$AX2698*'Assumptions (T&amp;D)'!K$24</f>
        <v>0.1737510164</v>
      </c>
      <c r="BG2854" s="372">
        <f>$AX2698*'Assumptions (T&amp;D)'!L$24</f>
        <v>0.1737510164</v>
      </c>
      <c r="BH2854" s="372">
        <f>$AX2698*'Assumptions (T&amp;D)'!M$24</f>
        <v>0.1737510164</v>
      </c>
      <c r="BI2854" s="372">
        <f>$AX2698*'Assumptions (T&amp;D)'!N$24</f>
        <v>0.1737510164</v>
      </c>
      <c r="BJ2854" s="372">
        <f>$AX2698*'Assumptions (T&amp;D)'!O$24</f>
        <v>0.1737510164</v>
      </c>
      <c r="BK2854" s="372">
        <f>$AX2698*'Assumptions (T&amp;D)'!P$24</f>
        <v>0.1737510164</v>
      </c>
      <c r="BL2854" s="372">
        <f>$AX2698*'Assumptions (T&amp;D)'!Q$24</f>
        <v>0.1737510164</v>
      </c>
      <c r="BM2854" s="372">
        <f>$AX2698*'Assumptions (T&amp;D)'!R$24</f>
        <v>0.1737510164</v>
      </c>
      <c r="BN2854" s="372">
        <f>$AX2698*'Assumptions (T&amp;D)'!S$24</f>
        <v>0.1737510164</v>
      </c>
      <c r="BO2854" s="372">
        <f>$AX2698*'Assumptions (T&amp;D)'!T$24</f>
        <v>0.1737510164</v>
      </c>
      <c r="BP2854" s="372">
        <f>$AX2698*'Assumptions (T&amp;D)'!U$24</f>
        <v>0.1737510164</v>
      </c>
      <c r="BQ2854" s="372">
        <f>$AX2698*'Assumptions (T&amp;D)'!V$24</f>
        <v>0.1737510164</v>
      </c>
      <c r="BR2854" s="372">
        <f>$AX2698*'Assumptions (T&amp;D)'!W$24</f>
        <v>0.0868755082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0.1495065804</v>
      </c>
      <c r="AZ2855" s="372">
        <f>$AY2698*'Assumptions (T&amp;D)'!D$24</f>
        <v>0.2878500029</v>
      </c>
      <c r="BA2855" s="372">
        <f>$AY2698*'Assumptions (T&amp;D)'!E$24</f>
        <v>0.2663210553</v>
      </c>
      <c r="BB2855" s="372">
        <f>$AY2698*'Assumptions (T&amp;D)'!F$24</f>
        <v>0.2463868446</v>
      </c>
      <c r="BC2855" s="372">
        <f>$AY2698*'Assumptions (T&amp;D)'!G$24</f>
        <v>0.2276486865</v>
      </c>
      <c r="BD2855" s="372">
        <f>$AY2698*'Assumptions (T&amp;D)'!H$24</f>
        <v>0.2109039495</v>
      </c>
      <c r="BE2855" s="372">
        <f>$AY2698*'Assumptions (T&amp;D)'!I$24</f>
        <v>0.1949565809</v>
      </c>
      <c r="BF2855" s="372">
        <f>$AY2698*'Assumptions (T&amp;D)'!J$24</f>
        <v>0.1802052649</v>
      </c>
      <c r="BG2855" s="372">
        <f>$AY2698*'Assumptions (T&amp;D)'!K$24</f>
        <v>0.1778131597</v>
      </c>
      <c r="BH2855" s="372">
        <f>$AY2698*'Assumptions (T&amp;D)'!L$24</f>
        <v>0.1778131597</v>
      </c>
      <c r="BI2855" s="372">
        <f>$AY2698*'Assumptions (T&amp;D)'!M$24</f>
        <v>0.1778131597</v>
      </c>
      <c r="BJ2855" s="372">
        <f>$AY2698*'Assumptions (T&amp;D)'!N$24</f>
        <v>0.1778131597</v>
      </c>
      <c r="BK2855" s="372">
        <f>$AY2698*'Assumptions (T&amp;D)'!O$24</f>
        <v>0.1778131597</v>
      </c>
      <c r="BL2855" s="372">
        <f>$AY2698*'Assumptions (T&amp;D)'!P$24</f>
        <v>0.1778131597</v>
      </c>
      <c r="BM2855" s="372">
        <f>$AY2698*'Assumptions (T&amp;D)'!Q$24</f>
        <v>0.1778131597</v>
      </c>
      <c r="BN2855" s="372">
        <f>$AY2698*'Assumptions (T&amp;D)'!R$24</f>
        <v>0.1778131597</v>
      </c>
      <c r="BO2855" s="372">
        <f>$AY2698*'Assumptions (T&amp;D)'!S$24</f>
        <v>0.1778131597</v>
      </c>
      <c r="BP2855" s="372">
        <f>$AY2698*'Assumptions (T&amp;D)'!T$24</f>
        <v>0.1778131597</v>
      </c>
      <c r="BQ2855" s="372">
        <f>$AY2698*'Assumptions (T&amp;D)'!U$24</f>
        <v>0.1778131597</v>
      </c>
      <c r="BR2855" s="372">
        <f>$AY2698*'Assumptions (T&amp;D)'!V$24</f>
        <v>0.1778131597</v>
      </c>
      <c r="BS2855" s="372">
        <f>$AY2698*'Assumptions (T&amp;D)'!W$24</f>
        <v>0.08890657983</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0.1551260409</v>
      </c>
      <c r="BA2856" s="372">
        <f>$AZ2698*'Assumptions (T&amp;D)'!D$24</f>
        <v>0.2986693375</v>
      </c>
      <c r="BB2856" s="372">
        <f>$AZ2698*'Assumptions (T&amp;D)'!E$24</f>
        <v>0.2763311876</v>
      </c>
      <c r="BC2856" s="372">
        <f>$AZ2698*'Assumptions (T&amp;D)'!F$24</f>
        <v>0.2556477155</v>
      </c>
      <c r="BD2856" s="372">
        <f>$AZ2698*'Assumptions (T&amp;D)'!G$24</f>
        <v>0.2362052517</v>
      </c>
      <c r="BE2856" s="372">
        <f>$AZ2698*'Assumptions (T&amp;D)'!H$24</f>
        <v>0.2188311351</v>
      </c>
      <c r="BF2856" s="372">
        <f>$AZ2698*'Assumptions (T&amp;D)'!I$24</f>
        <v>0.2022843574</v>
      </c>
      <c r="BG2856" s="372">
        <f>$AZ2698*'Assumptions (T&amp;D)'!J$24</f>
        <v>0.186978588</v>
      </c>
      <c r="BH2856" s="372">
        <f>$AZ2698*'Assumptions (T&amp;D)'!K$24</f>
        <v>0.1844965714</v>
      </c>
      <c r="BI2856" s="372">
        <f>$AZ2698*'Assumptions (T&amp;D)'!L$24</f>
        <v>0.1844965714</v>
      </c>
      <c r="BJ2856" s="372">
        <f>$AZ2698*'Assumptions (T&amp;D)'!M$24</f>
        <v>0.1844965714</v>
      </c>
      <c r="BK2856" s="372">
        <f>$AZ2698*'Assumptions (T&amp;D)'!N$24</f>
        <v>0.1844965714</v>
      </c>
      <c r="BL2856" s="372">
        <f>$AZ2698*'Assumptions (T&amp;D)'!O$24</f>
        <v>0.1844965714</v>
      </c>
      <c r="BM2856" s="372">
        <f>$AZ2698*'Assumptions (T&amp;D)'!P$24</f>
        <v>0.1844965714</v>
      </c>
      <c r="BN2856" s="372">
        <f>$AZ2698*'Assumptions (T&amp;D)'!Q$24</f>
        <v>0.1844965714</v>
      </c>
      <c r="BO2856" s="372">
        <f>$AZ2698*'Assumptions (T&amp;D)'!R$24</f>
        <v>0.1844965714</v>
      </c>
      <c r="BP2856" s="372">
        <f>$AZ2698*'Assumptions (T&amp;D)'!S$24</f>
        <v>0.1844965714</v>
      </c>
      <c r="BQ2856" s="372">
        <f>$AZ2698*'Assumptions (T&amp;D)'!T$24</f>
        <v>0.1844965714</v>
      </c>
      <c r="BR2856" s="372">
        <f>$AZ2698*'Assumptions (T&amp;D)'!U$24</f>
        <v>0.1844965714</v>
      </c>
      <c r="BS2856" s="372">
        <f>$AZ2698*'Assumptions (T&amp;D)'!V$24</f>
        <v>0.1844965714</v>
      </c>
      <c r="BT2856" s="372">
        <f>$AZ2698*'Assumptions (T&amp;D)'!W$24</f>
        <v>0.09224828568</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0.1581894652</v>
      </c>
      <c r="BB2857" s="372">
        <f>$BA2698*'Assumptions (T&amp;D)'!D$24</f>
        <v>0.3045674503</v>
      </c>
      <c r="BC2857" s="372">
        <f>$BA2698*'Assumptions (T&amp;D)'!E$24</f>
        <v>0.2817881673</v>
      </c>
      <c r="BD2857" s="372">
        <f>$BA2698*'Assumptions (T&amp;D)'!F$24</f>
        <v>0.2606962386</v>
      </c>
      <c r="BE2857" s="372">
        <f>$BA2698*'Assumptions (T&amp;D)'!G$24</f>
        <v>0.2408698257</v>
      </c>
      <c r="BF2857" s="372">
        <f>$BA2698*'Assumptions (T&amp;D)'!H$24</f>
        <v>0.2231526056</v>
      </c>
      <c r="BG2857" s="372">
        <f>$BA2698*'Assumptions (T&amp;D)'!I$24</f>
        <v>0.2062790626</v>
      </c>
      <c r="BH2857" s="372">
        <f>$BA2698*'Assumptions (T&amp;D)'!J$24</f>
        <v>0.1906710354</v>
      </c>
      <c r="BI2857" s="372">
        <f>$BA2698*'Assumptions (T&amp;D)'!K$24</f>
        <v>0.1881400039</v>
      </c>
      <c r="BJ2857" s="372">
        <f>$BA2698*'Assumptions (T&amp;D)'!L$24</f>
        <v>0.1881400039</v>
      </c>
      <c r="BK2857" s="372">
        <f>$BA2698*'Assumptions (T&amp;D)'!M$24</f>
        <v>0.1881400039</v>
      </c>
      <c r="BL2857" s="372">
        <f>$BA2698*'Assumptions (T&amp;D)'!N$24</f>
        <v>0.1881400039</v>
      </c>
      <c r="BM2857" s="372">
        <f>$BA2698*'Assumptions (T&amp;D)'!O$24</f>
        <v>0.1881400039</v>
      </c>
      <c r="BN2857" s="372">
        <f>$BA2698*'Assumptions (T&amp;D)'!P$24</f>
        <v>0.1881400039</v>
      </c>
      <c r="BO2857" s="372">
        <f>$BA2698*'Assumptions (T&amp;D)'!Q$24</f>
        <v>0.1881400039</v>
      </c>
      <c r="BP2857" s="372">
        <f>$BA2698*'Assumptions (T&amp;D)'!R$24</f>
        <v>0.1881400039</v>
      </c>
      <c r="BQ2857" s="372">
        <f>$BA2698*'Assumptions (T&amp;D)'!S$24</f>
        <v>0.1881400039</v>
      </c>
      <c r="BR2857" s="372">
        <f>$BA2698*'Assumptions (T&amp;D)'!T$24</f>
        <v>0.1881400039</v>
      </c>
      <c r="BS2857" s="372">
        <f>$BA2698*'Assumptions (T&amp;D)'!U$24</f>
        <v>0.1881400039</v>
      </c>
      <c r="BT2857" s="372">
        <f>$BA2698*'Assumptions (T&amp;D)'!V$24</f>
        <v>0.1881400039</v>
      </c>
      <c r="BU2857" s="372">
        <f>$BA2698*'Assumptions (T&amp;D)'!W$24</f>
        <v>0.09407000197</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7.832623282</v>
      </c>
      <c r="D2858" s="377">
        <f>(1/(1-'Assumptions (T&amp;D)'!D$26))*(D2695+D2805+(D2696-D2805-D2696*'Assumptions (T&amp;D)'!$C$25)*'Assumptions (T&amp;D)'!$C$22)</f>
        <v>8.72373438</v>
      </c>
      <c r="E2858" s="377">
        <f>(1/(1-'Assumptions (T&amp;D)'!E$26))*(E2695+E2805+(E2696-E2805-E2696*'Assumptions (T&amp;D)'!$C$25)*'Assumptions (T&amp;D)'!$C$22)</f>
        <v>8.857449811</v>
      </c>
      <c r="F2858" s="377">
        <f>(1/(1-'Assumptions (T&amp;D)'!F$26))*(F2695+F2805+(F2696-F2805-F2696*'Assumptions (T&amp;D)'!$C$25)*'Assumptions (T&amp;D)'!$C$22)</f>
        <v>9.200106738</v>
      </c>
      <c r="G2858" s="377">
        <f>(1/(1-'Assumptions (T&amp;D)'!G$26))*(G2695+G2805+(G2696-G2805-G2696*'Assumptions (T&amp;D)'!$C$25)*'Assumptions (T&amp;D)'!$C$22)</f>
        <v>9.634304326</v>
      </c>
      <c r="H2858" s="377">
        <f>(1/(1-'Assumptions (T&amp;D)'!H$26))*(H2695+H2805+(H2696-H2805-H2696*'Assumptions (T&amp;D)'!$C$25)*'Assumptions (T&amp;D)'!$C$22)</f>
        <v>10.39427274</v>
      </c>
      <c r="I2858" s="377">
        <f>(1/(1-'Assumptions (T&amp;D)'!I$26))*(I2695+I2805+(I2696-I2805-I2696*'Assumptions (T&amp;D)'!$C$25)*'Assumptions (T&amp;D)'!$C$22)</f>
        <v>11.33125093</v>
      </c>
      <c r="J2858" s="377">
        <f>(1/(1-'Assumptions (T&amp;D)'!J$26))*(J2695+J2805+(J2696-J2805-J2696*'Assumptions (T&amp;D)'!$C$25)*'Assumptions (T&amp;D)'!$C$22)</f>
        <v>11.5264557</v>
      </c>
      <c r="K2858" s="377">
        <f>(1/(1-'Assumptions (T&amp;D)'!K$26))*(K2695+K2805+(K2696-K2805-K2696*'Assumptions (T&amp;D)'!$C$25)*'Assumptions (T&amp;D)'!$C$22)</f>
        <v>12.61591163</v>
      </c>
      <c r="L2858" s="377">
        <f>(1/(1-'Assumptions (T&amp;D)'!L$26))*(L2695+L2805+(L2696-L2805-L2696*'Assumptions (T&amp;D)'!$C$25)*'Assumptions (T&amp;D)'!$C$22)</f>
        <v>13.75826133</v>
      </c>
      <c r="M2858" s="377">
        <f>(1/(1-'Assumptions (T&amp;D)'!M$26))*(M2695+M2805+(M2696-M2805-M2696*'Assumptions (T&amp;D)'!$C$25)*'Assumptions (T&amp;D)'!$C$22)</f>
        <v>15.07659986</v>
      </c>
      <c r="N2858" s="377">
        <f>(1/(1-'Assumptions (T&amp;D)'!N$26))*(N2695+N2805+(N2696-N2805-N2696*'Assumptions (T&amp;D)'!$C$25)*'Assumptions (T&amp;D)'!$C$22)</f>
        <v>16.19408809</v>
      </c>
      <c r="O2858" s="377">
        <f>(1/(1-'Assumptions (T&amp;D)'!O$26))*(O2695+O2805+(O2696-O2805-O2696*'Assumptions (T&amp;D)'!$C$25)*'Assumptions (T&amp;D)'!$C$22)</f>
        <v>17.37433776</v>
      </c>
      <c r="P2858" s="377">
        <f>(1/(1-'Assumptions (T&amp;D)'!P$26))*(P2695+P2805+(P2696-P2805-P2696*'Assumptions (T&amp;D)'!$C$25)*'Assumptions (T&amp;D)'!$C$22)</f>
        <v>19.63353067</v>
      </c>
      <c r="Q2858" s="377">
        <f>(1/(1-'Assumptions (T&amp;D)'!Q$26))*(Q2695+Q2805+(Q2696-Q2805-Q2696*'Assumptions (T&amp;D)'!$C$25)*'Assumptions (T&amp;D)'!$C$22)</f>
        <v>21.62939599</v>
      </c>
      <c r="R2858" s="377">
        <f>(1/(1-'Assumptions (T&amp;D)'!R$26))*(R2695+R2805+(R2696-R2805-R2696*'Assumptions (T&amp;D)'!$C$25)*'Assumptions (T&amp;D)'!$C$22)</f>
        <v>24.62159863</v>
      </c>
      <c r="S2858" s="377">
        <f>(1/(1-'Assumptions (T&amp;D)'!S$26))*(S2695+S2805+(S2696-S2805-S2696*'Assumptions (T&amp;D)'!$C$25)*'Assumptions (T&amp;D)'!$C$22)</f>
        <v>27.642189</v>
      </c>
      <c r="T2858" s="377">
        <f>(1/(1-'Assumptions (T&amp;D)'!T$26))*(T2695+T2805+(T2696-T2805-T2696*'Assumptions (T&amp;D)'!$C$25)*'Assumptions (T&amp;D)'!$C$22)</f>
        <v>3.549747121</v>
      </c>
      <c r="U2858" s="377">
        <f>(1/(1-'Assumptions (T&amp;D)'!U$26))*(U2695+U2805+(U2696-U2805-U2696*'Assumptions (T&amp;D)'!$C$25)*'Assumptions (T&amp;D)'!$C$22)</f>
        <v>2.972552867</v>
      </c>
      <c r="V2858" s="377">
        <f>(1/(1-'Assumptions (T&amp;D)'!V$26))*(V2695+V2805+(V2696-V2805-V2696*'Assumptions (T&amp;D)'!$C$25)*'Assumptions (T&amp;D)'!$C$22)</f>
        <v>3.141634654</v>
      </c>
      <c r="W2858" s="377">
        <f>(1/(1-'Assumptions (T&amp;D)'!W$26))*(W2695+W2805+(W2696-W2805-W2696*'Assumptions (T&amp;D)'!$C$25)*'Assumptions (T&amp;D)'!$C$22)</f>
        <v>3.273698803</v>
      </c>
      <c r="X2858" s="377">
        <f>(1/(1-'Assumptions (T&amp;D)'!X$26))*(X2695+X2805+(X2696-X2805-X2696*'Assumptions (T&amp;D)'!$C$25)*'Assumptions (T&amp;D)'!$C$22)</f>
        <v>3.403183508</v>
      </c>
      <c r="Y2858" s="377">
        <f>(1/(1-'Assumptions (T&amp;D)'!Y$26))*(Y2695+Y2805+(Y2696-Y2805-Y2696*'Assumptions (T&amp;D)'!$C$25)*'Assumptions (T&amp;D)'!$C$22)</f>
        <v>3.572858864</v>
      </c>
      <c r="Z2858" s="377">
        <f>(1/(1-'Assumptions (T&amp;D)'!Z$26))*(Z2695+Z2805+(Z2696-Z2805-Z2696*'Assumptions (T&amp;D)'!$C$25)*'Assumptions (T&amp;D)'!$C$22)</f>
        <v>3.746962745</v>
      </c>
      <c r="AA2858" s="377">
        <f>(1/(1-'Assumptions (T&amp;D)'!AA$26))*(AA2695+AA2805+(AA2696-AA2805-AA2696*'Assumptions (T&amp;D)'!$C$25)*'Assumptions (T&amp;D)'!$C$22)</f>
        <v>3.925603891</v>
      </c>
      <c r="AB2858" s="377">
        <f>(1/(1-'Assumptions (T&amp;D)'!AB$26))*(AB2695+AB2805+(AB2696-AB2805-AB2696*'Assumptions (T&amp;D)'!$C$25)*'Assumptions (T&amp;D)'!$C$22)</f>
        <v>4.108920317</v>
      </c>
      <c r="AC2858" s="377">
        <f>(1/(1-'Assumptions (T&amp;D)'!AC$26))*(AC2695+AC2805+(AC2696-AC2805-AC2696*'Assumptions (T&amp;D)'!$C$25)*'Assumptions (T&amp;D)'!$C$22)</f>
        <v>4.296972537</v>
      </c>
      <c r="AD2858" s="377">
        <f>(1/(1-'Assumptions (T&amp;D)'!AD$26))*(AD2695+AD2805+(AD2696-AD2805-AD2696*'Assumptions (T&amp;D)'!$C$25)*'Assumptions (T&amp;D)'!$C$22)</f>
        <v>4.489903879</v>
      </c>
      <c r="AE2858" s="377">
        <f>(1/(1-'Assumptions (T&amp;D)'!AE$26))*(AE2695+AE2805+(AE2696-AE2805-AE2696*'Assumptions (T&amp;D)'!$C$25)*'Assumptions (T&amp;D)'!$C$22)</f>
        <v>4.687833714</v>
      </c>
      <c r="AF2858" s="377">
        <f>(1/(1-'Assumptions (T&amp;D)'!AF$26))*(AF2695+AF2805+(AF2696-AF2805-AF2696*'Assumptions (T&amp;D)'!$C$25)*'Assumptions (T&amp;D)'!$C$22)</f>
        <v>4.89088422</v>
      </c>
      <c r="AG2858" s="377">
        <f>(1/(1-'Assumptions (T&amp;D)'!AG$26))*(AG2695+AG2805+(AG2696-AG2805-AG2696*'Assumptions (T&amp;D)'!$C$25)*'Assumptions (T&amp;D)'!$C$22)</f>
        <v>5.094341432</v>
      </c>
      <c r="AH2858" s="377">
        <f>(1/(1-'Assumptions (T&amp;D)'!AH$26))*(AH2695+AH2805+(AH2696-AH2805-AH2696*'Assumptions (T&amp;D)'!$C$25)*'Assumptions (T&amp;D)'!$C$22)</f>
        <v>5.301355743</v>
      </c>
      <c r="AI2858" s="377">
        <f>(1/(1-'Assumptions (T&amp;D)'!AI$26))*(AI2695+AI2805+(AI2696-AI2805-AI2696*'Assumptions (T&amp;D)'!$C$25)*'Assumptions (T&amp;D)'!$C$22)</f>
        <v>5.513550253</v>
      </c>
      <c r="AJ2858" s="377">
        <f>(1/(1-'Assumptions (T&amp;D)'!AJ$26))*(AJ2695+AJ2805+(AJ2696-AJ2805-AJ2696*'Assumptions (T&amp;D)'!$C$25)*'Assumptions (T&amp;D)'!$C$22)</f>
        <v>5.730360102</v>
      </c>
      <c r="AK2858" s="377">
        <f>(1/(1-'Assumptions (T&amp;D)'!AK$26))*(AK2695+AK2805+(AK2696-AK2805-AK2696*'Assumptions (T&amp;D)'!$C$25)*'Assumptions (T&amp;D)'!$C$22)</f>
        <v>5.952668103</v>
      </c>
      <c r="AL2858" s="377">
        <f>(1/(1-'Assumptions (T&amp;D)'!AL$26))*(AL2695+AL2805+(AL2696-AL2805-AL2696*'Assumptions (T&amp;D)'!$C$25)*'Assumptions (T&amp;D)'!$C$22)</f>
        <v>6.176733001</v>
      </c>
      <c r="AM2858" s="377">
        <f>(1/(1-'Assumptions (T&amp;D)'!AM$26))*(AM2695+AM2805+(AM2696-AM2805-AM2696*'Assumptions (T&amp;D)'!$C$25)*'Assumptions (T&amp;D)'!$C$22)</f>
        <v>6.389712576</v>
      </c>
      <c r="AN2858" s="377">
        <f>(1/(1-'Assumptions (T&amp;D)'!AN$26))*(AN2695+AN2805+(AN2696-AN2805-AN2696*'Assumptions (T&amp;D)'!$C$25)*'Assumptions (T&amp;D)'!$C$22)</f>
        <v>6.605654742</v>
      </c>
      <c r="AO2858" s="377">
        <f>(1/(1-'Assumptions (T&amp;D)'!AO$26))*(AO2695+AO2805+(AO2696-AO2805-AO2696*'Assumptions (T&amp;D)'!$C$25)*'Assumptions (T&amp;D)'!$C$22)</f>
        <v>6.770558505</v>
      </c>
      <c r="AP2858" s="377">
        <f>(1/(1-'Assumptions (T&amp;D)'!AP$26))*(AP2695+AP2805+(AP2696-AP2805-AP2696*'Assumptions (T&amp;D)'!$C$25)*'Assumptions (T&amp;D)'!$C$22)</f>
        <v>7.004160846</v>
      </c>
      <c r="AQ2858" s="377">
        <f>(1/(1-'Assumptions (T&amp;D)'!AQ$26))*(AQ2695+AQ2805+(AQ2696-AQ2805-AQ2696*'Assumptions (T&amp;D)'!$C$25)*'Assumptions (T&amp;D)'!$C$22)</f>
        <v>7.245015985</v>
      </c>
      <c r="AR2858" s="377">
        <f>(1/(1-'Assumptions (T&amp;D)'!AR$26))*(AR2695+AR2805+(AR2696-AR2805-AR2696*'Assumptions (T&amp;D)'!$C$25)*'Assumptions (T&amp;D)'!$C$22)</f>
        <v>7.493075341</v>
      </c>
      <c r="AS2858" s="377">
        <f>(1/(1-'Assumptions (T&amp;D)'!AS$26))*(AS2695+AS2805+(AS2696-AS2805-AS2696*'Assumptions (T&amp;D)'!$C$25)*'Assumptions (T&amp;D)'!$C$22)</f>
        <v>7.711695763</v>
      </c>
      <c r="AT2858" s="377">
        <f>(1/(1-'Assumptions (T&amp;D)'!AT$26))*(AT2695+AT2805+(AT2696-AT2805-AT2696*'Assumptions (T&amp;D)'!$C$25)*'Assumptions (T&amp;D)'!$C$22)</f>
        <v>7.922784731</v>
      </c>
      <c r="AU2858" s="377">
        <f>(1/(1-'Assumptions (T&amp;D)'!AU$26))*(AU2695+AU2805+(AU2696-AU2805-AU2696*'Assumptions (T&amp;D)'!$C$25)*'Assumptions (T&amp;D)'!$C$22)</f>
        <v>8.160131669</v>
      </c>
      <c r="AV2858" s="377">
        <f>(1/(1-'Assumptions (T&amp;D)'!AV$26))*(AV2695+AV2805+(AV2696-AV2805-AV2696*'Assumptions (T&amp;D)'!$C$25)*'Assumptions (T&amp;D)'!$C$22)</f>
        <v>8.383435722</v>
      </c>
      <c r="AW2858" s="377">
        <f>(1/(1-'Assumptions (T&amp;D)'!AW$26))*(AW2695+AW2805+(AW2696-AW2805-AW2696*'Assumptions (T&amp;D)'!$C$25)*'Assumptions (T&amp;D)'!$C$22)</f>
        <v>8.626428302</v>
      </c>
      <c r="AX2858" s="377">
        <f>(1/(1-'Assumptions (T&amp;D)'!AX$26))*(AX2695+AX2805+(AX2696-AX2805-AX2696*'Assumptions (T&amp;D)'!$C$25)*'Assumptions (T&amp;D)'!$C$22)</f>
        <v>8.871341049</v>
      </c>
      <c r="AY2858" s="377">
        <f>(1/(1-'Assumptions (T&amp;D)'!AY$26))*(AY2695+AY2805+(AY2696-AY2805-AY2696*'Assumptions (T&amp;D)'!$C$25)*'Assumptions (T&amp;D)'!$C$22)</f>
        <v>9.123380157</v>
      </c>
      <c r="AZ2858" s="377">
        <f>(1/(1-'Assumptions (T&amp;D)'!AZ$26))*(AZ2695+AZ2805+(AZ2696-AZ2805-AZ2696*'Assumptions (T&amp;D)'!$C$25)*'Assumptions (T&amp;D)'!$C$22)</f>
        <v>9.383148405</v>
      </c>
      <c r="BA2858" s="377">
        <f>(1/(1-'Assumptions (T&amp;D)'!BA$26))*(BA2695+BA2805+(BA2696-BA2805-BA2696*'Assumptions (T&amp;D)'!$C$25)*'Assumptions (T&amp;D)'!$C$22)</f>
        <v>9.649295445</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4.677901077</v>
      </c>
      <c r="D2859" s="372">
        <f>IF(D2858-D2695-D2806-D2753&gt;0,(1-'Assumptions (T&amp;D)'!D$26)*(D2858-D2695-D2806+D2753)-D2700+D2701+Model!D2806,D2858-D2695-D2700+D2701+D2753)</f>
        <v>5.219289527</v>
      </c>
      <c r="E2859" s="372">
        <f>IF(E2858-E2695-E2806-E2753&gt;0,(1-'Assumptions (T&amp;D)'!E$26)*(E2858-E2695-E2806+E2753)-E2700+E2701+Model!E2806,E2858-E2695-E2700+E2701+E2753)</f>
        <v>5.253653649</v>
      </c>
      <c r="F2859" s="372">
        <f>IF(F2858-F2695-F2806-F2753&gt;0,(1-'Assumptions (T&amp;D)'!F$26)*(F2858-F2695-F2806+F2753)-F2700+F2701+Model!F2806,F2858-F2695-F2700+F2701+F2753)</f>
        <v>5.469304512</v>
      </c>
      <c r="G2859" s="372">
        <f>IF(G2858-G2695-G2806-G2753&gt;0,(1-'Assumptions (T&amp;D)'!G$26)*(G2858-G2695-G2806+G2753)-G2700+G2701+Model!G2806,G2858-G2695-G2700+G2701+G2753)</f>
        <v>5.672801792</v>
      </c>
      <c r="H2859" s="372">
        <f>IF(H2858-H2695-H2806-H2753&gt;0,(1-'Assumptions (T&amp;D)'!H$26)*(H2858-H2695-H2806+H2753)-H2700+H2701+Model!H2806,H2858-H2695-H2700+H2701+H2753)</f>
        <v>5.994900256</v>
      </c>
      <c r="I2859" s="372">
        <f>IF(I2858-I2695-I2806-I2753&gt;0,(1-'Assumptions (T&amp;D)'!I$26)*(I2858-I2695-I2806+I2753)-I2700+I2701+Model!I2806,I2858-I2695-I2700+I2701+I2753)</f>
        <v>6.100501202</v>
      </c>
      <c r="J2859" s="372">
        <f>IF(J2858-J2695-J2806-J2753&gt;0,(1-'Assumptions (T&amp;D)'!J$26)*(J2858-J2695-J2806+J2753)-J2700+J2701+Model!J2806,J2858-J2695-J2700+J2701+J2753)</f>
        <v>6.380850958</v>
      </c>
      <c r="K2859" s="372">
        <f>IF(K2858-K2695-K2806-K2753&gt;0,(1-'Assumptions (T&amp;D)'!K$26)*(K2858-K2695-K2806+K2753)-K2700+K2701+Model!K2806,K2858-K2695-K2700+K2701+K2753)</f>
        <v>6.03500663</v>
      </c>
      <c r="L2859" s="372">
        <f>IF(L2858-L2695-L2806-L2753&gt;0,(1-'Assumptions (T&amp;D)'!L$26)*(L2858-L2695-L2806+L2753)-L2700+L2701+Model!L2806,L2858-L2695-L2700+L2701+L2753)</f>
        <v>7.615344165</v>
      </c>
      <c r="M2859" s="372">
        <f>IF(M2858-M2695-M2806-M2753&gt;0,(1-'Assumptions (T&amp;D)'!M$26)*(M2858-M2695-M2806+M2753)-M2700+M2701+Model!M2806,M2858-M2695-M2700+M2701+M2753)</f>
        <v>8.397219651</v>
      </c>
      <c r="N2859" s="372">
        <f>IF(N2858-N2695-N2806-N2753&gt;0,(1-'Assumptions (T&amp;D)'!N$26)*(N2858-N2695-N2806+N2753)-N2700+N2701+Model!N2806,N2858-N2695-N2700+N2701+N2753)</f>
        <v>9.11913315</v>
      </c>
      <c r="O2859" s="372">
        <f>IF(O2858-O2695-O2806-O2753&gt;0,(1-'Assumptions (T&amp;D)'!O$26)*(O2858-O2695-O2806+O2753)-O2700+O2701+Model!O2806,O2858-O2695-O2700+O2701+O2753)</f>
        <v>9.283879712</v>
      </c>
      <c r="P2859" s="372">
        <f>IF(P2858-P2695-P2806-P2753&gt;0,(1-'Assumptions (T&amp;D)'!P$26)*(P2858-P2695-P2806+P2753)-P2700+P2701+Model!P2806,P2858-P2695-P2700+P2701+P2753)</f>
        <v>10.31395262</v>
      </c>
      <c r="Q2859" s="372">
        <f>IF(Q2858-Q2695-Q2806-Q2753&gt;0,(1-'Assumptions (T&amp;D)'!Q$26)*(Q2858-Q2695-Q2806+Q2753)-Q2700+Q2701+Model!Q2806,Q2858-Q2695-Q2700+Q2701+Q2753)</f>
        <v>11.82062712</v>
      </c>
      <c r="R2859" s="372">
        <f>IF(R2858-R2695-R2806-R2753&gt;0,(1-'Assumptions (T&amp;D)'!R$26)*(R2858-R2695-R2806+R2753)-R2700+R2701+Model!R2806,R2858-R2695-R2700+R2701+R2753)</f>
        <v>13.35643673</v>
      </c>
      <c r="S2859" s="372">
        <f>IF(S2858-S2695-S2806-S2753&gt;0,(1-'Assumptions (T&amp;D)'!S$26)*(S2858-S2695-S2806+S2753)-S2700+S2701+Model!S2806,S2858-S2695-S2700+S2701+S2753)</f>
        <v>15.43640123</v>
      </c>
      <c r="T2859" s="372">
        <f>IF(T2858-T2695-T2806-T2753&gt;0,(1-'Assumptions (T&amp;D)'!T$26)*(T2858-T2695-T2806+T2753)-T2700+T2701+Model!T2806,T2858-T2695-T2700+T2701+T2753)</f>
        <v>-0.2167853137</v>
      </c>
      <c r="U2859" s="372">
        <f>IF(U2858-U2695-U2806-U2753&gt;0,(1-'Assumptions (T&amp;D)'!U$26)*(U2858-U2695-U2806+U2753)-U2700+U2701+Model!U2806,U2858-U2695-U2700+U2701+U2753)</f>
        <v>-0.6301224846</v>
      </c>
      <c r="V2859" s="372">
        <f>IF(V2858-V2695-V2806-V2753&gt;0,(1-'Assumptions (T&amp;D)'!V$26)*(V2858-V2695-V2806+V2753)-V2700+V2701+Model!V2806,V2858-V2695-V2700+V2701+V2753)</f>
        <v>-0.6404290209</v>
      </c>
      <c r="W2859" s="372">
        <f>IF(W2858-W2695-W2806-W2753&gt;0,(1-'Assumptions (T&amp;D)'!W$26)*(W2858-W2695-W2806+W2753)-W2700+W2701+Model!W2806,W2858-W2695-W2700+W2701+W2753)</f>
        <v>-0.6351229587</v>
      </c>
      <c r="X2859" s="372">
        <f>IF(X2858-X2695-X2806-X2753&gt;0,(1-'Assumptions (T&amp;D)'!X$26)*(X2858-X2695-X2806+X2753)-X2700+X2701+Model!X2806,X2858-X2695-X2700+X2701+X2753)</f>
        <v>-0.6452028861</v>
      </c>
      <c r="Y2859" s="372">
        <f>IF(Y2858-Y2695-Y2806-Y2753&gt;0,(1-'Assumptions (T&amp;D)'!Y$26)*(Y2858-Y2695-Y2806+Y2753)-Y2700+Y2701+Model!Y2806,Y2858-Y2695-Y2700+Y2701+Y2753)</f>
        <v>-0.6218263541</v>
      </c>
      <c r="Z2859" s="372">
        <f>IF(Z2858-Z2695-Z2806-Z2753&gt;0,(1-'Assumptions (T&amp;D)'!Z$26)*(Z2858-Z2695-Z2806+Z2753)-Z2700+Z2701+Model!Z2806,Z2858-Z2695-Z2700+Z2701+Z2753)</f>
        <v>-0.5437236262</v>
      </c>
      <c r="AA2859" s="372">
        <f>IF(AA2858-AA2695-AA2806-AA2753&gt;0,(1-'Assumptions (T&amp;D)'!AA$26)*(AA2858-AA2695-AA2806+AA2753)-AA2700+AA2701+Model!AA2806,AA2858-AA2695-AA2700+AA2701+AA2753)</f>
        <v>-0.5252795981</v>
      </c>
      <c r="AB2859" s="372">
        <f>IF(AB2858-AB2695-AB2806-AB2753&gt;0,(1-'Assumptions (T&amp;D)'!AB$26)*(AB2858-AB2695-AB2806+AB2753)-AB2700+AB2701+Model!AB2806,AB2858-AB2695-AB2700+AB2701+AB2753)</f>
        <v>-0.5075610079</v>
      </c>
      <c r="AC2859" s="372">
        <f>IF(AC2858-AC2695-AC2806-AC2753&gt;0,(1-'Assumptions (T&amp;D)'!AC$26)*(AC2858-AC2695-AC2806+AC2753)-AC2700+AC2701+Model!AC2806,AC2858-AC2695-AC2700+AC2701+AC2753)</f>
        <v>-0.4944392344</v>
      </c>
      <c r="AD2859" s="372">
        <f>IF(AD2858-AD2695-AD2806-AD2753&gt;0,(1-'Assumptions (T&amp;D)'!AD$26)*(AD2858-AD2695-AD2806+AD2753)-AD2700+AD2701+Model!AD2806,AD2858-AD2695-AD2700+AD2701+AD2753)</f>
        <v>-0.449568473</v>
      </c>
      <c r="AE2859" s="372">
        <f>IF(AE2858-AE2695-AE2806-AE2753&gt;0,(1-'Assumptions (T&amp;D)'!AE$26)*(AE2858-AE2695-AE2806+AE2753)-AE2700+AE2701+Model!AE2806,AE2858-AE2695-AE2700+AE2701+AE2753)</f>
        <v>-0.3969746066</v>
      </c>
      <c r="AF2859" s="372">
        <f>IF(AF2858-AF2695-AF2806-AF2753&gt;0,(1-'Assumptions (T&amp;D)'!AF$26)*(AF2858-AF2695-AF2806+AF2753)-AF2700+AF2701+Model!AF2806,AF2858-AF2695-AF2700+AF2701+AF2753)</f>
        <v>-0.36097222</v>
      </c>
      <c r="AG2859" s="372">
        <f>IF(AG2858-AG2695-AG2806-AG2753&gt;0,(1-'Assumptions (T&amp;D)'!AG$26)*(AG2858-AG2695-AG2806+AG2753)-AG2700+AG2701+Model!AG2806,AG2858-AG2695-AG2700+AG2701+AG2753)</f>
        <v>-0.302796791</v>
      </c>
      <c r="AH2859" s="372">
        <f>IF(AH2858-AH2695-AH2806-AH2753&gt;0,(1-'Assumptions (T&amp;D)'!AH$26)*(AH2858-AH2695-AH2806+AH2753)-AH2700+AH2701+Model!AH2806,AH2858-AH2695-AH2700+AH2701+AH2753)</f>
        <v>-0.2577717334</v>
      </c>
      <c r="AI2859" s="372">
        <f>IF(AI2858-AI2695-AI2806-AI2753&gt;0,(1-'Assumptions (T&amp;D)'!AI$26)*(AI2858-AI2695-AI2806+AI2753)-AI2700+AI2701+Model!AI2806,AI2858-AI2695-AI2700+AI2701+AI2753)</f>
        <v>-0.2114900287</v>
      </c>
      <c r="AJ2859" s="372">
        <f>IF(AJ2858-AJ2695-AJ2806-AJ2753&gt;0,(1-'Assumptions (T&amp;D)'!AJ$26)*(AJ2858-AJ2695-AJ2806+AJ2753)-AJ2700+AJ2701+Model!AJ2806,AJ2858-AJ2695-AJ2700+AJ2701+AJ2753)</f>
        <v>-0.1714620746</v>
      </c>
      <c r="AK2859" s="372">
        <f>IF(AK2858-AK2695-AK2806-AK2753&gt;0,(1-'Assumptions (T&amp;D)'!AK$26)*(AK2858-AK2695-AK2806+AK2753)-AK2700+AK2701+Model!AK2806,AK2858-AK2695-AK2700+AK2701+AK2753)</f>
        <v>-0.1290460717</v>
      </c>
      <c r="AL2859" s="372">
        <f>IF(AL2858-AL2695-AL2806-AL2753&gt;0,(1-'Assumptions (T&amp;D)'!AL$26)*(AL2858-AL2695-AL2806+AL2753)-AL2700+AL2701+Model!AL2806,AL2858-AL2695-AL2700+AL2701+AL2753)</f>
        <v>-0.09223146156</v>
      </c>
      <c r="AM2859" s="372">
        <f>IF(AM2858-AM2695-AM2806-AM2753&gt;0,(1-'Assumptions (T&amp;D)'!AM$26)*(AM2858-AM2695-AM2806+AM2753)-AM2700+AM2701+Model!AM2806,AM2858-AM2695-AM2700+AM2701+AM2753)</f>
        <v>-0.06184502372</v>
      </c>
      <c r="AN2859" s="372">
        <f>IF(AN2858-AN2695-AN2806-AN2753&gt;0,(1-'Assumptions (T&amp;D)'!AN$26)*(AN2858-AN2695-AN2806+AN2753)-AN2700+AN2701+Model!AN2806,AN2858-AN2695-AN2700+AN2701+AN2753)</f>
        <v>-0.04185522127</v>
      </c>
      <c r="AO2859" s="372">
        <f>IF(AO2858-AO2695-AO2806-AO2753&gt;0,(1-'Assumptions (T&amp;D)'!AO$26)*(AO2858-AO2695-AO2806+AO2753)-AO2700+AO2701+Model!AO2806,AO2858-AO2695-AO2700+AO2701+AO2753)</f>
        <v>-0.05444759223</v>
      </c>
      <c r="AP2859" s="372">
        <f>IF(AP2858-AP2695-AP2806-AP2753&gt;0,(1-'Assumptions (T&amp;D)'!AP$26)*(AP2858-AP2695-AP2806+AP2753)-AP2700+AP2701+Model!AP2806,AP2858-AP2695-AP2700+AP2701+AP2753)</f>
        <v>-0.02397267189</v>
      </c>
      <c r="AQ2859" s="372">
        <f>IF(AQ2858-AQ2695-AQ2806-AQ2753&gt;0,(1-'Assumptions (T&amp;D)'!AQ$26)*(AQ2858-AQ2695-AQ2806+AQ2753)-AQ2700+AQ2701+Model!AQ2806,AQ2858-AQ2695-AQ2700+AQ2701+AQ2753)</f>
        <v>-0.007609023018</v>
      </c>
      <c r="AR2859" s="372">
        <f>IF(AR2858-AR2695-AR2806-AR2753&gt;0,(1-'Assumptions (T&amp;D)'!AR$26)*(AR2858-AR2695-AR2806+AR2753)-AR2700+AR2701+Model!AR2806,AR2858-AR2695-AR2700+AR2701+AR2753)</f>
        <v>0.06389654888</v>
      </c>
      <c r="AS2859" s="372">
        <f>IF(AS2858-AS2695-AS2806-AS2753&gt;0,(1-'Assumptions (T&amp;D)'!AS$26)*(AS2858-AS2695-AS2806+AS2753)-AS2700+AS2701+Model!AS2806,AS2858-AS2695-AS2700+AS2701+AS2753)</f>
        <v>0.07442355809</v>
      </c>
      <c r="AT2859" s="372">
        <f>IF(AT2858-AT2695-AT2806-AT2753&gt;0,(1-'Assumptions (T&amp;D)'!AT$26)*(AT2858-AT2695-AT2806+AT2753)-AT2700+AT2701+Model!AT2806,AT2858-AT2695-AT2700+AT2701+AT2753)</f>
        <v>0.05891872883</v>
      </c>
      <c r="AU2859" s="372">
        <f>IF(AU2858-AU2695-AU2806-AU2753&gt;0,(1-'Assumptions (T&amp;D)'!AU$26)*(AU2858-AU2695-AU2806+AU2753)-AU2700+AU2701+Model!AU2806,AU2858-AU2695-AU2700+AU2701+AU2753)</f>
        <v>0.05800849516</v>
      </c>
      <c r="AV2859" s="372">
        <f>IF(AV2858-AV2695-AV2806-AV2753&gt;0,(1-'Assumptions (T&amp;D)'!AV$26)*(AV2858-AV2695-AV2806+AV2753)-AV2700+AV2701+Model!AV2806,AV2858-AV2695-AV2700+AV2701+AV2753)</f>
        <v>0.09005350558</v>
      </c>
      <c r="AW2859" s="372">
        <f>IF(AW2858-AW2695-AW2806-AW2753&gt;0,(1-'Assumptions (T&amp;D)'!AW$26)*(AW2858-AW2695-AW2806+AW2753)-AW2700+AW2701+Model!AW2806,AW2858-AW2695-AW2700+AW2701+AW2753)</f>
        <v>0.1090485465</v>
      </c>
      <c r="AX2859" s="372">
        <f>IF(AX2858-AX2695-AX2806-AX2753&gt;0,(1-'Assumptions (T&amp;D)'!AX$26)*(AX2858-AX2695-AX2806+AX2753)-AX2700+AX2701+Model!AX2806,AX2858-AX2695-AX2700+AX2701+AX2753)</f>
        <v>0.119882586</v>
      </c>
      <c r="AY2859" s="372">
        <f>IF(AY2858-AY2695-AY2806-AY2753&gt;0,(1-'Assumptions (T&amp;D)'!AY$26)*(AY2858-AY2695-AY2806+AY2753)-AY2700+AY2701+Model!AY2806,AY2858-AY2695-AY2700+AY2701+AY2753)</f>
        <v>0.1316348088</v>
      </c>
      <c r="AZ2859" s="372">
        <f>IF(AZ2858-AZ2695-AZ2806-AZ2753&gt;0,(1-'Assumptions (T&amp;D)'!AZ$26)*(AZ2858-AZ2695-AZ2806+AZ2753)-AZ2700+AZ2701+Model!AZ2806,AZ2858-AZ2695-AZ2700+AZ2701+AZ2753)</f>
        <v>0.109313128</v>
      </c>
      <c r="BA2859" s="372">
        <f>IF(BA2858-BA2695-BA2806-BA2753&gt;0,(1-'Assumptions (T&amp;D)'!BA$26)*(BA2858-BA2695-BA2806+BA2753)-BA2700+BA2701+Model!BA2806,BA2858-BA2695-BA2700+BA2701+BA2753)</f>
        <v>0.1303572379</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2.557389243</v>
      </c>
      <c r="D2860" s="372">
        <f>IF(D2858-D2695-D2806-D2753&gt;0,'Assumptions (T&amp;D)'!D$26*(D2858-D2695-D2806+D2753),0)</f>
        <v>2.859894108</v>
      </c>
      <c r="E2860" s="372">
        <f>IF(E2858-E2695-E2806-E2753&gt;0,'Assumptions (T&amp;D)'!E$26*(E2858-E2695-E2806+E2753),0)</f>
        <v>2.876624914</v>
      </c>
      <c r="F2860" s="372">
        <f>IF(F2858-F2695-F2806-F2753&gt;0,'Assumptions (T&amp;D)'!F$26*(F2858-F2695-F2806+F2753),0)</f>
        <v>2.996856684</v>
      </c>
      <c r="G2860" s="372">
        <f>IF(G2858-G2695-G2806-G2753&gt;0,'Assumptions (T&amp;D)'!G$26*(G2858-G2695-G2806+G2753),0)</f>
        <v>3.104507612</v>
      </c>
      <c r="H2860" s="372">
        <f>IF(H2858-H2695-H2806-H2753&gt;0,'Assumptions (T&amp;D)'!H$26*(H2858-H2695-H2806+H2753),0)</f>
        <v>3.309043592</v>
      </c>
      <c r="I2860" s="372">
        <f>IF(I2858-I2695-I2806-I2753&gt;0,'Assumptions (T&amp;D)'!I$26*(I2858-I2695-I2806+I2753),0)</f>
        <v>3.495412479</v>
      </c>
      <c r="J2860" s="372">
        <f>IF(J2858-J2695-J2806-J2753&gt;0,'Assumptions (T&amp;D)'!J$26*(J2858-J2695-J2806+J2753),0)</f>
        <v>3.659139079</v>
      </c>
      <c r="K2860" s="372">
        <f>IF(K2858-K2695-K2806-K2753&gt;0,'Assumptions (T&amp;D)'!K$26*(K2858-K2695-K2806+K2753),0)</f>
        <v>3.91018185</v>
      </c>
      <c r="L2860" s="372">
        <f>IF(L2858-L2695-L2806-L2753&gt;0,'Assumptions (T&amp;D)'!L$26*(L2858-L2695-L2806+L2753),0)</f>
        <v>4.211535547</v>
      </c>
      <c r="M2860" s="372">
        <f>IF(M2858-M2695-M2806-M2753&gt;0,'Assumptions (T&amp;D)'!M$26*(M2858-M2695-M2806+M2753),0)</f>
        <v>4.632815506</v>
      </c>
      <c r="N2860" s="372">
        <f>IF(N2858-N2695-N2806-N2753&gt;0,'Assumptions (T&amp;D)'!N$26*(N2858-N2695-N2806+N2753),0)</f>
        <v>4.997224525</v>
      </c>
      <c r="O2860" s="372">
        <f>IF(O2858-O2695-O2806-O2753&gt;0,'Assumptions (T&amp;D)'!O$26*(O2858-O2695-O2806+O2753),0)</f>
        <v>5.375070166</v>
      </c>
      <c r="P2860" s="372">
        <f>IF(P2858-P2695-P2806-P2753&gt;0,'Assumptions (T&amp;D)'!P$26*(P2858-P2695-P2806+P2753),0)</f>
        <v>6.028439981</v>
      </c>
      <c r="Q2860" s="372">
        <f>IF(Q2858-Q2695-Q2806-Q2753&gt;0,'Assumptions (T&amp;D)'!Q$26*(Q2858-Q2695-Q2806+Q2753),0)</f>
        <v>6.663783833</v>
      </c>
      <c r="R2860" s="372">
        <f>IF(R2858-R2695-R2806-R2753&gt;0,'Assumptions (T&amp;D)'!R$26*(R2858-R2695-R2806+R2753),0)</f>
        <v>7.627173625</v>
      </c>
      <c r="S2860" s="372">
        <f>IF(S2858-S2695-S2806-S2753&gt;0,'Assumptions (T&amp;D)'!S$26*(S2858-S2695-S2806+S2753),0)</f>
        <v>8.614347799</v>
      </c>
      <c r="T2860" s="372">
        <f>IF(T2858-T2695-T2806-T2753&gt;0,'Assumptions (T&amp;D)'!T$26*(T2858-T2695-T2806+T2753),0)</f>
        <v>0.2111730118</v>
      </c>
      <c r="U2860" s="372">
        <f>IF(U2858-U2695-U2806-U2753&gt;0,'Assumptions (T&amp;D)'!U$26*(U2858-U2695-U2806+U2753),0)</f>
        <v>-0.01351288376</v>
      </c>
      <c r="V2860" s="372">
        <f>IF(V2858-V2695-V2806-V2753&gt;0,'Assumptions (T&amp;D)'!V$26*(V2858-V2695-V2806+V2753),0)</f>
        <v>-0.01553148117</v>
      </c>
      <c r="W2860" s="372">
        <f>IF(W2858-W2695-W2806-W2753&gt;0,'Assumptions (T&amp;D)'!W$26*(W2858-W2695-W2806+W2753),0)</f>
        <v>-0.01844063934</v>
      </c>
      <c r="X2860" s="372">
        <f>IF(X2858-X2695-X2806-X2753&gt;0,'Assumptions (T&amp;D)'!X$26*(X2858-X2695-X2806+X2753),0)</f>
        <v>-0.02082742741</v>
      </c>
      <c r="Y2860" s="372">
        <f>IF(Y2858-Y2695-Y2806-Y2753&gt;0,'Assumptions (T&amp;D)'!Y$26*(Y2858-Y2695-Y2806+Y2753),0)</f>
        <v>-0.02137603696</v>
      </c>
      <c r="Z2860" s="372">
        <f>IF(Z2858-Z2695-Z2806-Z2753&gt;0,'Assumptions (T&amp;D)'!Z$26*(Z2858-Z2695-Z2806+Z2753),0)</f>
        <v>-0.02165048651</v>
      </c>
      <c r="AA2860" s="372">
        <f>IF(AA2858-AA2695-AA2806-AA2753&gt;0,'Assumptions (T&amp;D)'!AA$26*(AA2858-AA2695-AA2806+AA2753),0)</f>
        <v>-0.02201653814</v>
      </c>
      <c r="AB2860" s="372">
        <f>IF(AB2858-AB2695-AB2806-AB2753&gt;0,'Assumptions (T&amp;D)'!AB$26*(AB2858-AB2695-AB2806+AB2753),0)</f>
        <v>-0.02150737722</v>
      </c>
      <c r="AC2860" s="372">
        <f>IF(AC2858-AC2695-AC2806-AC2753&gt;0,'Assumptions (T&amp;D)'!AC$26*(AC2858-AC2695-AC2806+AC2753),0)</f>
        <v>-0.01810796425</v>
      </c>
      <c r="AD2860" s="372">
        <f>IF(AD2858-AD2695-AD2806-AD2753&gt;0,'Assumptions (T&amp;D)'!AD$26*(AD2858-AD2695-AD2806+AD2753),0)</f>
        <v>-0.01183769828</v>
      </c>
      <c r="AE2860" s="372">
        <f>IF(AE2858-AE2695-AE2806-AE2753&gt;0,'Assumptions (T&amp;D)'!AE$26*(AE2858-AE2695-AE2806+AE2753),0)</f>
        <v>0.001760195423</v>
      </c>
      <c r="AF2860" s="372">
        <f>IF(AF2858-AF2695-AF2806-AF2753&gt;0,'Assumptions (T&amp;D)'!AF$26*(AF2858-AF2695-AF2806+AF2753),0)</f>
        <v>0.01470175107</v>
      </c>
      <c r="AG2860" s="372">
        <f>IF(AG2858-AG2695-AG2806-AG2753&gt;0,'Assumptions (T&amp;D)'!AG$26*(AG2858-AG2695-AG2806+AG2753),0)</f>
        <v>0.01941889442</v>
      </c>
      <c r="AH2860" s="372">
        <f>IF(AH2858-AH2695-AH2806-AH2753&gt;0,'Assumptions (T&amp;D)'!AH$26*(AH2858-AH2695-AH2806+AH2753),0)</f>
        <v>0.02345200343</v>
      </c>
      <c r="AI2860" s="372">
        <f>IF(AI2858-AI2695-AI2806-AI2753&gt;0,'Assumptions (T&amp;D)'!AI$26*(AI2858-AI2695-AI2806+AI2753),0)</f>
        <v>0.03150673175</v>
      </c>
      <c r="AJ2860" s="372">
        <f>IF(AJ2858-AJ2695-AJ2806-AJ2753&gt;0,'Assumptions (T&amp;D)'!AJ$26*(AJ2858-AJ2695-AJ2806+AJ2753),0)</f>
        <v>0.04557028168</v>
      </c>
      <c r="AK2860" s="372">
        <f>IF(AK2858-AK2695-AK2806-AK2753&gt;0,'Assumptions (T&amp;D)'!AK$26*(AK2858-AK2695-AK2806+AK2753),0)</f>
        <v>0.05934479299</v>
      </c>
      <c r="AL2860" s="372">
        <f>IF(AL2858-AL2695-AL2806-AL2753&gt;0,'Assumptions (T&amp;D)'!AL$26*(AL2858-AL2695-AL2806+AL2753),0)</f>
        <v>0.07240269088</v>
      </c>
      <c r="AM2860" s="372">
        <f>IF(AM2858-AM2695-AM2806-AM2753&gt;0,'Assumptions (T&amp;D)'!AM$26*(AM2858-AM2695-AM2806+AM2753),0)</f>
        <v>0.08272070078</v>
      </c>
      <c r="AN2860" s="372">
        <f>IF(AN2858-AN2695-AN2806-AN2753&gt;0,'Assumptions (T&amp;D)'!AN$26*(AN2858-AN2695-AN2806+AN2753),0)</f>
        <v>0.09143959398</v>
      </c>
      <c r="AO2860" s="372">
        <f>IF(AO2858-AO2695-AO2806-AO2753&gt;0,'Assumptions (T&amp;D)'!AO$26*(AO2858-AO2695-AO2806+AO2753),0)</f>
        <v>0.0888767701</v>
      </c>
      <c r="AP2860" s="372">
        <f>IF(AP2858-AP2695-AP2806-AP2753&gt;0,'Assumptions (T&amp;D)'!AP$26*(AP2858-AP2695-AP2806+AP2753),0)</f>
        <v>0.0997783179</v>
      </c>
      <c r="AQ2860" s="372">
        <f>IF(AQ2858-AQ2695-AQ2806-AQ2753&gt;0,'Assumptions (T&amp;D)'!AQ$26*(AQ2858-AQ2695-AQ2806+AQ2753),0)</f>
        <v>0.1108864516</v>
      </c>
      <c r="AR2860" s="372">
        <f>IF(AR2858-AR2695-AR2806-AR2753&gt;0,'Assumptions (T&amp;D)'!AR$26*(AR2858-AR2695-AR2806+AR2753),0)</f>
        <v>0.1231042148</v>
      </c>
      <c r="AS2860" s="372">
        <f>IF(AS2858-AS2695-AS2806-AS2753&gt;0,'Assumptions (T&amp;D)'!AS$26*(AS2858-AS2695-AS2806+AS2753),0)</f>
        <v>0.12875613</v>
      </c>
      <c r="AT2860" s="372">
        <f>IF(AT2858-AT2695-AT2806-AT2753&gt;0,'Assumptions (T&amp;D)'!AT$26*(AT2858-AT2695-AT2806+AT2753),0)</f>
        <v>0.1314574033</v>
      </c>
      <c r="AU2860" s="372">
        <f>IF(AU2858-AU2695-AU2806-AU2753&gt;0,'Assumptions (T&amp;D)'!AU$26*(AU2858-AU2695-AU2806+AU2753),0)</f>
        <v>0.1380732308</v>
      </c>
      <c r="AV2860" s="372">
        <f>IF(AV2858-AV2695-AV2806-AV2753&gt;0,'Assumptions (T&amp;D)'!AV$26*(AV2858-AV2695-AV2806+AV2753),0)</f>
        <v>0.1410548135</v>
      </c>
      <c r="AW2860" s="372">
        <f>IF(AW2858-AW2695-AW2806-AW2753&gt;0,'Assumptions (T&amp;D)'!AW$26*(AW2858-AW2695-AW2806+AW2753),0)</f>
        <v>0.1475774759</v>
      </c>
      <c r="AX2860" s="372">
        <f>IF(AX2858-AX2695-AX2806-AX2753&gt;0,'Assumptions (T&amp;D)'!AX$26*(AX2858-AX2695-AX2806+AX2753),0)</f>
        <v>0.1534209282</v>
      </c>
      <c r="AY2860" s="372">
        <f>IF(AY2858-AY2695-AY2806-AY2753&gt;0,'Assumptions (T&amp;D)'!AY$26*(AY2858-AY2695-AY2806+AY2753),0)</f>
        <v>0.1595593227</v>
      </c>
      <c r="AZ2860" s="372">
        <f>IF(AZ2858-AZ2695-AZ2806-AZ2753&gt;0,'Assumptions (T&amp;D)'!AZ$26*(AZ2858-AZ2695-AZ2806+AZ2753),0)</f>
        <v>0.1654469375</v>
      </c>
      <c r="BA2860" s="372">
        <f>IF(BA2858-BA2695-BA2806-BA2753&gt;0,'Assumptions (T&amp;D)'!BA$26*(BA2858-BA2695-BA2806+BA2753),0)</f>
        <v>0.1712117611</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1.813166662</v>
      </c>
      <c r="D2862" s="366">
        <f>('Assumptions (T&amp;D)'!D58)*'Inflation GDP Population'!C$11/'Inflation GDP Population'!$S$11</f>
        <v>1.897114231</v>
      </c>
      <c r="E2862" s="366">
        <f>('Assumptions (T&amp;D)'!E58)*'Inflation GDP Population'!D$11/'Inflation GDP Population'!$S$11</f>
        <v>1.885044432</v>
      </c>
      <c r="F2862" s="366">
        <f>('Assumptions (T&amp;D)'!F58)*'Inflation GDP Population'!E$11/'Inflation GDP Population'!$S$11</f>
        <v>2.030203373</v>
      </c>
      <c r="G2862" s="366">
        <f>('Assumptions (T&amp;D)'!G58)*'Inflation GDP Population'!F$11/'Inflation GDP Population'!$S$11</f>
        <v>1.862130292</v>
      </c>
      <c r="H2862" s="366">
        <f>('Assumptions (T&amp;D)'!H58)*'Inflation GDP Population'!G$11/'Inflation GDP Population'!$S$11</f>
        <v>2.022446924</v>
      </c>
      <c r="I2862" s="366">
        <f>('Assumptions (T&amp;D)'!I58)*'Inflation GDP Population'!H$11/'Inflation GDP Population'!$S$11</f>
        <v>2.256356196</v>
      </c>
      <c r="J2862" s="366">
        <f>('Assumptions (T&amp;D)'!J58)*'Inflation GDP Population'!I$11/'Inflation GDP Population'!$S$11</f>
        <v>2.390211221</v>
      </c>
      <c r="K2862" s="366">
        <f>('Assumptions (T&amp;D)'!K58)*'Inflation GDP Population'!J$11/'Inflation GDP Population'!$S$11</f>
        <v>2.562441613</v>
      </c>
      <c r="L2862" s="366">
        <f>('Assumptions (T&amp;D)'!L58)*'Inflation GDP Population'!K$11/'Inflation GDP Population'!$S$11</f>
        <v>2.749589443</v>
      </c>
      <c r="M2862" s="366">
        <f>('Assumptions (T&amp;D)'!M58)*'Inflation GDP Population'!L$11/'Inflation GDP Population'!$S$11</f>
        <v>2.926732645</v>
      </c>
      <c r="N2862" s="366">
        <f>('Assumptions (T&amp;D)'!N58)*'Inflation GDP Population'!M$11/'Inflation GDP Population'!$S$11</f>
        <v>3.066775404</v>
      </c>
      <c r="O2862" s="366">
        <f>('Assumptions (T&amp;D)'!O58)*'Inflation GDP Population'!N$11/'Inflation GDP Population'!$S$11</f>
        <v>3.252923035</v>
      </c>
      <c r="P2862" s="366">
        <f>('Assumptions (T&amp;D)'!P58)*'Inflation GDP Population'!O$11/'Inflation GDP Population'!$S$11</f>
        <v>3.373736942</v>
      </c>
      <c r="Q2862" s="366">
        <f>('Assumptions (T&amp;D)'!Q58)*'Inflation GDP Population'!P$11/'Inflation GDP Population'!$S$11</f>
        <v>3.567281856</v>
      </c>
      <c r="R2862" s="366">
        <f>('Assumptions (T&amp;D)'!R58)*'Inflation GDP Population'!Q$11/'Inflation GDP Population'!$S$11</f>
        <v>3.867591535</v>
      </c>
      <c r="S2862" s="366">
        <f>('Assumptions (T&amp;D)'!S58)*'Inflation GDP Population'!R$11/'Inflation GDP Population'!$S$11</f>
        <v>3.983174184</v>
      </c>
      <c r="T2862" s="366">
        <f>('Assumptions (T&amp;D)'!T58)*'Inflation GDP Population'!S$11/'Inflation GDP Population'!$S$11</f>
        <v>3.655227978</v>
      </c>
      <c r="U2862" s="366">
        <f>('Assumptions (T&amp;D)'!U58)*'Inflation GDP Population'!T$11/'Inflation GDP Population'!$S$11</f>
        <v>3.615600086</v>
      </c>
      <c r="V2862" s="367">
        <f>('Assumptions (T&amp;D)'!V58)*'Inflation GDP Population'!U$16/'Inflation GDP Population'!$S$16</f>
        <v>3.76575618</v>
      </c>
      <c r="W2862" s="367">
        <f>('Assumptions (T&amp;D)'!W58)*'Inflation GDP Population'!V$16/'Inflation GDP Population'!$S$16</f>
        <v>3.851951692</v>
      </c>
      <c r="X2862" s="367">
        <f>('Assumptions (T&amp;D)'!X58)*'Inflation GDP Population'!W$16/'Inflation GDP Population'!$S$16</f>
        <v>3.928019919</v>
      </c>
      <c r="Y2862" s="367">
        <f>('Assumptions (T&amp;D)'!Y58)*'Inflation GDP Population'!X$16/'Inflation GDP Population'!$S$16</f>
        <v>4.06744549</v>
      </c>
      <c r="Z2862" s="367">
        <f>('Assumptions (T&amp;D)'!Z58)*'Inflation GDP Population'!Y$16/'Inflation GDP Population'!$S$16</f>
        <v>4.210845947</v>
      </c>
      <c r="AA2862" s="367">
        <f>('Assumptions (T&amp;D)'!AA58)*'Inflation GDP Population'!Z$16/'Inflation GDP Population'!$S$16</f>
        <v>4.358323908</v>
      </c>
      <c r="AB2862" s="367">
        <f>('Assumptions (T&amp;D)'!AB58)*'Inflation GDP Population'!AA$16/'Inflation GDP Population'!$S$16</f>
        <v>4.509984494</v>
      </c>
      <c r="AC2862" s="367">
        <f>('Assumptions (T&amp;D)'!AC58)*'Inflation GDP Population'!AB$16/'Inflation GDP Population'!$S$16</f>
        <v>4.665935388</v>
      </c>
      <c r="AD2862" s="367">
        <f>('Assumptions (T&amp;D)'!AD58)*'Inflation GDP Population'!AC$16/'Inflation GDP Population'!$S$16</f>
        <v>4.826286896</v>
      </c>
      <c r="AE2862" s="367">
        <f>('Assumptions (T&amp;D)'!AE58)*'Inflation GDP Population'!AD$16/'Inflation GDP Population'!$S$16</f>
        <v>4.991152004</v>
      </c>
      <c r="AF2862" s="367">
        <f>('Assumptions (T&amp;D)'!AF58)*'Inflation GDP Population'!AE$16/'Inflation GDP Population'!$S$16</f>
        <v>5.160646449</v>
      </c>
      <c r="AG2862" s="367">
        <f>('Assumptions (T&amp;D)'!AG58)*'Inflation GDP Population'!AF$16/'Inflation GDP Population'!$S$16</f>
        <v>5.334888775</v>
      </c>
      <c r="AH2862" s="367">
        <f>('Assumptions (T&amp;D)'!AH58)*'Inflation GDP Population'!AG$16/'Inflation GDP Population'!$S$16</f>
        <v>5.514000404</v>
      </c>
      <c r="AI2862" s="367">
        <f>('Assumptions (T&amp;D)'!AI58)*'Inflation GDP Population'!AH$16/'Inflation GDP Population'!$S$16</f>
        <v>5.698105703</v>
      </c>
      <c r="AJ2862" s="367">
        <f>('Assumptions (T&amp;D)'!AJ58)*'Inflation GDP Population'!AI$16/'Inflation GDP Population'!$S$16</f>
        <v>5.887332052</v>
      </c>
      <c r="AK2862" s="367">
        <f>('Assumptions (T&amp;D)'!AK58)*'Inflation GDP Population'!AJ$16/'Inflation GDP Population'!$S$16</f>
        <v>6.081809913</v>
      </c>
      <c r="AL2862" s="367">
        <f>('Assumptions (T&amp;D)'!AL58)*'Inflation GDP Population'!AK$16/'Inflation GDP Population'!$S$16</f>
        <v>6.281672904</v>
      </c>
      <c r="AM2862" s="367">
        <f>('Assumptions (T&amp;D)'!AM58)*'Inflation GDP Population'!AL$16/'Inflation GDP Population'!$S$16</f>
        <v>6.487057874</v>
      </c>
      <c r="AN2862" s="367">
        <f>('Assumptions (T&amp;D)'!AN58)*'Inflation GDP Population'!AM$16/'Inflation GDP Population'!$S$16</f>
        <v>6.698104975</v>
      </c>
      <c r="AO2862" s="367">
        <f>('Assumptions (T&amp;D)'!AO58)*'Inflation GDP Population'!AN$16/'Inflation GDP Population'!$S$16</f>
        <v>6.914957741</v>
      </c>
      <c r="AP2862" s="367">
        <f>('Assumptions (T&amp;D)'!AP58)*'Inflation GDP Population'!AO$16/'Inflation GDP Population'!$S$16</f>
        <v>7.13776317</v>
      </c>
      <c r="AQ2862" s="367">
        <f>('Assumptions (T&amp;D)'!AQ58)*'Inflation GDP Population'!AP$16/'Inflation GDP Population'!$S$16</f>
        <v>7.366671796</v>
      </c>
      <c r="AR2862" s="367">
        <f>('Assumptions (T&amp;D)'!AR58)*'Inflation GDP Population'!AQ$16/'Inflation GDP Population'!$S$16</f>
        <v>7.601837783</v>
      </c>
      <c r="AS2862" s="367">
        <f>('Assumptions (T&amp;D)'!AS58)*'Inflation GDP Population'!AR$16/'Inflation GDP Population'!$S$16</f>
        <v>7.843419</v>
      </c>
      <c r="AT2862" s="367">
        <f>('Assumptions (T&amp;D)'!AT58)*'Inflation GDP Population'!AS$16/'Inflation GDP Population'!$S$16</f>
        <v>8.091577111</v>
      </c>
      <c r="AU2862" s="367">
        <f>('Assumptions (T&amp;D)'!AU58)*'Inflation GDP Population'!AT$16/'Inflation GDP Population'!$S$16</f>
        <v>8.346477666</v>
      </c>
      <c r="AV2862" s="367">
        <f>('Assumptions (T&amp;D)'!AV58)*'Inflation GDP Population'!AU$16/'Inflation GDP Population'!$S$16</f>
        <v>8.608290186</v>
      </c>
      <c r="AW2862" s="367">
        <f>('Assumptions (T&amp;D)'!AW58)*'Inflation GDP Population'!AV$16/'Inflation GDP Population'!$S$16</f>
        <v>8.877188259</v>
      </c>
      <c r="AX2862" s="367">
        <f>('Assumptions (T&amp;D)'!AX58)*'Inflation GDP Population'!AW$16/'Inflation GDP Population'!$S$16</f>
        <v>9.153349633</v>
      </c>
      <c r="AY2862" s="367">
        <f>('Assumptions (T&amp;D)'!AY58)*'Inflation GDP Population'!AX$16/'Inflation GDP Population'!$S$16</f>
        <v>9.436956314</v>
      </c>
      <c r="AZ2862" s="367">
        <f>('Assumptions (T&amp;D)'!AZ58)*'Inflation GDP Population'!AY$16/'Inflation GDP Population'!$S$16</f>
        <v>9.728194663</v>
      </c>
      <c r="BA2862" s="367">
        <f>('Assumptions (T&amp;D)'!BA58)*'Inflation GDP Population'!AZ$16/'Inflation GDP Population'!$S$16</f>
        <v>10.0272555</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559.7969449</v>
      </c>
      <c r="D2863" s="379">
        <f>'Assumptions (T&amp;D)'!D66*(2+'Assumptions (T&amp;D)'!D9)</f>
        <v>572.9748933</v>
      </c>
      <c r="E2863" s="379">
        <f>'Assumptions (T&amp;D)'!E66*(2+'Assumptions (T&amp;D)'!E9)</f>
        <v>588.5832296</v>
      </c>
      <c r="F2863" s="379">
        <f>'Assumptions (T&amp;D)'!F66*(2+'Assumptions (T&amp;D)'!F9)</f>
        <v>619.1440794</v>
      </c>
      <c r="G2863" s="379">
        <f>'Assumptions (T&amp;D)'!G66*(2+'Assumptions (T&amp;D)'!G9)</f>
        <v>650.4649956</v>
      </c>
      <c r="H2863" s="379">
        <f>'Assumptions (T&amp;D)'!H66*(2+'Assumptions (T&amp;D)'!H9)</f>
        <v>683.9879197</v>
      </c>
      <c r="I2863" s="379">
        <f>'Assumptions (T&amp;D)'!I66*(2+'Assumptions (T&amp;D)'!I9)</f>
        <v>717.8632478</v>
      </c>
      <c r="J2863" s="379">
        <f>'Assumptions (T&amp;D)'!J66*(2+'Assumptions (T&amp;D)'!J9)</f>
        <v>753.4075142</v>
      </c>
      <c r="K2863" s="379">
        <f>'Assumptions (T&amp;D)'!K66*(2+'Assumptions (T&amp;D)'!K9)</f>
        <v>791.5289597</v>
      </c>
      <c r="L2863" s="379">
        <f>'Assumptions (T&amp;D)'!L66*(2+'Assumptions (T&amp;D)'!L9)</f>
        <v>834.4465301</v>
      </c>
      <c r="M2863" s="379">
        <f>'Assumptions (T&amp;D)'!M66*(2+'Assumptions (T&amp;D)'!M9)</f>
        <v>879.0749426</v>
      </c>
      <c r="N2863" s="379">
        <f>'Assumptions (T&amp;D)'!N66*(2+'Assumptions (T&amp;D)'!N9)</f>
        <v>909.6536934</v>
      </c>
      <c r="O2863" s="379">
        <f>'Assumptions (T&amp;D)'!O66*(2+'Assumptions (T&amp;D)'!O9)</f>
        <v>950.7913132</v>
      </c>
      <c r="P2863" s="379">
        <f>'Assumptions (T&amp;D)'!P66*(2+'Assumptions (T&amp;D)'!P9)</f>
        <v>990.1925277</v>
      </c>
      <c r="Q2863" s="379">
        <f>'Assumptions (T&amp;D)'!Q66*(2+'Assumptions (T&amp;D)'!Q9)</f>
        <v>1033.838142</v>
      </c>
      <c r="R2863" s="379">
        <f>'Assumptions (T&amp;D)'!R66*(2+'Assumptions (T&amp;D)'!R9)</f>
        <v>1074.798774</v>
      </c>
      <c r="S2863" s="379">
        <f>'Assumptions (T&amp;D)'!S66*(2+'Assumptions (T&amp;D)'!S9)</f>
        <v>1119.862472</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1.813960883</v>
      </c>
      <c r="D2864" s="371">
        <f>'Assumptions (T&amp;D)'!D68/('Assumptions (T&amp;D)'!D9)</f>
        <v>2.184705904</v>
      </c>
      <c r="E2864" s="371">
        <f>'Assumptions (T&amp;D)'!E68/('Assumptions (T&amp;D)'!E9)</f>
        <v>2.129314348</v>
      </c>
      <c r="F2864" s="371">
        <f>'Assumptions (T&amp;D)'!F68/('Assumptions (T&amp;D)'!F9)</f>
        <v>2.519251812</v>
      </c>
      <c r="G2864" s="371">
        <f>'Assumptions (T&amp;D)'!G68/('Assumptions (T&amp;D)'!G9)</f>
        <v>2.505820679</v>
      </c>
      <c r="H2864" s="371">
        <f>'Assumptions (T&amp;D)'!H68/('Assumptions (T&amp;D)'!H9)</f>
        <v>2.861541462</v>
      </c>
      <c r="I2864" s="371">
        <f>'Assumptions (T&amp;D)'!I68/('Assumptions (T&amp;D)'!I9)</f>
        <v>3.093007384</v>
      </c>
      <c r="J2864" s="371">
        <f>'Assumptions (T&amp;D)'!J68/('Assumptions (T&amp;D)'!J9)</f>
        <v>3.328435109</v>
      </c>
      <c r="K2864" s="371">
        <f>'Assumptions (T&amp;D)'!K68/('Assumptions (T&amp;D)'!K9)</f>
        <v>3.265280611</v>
      </c>
      <c r="L2864" s="371">
        <f>'Assumptions (T&amp;D)'!L68/('Assumptions (T&amp;D)'!L9)</f>
        <v>3.221423324</v>
      </c>
      <c r="M2864" s="371">
        <f>'Assumptions (T&amp;D)'!M68/('Assumptions (T&amp;D)'!M9)</f>
        <v>4.397781719</v>
      </c>
      <c r="N2864" s="371">
        <f>'Assumptions (T&amp;D)'!N68/('Assumptions (T&amp;D)'!N9)</f>
        <v>4.008243618</v>
      </c>
      <c r="O2864" s="371">
        <f>'Assumptions (T&amp;D)'!O68/('Assumptions (T&amp;D)'!O9)</f>
        <v>4.291820119</v>
      </c>
      <c r="P2864" s="371">
        <f>'Assumptions (T&amp;D)'!P68/('Assumptions (T&amp;D)'!P9)</f>
        <v>3.759770278</v>
      </c>
      <c r="Q2864" s="371">
        <f>'Assumptions (T&amp;D)'!Q68/('Assumptions (T&amp;D)'!Q9)</f>
        <v>4.089949445</v>
      </c>
      <c r="R2864" s="371">
        <f>'Assumptions (T&amp;D)'!R68/('Assumptions (T&amp;D)'!R9)</f>
        <v>4.767611676</v>
      </c>
      <c r="S2864" s="371">
        <f>'Assumptions (T&amp;D)'!S68/('Assumptions (T&amp;D)'!S9)</f>
        <v>5.031264092</v>
      </c>
      <c r="T2864" s="371">
        <f>'Assumptions (T&amp;D)'!T68/('Assumptions (T&amp;D)'!T9)</f>
        <v>5.642539882</v>
      </c>
      <c r="U2864" s="371">
        <f>'Assumptions (T&amp;D)'!U68/('Assumptions (T&amp;D)'!U9)</f>
        <v>5.642539882</v>
      </c>
      <c r="V2864" s="371">
        <f>'Assumptions (T&amp;D)'!V68/('Assumptions (T&amp;D)'!V9)</f>
        <v>5.642539882</v>
      </c>
      <c r="W2864" s="371">
        <f>'Assumptions (T&amp;D)'!W68/('Assumptions (T&amp;D)'!W9)</f>
        <v>5.642539882</v>
      </c>
      <c r="X2864" s="371">
        <f>'Assumptions (T&amp;D)'!X68/('Assumptions (T&amp;D)'!X9)</f>
        <v>5.642539882</v>
      </c>
      <c r="Y2864" s="371">
        <f>'Assumptions (T&amp;D)'!Y68/('Assumptions (T&amp;D)'!Y9)</f>
        <v>5.642539882</v>
      </c>
      <c r="Z2864" s="371">
        <f>'Assumptions (T&amp;D)'!Z68/('Assumptions (T&amp;D)'!Z9)</f>
        <v>5.642539882</v>
      </c>
      <c r="AA2864" s="371">
        <f>'Assumptions (T&amp;D)'!AA68/('Assumptions (T&amp;D)'!AA9)</f>
        <v>5.642539882</v>
      </c>
      <c r="AB2864" s="371">
        <f>'Assumptions (T&amp;D)'!AB68/('Assumptions (T&amp;D)'!AB9)</f>
        <v>5.642539882</v>
      </c>
      <c r="AC2864" s="371">
        <f>'Assumptions (T&amp;D)'!AC68/('Assumptions (T&amp;D)'!AC9)</f>
        <v>5.642539882</v>
      </c>
      <c r="AD2864" s="371">
        <f>'Assumptions (T&amp;D)'!AD68/('Assumptions (T&amp;D)'!AD9)</f>
        <v>5.642539882</v>
      </c>
      <c r="AE2864" s="371">
        <f>'Assumptions (T&amp;D)'!AE68/('Assumptions (T&amp;D)'!AE9)</f>
        <v>5.642539882</v>
      </c>
      <c r="AF2864" s="371">
        <f>'Assumptions (T&amp;D)'!AF68/('Assumptions (T&amp;D)'!AF9)</f>
        <v>5.642539882</v>
      </c>
      <c r="AG2864" s="371">
        <f>'Assumptions (T&amp;D)'!AG68/('Assumptions (T&amp;D)'!AG9)</f>
        <v>5.642539882</v>
      </c>
      <c r="AH2864" s="371">
        <f>'Assumptions (T&amp;D)'!AH68/('Assumptions (T&amp;D)'!AH9)</f>
        <v>5.642539882</v>
      </c>
      <c r="AI2864" s="371">
        <f>'Assumptions (T&amp;D)'!AI68/('Assumptions (T&amp;D)'!AI9)</f>
        <v>5.642539882</v>
      </c>
      <c r="AJ2864" s="371">
        <f>'Assumptions (T&amp;D)'!AJ68/('Assumptions (T&amp;D)'!AJ9)</f>
        <v>5.642539882</v>
      </c>
      <c r="AK2864" s="371">
        <f>'Assumptions (T&amp;D)'!AK68/('Assumptions (T&amp;D)'!AK9)</f>
        <v>5.642539882</v>
      </c>
      <c r="AL2864" s="371">
        <f>'Assumptions (T&amp;D)'!AL68/('Assumptions (T&amp;D)'!AL9)</f>
        <v>5.642539882</v>
      </c>
      <c r="AM2864" s="371">
        <f>'Assumptions (T&amp;D)'!AM68/('Assumptions (T&amp;D)'!AM9)</f>
        <v>5.642539882</v>
      </c>
      <c r="AN2864" s="371">
        <f>'Assumptions (T&amp;D)'!AN68/('Assumptions (T&amp;D)'!AN9)</f>
        <v>5.642539882</v>
      </c>
      <c r="AO2864" s="371">
        <f>'Assumptions (T&amp;D)'!AO68/('Assumptions (T&amp;D)'!AO9)</f>
        <v>5.642539882</v>
      </c>
      <c r="AP2864" s="371">
        <f>'Assumptions (T&amp;D)'!AP68/('Assumptions (T&amp;D)'!AP9)</f>
        <v>5.642539882</v>
      </c>
      <c r="AQ2864" s="371">
        <f>'Assumptions (T&amp;D)'!AQ68/('Assumptions (T&amp;D)'!AQ9)</f>
        <v>5.642539882</v>
      </c>
      <c r="AR2864" s="371">
        <f>'Assumptions (T&amp;D)'!AR68/('Assumptions (T&amp;D)'!AR9)</f>
        <v>5.642539882</v>
      </c>
      <c r="AS2864" s="371">
        <f>'Assumptions (T&amp;D)'!AS68/('Assumptions (T&amp;D)'!AS9)</f>
        <v>5.642539882</v>
      </c>
      <c r="AT2864" s="371">
        <f>'Assumptions (T&amp;D)'!AT68/('Assumptions (T&amp;D)'!AT9)</f>
        <v>5.642539882</v>
      </c>
      <c r="AU2864" s="371">
        <f>'Assumptions (T&amp;D)'!AU68/('Assumptions (T&amp;D)'!AU9)</f>
        <v>5.642539882</v>
      </c>
      <c r="AV2864" s="371">
        <f>'Assumptions (T&amp;D)'!AV68/('Assumptions (T&amp;D)'!AV9)</f>
        <v>5.642539882</v>
      </c>
      <c r="AW2864" s="371">
        <f>'Assumptions (T&amp;D)'!AW68/('Assumptions (T&amp;D)'!AW9)</f>
        <v>5.642539882</v>
      </c>
      <c r="AX2864" s="371">
        <f>'Assumptions (T&amp;D)'!AX68/('Assumptions (T&amp;D)'!AX9)</f>
        <v>5.642539882</v>
      </c>
      <c r="AY2864" s="371">
        <f>'Assumptions (T&amp;D)'!AY68/('Assumptions (T&amp;D)'!AY9)</f>
        <v>5.642539882</v>
      </c>
      <c r="AZ2864" s="371">
        <f>'Assumptions (T&amp;D)'!AZ68/('Assumptions (T&amp;D)'!AZ9)</f>
        <v>5.642539882</v>
      </c>
      <c r="BA2864" s="371">
        <f>'Assumptions (T&amp;D)'!BA68/('Assumptions (T&amp;D)'!BA9)</f>
        <v>5.642539882</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0.615855808</v>
      </c>
      <c r="D2865" s="366">
        <f>('Assumptions (T&amp;D)'!D56)*'Inflation GDP Population'!C$11/'Inflation GDP Population'!$S$11</f>
        <v>0.7811938894</v>
      </c>
      <c r="E2865" s="366">
        <f>('Assumptions (T&amp;D)'!E56)*'Inflation GDP Population'!D$11/'Inflation GDP Population'!$S$11</f>
        <v>0.8844915815</v>
      </c>
      <c r="F2865" s="366">
        <f>('Assumptions (T&amp;D)'!F56)*'Inflation GDP Population'!E$11/'Inflation GDP Population'!$S$11</f>
        <v>0.8909634734</v>
      </c>
      <c r="G2865" s="366">
        <f>('Assumptions (T&amp;D)'!G56)*'Inflation GDP Population'!F$11/'Inflation GDP Population'!$S$11</f>
        <v>0.9666526624</v>
      </c>
      <c r="H2865" s="366">
        <f>('Assumptions (T&amp;D)'!H56)*'Inflation GDP Population'!G$11/'Inflation GDP Population'!$S$11</f>
        <v>0.9195255641</v>
      </c>
      <c r="I2865" s="366">
        <f>('Assumptions (T&amp;D)'!I56)*'Inflation GDP Population'!H$11/'Inflation GDP Population'!$S$11</f>
        <v>0.9880689555</v>
      </c>
      <c r="J2865" s="366">
        <f>('Assumptions (T&amp;D)'!J56)*'Inflation GDP Population'!I$11/'Inflation GDP Population'!$S$11</f>
        <v>1.083149701</v>
      </c>
      <c r="K2865" s="366">
        <f>('Assumptions (T&amp;D)'!K56)*'Inflation GDP Population'!J$11/'Inflation GDP Population'!$S$11</f>
        <v>1.185714209</v>
      </c>
      <c r="L2865" s="366">
        <f>('Assumptions (T&amp;D)'!L56)*'Inflation GDP Population'!K$11/'Inflation GDP Population'!$S$11</f>
        <v>1.233478547</v>
      </c>
      <c r="M2865" s="366">
        <f>('Assumptions (T&amp;D)'!M56)*'Inflation GDP Population'!L$11/'Inflation GDP Population'!$S$11</f>
        <v>1.2760471</v>
      </c>
      <c r="N2865" s="366">
        <f>('Assumptions (T&amp;D)'!N56)*'Inflation GDP Population'!M$11/'Inflation GDP Population'!$S$11</f>
        <v>1.303735389</v>
      </c>
      <c r="O2865" s="366">
        <f>('Assumptions (T&amp;D)'!O56)*'Inflation GDP Population'!N$11/'Inflation GDP Population'!$S$11</f>
        <v>1.559366891</v>
      </c>
      <c r="P2865" s="366">
        <f>('Assumptions (T&amp;D)'!P56)*'Inflation GDP Population'!O$11/'Inflation GDP Population'!$S$11</f>
        <v>1.383269934</v>
      </c>
      <c r="Q2865" s="366">
        <f>('Assumptions (T&amp;D)'!Q56)*'Inflation GDP Population'!P$11/'Inflation GDP Population'!$S$11</f>
        <v>1.726185258</v>
      </c>
      <c r="R2865" s="366">
        <f>('Assumptions (T&amp;D)'!R56)*'Inflation GDP Population'!Q$11/'Inflation GDP Population'!$S$11</f>
        <v>1.774890377</v>
      </c>
      <c r="S2865" s="366">
        <f>('Assumptions (T&amp;D)'!S56)*'Inflation GDP Population'!R$11/'Inflation GDP Population'!$S$11</f>
        <v>1.979779052</v>
      </c>
      <c r="T2865" s="366">
        <f>('Assumptions (T&amp;D)'!T56)*'Inflation GDP Population'!S$11/'Inflation GDP Population'!$S$11</f>
        <v>1.774632921</v>
      </c>
      <c r="U2865" s="366">
        <f>('Assumptions (T&amp;D)'!U56)*'Inflation GDP Population'!T$11/'Inflation GDP Population'!$S$11</f>
        <v>1.79704892</v>
      </c>
      <c r="V2865" s="367">
        <f>('Assumptions (T&amp;D)'!V56)*'Inflation GDP Population'!U$16/'Inflation GDP Population'!$S$16</f>
        <v>1.862653444</v>
      </c>
      <c r="W2865" s="367">
        <f>('Assumptions (T&amp;D)'!W56)*'Inflation GDP Population'!V$16/'Inflation GDP Population'!$S$16</f>
        <v>1.899437069</v>
      </c>
      <c r="X2865" s="367">
        <f>('Assumptions (T&amp;D)'!X56)*'Inflation GDP Population'!W$16/'Inflation GDP Population'!$S$16</f>
        <v>1.952510885</v>
      </c>
      <c r="Y2865" s="367">
        <f>('Assumptions (T&amp;D)'!Y56)*'Inflation GDP Population'!X$16/'Inflation GDP Population'!$S$16</f>
        <v>1.999004583</v>
      </c>
      <c r="Z2865" s="367">
        <f>('Assumptions (T&amp;D)'!Z56)*'Inflation GDP Population'!Y$16/'Inflation GDP Population'!$S$16</f>
        <v>2.046573149</v>
      </c>
      <c r="AA2865" s="367">
        <f>('Assumptions (T&amp;D)'!AA56)*'Inflation GDP Population'!Z$16/'Inflation GDP Population'!$S$16</f>
        <v>2.095240904</v>
      </c>
      <c r="AB2865" s="367">
        <f>('Assumptions (T&amp;D)'!AB56)*'Inflation GDP Population'!AA$16/'Inflation GDP Population'!$S$16</f>
        <v>2.145032709</v>
      </c>
      <c r="AC2865" s="367">
        <f>('Assumptions (T&amp;D)'!AC56)*'Inflation GDP Population'!AB$16/'Inflation GDP Population'!$S$16</f>
        <v>2.195973983</v>
      </c>
      <c r="AD2865" s="367">
        <f>('Assumptions (T&amp;D)'!AD56)*'Inflation GDP Population'!AC$16/'Inflation GDP Population'!$S$16</f>
        <v>2.248090704</v>
      </c>
      <c r="AE2865" s="367">
        <f>('Assumptions (T&amp;D)'!AE56)*'Inflation GDP Population'!AD$16/'Inflation GDP Population'!$S$16</f>
        <v>2.301409434</v>
      </c>
      <c r="AF2865" s="367">
        <f>('Assumptions (T&amp;D)'!AF56)*'Inflation GDP Population'!AE$16/'Inflation GDP Population'!$S$16</f>
        <v>2.355957322</v>
      </c>
      <c r="AG2865" s="367">
        <f>('Assumptions (T&amp;D)'!AG56)*'Inflation GDP Population'!AF$16/'Inflation GDP Population'!$S$16</f>
        <v>2.41176212</v>
      </c>
      <c r="AH2865" s="367">
        <f>('Assumptions (T&amp;D)'!AH56)*'Inflation GDP Population'!AG$16/'Inflation GDP Population'!$S$16</f>
        <v>2.4688522</v>
      </c>
      <c r="AI2865" s="367">
        <f>('Assumptions (T&amp;D)'!AI56)*'Inflation GDP Population'!AH$16/'Inflation GDP Population'!$S$16</f>
        <v>2.527256561</v>
      </c>
      <c r="AJ2865" s="367">
        <f>('Assumptions (T&amp;D)'!AJ56)*'Inflation GDP Population'!AI$16/'Inflation GDP Population'!$S$16</f>
        <v>2.58700485</v>
      </c>
      <c r="AK2865" s="367">
        <f>('Assumptions (T&amp;D)'!AK56)*'Inflation GDP Population'!AJ$16/'Inflation GDP Population'!$S$16</f>
        <v>2.648127367</v>
      </c>
      <c r="AL2865" s="367">
        <f>('Assumptions (T&amp;D)'!AL56)*'Inflation GDP Population'!AK$16/'Inflation GDP Population'!$S$16</f>
        <v>2.71065509</v>
      </c>
      <c r="AM2865" s="367">
        <f>('Assumptions (T&amp;D)'!AM56)*'Inflation GDP Population'!AL$16/'Inflation GDP Population'!$S$16</f>
        <v>2.774619681</v>
      </c>
      <c r="AN2865" s="367">
        <f>('Assumptions (T&amp;D)'!AN56)*'Inflation GDP Population'!AM$16/'Inflation GDP Population'!$S$16</f>
        <v>2.840053506</v>
      </c>
      <c r="AO2865" s="367">
        <f>('Assumptions (T&amp;D)'!AO56)*'Inflation GDP Population'!AN$16/'Inflation GDP Population'!$S$16</f>
        <v>2.906989649</v>
      </c>
      <c r="AP2865" s="367">
        <f>('Assumptions (T&amp;D)'!AP56)*'Inflation GDP Population'!AO$16/'Inflation GDP Population'!$S$16</f>
        <v>2.975461927</v>
      </c>
      <c r="AQ2865" s="367">
        <f>('Assumptions (T&amp;D)'!AQ56)*'Inflation GDP Population'!AP$16/'Inflation GDP Population'!$S$16</f>
        <v>3.045504907</v>
      </c>
      <c r="AR2865" s="367">
        <f>('Assumptions (T&amp;D)'!AR56)*'Inflation GDP Population'!AQ$16/'Inflation GDP Population'!$S$16</f>
        <v>3.117153924</v>
      </c>
      <c r="AS2865" s="367">
        <f>('Assumptions (T&amp;D)'!AS56)*'Inflation GDP Population'!AR$16/'Inflation GDP Population'!$S$16</f>
        <v>3.190445092</v>
      </c>
      <c r="AT2865" s="367">
        <f>('Assumptions (T&amp;D)'!AT56)*'Inflation GDP Population'!AS$16/'Inflation GDP Population'!$S$16</f>
        <v>3.26541533</v>
      </c>
      <c r="AU2865" s="367">
        <f>('Assumptions (T&amp;D)'!AU56)*'Inflation GDP Population'!AT$16/'Inflation GDP Population'!$S$16</f>
        <v>3.34210237</v>
      </c>
      <c r="AV2865" s="367">
        <f>('Assumptions (T&amp;D)'!AV56)*'Inflation GDP Population'!AU$16/'Inflation GDP Population'!$S$16</f>
        <v>3.420544782</v>
      </c>
      <c r="AW2865" s="367">
        <f>('Assumptions (T&amp;D)'!AW56)*'Inflation GDP Population'!AV$16/'Inflation GDP Population'!$S$16</f>
        <v>3.500781991</v>
      </c>
      <c r="AX2865" s="367">
        <f>('Assumptions (T&amp;D)'!AX56)*'Inflation GDP Population'!AW$16/'Inflation GDP Population'!$S$16</f>
        <v>3.582854291</v>
      </c>
      <c r="AY2865" s="367">
        <f>('Assumptions (T&amp;D)'!AY56)*'Inflation GDP Population'!AX$16/'Inflation GDP Population'!$S$16</f>
        <v>3.666802872</v>
      </c>
      <c r="AZ2865" s="367">
        <f>('Assumptions (T&amp;D)'!AZ56)*'Inflation GDP Population'!AY$16/'Inflation GDP Population'!$S$16</f>
        <v>3.75266983</v>
      </c>
      <c r="BA2865" s="367">
        <f>('Assumptions (T&amp;D)'!BA56)*'Inflation GDP Population'!AZ$16/'Inflation GDP Population'!$S$16</f>
        <v>3.826777442</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0.2463423232</v>
      </c>
      <c r="D2866" s="371">
        <f>D2865*'Assumptions (T&amp;D)'!$C$18</f>
        <v>0.3124775558</v>
      </c>
      <c r="E2866" s="371">
        <f>E2865*'Assumptions (T&amp;D)'!$C$18</f>
        <v>0.3537966326</v>
      </c>
      <c r="F2866" s="371">
        <f>F2865*'Assumptions (T&amp;D)'!$C$18</f>
        <v>0.3563853893</v>
      </c>
      <c r="G2866" s="371">
        <f>G2865*'Assumptions (T&amp;D)'!$C$18</f>
        <v>0.386661065</v>
      </c>
      <c r="H2866" s="371">
        <f>H2865*'Assumptions (T&amp;D)'!$C$18</f>
        <v>0.3678102256</v>
      </c>
      <c r="I2866" s="371">
        <f>I2865*'Assumptions (T&amp;D)'!$C$18</f>
        <v>0.3952275822</v>
      </c>
      <c r="J2866" s="371">
        <f>J2865*'Assumptions (T&amp;D)'!$C$18</f>
        <v>0.4332598806</v>
      </c>
      <c r="K2866" s="371">
        <f>K2865*'Assumptions (T&amp;D)'!$C$18</f>
        <v>0.4742856835</v>
      </c>
      <c r="L2866" s="371">
        <f>L2865*'Assumptions (T&amp;D)'!$C$18</f>
        <v>0.4933914188</v>
      </c>
      <c r="M2866" s="371">
        <f>M2865*'Assumptions (T&amp;D)'!$C$18</f>
        <v>0.5104188399</v>
      </c>
      <c r="N2866" s="371">
        <f>N2865*'Assumptions (T&amp;D)'!$C$18</f>
        <v>0.5214941556</v>
      </c>
      <c r="O2866" s="371">
        <f>O2865*'Assumptions (T&amp;D)'!$C$18</f>
        <v>0.6237467566</v>
      </c>
      <c r="P2866" s="371">
        <f>P2865*'Assumptions (T&amp;D)'!$C$18</f>
        <v>0.5533079737</v>
      </c>
      <c r="Q2866" s="371">
        <f>Q2865*'Assumptions (T&amp;D)'!$C$18</f>
        <v>0.6904741032</v>
      </c>
      <c r="R2866" s="371">
        <f>R2865*'Assumptions (T&amp;D)'!$C$18</f>
        <v>0.7099561507</v>
      </c>
      <c r="S2866" s="371">
        <f>S2865*'Assumptions (T&amp;D)'!$C$18</f>
        <v>0.791911621</v>
      </c>
      <c r="T2866" s="371">
        <f>T2865*'Assumptions (T&amp;D)'!$C$18</f>
        <v>0.7098531685</v>
      </c>
      <c r="U2866" s="371">
        <f>U2865*'Assumptions (T&amp;D)'!$C$18</f>
        <v>0.7188195678</v>
      </c>
      <c r="V2866" s="371">
        <f>V2865*'Assumptions (T&amp;D)'!$C$18</f>
        <v>0.7450613777</v>
      </c>
      <c r="W2866" s="371">
        <f>W2865*'Assumptions (T&amp;D)'!$C$18</f>
        <v>0.7597748277</v>
      </c>
      <c r="X2866" s="371">
        <f>X2865*'Assumptions (T&amp;D)'!$C$18</f>
        <v>0.7810043541</v>
      </c>
      <c r="Y2866" s="371">
        <f>Y2865*'Assumptions (T&amp;D)'!$C$18</f>
        <v>0.7996018333</v>
      </c>
      <c r="Z2866" s="371">
        <f>Z2865*'Assumptions (T&amp;D)'!$C$18</f>
        <v>0.8186292596</v>
      </c>
      <c r="AA2866" s="371">
        <f>AA2865*'Assumptions (T&amp;D)'!$C$18</f>
        <v>0.8380963614</v>
      </c>
      <c r="AB2866" s="371">
        <f>AB2865*'Assumptions (T&amp;D)'!$C$18</f>
        <v>0.8580130838</v>
      </c>
      <c r="AC2866" s="371">
        <f>AC2865*'Assumptions (T&amp;D)'!$C$18</f>
        <v>0.878389593</v>
      </c>
      <c r="AD2866" s="371">
        <f>AD2865*'Assumptions (T&amp;D)'!$C$18</f>
        <v>0.8992362817</v>
      </c>
      <c r="AE2866" s="371">
        <f>AE2865*'Assumptions (T&amp;D)'!$C$18</f>
        <v>0.9205637736</v>
      </c>
      <c r="AF2866" s="371">
        <f>AF2865*'Assumptions (T&amp;D)'!$C$18</f>
        <v>0.9423829286</v>
      </c>
      <c r="AG2866" s="371">
        <f>AG2865*'Assumptions (T&amp;D)'!$C$18</f>
        <v>0.964704848</v>
      </c>
      <c r="AH2866" s="371">
        <f>AH2865*'Assumptions (T&amp;D)'!$C$18</f>
        <v>0.9875408799</v>
      </c>
      <c r="AI2866" s="371">
        <f>AI2865*'Assumptions (T&amp;D)'!$C$18</f>
        <v>1.010902625</v>
      </c>
      <c r="AJ2866" s="371">
        <f>AJ2865*'Assumptions (T&amp;D)'!$C$18</f>
        <v>1.03480194</v>
      </c>
      <c r="AK2866" s="371">
        <f>AK2865*'Assumptions (T&amp;D)'!$C$18</f>
        <v>1.059250947</v>
      </c>
      <c r="AL2866" s="371">
        <f>AL2865*'Assumptions (T&amp;D)'!$C$18</f>
        <v>1.084262036</v>
      </c>
      <c r="AM2866" s="371">
        <f>AM2865*'Assumptions (T&amp;D)'!$C$18</f>
        <v>1.109847872</v>
      </c>
      <c r="AN2866" s="371">
        <f>AN2865*'Assumptions (T&amp;D)'!$C$18</f>
        <v>1.136021402</v>
      </c>
      <c r="AO2866" s="371">
        <f>AO2865*'Assumptions (T&amp;D)'!$C$18</f>
        <v>1.162795859</v>
      </c>
      <c r="AP2866" s="371">
        <f>AP2865*'Assumptions (T&amp;D)'!$C$18</f>
        <v>1.190184771</v>
      </c>
      <c r="AQ2866" s="371">
        <f>AQ2865*'Assumptions (T&amp;D)'!$C$18</f>
        <v>1.218201963</v>
      </c>
      <c r="AR2866" s="371">
        <f>AR2865*'Assumptions (T&amp;D)'!$C$18</f>
        <v>1.246861569</v>
      </c>
      <c r="AS2866" s="371">
        <f>AS2865*'Assumptions (T&amp;D)'!$C$18</f>
        <v>1.276178037</v>
      </c>
      <c r="AT2866" s="371">
        <f>AT2865*'Assumptions (T&amp;D)'!$C$18</f>
        <v>1.306166132</v>
      </c>
      <c r="AU2866" s="371">
        <f>AU2865*'Assumptions (T&amp;D)'!$C$18</f>
        <v>1.336840948</v>
      </c>
      <c r="AV2866" s="371">
        <f>AV2865*'Assumptions (T&amp;D)'!$C$18</f>
        <v>1.368217913</v>
      </c>
      <c r="AW2866" s="371">
        <f>AW2865*'Assumptions (T&amp;D)'!$C$18</f>
        <v>1.400312796</v>
      </c>
      <c r="AX2866" s="371">
        <f>AX2865*'Assumptions (T&amp;D)'!$C$18</f>
        <v>1.433141717</v>
      </c>
      <c r="AY2866" s="371">
        <f>AY2865*'Assumptions (T&amp;D)'!$C$18</f>
        <v>1.466721149</v>
      </c>
      <c r="AZ2866" s="371">
        <f>AZ2865*'Assumptions (T&amp;D)'!$C$18</f>
        <v>1.501067932</v>
      </c>
      <c r="BA2866" s="371">
        <f>BA2865*'Assumptions (T&amp;D)'!$C$18</f>
        <v>1.530710977</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0.3695134848</v>
      </c>
      <c r="D2867" s="371">
        <f>D2865*'Assumptions (T&amp;D)'!$C$19</f>
        <v>0.4687163336</v>
      </c>
      <c r="E2867" s="371">
        <f>E2865*'Assumptions (T&amp;D)'!$C$19</f>
        <v>0.5306949489</v>
      </c>
      <c r="F2867" s="371">
        <f>F2865*'Assumptions (T&amp;D)'!$C$19</f>
        <v>0.534578084</v>
      </c>
      <c r="G2867" s="371">
        <f>G2865*'Assumptions (T&amp;D)'!$C$19</f>
        <v>0.5799915974</v>
      </c>
      <c r="H2867" s="371">
        <f>H2865*'Assumptions (T&amp;D)'!$C$19</f>
        <v>0.5517153385</v>
      </c>
      <c r="I2867" s="371">
        <f>I2865*'Assumptions (T&amp;D)'!$C$19</f>
        <v>0.5928413733</v>
      </c>
      <c r="J2867" s="371">
        <f>J2865*'Assumptions (T&amp;D)'!$C$19</f>
        <v>0.6498898209</v>
      </c>
      <c r="K2867" s="371">
        <f>K2865*'Assumptions (T&amp;D)'!$C$19</f>
        <v>0.7114285252</v>
      </c>
      <c r="L2867" s="371">
        <f>L2865*'Assumptions (T&amp;D)'!$C$19</f>
        <v>0.7400871281</v>
      </c>
      <c r="M2867" s="371">
        <f>M2865*'Assumptions (T&amp;D)'!$C$19</f>
        <v>0.7656282599</v>
      </c>
      <c r="N2867" s="371">
        <f>N2865*'Assumptions (T&amp;D)'!$C$19</f>
        <v>0.7822412335</v>
      </c>
      <c r="O2867" s="371">
        <f>O2865*'Assumptions (T&amp;D)'!$C$19</f>
        <v>0.9356201349</v>
      </c>
      <c r="P2867" s="371">
        <f>P2865*'Assumptions (T&amp;D)'!$C$19</f>
        <v>0.8299619606</v>
      </c>
      <c r="Q2867" s="371">
        <f>Q2865*'Assumptions (T&amp;D)'!$C$19</f>
        <v>1.035711155</v>
      </c>
      <c r="R2867" s="371">
        <f>R2865*'Assumptions (T&amp;D)'!$C$19</f>
        <v>1.064934226</v>
      </c>
      <c r="S2867" s="371">
        <f>S2865*'Assumptions (T&amp;D)'!$C$19</f>
        <v>1.187867431</v>
      </c>
      <c r="T2867" s="371">
        <f>T2865*'Assumptions (T&amp;D)'!$C$19</f>
        <v>1.064779753</v>
      </c>
      <c r="U2867" s="371">
        <f>U2865*'Assumptions (T&amp;D)'!$C$19</f>
        <v>1.078229352</v>
      </c>
      <c r="V2867" s="371">
        <f>V2865*'Assumptions (T&amp;D)'!$C$19</f>
        <v>1.117592067</v>
      </c>
      <c r="W2867" s="371">
        <f>W2865*'Assumptions (T&amp;D)'!$C$19</f>
        <v>1.139662242</v>
      </c>
      <c r="X2867" s="371">
        <f>X2865*'Assumptions (T&amp;D)'!$C$19</f>
        <v>1.171506531</v>
      </c>
      <c r="Y2867" s="371">
        <f>Y2865*'Assumptions (T&amp;D)'!$C$19</f>
        <v>1.19940275</v>
      </c>
      <c r="Z2867" s="371">
        <f>Z2865*'Assumptions (T&amp;D)'!$C$19</f>
        <v>1.227943889</v>
      </c>
      <c r="AA2867" s="371">
        <f>AA2865*'Assumptions (T&amp;D)'!$C$19</f>
        <v>1.257144542</v>
      </c>
      <c r="AB2867" s="371">
        <f>AB2865*'Assumptions (T&amp;D)'!$C$19</f>
        <v>1.287019626</v>
      </c>
      <c r="AC2867" s="371">
        <f>AC2865*'Assumptions (T&amp;D)'!$C$19</f>
        <v>1.31758439</v>
      </c>
      <c r="AD2867" s="371">
        <f>AD2865*'Assumptions (T&amp;D)'!$C$19</f>
        <v>1.348854423</v>
      </c>
      <c r="AE2867" s="371">
        <f>AE2865*'Assumptions (T&amp;D)'!$C$19</f>
        <v>1.38084566</v>
      </c>
      <c r="AF2867" s="371">
        <f>AF2865*'Assumptions (T&amp;D)'!$C$19</f>
        <v>1.413574393</v>
      </c>
      <c r="AG2867" s="371">
        <f>AG2865*'Assumptions (T&amp;D)'!$C$19</f>
        <v>1.447057272</v>
      </c>
      <c r="AH2867" s="371">
        <f>AH2865*'Assumptions (T&amp;D)'!$C$19</f>
        <v>1.48131132</v>
      </c>
      <c r="AI2867" s="371">
        <f>AI2865*'Assumptions (T&amp;D)'!$C$19</f>
        <v>1.516353937</v>
      </c>
      <c r="AJ2867" s="371">
        <f>AJ2865*'Assumptions (T&amp;D)'!$C$19</f>
        <v>1.55220291</v>
      </c>
      <c r="AK2867" s="371">
        <f>AK2865*'Assumptions (T&amp;D)'!$C$19</f>
        <v>1.58887642</v>
      </c>
      <c r="AL2867" s="371">
        <f>AL2865*'Assumptions (T&amp;D)'!$C$19</f>
        <v>1.626393054</v>
      </c>
      <c r="AM2867" s="371">
        <f>AM2865*'Assumptions (T&amp;D)'!$C$19</f>
        <v>1.664771808</v>
      </c>
      <c r="AN2867" s="371">
        <f>AN2865*'Assumptions (T&amp;D)'!$C$19</f>
        <v>1.704032103</v>
      </c>
      <c r="AO2867" s="371">
        <f>AO2865*'Assumptions (T&amp;D)'!$C$19</f>
        <v>1.744193789</v>
      </c>
      <c r="AP2867" s="371">
        <f>AP2865*'Assumptions (T&amp;D)'!$C$19</f>
        <v>1.785277156</v>
      </c>
      <c r="AQ2867" s="371">
        <f>AQ2865*'Assumptions (T&amp;D)'!$C$19</f>
        <v>1.827302944</v>
      </c>
      <c r="AR2867" s="371">
        <f>AR2865*'Assumptions (T&amp;D)'!$C$19</f>
        <v>1.870292354</v>
      </c>
      <c r="AS2867" s="371">
        <f>AS2865*'Assumptions (T&amp;D)'!$C$19</f>
        <v>1.914267055</v>
      </c>
      <c r="AT2867" s="371">
        <f>AT2865*'Assumptions (T&amp;D)'!$C$19</f>
        <v>1.959249198</v>
      </c>
      <c r="AU2867" s="371">
        <f>AU2865*'Assumptions (T&amp;D)'!$C$19</f>
        <v>2.005261422</v>
      </c>
      <c r="AV2867" s="371">
        <f>AV2865*'Assumptions (T&amp;D)'!$C$19</f>
        <v>2.052326869</v>
      </c>
      <c r="AW2867" s="371">
        <f>AW2865*'Assumptions (T&amp;D)'!$C$19</f>
        <v>2.100469194</v>
      </c>
      <c r="AX2867" s="371">
        <f>AX2865*'Assumptions (T&amp;D)'!$C$19</f>
        <v>2.149712575</v>
      </c>
      <c r="AY2867" s="371">
        <f>AY2865*'Assumptions (T&amp;D)'!$C$19</f>
        <v>2.200081723</v>
      </c>
      <c r="AZ2867" s="371">
        <f>AZ2865*'Assumptions (T&amp;D)'!$C$19</f>
        <v>2.251601898</v>
      </c>
      <c r="BA2867" s="371">
        <f>BA2865*'Assumptions (T&amp;D)'!$C$19</f>
        <v>2.296066465</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-0.01163256396</v>
      </c>
      <c r="D2868" s="372">
        <f t="array" ref="D2868">SUM(IF(ISERROR(D2869:D2919),"",D2869:D2919))</f>
        <v>-0.0269406554</v>
      </c>
      <c r="E2868" s="372">
        <f t="array" ref="E2868">SUM(IF(ISERROR(E2869:E2919),"",E2869:E2919))</f>
        <v>-0.04492701488</v>
      </c>
      <c r="F2868" s="372">
        <f t="array" ref="F2868">SUM(IF(ISERROR(F2869:F2919),"",F2869:F2919))</f>
        <v>-0.06388997046</v>
      </c>
      <c r="G2868" s="372">
        <f t="array" ref="G2868">SUM(IF(ISERROR(G2869:G2919),"",G2869:G2919))</f>
        <v>-0.08518331817</v>
      </c>
      <c r="H2868" s="372">
        <f t="array" ref="H2868">SUM(IF(ISERROR(H2869:H2919),"",H2869:H2919))</f>
        <v>-0.1065979419</v>
      </c>
      <c r="I2868" s="372">
        <f t="array" ref="I2868">SUM(IF(ISERROR(I2869:I2919),"",I2869:I2919))</f>
        <v>-0.1303244389</v>
      </c>
      <c r="J2868" s="372">
        <f t="array" ref="J2868">SUM(IF(ISERROR(J2869:J2919),"",J2869:J2919))</f>
        <v>-0.1569738728</v>
      </c>
      <c r="K2868" s="372">
        <f t="array" ref="K2868">SUM(IF(ISERROR(K2869:K2919),"",K2869:K2919))</f>
        <v>-0.1868264398</v>
      </c>
      <c r="L2868" s="372">
        <f t="array" ref="L2868">SUM(IF(ISERROR(L2869:L2919),"",L2869:L2919))</f>
        <v>-0.2189991982</v>
      </c>
      <c r="M2868" s="372">
        <f t="array" ref="M2868">SUM(IF(ISERROR(M2869:M2919),"",M2869:M2919))</f>
        <v>-0.2535042167</v>
      </c>
      <c r="N2868" s="372">
        <f t="array" ref="N2868">SUM(IF(ISERROR(N2869:N2919),"",N2869:N2919))</f>
        <v>-0.2901712126</v>
      </c>
      <c r="O2868" s="372">
        <f t="array" ref="O2868">SUM(IF(ISERROR(O2869:O2919),"",O2869:O2919))</f>
        <v>-0.3334083747</v>
      </c>
      <c r="P2868" s="372">
        <f t="array" ref="P2868">SUM(IF(ISERROR(P2869:P2919),"",P2869:P2919))</f>
        <v>-0.3753731027</v>
      </c>
      <c r="Q2868" s="372">
        <f t="array" ref="Q2868">SUM(IF(ISERROR(Q2869:Q2919),"",Q2869:Q2919))</f>
        <v>-0.4258082955</v>
      </c>
      <c r="R2868" s="372">
        <f t="array" ref="R2868">SUM(IF(ISERROR(R2869:R2919),"",R2869:R2919))</f>
        <v>-0.4562253</v>
      </c>
      <c r="S2868" s="372">
        <f t="array" ref="S2868">SUM(IF(ISERROR(S2869:S2919),"",S2869:S2919))</f>
        <v>-0.4856927383</v>
      </c>
      <c r="T2868" s="372">
        <f t="array" ref="T2868">SUM(IF(ISERROR(T2869:T2919),"",T2869:T2919))</f>
        <v>-0.5087711969</v>
      </c>
      <c r="U2868" s="372">
        <f t="array" ref="U2868">SUM(IF(ISERROR(U2869:U2919),"",U2869:U2919))</f>
        <v>-0.5331240758</v>
      </c>
      <c r="V2868" s="372">
        <f t="array" ref="V2868">SUM(IF(ISERROR(V2869:V2919),"",V2869:V2919))</f>
        <v>-0.5570051382</v>
      </c>
      <c r="W2868" s="372">
        <f t="array" ref="W2868">SUM(IF(ISERROR(W2869:W2919),"",W2869:W2919))</f>
        <v>-0.5845009097</v>
      </c>
      <c r="X2868" s="372">
        <f t="array" ref="X2868">SUM(IF(ISERROR(X2869:X2919),"",X2869:X2919))</f>
        <v>-0.6117082095</v>
      </c>
      <c r="Y2868" s="372">
        <f t="array" ref="Y2868">SUM(IF(ISERROR(Y2869:Y2919),"",Y2869:Y2919))</f>
        <v>-0.6374835877</v>
      </c>
      <c r="Z2868" s="372">
        <f t="array" ref="Z2868">SUM(IF(ISERROR(Z2869:Z2919),"",Z2869:Z2919))</f>
        <v>-0.6614957825</v>
      </c>
      <c r="AA2868" s="372">
        <f t="array" ref="AA2868">SUM(IF(ISERROR(AA2869:AA2919),"",AA2869:AA2919))</f>
        <v>-0.6857580982</v>
      </c>
      <c r="AB2868" s="372">
        <f t="array" ref="AB2868">SUM(IF(ISERROR(AB2869:AB2919),"",AB2869:AB2919))</f>
        <v>-0.7105005074</v>
      </c>
      <c r="AC2868" s="372">
        <f t="array" ref="AC2868">SUM(IF(ISERROR(AC2869:AC2919),"",AC2869:AC2919))</f>
        <v>-0.7363313166</v>
      </c>
      <c r="AD2868" s="372">
        <f t="array" ref="AD2868">SUM(IF(ISERROR(AD2869:AD2919),"",AD2869:AD2919))</f>
        <v>-0.7546880111</v>
      </c>
      <c r="AE2868" s="372">
        <f t="array" ref="AE2868">SUM(IF(ISERROR(AE2869:AE2919),"",AE2869:AE2919))</f>
        <v>-0.7815957983</v>
      </c>
      <c r="AF2868" s="372">
        <f t="array" ref="AF2868">SUM(IF(ISERROR(AF2869:AF2919),"",AF2869:AF2919))</f>
        <v>-0.7978194994</v>
      </c>
      <c r="AG2868" s="372">
        <f t="array" ref="AG2868">SUM(IF(ISERROR(AG2869:AG2919),"",AG2869:AG2919))</f>
        <v>-0.8140225309</v>
      </c>
      <c r="AH2868" s="372">
        <f t="array" ref="AH2868">SUM(IF(ISERROR(AH2869:AH2919),"",AH2869:AH2919))</f>
        <v>-0.8243106346</v>
      </c>
      <c r="AI2868" s="372">
        <f t="array" ref="AI2868">SUM(IF(ISERROR(AI2869:AI2919),"",AI2869:AI2919))</f>
        <v>-0.8439632611</v>
      </c>
      <c r="AJ2868" s="372">
        <f t="array" ref="AJ2868">SUM(IF(ISERROR(AJ2869:AJ2919),"",AJ2869:AJ2919))</f>
        <v>-0.8648286326</v>
      </c>
      <c r="AK2868" s="372">
        <f t="array" ref="AK2868">SUM(IF(ISERROR(AK2869:AK2919),"",AK2869:AK2919))</f>
        <v>-0.8853539651</v>
      </c>
      <c r="AL2868" s="372">
        <f t="array" ref="AL2868">SUM(IF(ISERROR(AL2869:AL2919),"",AL2869:AL2919))</f>
        <v>-0.9066416282</v>
      </c>
      <c r="AM2868" s="372">
        <f t="array" ref="AM2868">SUM(IF(ISERROR(AM2869:AM2919),"",AM2869:AM2919))</f>
        <v>-0.9281377627</v>
      </c>
      <c r="AN2868" s="372">
        <f t="array" ref="AN2868">SUM(IF(ISERROR(AN2869:AN2919),"",AN2869:AN2919))</f>
        <v>-0.950129333</v>
      </c>
      <c r="AO2868" s="372">
        <f t="array" ref="AO2868">SUM(IF(ISERROR(AO2869:AO2919),"",AO2869:AO2919))</f>
        <v>-0.9726275238</v>
      </c>
      <c r="AP2868" s="372">
        <f t="array" ref="AP2868">SUM(IF(ISERROR(AP2869:AP2919),"",AP2869:AP2919))</f>
        <v>-0.9956437681</v>
      </c>
      <c r="AQ2868" s="372">
        <f t="array" ref="AQ2868">SUM(IF(ISERROR(AQ2869:AQ2919),"",AQ2869:AQ2919))</f>
        <v>-1.019189753</v>
      </c>
      <c r="AR2868" s="372">
        <f t="array" ref="AR2868">SUM(IF(ISERROR(AR2869:AR2919),"",AR2869:AR2919))</f>
        <v>-1.043277425</v>
      </c>
      <c r="AS2868" s="372">
        <f t="array" ref="AS2868">SUM(IF(ISERROR(AS2869:AS2919),"",AS2869:AS2919))</f>
        <v>-1.067918997</v>
      </c>
      <c r="AT2868" s="372">
        <f t="array" ref="AT2868">SUM(IF(ISERROR(AT2869:AT2919),"",AT2869:AT2919))</f>
        <v>-1.093126951</v>
      </c>
      <c r="AU2868" s="372">
        <f t="array" ref="AU2868">SUM(IF(ISERROR(AU2869:AU2919),"",AU2869:AU2919))</f>
        <v>-1.118914047</v>
      </c>
      <c r="AV2868" s="372">
        <f t="array" ref="AV2868">SUM(IF(ISERROR(AV2869:AV2919),"",AV2869:AV2919))</f>
        <v>-1.145293329</v>
      </c>
      <c r="AW2868" s="372">
        <f t="array" ref="AW2868">SUM(IF(ISERROR(AW2869:AW2919),"",AW2869:AW2919))</f>
        <v>-1.172278128</v>
      </c>
      <c r="AX2868" s="372">
        <f t="array" ref="AX2868">SUM(IF(ISERROR(AX2869:AX2919),"",AX2869:AX2919))</f>
        <v>-1.199882074</v>
      </c>
      <c r="AY2868" s="372">
        <f t="array" ref="AY2868">SUM(IF(ISERROR(AY2869:AY2919),"",AY2869:AY2919))</f>
        <v>-1.228119095</v>
      </c>
      <c r="AZ2868" s="372">
        <f t="array" ref="AZ2868">SUM(IF(ISERROR(AZ2869:AZ2919),"",AZ2869:AZ2919))</f>
        <v>-1.257003431</v>
      </c>
      <c r="BA2868" s="372">
        <f t="array" ref="BA2868">SUM(IF(ISERROR(BA2869:BA2919),"",BA2869:BA2919))</f>
        <v>-1.286290473</v>
      </c>
      <c r="BB2868" s="372">
        <f t="array" ref="BB2868">SUM(IF(ISERROR(BB2869:BB2919),"",BB2869:BB2919))</f>
        <v>-1.242263221</v>
      </c>
      <c r="BC2868" s="372">
        <f t="array" ref="BC2868">SUM(IF(ISERROR(BC2869:BC2919),"",BC2869:BC2919))</f>
        <v>-1.193665488</v>
      </c>
      <c r="BD2868" s="372">
        <f t="array" ref="BD2868">SUM(IF(ISERROR(BD2869:BD2919),"",BD2869:BD2919))</f>
        <v>-1.140223256</v>
      </c>
      <c r="BE2868" s="372">
        <f t="array" ref="BE2868">SUM(IF(ISERROR(BE2869:BE2919),"",BE2869:BE2919))</f>
        <v>-1.081648209</v>
      </c>
      <c r="BF2868" s="372">
        <f t="array" ref="BF2868">SUM(IF(ISERROR(BF2869:BF2919),"",BF2869:BF2919))</f>
        <v>-1.017637027</v>
      </c>
      <c r="BG2868" s="372">
        <f t="array" ref="BG2868">SUM(IF(ISERROR(BG2869:BG2919),"",BG2869:BG2919))</f>
        <v>-0.9478706432</v>
      </c>
      <c r="BH2868" s="372">
        <f t="array" ref="BH2868">SUM(IF(ISERROR(BH2869:BH2919),"",BH2869:BH2919))</f>
        <v>-0.8720134674</v>
      </c>
      <c r="BI2868" s="372">
        <f t="array" ref="BI2868">SUM(IF(ISERROR(BI2869:BI2919),"",BI2869:BI2919))</f>
        <v>-0.7897125694</v>
      </c>
      <c r="BJ2868" s="372">
        <f t="array" ref="BJ2868">SUM(IF(ISERROR(BJ2869:BJ2919),"",BJ2869:BJ2919))</f>
        <v>-0.7005968253</v>
      </c>
      <c r="BK2868" s="372">
        <f t="array" ref="BK2868">SUM(IF(ISERROR(BK2869:BK2919),"",BK2869:BK2919))</f>
        <v>-0.6042760217</v>
      </c>
      <c r="BL2868" s="372">
        <f t="array" ref="BL2868">SUM(IF(ISERROR(BL2869:BL2919),"",BL2869:BL2919))</f>
        <v>-0.5003399161</v>
      </c>
      <c r="BM2868" s="372">
        <f t="array" ref="BM2868">SUM(IF(ISERROR(BM2869:BM2919),"",BM2869:BM2919))</f>
        <v>-0.388357253</v>
      </c>
      <c r="BN2868" s="372">
        <f t="array" ref="BN2868">SUM(IF(ISERROR(BN2869:BN2919),"",BN2869:BN2919))</f>
        <v>-0.2678747314</v>
      </c>
      <c r="BO2868" s="372">
        <f t="array" ref="BO2868">SUM(IF(ISERROR(BO2869:BO2919),"",BO2869:BO2919))</f>
        <v>-0.1384159238</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-0.01163256396</v>
      </c>
      <c r="D2869" s="373">
        <f>PPMT('Assumptions (T&amp;D)'!$C$20,Model!X$1,'Assumptions (T&amp;D)'!$C$23,Model!$C$2866)</f>
        <v>-0.01218511074</v>
      </c>
      <c r="E2869" s="373">
        <f>PPMT('Assumptions (T&amp;D)'!$C$20,Model!Y$1,'Assumptions (T&amp;D)'!$C$23,Model!$C$2866)</f>
        <v>-0.0127639035</v>
      </c>
      <c r="F2869" s="373">
        <f>PPMT('Assumptions (T&amp;D)'!$C$20,Model!Z$1,'Assumptions (T&amp;D)'!$C$23,Model!$C$2866)</f>
        <v>-0.01337018892</v>
      </c>
      <c r="G2869" s="373">
        <f>PPMT('Assumptions (T&amp;D)'!$C$20,Model!AA$1,'Assumptions (T&amp;D)'!$C$23,Model!$C$2866)</f>
        <v>-0.01400527289</v>
      </c>
      <c r="H2869" s="373">
        <f>PPMT('Assumptions (T&amp;D)'!$C$20,Model!AB$1,'Assumptions (T&amp;D)'!$C$23,Model!$C$2866)</f>
        <v>-0.01467052336</v>
      </c>
      <c r="I2869" s="373">
        <f>PPMT('Assumptions (T&amp;D)'!$C$20,Model!AC$1,'Assumptions (T&amp;D)'!$C$23,Model!$C$2866)</f>
        <v>-0.01536737322</v>
      </c>
      <c r="J2869" s="373">
        <f>PPMT('Assumptions (T&amp;D)'!$C$20,Model!AD$1,'Assumptions (T&amp;D)'!$C$23,Model!$C$2866)</f>
        <v>-0.01609732344</v>
      </c>
      <c r="K2869" s="373">
        <f>PPMT('Assumptions (T&amp;D)'!$C$20,Model!AE$1,'Assumptions (T&amp;D)'!$C$23,Model!$C$2866)</f>
        <v>-0.01686194631</v>
      </c>
      <c r="L2869" s="373">
        <f>PPMT('Assumptions (T&amp;D)'!$C$20,Model!AF$1,'Assumptions (T&amp;D)'!$C$23,Model!$C$2866)</f>
        <v>-0.01766288876</v>
      </c>
      <c r="M2869" s="373">
        <f>PPMT('Assumptions (T&amp;D)'!$C$20,Model!AG$1,'Assumptions (T&amp;D)'!$C$23,Model!$C$2866)</f>
        <v>-0.01850187597</v>
      </c>
      <c r="N2869" s="373">
        <f>PPMT('Assumptions (T&amp;D)'!$C$20,Model!AH$1,'Assumptions (T&amp;D)'!$C$23,Model!$C$2866)</f>
        <v>-0.01938071508</v>
      </c>
      <c r="O2869" s="373">
        <f>PPMT('Assumptions (T&amp;D)'!$C$20,Model!AI$1,'Assumptions (T&amp;D)'!$C$23,Model!$C$2866)</f>
        <v>-0.02030129905</v>
      </c>
      <c r="P2869" s="373">
        <f>PPMT('Assumptions (T&amp;D)'!$C$20,Model!AJ$1,'Assumptions (T&amp;D)'!$C$23,Model!$C$2866)</f>
        <v>-0.02126561075</v>
      </c>
      <c r="Q2869" s="373">
        <f>PPMT('Assumptions (T&amp;D)'!$C$20,Model!AK$1,'Assumptions (T&amp;D)'!$C$23,Model!$C$2866)</f>
        <v>-0.02227572726</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-0.01475554466</v>
      </c>
      <c r="E2870" s="373">
        <f>PPMT('Assumptions (T&amp;D)'!$C$20,Model!X$1,'Assumptions (T&amp;D)'!$C$23,Model!$D$2866)</f>
        <v>-0.01545643303</v>
      </c>
      <c r="F2870" s="373">
        <f>PPMT('Assumptions (T&amp;D)'!$C$20,Model!Y$1,'Assumptions (T&amp;D)'!$C$23,Model!$D$2866)</f>
        <v>-0.0161906136</v>
      </c>
      <c r="G2870" s="373">
        <f>PPMT('Assumptions (T&amp;D)'!$C$20,Model!Z$1,'Assumptions (T&amp;D)'!$C$23,Model!$D$2866)</f>
        <v>-0.01695966775</v>
      </c>
      <c r="H2870" s="373">
        <f>PPMT('Assumptions (T&amp;D)'!$C$20,Model!AA$1,'Assumptions (T&amp;D)'!$C$23,Model!$D$2866)</f>
        <v>-0.01776525197</v>
      </c>
      <c r="I2870" s="373">
        <f>PPMT('Assumptions (T&amp;D)'!$C$20,Model!AB$1,'Assumptions (T&amp;D)'!$C$23,Model!$D$2866)</f>
        <v>-0.01860910143</v>
      </c>
      <c r="J2870" s="373">
        <f>PPMT('Assumptions (T&amp;D)'!$C$20,Model!AC$1,'Assumptions (T&amp;D)'!$C$23,Model!$D$2866)</f>
        <v>-0.01949303375</v>
      </c>
      <c r="K2870" s="373">
        <f>PPMT('Assumptions (T&amp;D)'!$C$20,Model!AD$1,'Assumptions (T&amp;D)'!$C$23,Model!$D$2866)</f>
        <v>-0.02041895285</v>
      </c>
      <c r="L2870" s="373">
        <f>PPMT('Assumptions (T&amp;D)'!$C$20,Model!AE$1,'Assumptions (T&amp;D)'!$C$23,Model!$D$2866)</f>
        <v>-0.02138885312</v>
      </c>
      <c r="M2870" s="373">
        <f>PPMT('Assumptions (T&amp;D)'!$C$20,Model!AF$1,'Assumptions (T&amp;D)'!$C$23,Model!$D$2866)</f>
        <v>-0.02240482364</v>
      </c>
      <c r="N2870" s="373">
        <f>PPMT('Assumptions (T&amp;D)'!$C$20,Model!AG$1,'Assumptions (T&amp;D)'!$C$23,Model!$D$2866)</f>
        <v>-0.02346905276</v>
      </c>
      <c r="O2870" s="373">
        <f>PPMT('Assumptions (T&amp;D)'!$C$20,Model!AH$1,'Assumptions (T&amp;D)'!$C$23,Model!$D$2866)</f>
        <v>-0.02458383277</v>
      </c>
      <c r="P2870" s="373">
        <f>PPMT('Assumptions (T&amp;D)'!$C$20,Model!AI$1,'Assumptions (T&amp;D)'!$C$23,Model!$D$2866)</f>
        <v>-0.02575156482</v>
      </c>
      <c r="Q2870" s="373">
        <f>PPMT('Assumptions (T&amp;D)'!$C$20,Model!AJ$1,'Assumptions (T&amp;D)'!$C$23,Model!$D$2866)</f>
        <v>-0.02697476415</v>
      </c>
      <c r="R2870" s="373">
        <f>PPMT('Assumptions (T&amp;D)'!$C$20,Model!AK$1,'Assumptions (T&amp;D)'!$C$23,Model!$D$2866)</f>
        <v>-0.02825606545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-0.01670667834</v>
      </c>
      <c r="F2871" s="373">
        <f>PPMT('Assumptions (T&amp;D)'!$C$20,Model!X$1,'Assumptions (T&amp;D)'!$C$23,Model!$E$2866)</f>
        <v>-0.01750024556</v>
      </c>
      <c r="G2871" s="373">
        <f>PPMT('Assumptions (T&amp;D)'!$C$20,Model!Y$1,'Assumptions (T&amp;D)'!$C$23,Model!$E$2866)</f>
        <v>-0.01833150723</v>
      </c>
      <c r="H2871" s="373">
        <f>PPMT('Assumptions (T&amp;D)'!$C$20,Model!Z$1,'Assumptions (T&amp;D)'!$C$23,Model!$E$2866)</f>
        <v>-0.01920225382</v>
      </c>
      <c r="I2871" s="373">
        <f>PPMT('Assumptions (T&amp;D)'!$C$20,Model!AA$1,'Assumptions (T&amp;D)'!$C$23,Model!$E$2866)</f>
        <v>-0.02011436088</v>
      </c>
      <c r="J2871" s="373">
        <f>PPMT('Assumptions (T&amp;D)'!$C$20,Model!AB$1,'Assumptions (T&amp;D)'!$C$23,Model!$E$2866)</f>
        <v>-0.02106979302</v>
      </c>
      <c r="K2871" s="373">
        <f>PPMT('Assumptions (T&amp;D)'!$C$20,Model!AC$1,'Assumptions (T&amp;D)'!$C$23,Model!$E$2866)</f>
        <v>-0.02207060819</v>
      </c>
      <c r="L2871" s="373">
        <f>PPMT('Assumptions (T&amp;D)'!$C$20,Model!AD$1,'Assumptions (T&amp;D)'!$C$23,Model!$E$2866)</f>
        <v>-0.02311896208</v>
      </c>
      <c r="M2871" s="373">
        <f>PPMT('Assumptions (T&amp;D)'!$C$20,Model!AE$1,'Assumptions (T&amp;D)'!$C$23,Model!$E$2866)</f>
        <v>-0.02421711277</v>
      </c>
      <c r="N2871" s="373">
        <f>PPMT('Assumptions (T&amp;D)'!$C$20,Model!AF$1,'Assumptions (T&amp;D)'!$C$23,Model!$E$2866)</f>
        <v>-0.02536742563</v>
      </c>
      <c r="O2871" s="373">
        <f>PPMT('Assumptions (T&amp;D)'!$C$20,Model!AG$1,'Assumptions (T&amp;D)'!$C$23,Model!$E$2866)</f>
        <v>-0.02657237835</v>
      </c>
      <c r="P2871" s="373">
        <f>PPMT('Assumptions (T&amp;D)'!$C$20,Model!AH$1,'Assumptions (T&amp;D)'!$C$23,Model!$E$2866)</f>
        <v>-0.02783456632</v>
      </c>
      <c r="Q2871" s="373">
        <f>PPMT('Assumptions (T&amp;D)'!$C$20,Model!AI$1,'Assumptions (T&amp;D)'!$C$23,Model!$E$2866)</f>
        <v>-0.02915670822</v>
      </c>
      <c r="R2871" s="373">
        <f>PPMT('Assumptions (T&amp;D)'!$C$20,Model!AJ$1,'Assumptions (T&amp;D)'!$C$23,Model!$E$2866)</f>
        <v>-0.03054165186</v>
      </c>
      <c r="S2871" s="373">
        <f>PPMT('Assumptions (T&amp;D)'!$C$20,Model!AK$1,'Assumptions (T&amp;D)'!$C$23,Model!$E$2866)</f>
        <v>-0.03199238033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-0.01682892237</v>
      </c>
      <c r="G2872" s="373">
        <f>PPMT('Assumptions (T&amp;D)'!$C$20,Model!X$1,'Assumptions (T&amp;D)'!$C$23,Model!$F$2866)</f>
        <v>-0.01762829618</v>
      </c>
      <c r="H2872" s="373">
        <f>PPMT('Assumptions (T&amp;D)'!$C$20,Model!Y$1,'Assumptions (T&amp;D)'!$C$23,Model!$F$2866)</f>
        <v>-0.01846564025</v>
      </c>
      <c r="I2872" s="373">
        <f>PPMT('Assumptions (T&amp;D)'!$C$20,Model!Z$1,'Assumptions (T&amp;D)'!$C$23,Model!$F$2866)</f>
        <v>-0.01934275817</v>
      </c>
      <c r="J2872" s="373">
        <f>PPMT('Assumptions (T&amp;D)'!$C$20,Model!AA$1,'Assumptions (T&amp;D)'!$C$23,Model!$F$2866)</f>
        <v>-0.02026153918</v>
      </c>
      <c r="K2872" s="373">
        <f>PPMT('Assumptions (T&amp;D)'!$C$20,Model!AB$1,'Assumptions (T&amp;D)'!$C$23,Model!$F$2866)</f>
        <v>-0.02122396229</v>
      </c>
      <c r="L2872" s="373">
        <f>PPMT('Assumptions (T&amp;D)'!$C$20,Model!AC$1,'Assumptions (T&amp;D)'!$C$23,Model!$F$2866)</f>
        <v>-0.0222321005</v>
      </c>
      <c r="M2872" s="373">
        <f>PPMT('Assumptions (T&amp;D)'!$C$20,Model!AD$1,'Assumptions (T&amp;D)'!$C$23,Model!$F$2866)</f>
        <v>-0.02328812527</v>
      </c>
      <c r="N2872" s="373">
        <f>PPMT('Assumptions (T&amp;D)'!$C$20,Model!AE$1,'Assumptions (T&amp;D)'!$C$23,Model!$F$2866)</f>
        <v>-0.02439431122</v>
      </c>
      <c r="O2872" s="373">
        <f>PPMT('Assumptions (T&amp;D)'!$C$20,Model!AF$1,'Assumptions (T&amp;D)'!$C$23,Model!$F$2866)</f>
        <v>-0.02555304101</v>
      </c>
      <c r="P2872" s="373">
        <f>PPMT('Assumptions (T&amp;D)'!$C$20,Model!AG$1,'Assumptions (T&amp;D)'!$C$23,Model!$F$2866)</f>
        <v>-0.02676681045</v>
      </c>
      <c r="Q2872" s="373">
        <f>PPMT('Assumptions (T&amp;D)'!$C$20,Model!AH$1,'Assumptions (T&amp;D)'!$C$23,Model!$F$2866)</f>
        <v>-0.02803823395</v>
      </c>
      <c r="R2872" s="373">
        <f>PPMT('Assumptions (T&amp;D)'!$C$20,Model!AI$1,'Assumptions (T&amp;D)'!$C$23,Model!$F$2866)</f>
        <v>-0.02937005006</v>
      </c>
      <c r="S2872" s="373">
        <f>PPMT('Assumptions (T&amp;D)'!$C$20,Model!AJ$1,'Assumptions (T&amp;D)'!$C$23,Model!$F$2866)</f>
        <v>-0.03076512744</v>
      </c>
      <c r="T2872" s="373">
        <f>PPMT('Assumptions (T&amp;D)'!$C$20,Model!AK$1,'Assumptions (T&amp;D)'!$C$23,Model!$F$2866)</f>
        <v>-0.03222647099</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-0.01825857412</v>
      </c>
      <c r="H2873" s="373">
        <f>PPMT('Assumptions (T&amp;D)'!$C$20,Model!X$1,'Assumptions (T&amp;D)'!$C$23,Model!$G$2866)</f>
        <v>-0.01912585639</v>
      </c>
      <c r="I2873" s="373">
        <f>PPMT('Assumptions (T&amp;D)'!$C$20,Model!Y$1,'Assumptions (T&amp;D)'!$C$23,Model!$G$2866)</f>
        <v>-0.02003433457</v>
      </c>
      <c r="J2873" s="373">
        <f>PPMT('Assumptions (T&amp;D)'!$C$20,Model!Z$1,'Assumptions (T&amp;D)'!$C$23,Model!$G$2866)</f>
        <v>-0.02098596546</v>
      </c>
      <c r="K2873" s="373">
        <f>PPMT('Assumptions (T&amp;D)'!$C$20,Model!AA$1,'Assumptions (T&amp;D)'!$C$23,Model!$G$2866)</f>
        <v>-0.02198279882</v>
      </c>
      <c r="L2873" s="373">
        <f>PPMT('Assumptions (T&amp;D)'!$C$20,Model!AB$1,'Assumptions (T&amp;D)'!$C$23,Model!$G$2866)</f>
        <v>-0.02302698176</v>
      </c>
      <c r="M2873" s="373">
        <f>PPMT('Assumptions (T&amp;D)'!$C$20,Model!AC$1,'Assumptions (T&amp;D)'!$C$23,Model!$G$2866)</f>
        <v>-0.0241207634</v>
      </c>
      <c r="N2873" s="373">
        <f>PPMT('Assumptions (T&amp;D)'!$C$20,Model!AD$1,'Assumptions (T&amp;D)'!$C$23,Model!$G$2866)</f>
        <v>-0.02526649966</v>
      </c>
      <c r="O2873" s="373">
        <f>PPMT('Assumptions (T&amp;D)'!$C$20,Model!AE$1,'Assumptions (T&amp;D)'!$C$23,Model!$G$2866)</f>
        <v>-0.02646665839</v>
      </c>
      <c r="P2873" s="373">
        <f>PPMT('Assumptions (T&amp;D)'!$C$20,Model!AF$1,'Assumptions (T&amp;D)'!$C$23,Model!$G$2866)</f>
        <v>-0.02772382467</v>
      </c>
      <c r="Q2873" s="373">
        <f>PPMT('Assumptions (T&amp;D)'!$C$20,Model!AG$1,'Assumptions (T&amp;D)'!$C$23,Model!$G$2866)</f>
        <v>-0.02904070634</v>
      </c>
      <c r="R2873" s="373">
        <f>PPMT('Assumptions (T&amp;D)'!$C$20,Model!AH$1,'Assumptions (T&amp;D)'!$C$23,Model!$G$2866)</f>
        <v>-0.03042013989</v>
      </c>
      <c r="S2873" s="373">
        <f>PPMT('Assumptions (T&amp;D)'!$C$20,Model!AI$1,'Assumptions (T&amp;D)'!$C$23,Model!$G$2866)</f>
        <v>-0.03186509653</v>
      </c>
      <c r="T2873" s="373">
        <f>PPMT('Assumptions (T&amp;D)'!$C$20,Model!AJ$1,'Assumptions (T&amp;D)'!$C$23,Model!$G$2866)</f>
        <v>-0.03337868862</v>
      </c>
      <c r="U2873" s="373">
        <f>PPMT('Assumptions (T&amp;D)'!$C$20,Model!AK$1,'Assumptions (T&amp;D)'!$C$23,Model!$G$2866)</f>
        <v>-0.03496417633</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-0.0173684161</v>
      </c>
      <c r="I2874" s="373">
        <f>PPMT('Assumptions (T&amp;D)'!$C$20,Model!X$1,'Assumptions (T&amp;D)'!$C$23,Model!$H$2866)</f>
        <v>-0.01819341587</v>
      </c>
      <c r="J2874" s="373">
        <f>PPMT('Assumptions (T&amp;D)'!$C$20,Model!Y$1,'Assumptions (T&amp;D)'!$C$23,Model!$H$2866)</f>
        <v>-0.01905760312</v>
      </c>
      <c r="K2874" s="373">
        <f>PPMT('Assumptions (T&amp;D)'!$C$20,Model!Z$1,'Assumptions (T&amp;D)'!$C$23,Model!$H$2866)</f>
        <v>-0.01996283927</v>
      </c>
      <c r="L2874" s="373">
        <f>PPMT('Assumptions (T&amp;D)'!$C$20,Model!AA$1,'Assumptions (T&amp;D)'!$C$23,Model!$H$2866)</f>
        <v>-0.02091107414</v>
      </c>
      <c r="M2874" s="373">
        <f>PPMT('Assumptions (T&amp;D)'!$C$20,Model!AB$1,'Assumptions (T&amp;D)'!$C$23,Model!$H$2866)</f>
        <v>-0.02190435016</v>
      </c>
      <c r="N2874" s="373">
        <f>PPMT('Assumptions (T&amp;D)'!$C$20,Model!AC$1,'Assumptions (T&amp;D)'!$C$23,Model!$H$2866)</f>
        <v>-0.02294480679</v>
      </c>
      <c r="O2874" s="373">
        <f>PPMT('Assumptions (T&amp;D)'!$C$20,Model!AD$1,'Assumptions (T&amp;D)'!$C$23,Model!$H$2866)</f>
        <v>-0.02403468511</v>
      </c>
      <c r="P2874" s="373">
        <f>PPMT('Assumptions (T&amp;D)'!$C$20,Model!AE$1,'Assumptions (T&amp;D)'!$C$23,Model!$H$2866)</f>
        <v>-0.02517633265</v>
      </c>
      <c r="Q2874" s="373">
        <f>PPMT('Assumptions (T&amp;D)'!$C$20,Model!AF$1,'Assumptions (T&amp;D)'!$C$23,Model!$H$2866)</f>
        <v>-0.02637220846</v>
      </c>
      <c r="R2874" s="373">
        <f>PPMT('Assumptions (T&amp;D)'!$C$20,Model!AG$1,'Assumptions (T&amp;D)'!$C$23,Model!$H$2866)</f>
        <v>-0.02762488836</v>
      </c>
      <c r="S2874" s="373">
        <f>PPMT('Assumptions (T&amp;D)'!$C$20,Model!AH$1,'Assumptions (T&amp;D)'!$C$23,Model!$H$2866)</f>
        <v>-0.02893707055</v>
      </c>
      <c r="T2874" s="373">
        <f>PPMT('Assumptions (T&amp;D)'!$C$20,Model!AI$1,'Assumptions (T&amp;D)'!$C$23,Model!$H$2866)</f>
        <v>-0.03031158141</v>
      </c>
      <c r="U2874" s="373">
        <f>PPMT('Assumptions (T&amp;D)'!$C$20,Model!AJ$1,'Assumptions (T&amp;D)'!$C$23,Model!$H$2866)</f>
        <v>-0.03175138152</v>
      </c>
      <c r="V2874" s="373">
        <f>PPMT('Assumptions (T&amp;D)'!$C$20,Model!AK$1,'Assumptions (T&amp;D)'!$C$23,Model!$H$2866)</f>
        <v>-0.03325957214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-0.01866309478</v>
      </c>
      <c r="J2875" s="373">
        <f>PPMT('Assumptions (T&amp;D)'!$C$20,Model!X$1,'Assumptions (T&amp;D)'!$C$23,Model!$I$2866)</f>
        <v>-0.01954959178</v>
      </c>
      <c r="K2875" s="373">
        <f>PPMT('Assumptions (T&amp;D)'!$C$20,Model!Y$1,'Assumptions (T&amp;D)'!$C$23,Model!$I$2866)</f>
        <v>-0.02047819739</v>
      </c>
      <c r="L2875" s="373">
        <f>PPMT('Assumptions (T&amp;D)'!$C$20,Model!Z$1,'Assumptions (T&amp;D)'!$C$23,Model!$I$2866)</f>
        <v>-0.02145091177</v>
      </c>
      <c r="M2875" s="373">
        <f>PPMT('Assumptions (T&amp;D)'!$C$20,Model!AA$1,'Assumptions (T&amp;D)'!$C$23,Model!$I$2866)</f>
        <v>-0.02246983008</v>
      </c>
      <c r="N2875" s="373">
        <f>PPMT('Assumptions (T&amp;D)'!$C$20,Model!AB$1,'Assumptions (T&amp;D)'!$C$23,Model!$I$2866)</f>
        <v>-0.02353714701</v>
      </c>
      <c r="O2875" s="373">
        <f>PPMT('Assumptions (T&amp;D)'!$C$20,Model!AC$1,'Assumptions (T&amp;D)'!$C$23,Model!$I$2866)</f>
        <v>-0.02465516149</v>
      </c>
      <c r="P2875" s="373">
        <f>PPMT('Assumptions (T&amp;D)'!$C$20,Model!AD$1,'Assumptions (T&amp;D)'!$C$23,Model!$I$2866)</f>
        <v>-0.02582628166</v>
      </c>
      <c r="Q2875" s="373">
        <f>PPMT('Assumptions (T&amp;D)'!$C$20,Model!AE$1,'Assumptions (T&amp;D)'!$C$23,Model!$I$2866)</f>
        <v>-0.02705303004</v>
      </c>
      <c r="R2875" s="373">
        <f>PPMT('Assumptions (T&amp;D)'!$C$20,Model!AF$1,'Assumptions (T&amp;D)'!$C$23,Model!$I$2866)</f>
        <v>-0.02833804897</v>
      </c>
      <c r="S2875" s="373">
        <f>PPMT('Assumptions (T&amp;D)'!$C$20,Model!AG$1,'Assumptions (T&amp;D)'!$C$23,Model!$I$2866)</f>
        <v>-0.02968410629</v>
      </c>
      <c r="T2875" s="373">
        <f>PPMT('Assumptions (T&amp;D)'!$C$20,Model!AH$1,'Assumptions (T&amp;D)'!$C$23,Model!$I$2866)</f>
        <v>-0.03109410134</v>
      </c>
      <c r="U2875" s="373">
        <f>PPMT('Assumptions (T&amp;D)'!$C$20,Model!AI$1,'Assumptions (T&amp;D)'!$C$23,Model!$I$2866)</f>
        <v>-0.03257107115</v>
      </c>
      <c r="V2875" s="373">
        <f>PPMT('Assumptions (T&amp;D)'!$C$20,Model!AJ$1,'Assumptions (T&amp;D)'!$C$23,Model!$I$2866)</f>
        <v>-0.03411819703</v>
      </c>
      <c r="W2875" s="373">
        <f>PPMT('Assumptions (T&amp;D)'!$C$20,Model!AK$1,'Assumptions (T&amp;D)'!$C$23,Model!$I$2866)</f>
        <v>-0.03573881139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-0.02045902306</v>
      </c>
      <c r="K2876" s="373">
        <f>PPMT('Assumptions (T&amp;D)'!$C$20,Model!X$1,'Assumptions (T&amp;D)'!$C$23,Model!$J$2866)</f>
        <v>-0.02143082665</v>
      </c>
      <c r="L2876" s="373">
        <f>PPMT('Assumptions (T&amp;D)'!$C$20,Model!Y$1,'Assumptions (T&amp;D)'!$C$23,Model!$J$2866)</f>
        <v>-0.02244879092</v>
      </c>
      <c r="M2876" s="373">
        <f>PPMT('Assumptions (T&amp;D)'!$C$20,Model!Z$1,'Assumptions (T&amp;D)'!$C$23,Model!$J$2866)</f>
        <v>-0.02351510848</v>
      </c>
      <c r="N2876" s="373">
        <f>PPMT('Assumptions (T&amp;D)'!$C$20,Model!AA$1,'Assumptions (T&amp;D)'!$C$23,Model!$J$2866)</f>
        <v>-0.02463207614</v>
      </c>
      <c r="O2876" s="373">
        <f>PPMT('Assumptions (T&amp;D)'!$C$20,Model!AB$1,'Assumptions (T&amp;D)'!$C$23,Model!$J$2866)</f>
        <v>-0.02580209975</v>
      </c>
      <c r="P2876" s="373">
        <f>PPMT('Assumptions (T&amp;D)'!$C$20,Model!AC$1,'Assumptions (T&amp;D)'!$C$23,Model!$J$2866)</f>
        <v>-0.02702769949</v>
      </c>
      <c r="Q2876" s="373">
        <f>PPMT('Assumptions (T&amp;D)'!$C$20,Model!AD$1,'Assumptions (T&amp;D)'!$C$23,Model!$J$2866)</f>
        <v>-0.02831151522</v>
      </c>
      <c r="R2876" s="373">
        <f>PPMT('Assumptions (T&amp;D)'!$C$20,Model!AE$1,'Assumptions (T&amp;D)'!$C$23,Model!$J$2866)</f>
        <v>-0.02965631219</v>
      </c>
      <c r="S2876" s="373">
        <f>PPMT('Assumptions (T&amp;D)'!$C$20,Model!AF$1,'Assumptions (T&amp;D)'!$C$23,Model!$J$2866)</f>
        <v>-0.03106498702</v>
      </c>
      <c r="T2876" s="373">
        <f>PPMT('Assumptions (T&amp;D)'!$C$20,Model!AG$1,'Assumptions (T&amp;D)'!$C$23,Model!$J$2866)</f>
        <v>-0.0325405739</v>
      </c>
      <c r="U2876" s="373">
        <f>PPMT('Assumptions (T&amp;D)'!$C$20,Model!AH$1,'Assumptions (T&amp;D)'!$C$23,Model!$J$2866)</f>
        <v>-0.03408625116</v>
      </c>
      <c r="V2876" s="373">
        <f>PPMT('Assumptions (T&amp;D)'!$C$20,Model!AI$1,'Assumptions (T&amp;D)'!$C$23,Model!$J$2866)</f>
        <v>-0.03570534809</v>
      </c>
      <c r="W2876" s="373">
        <f>PPMT('Assumptions (T&amp;D)'!$C$20,Model!AJ$1,'Assumptions (T&amp;D)'!$C$23,Model!$J$2866)</f>
        <v>-0.03740135213</v>
      </c>
      <c r="X2876" s="373">
        <f>PPMT('Assumptions (T&amp;D)'!$C$20,Model!AK$1,'Assumptions (T&amp;D)'!$C$23,Model!$J$2866)</f>
        <v>-0.03917791636</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-0.02239630801</v>
      </c>
      <c r="L2877" s="373">
        <f>PPMT('Assumptions (T&amp;D)'!$C$20,Model!X$1,'Assumptions (T&amp;D)'!$C$23,Model!$K$2866)</f>
        <v>-0.02346013264</v>
      </c>
      <c r="M2877" s="373">
        <f>PPMT('Assumptions (T&amp;D)'!$C$20,Model!Y$1,'Assumptions (T&amp;D)'!$C$23,Model!$K$2866)</f>
        <v>-0.02457448894</v>
      </c>
      <c r="N2877" s="373">
        <f>PPMT('Assumptions (T&amp;D)'!$C$20,Model!Z$1,'Assumptions (T&amp;D)'!$C$23,Model!$K$2866)</f>
        <v>-0.02574177717</v>
      </c>
      <c r="O2877" s="373">
        <f>PPMT('Assumptions (T&amp;D)'!$C$20,Model!AA$1,'Assumptions (T&amp;D)'!$C$23,Model!$K$2866)</f>
        <v>-0.02696451158</v>
      </c>
      <c r="P2877" s="373">
        <f>PPMT('Assumptions (T&amp;D)'!$C$20,Model!AB$1,'Assumptions (T&amp;D)'!$C$23,Model!$K$2866)</f>
        <v>-0.02824532588</v>
      </c>
      <c r="Q2877" s="373">
        <f>PPMT('Assumptions (T&amp;D)'!$C$20,Model!AC$1,'Assumptions (T&amp;D)'!$C$23,Model!$K$2866)</f>
        <v>-0.02958697886</v>
      </c>
      <c r="R2877" s="373">
        <f>PPMT('Assumptions (T&amp;D)'!$C$20,Model!AD$1,'Assumptions (T&amp;D)'!$C$23,Model!$K$2866)</f>
        <v>-0.03099236036</v>
      </c>
      <c r="S2877" s="373">
        <f>PPMT('Assumptions (T&amp;D)'!$C$20,Model!AE$1,'Assumptions (T&amp;D)'!$C$23,Model!$K$2866)</f>
        <v>-0.03246449747</v>
      </c>
      <c r="T2877" s="373">
        <f>PPMT('Assumptions (T&amp;D)'!$C$20,Model!AF$1,'Assumptions (T&amp;D)'!$C$23,Model!$K$2866)</f>
        <v>-0.0340065611</v>
      </c>
      <c r="U2877" s="373">
        <f>PPMT('Assumptions (T&amp;D)'!$C$20,Model!AG$1,'Assumptions (T&amp;D)'!$C$23,Model!$K$2866)</f>
        <v>-0.03562187275</v>
      </c>
      <c r="V2877" s="373">
        <f>PPMT('Assumptions (T&amp;D)'!$C$20,Model!AH$1,'Assumptions (T&amp;D)'!$C$23,Model!$K$2866)</f>
        <v>-0.03731391171</v>
      </c>
      <c r="W2877" s="373">
        <f>PPMT('Assumptions (T&amp;D)'!$C$20,Model!AI$1,'Assumptions (T&amp;D)'!$C$23,Model!$K$2866)</f>
        <v>-0.03908632252</v>
      </c>
      <c r="X2877" s="373">
        <f>PPMT('Assumptions (T&amp;D)'!$C$20,Model!AJ$1,'Assumptions (T&amp;D)'!$C$23,Model!$K$2866)</f>
        <v>-0.04094292284</v>
      </c>
      <c r="Y2877" s="373">
        <f>PPMT('Assumptions (T&amp;D)'!$C$20,Model!AK$1,'Assumptions (T&amp;D)'!$C$23,Model!$K$2866)</f>
        <v>-0.04288771167</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-0.0232985025</v>
      </c>
      <c r="M2878" s="373">
        <f>PPMT('Assumptions (T&amp;D)'!$C$20,Model!X$1,'Assumptions (T&amp;D)'!$C$23,Model!$L$2866)</f>
        <v>-0.02440518137</v>
      </c>
      <c r="N2878" s="373">
        <f>PPMT('Assumptions (T&amp;D)'!$C$20,Model!Y$1,'Assumptions (T&amp;D)'!$C$23,Model!$L$2866)</f>
        <v>-0.02556442749</v>
      </c>
      <c r="O2878" s="373">
        <f>PPMT('Assumptions (T&amp;D)'!$C$20,Model!Z$1,'Assumptions (T&amp;D)'!$C$23,Model!$L$2866)</f>
        <v>-0.02677873779</v>
      </c>
      <c r="P2878" s="373">
        <f>PPMT('Assumptions (T&amp;D)'!$C$20,Model!AA$1,'Assumptions (T&amp;D)'!$C$23,Model!$L$2866)</f>
        <v>-0.02805072784</v>
      </c>
      <c r="Q2878" s="373">
        <f>PPMT('Assumptions (T&amp;D)'!$C$20,Model!AB$1,'Assumptions (T&amp;D)'!$C$23,Model!$L$2866)</f>
        <v>-0.02938313741</v>
      </c>
      <c r="R2878" s="373">
        <f>PPMT('Assumptions (T&amp;D)'!$C$20,Model!AC$1,'Assumptions (T&amp;D)'!$C$23,Model!$L$2866)</f>
        <v>-0.03077883644</v>
      </c>
      <c r="S2878" s="373">
        <f>PPMT('Assumptions (T&amp;D)'!$C$20,Model!AD$1,'Assumptions (T&amp;D)'!$C$23,Model!$L$2866)</f>
        <v>-0.03224083117</v>
      </c>
      <c r="T2878" s="373">
        <f>PPMT('Assumptions (T&amp;D)'!$C$20,Model!AE$1,'Assumptions (T&amp;D)'!$C$23,Model!$L$2866)</f>
        <v>-0.03377227065</v>
      </c>
      <c r="U2878" s="373">
        <f>PPMT('Assumptions (T&amp;D)'!$C$20,Model!AF$1,'Assumptions (T&amp;D)'!$C$23,Model!$L$2866)</f>
        <v>-0.0353764535</v>
      </c>
      <c r="V2878" s="373">
        <f>PPMT('Assumptions (T&amp;D)'!$C$20,Model!AG$1,'Assumptions (T&amp;D)'!$C$23,Model!$L$2866)</f>
        <v>-0.03705683505</v>
      </c>
      <c r="W2878" s="373">
        <f>PPMT('Assumptions (T&amp;D)'!$C$20,Model!AH$1,'Assumptions (T&amp;D)'!$C$23,Model!$L$2866)</f>
        <v>-0.03881703471</v>
      </c>
      <c r="X2878" s="373">
        <f>PPMT('Assumptions (T&amp;D)'!$C$20,Model!AI$1,'Assumptions (T&amp;D)'!$C$23,Model!$L$2866)</f>
        <v>-0.04066084386</v>
      </c>
      <c r="Y2878" s="373">
        <f>PPMT('Assumptions (T&amp;D)'!$C$20,Model!AJ$1,'Assumptions (T&amp;D)'!$C$23,Model!$L$2866)</f>
        <v>-0.04259223394</v>
      </c>
      <c r="Z2878" s="373">
        <f>PPMT('Assumptions (T&amp;D)'!$C$20,Model!AK$1,'Assumptions (T&amp;D)'!$C$23,Model!$L$2866)</f>
        <v>-0.04461536505</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-0.02410255665</v>
      </c>
      <c r="N2879" s="373">
        <f>PPMT('Assumptions (T&amp;D)'!$C$20,Model!X$1,'Assumptions (T&amp;D)'!$C$23,Model!$M$2866)</f>
        <v>-0.02524742809</v>
      </c>
      <c r="O2879" s="373">
        <f>PPMT('Assumptions (T&amp;D)'!$C$20,Model!Y$1,'Assumptions (T&amp;D)'!$C$23,Model!$M$2866)</f>
        <v>-0.02644668092</v>
      </c>
      <c r="P2879" s="373">
        <f>PPMT('Assumptions (T&amp;D)'!$C$20,Model!Z$1,'Assumptions (T&amp;D)'!$C$23,Model!$M$2866)</f>
        <v>-0.02770289827</v>
      </c>
      <c r="Q2879" s="373">
        <f>PPMT('Assumptions (T&amp;D)'!$C$20,Model!AA$1,'Assumptions (T&amp;D)'!$C$23,Model!$M$2866)</f>
        <v>-0.02901878593</v>
      </c>
      <c r="R2879" s="373">
        <f>PPMT('Assumptions (T&amp;D)'!$C$20,Model!AB$1,'Assumptions (T&amp;D)'!$C$23,Model!$M$2866)</f>
        <v>-0.03039717827</v>
      </c>
      <c r="S2879" s="373">
        <f>PPMT('Assumptions (T&amp;D)'!$C$20,Model!AC$1,'Assumptions (T&amp;D)'!$C$23,Model!$M$2866)</f>
        <v>-0.03184104423</v>
      </c>
      <c r="T2879" s="373">
        <f>PPMT('Assumptions (T&amp;D)'!$C$20,Model!AD$1,'Assumptions (T&amp;D)'!$C$23,Model!$M$2866)</f>
        <v>-0.03335349383</v>
      </c>
      <c r="U2879" s="373">
        <f>PPMT('Assumptions (T&amp;D)'!$C$20,Model!AE$1,'Assumptions (T&amp;D)'!$C$23,Model!$M$2866)</f>
        <v>-0.03493778479</v>
      </c>
      <c r="V2879" s="373">
        <f>PPMT('Assumptions (T&amp;D)'!$C$20,Model!AF$1,'Assumptions (T&amp;D)'!$C$23,Model!$M$2866)</f>
        <v>-0.03659732957</v>
      </c>
      <c r="W2879" s="373">
        <f>PPMT('Assumptions (T&amp;D)'!$C$20,Model!AG$1,'Assumptions (T&amp;D)'!$C$23,Model!$M$2866)</f>
        <v>-0.03833570272</v>
      </c>
      <c r="X2879" s="373">
        <f>PPMT('Assumptions (T&amp;D)'!$C$20,Model!AH$1,'Assumptions (T&amp;D)'!$C$23,Model!$M$2866)</f>
        <v>-0.0401566486</v>
      </c>
      <c r="Y2879" s="373">
        <f>PPMT('Assumptions (T&amp;D)'!$C$20,Model!AI$1,'Assumptions (T&amp;D)'!$C$23,Model!$M$2866)</f>
        <v>-0.04206408941</v>
      </c>
      <c r="Z2879" s="373">
        <f>PPMT('Assumptions (T&amp;D)'!$C$20,Model!AJ$1,'Assumptions (T&amp;D)'!$C$23,Model!$M$2866)</f>
        <v>-0.04406213366</v>
      </c>
      <c r="AA2879" s="373">
        <f>PPMT('Assumptions (T&amp;D)'!$C$20,Model!AK$1,'Assumptions (T&amp;D)'!$C$23,Model!$M$2866)</f>
        <v>-0.04615508501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-0.02462554562</v>
      </c>
      <c r="O2880" s="373">
        <f>PPMT('Assumptions (T&amp;D)'!$C$20,Model!X$1,'Assumptions (T&amp;D)'!$C$23,Model!$N$2866)</f>
        <v>-0.02579525903</v>
      </c>
      <c r="P2880" s="373">
        <f>PPMT('Assumptions (T&amp;D)'!$C$20,Model!Y$1,'Assumptions (T&amp;D)'!$C$23,Model!$N$2866)</f>
        <v>-0.02702053384</v>
      </c>
      <c r="Q2880" s="373">
        <f>PPMT('Assumptions (T&amp;D)'!$C$20,Model!Z$1,'Assumptions (T&amp;D)'!$C$23,Model!$N$2866)</f>
        <v>-0.0283040092</v>
      </c>
      <c r="R2880" s="373">
        <f>PPMT('Assumptions (T&amp;D)'!$C$20,Model!AA$1,'Assumptions (T&amp;D)'!$C$23,Model!$N$2866)</f>
        <v>-0.02964844963</v>
      </c>
      <c r="S2880" s="373">
        <f>PPMT('Assumptions (T&amp;D)'!$C$20,Model!AB$1,'Assumptions (T&amp;D)'!$C$23,Model!$N$2866)</f>
        <v>-0.03105675099</v>
      </c>
      <c r="T2880" s="373">
        <f>PPMT('Assumptions (T&amp;D)'!$C$20,Model!AC$1,'Assumptions (T&amp;D)'!$C$23,Model!$N$2866)</f>
        <v>-0.03253194666</v>
      </c>
      <c r="U2880" s="373">
        <f>PPMT('Assumptions (T&amp;D)'!$C$20,Model!AD$1,'Assumptions (T&amp;D)'!$C$23,Model!$N$2866)</f>
        <v>-0.03407721413</v>
      </c>
      <c r="V2880" s="373">
        <f>PPMT('Assumptions (T&amp;D)'!$C$20,Model!AE$1,'Assumptions (T&amp;D)'!$C$23,Model!$N$2866)</f>
        <v>-0.0356958818</v>
      </c>
      <c r="W2880" s="373">
        <f>PPMT('Assumptions (T&amp;D)'!$C$20,Model!AF$1,'Assumptions (T&amp;D)'!$C$23,Model!$N$2866)</f>
        <v>-0.03739143619</v>
      </c>
      <c r="X2880" s="373">
        <f>PPMT('Assumptions (T&amp;D)'!$C$20,Model!AG$1,'Assumptions (T&amp;D)'!$C$23,Model!$N$2866)</f>
        <v>-0.0391675294</v>
      </c>
      <c r="Y2880" s="373">
        <f>PPMT('Assumptions (T&amp;D)'!$C$20,Model!AH$1,'Assumptions (T&amp;D)'!$C$23,Model!$N$2866)</f>
        <v>-0.04102798705</v>
      </c>
      <c r="Z2880" s="373">
        <f>PPMT('Assumptions (T&amp;D)'!$C$20,Model!AI$1,'Assumptions (T&amp;D)'!$C$23,Model!$N$2866)</f>
        <v>-0.04297681644</v>
      </c>
      <c r="AA2880" s="373">
        <f>PPMT('Assumptions (T&amp;D)'!$C$20,Model!AJ$1,'Assumptions (T&amp;D)'!$C$23,Model!$N$2866)</f>
        <v>-0.04501821522</v>
      </c>
      <c r="AB2880" s="373">
        <f>PPMT('Assumptions (T&amp;D)'!$C$20,Model!AK$1,'Assumptions (T&amp;D)'!$C$23,Model!$N$2866)</f>
        <v>-0.04715658044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-0.02945402943</v>
      </c>
      <c r="P2881" s="373">
        <f>PPMT('Assumptions (T&amp;D)'!$C$20,Model!X$1,'Assumptions (T&amp;D)'!$C$23,Model!$O$2866)</f>
        <v>-0.03085309583</v>
      </c>
      <c r="Q2881" s="373">
        <f>PPMT('Assumptions (T&amp;D)'!$C$20,Model!Y$1,'Assumptions (T&amp;D)'!$C$23,Model!$O$2866)</f>
        <v>-0.03231861788</v>
      </c>
      <c r="R2881" s="373">
        <f>PPMT('Assumptions (T&amp;D)'!$C$20,Model!Z$1,'Assumptions (T&amp;D)'!$C$23,Model!$O$2866)</f>
        <v>-0.03385375223</v>
      </c>
      <c r="S2881" s="373">
        <f>PPMT('Assumptions (T&amp;D)'!$C$20,Model!AA$1,'Assumptions (T&amp;D)'!$C$23,Model!$O$2866)</f>
        <v>-0.03546180546</v>
      </c>
      <c r="T2881" s="373">
        <f>PPMT('Assumptions (T&amp;D)'!$C$20,Model!AB$1,'Assumptions (T&amp;D)'!$C$23,Model!$O$2866)</f>
        <v>-0.03714624122</v>
      </c>
      <c r="U2881" s="373">
        <f>PPMT('Assumptions (T&amp;D)'!$C$20,Model!AC$1,'Assumptions (T&amp;D)'!$C$23,Model!$O$2866)</f>
        <v>-0.03891068768</v>
      </c>
      <c r="V2881" s="373">
        <f>PPMT('Assumptions (T&amp;D)'!$C$20,Model!AD$1,'Assumptions (T&amp;D)'!$C$23,Model!$O$2866)</f>
        <v>-0.04075894534</v>
      </c>
      <c r="W2881" s="373">
        <f>PPMT('Assumptions (T&amp;D)'!$C$20,Model!AE$1,'Assumptions (T&amp;D)'!$C$23,Model!$O$2866)</f>
        <v>-0.04269499525</v>
      </c>
      <c r="X2881" s="373">
        <f>PPMT('Assumptions (T&amp;D)'!$C$20,Model!AF$1,'Assumptions (T&amp;D)'!$C$23,Model!$O$2866)</f>
        <v>-0.04472300752</v>
      </c>
      <c r="Y2881" s="373">
        <f>PPMT('Assumptions (T&amp;D)'!$C$20,Model!AG$1,'Assumptions (T&amp;D)'!$C$23,Model!$O$2866)</f>
        <v>-0.04684735038</v>
      </c>
      <c r="Z2881" s="373">
        <f>PPMT('Assumptions (T&amp;D)'!$C$20,Model!AH$1,'Assumptions (T&amp;D)'!$C$23,Model!$O$2866)</f>
        <v>-0.04907259952</v>
      </c>
      <c r="AA2881" s="373">
        <f>PPMT('Assumptions (T&amp;D)'!$C$20,Model!AI$1,'Assumptions (T&amp;D)'!$C$23,Model!$O$2866)</f>
        <v>-0.051403548</v>
      </c>
      <c r="AB2881" s="373">
        <f>PPMT('Assumptions (T&amp;D)'!$C$20,Model!AJ$1,'Assumptions (T&amp;D)'!$C$23,Model!$O$2866)</f>
        <v>-0.05384521653</v>
      </c>
      <c r="AC2881" s="373">
        <f>PPMT('Assumptions (T&amp;D)'!$C$20,Model!AK$1,'Assumptions (T&amp;D)'!$C$23,Model!$O$2866)</f>
        <v>-0.05640286431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-0.0261278302</v>
      </c>
      <c r="Q2882" s="373">
        <f>PPMT('Assumptions (T&amp;D)'!$C$20,Model!X$1,'Assumptions (T&amp;D)'!$C$23,Model!$P$2866)</f>
        <v>-0.02736890213</v>
      </c>
      <c r="R2882" s="373">
        <f>PPMT('Assumptions (T&amp;D)'!$C$20,Model!Y$1,'Assumptions (T&amp;D)'!$C$23,Model!$P$2866)</f>
        <v>-0.02866892498</v>
      </c>
      <c r="S2882" s="373">
        <f>PPMT('Assumptions (T&amp;D)'!$C$20,Model!Z$1,'Assumptions (T&amp;D)'!$C$23,Model!$P$2866)</f>
        <v>-0.03003069892</v>
      </c>
      <c r="T2882" s="373">
        <f>PPMT('Assumptions (T&amp;D)'!$C$20,Model!AA$1,'Assumptions (T&amp;D)'!$C$23,Model!$P$2866)</f>
        <v>-0.03145715712</v>
      </c>
      <c r="U2882" s="373">
        <f>PPMT('Assumptions (T&amp;D)'!$C$20,Model!AB$1,'Assumptions (T&amp;D)'!$C$23,Model!$P$2866)</f>
        <v>-0.03295137208</v>
      </c>
      <c r="V2882" s="373">
        <f>PPMT('Assumptions (T&amp;D)'!$C$20,Model!AC$1,'Assumptions (T&amp;D)'!$C$23,Model!$P$2866)</f>
        <v>-0.03451656226</v>
      </c>
      <c r="W2882" s="373">
        <f>PPMT('Assumptions (T&amp;D)'!$C$20,Model!AD$1,'Assumptions (T&amp;D)'!$C$23,Model!$P$2866)</f>
        <v>-0.03615609896</v>
      </c>
      <c r="X2882" s="373">
        <f>PPMT('Assumptions (T&amp;D)'!$C$20,Model!AE$1,'Assumptions (T&amp;D)'!$C$23,Model!$P$2866)</f>
        <v>-0.03787351366</v>
      </c>
      <c r="Y2882" s="373">
        <f>PPMT('Assumptions (T&amp;D)'!$C$20,Model!AF$1,'Assumptions (T&amp;D)'!$C$23,Model!$P$2866)</f>
        <v>-0.03967250556</v>
      </c>
      <c r="Z2882" s="373">
        <f>PPMT('Assumptions (T&amp;D)'!$C$20,Model!AG$1,'Assumptions (T&amp;D)'!$C$23,Model!$P$2866)</f>
        <v>-0.04155694958</v>
      </c>
      <c r="AA2882" s="373">
        <f>PPMT('Assumptions (T&amp;D)'!$C$20,Model!AH$1,'Assumptions (T&amp;D)'!$C$23,Model!$P$2866)</f>
        <v>-0.04353090468</v>
      </c>
      <c r="AB2882" s="373">
        <f>PPMT('Assumptions (T&amp;D)'!$C$20,Model!AI$1,'Assumptions (T&amp;D)'!$C$23,Model!$P$2866)</f>
        <v>-0.04559862265</v>
      </c>
      <c r="AC2882" s="373">
        <f>PPMT('Assumptions (T&amp;D)'!$C$20,Model!AJ$1,'Assumptions (T&amp;D)'!$C$23,Model!$P$2866)</f>
        <v>-0.04776455723</v>
      </c>
      <c r="AD2882" s="373">
        <f>PPMT('Assumptions (T&amp;D)'!$C$20,Model!AK$1,'Assumptions (T&amp;D)'!$C$23,Model!$P$2866)</f>
        <v>-0.0500333737</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-0.03260497044</v>
      </c>
      <c r="R2883" s="373">
        <f>PPMT('Assumptions (T&amp;D)'!$C$20,Model!X$1,'Assumptions (T&amp;D)'!$C$23,Model!$Q$2866)</f>
        <v>-0.03415370653</v>
      </c>
      <c r="S2883" s="373">
        <f>PPMT('Assumptions (T&amp;D)'!$C$20,Model!Y$1,'Assumptions (T&amp;D)'!$C$23,Model!$Q$2866)</f>
        <v>-0.03577600759</v>
      </c>
      <c r="T2883" s="373">
        <f>PPMT('Assumptions (T&amp;D)'!$C$20,Model!Z$1,'Assumptions (T&amp;D)'!$C$23,Model!$Q$2866)</f>
        <v>-0.03747536795</v>
      </c>
      <c r="U2883" s="373">
        <f>PPMT('Assumptions (T&amp;D)'!$C$20,Model!AA$1,'Assumptions (T&amp;D)'!$C$23,Model!$Q$2866)</f>
        <v>-0.03925544793</v>
      </c>
      <c r="V2883" s="373">
        <f>PPMT('Assumptions (T&amp;D)'!$C$20,Model!AB$1,'Assumptions (T&amp;D)'!$C$23,Model!$Q$2866)</f>
        <v>-0.04112008171</v>
      </c>
      <c r="W2883" s="373">
        <f>PPMT('Assumptions (T&amp;D)'!$C$20,Model!AC$1,'Assumptions (T&amp;D)'!$C$23,Model!$Q$2866)</f>
        <v>-0.04307328559</v>
      </c>
      <c r="X2883" s="373">
        <f>PPMT('Assumptions (T&amp;D)'!$C$20,Model!AD$1,'Assumptions (T&amp;D)'!$C$23,Model!$Q$2866)</f>
        <v>-0.04511926665</v>
      </c>
      <c r="Y2883" s="373">
        <f>PPMT('Assumptions (T&amp;D)'!$C$20,Model!AE$1,'Assumptions (T&amp;D)'!$C$23,Model!$Q$2866)</f>
        <v>-0.04726243182</v>
      </c>
      <c r="Z2883" s="373">
        <f>PPMT('Assumptions (T&amp;D)'!$C$20,Model!AF$1,'Assumptions (T&amp;D)'!$C$23,Model!$Q$2866)</f>
        <v>-0.04950739733</v>
      </c>
      <c r="AA2883" s="373">
        <f>PPMT('Assumptions (T&amp;D)'!$C$20,Model!AG$1,'Assumptions (T&amp;D)'!$C$23,Model!$Q$2866)</f>
        <v>-0.0518589987</v>
      </c>
      <c r="AB2883" s="373">
        <f>PPMT('Assumptions (T&amp;D)'!$C$20,Model!AH$1,'Assumptions (T&amp;D)'!$C$23,Model!$Q$2866)</f>
        <v>-0.05432230114</v>
      </c>
      <c r="AC2883" s="373">
        <f>PPMT('Assumptions (T&amp;D)'!$C$20,Model!AI$1,'Assumptions (T&amp;D)'!$C$23,Model!$Q$2866)</f>
        <v>-0.05690261045</v>
      </c>
      <c r="AD2883" s="373">
        <f>PPMT('Assumptions (T&amp;D)'!$C$20,Model!AJ$1,'Assumptions (T&amp;D)'!$C$23,Model!$Q$2866)</f>
        <v>-0.05960548444</v>
      </c>
      <c r="AE2883" s="373">
        <f>PPMT('Assumptions (T&amp;D)'!$C$20,Model!AK$1,'Assumptions (T&amp;D)'!$C$23,Model!$Q$2866)</f>
        <v>-0.06243674495</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-0.03352493482</v>
      </c>
      <c r="S2884" s="373">
        <f>PPMT('Assumptions (T&amp;D)'!$C$20,Model!X$1,'Assumptions (T&amp;D)'!$C$23,Model!$R$2866)</f>
        <v>-0.03511736922</v>
      </c>
      <c r="T2884" s="373">
        <f>PPMT('Assumptions (T&amp;D)'!$C$20,Model!Y$1,'Assumptions (T&amp;D)'!$C$23,Model!$R$2866)</f>
        <v>-0.03678544426</v>
      </c>
      <c r="U2884" s="373">
        <f>PPMT('Assumptions (T&amp;D)'!$C$20,Model!Z$1,'Assumptions (T&amp;D)'!$C$23,Model!$R$2866)</f>
        <v>-0.03853275286</v>
      </c>
      <c r="V2884" s="373">
        <f>PPMT('Assumptions (T&amp;D)'!$C$20,Model!AA$1,'Assumptions (T&amp;D)'!$C$23,Model!$R$2866)</f>
        <v>-0.04036305862</v>
      </c>
      <c r="W2884" s="373">
        <f>PPMT('Assumptions (T&amp;D)'!$C$20,Model!AB$1,'Assumptions (T&amp;D)'!$C$23,Model!$R$2866)</f>
        <v>-0.04228030391</v>
      </c>
      <c r="X2884" s="373">
        <f>PPMT('Assumptions (T&amp;D)'!$C$20,Model!AC$1,'Assumptions (T&amp;D)'!$C$23,Model!$R$2866)</f>
        <v>-0.04428861834</v>
      </c>
      <c r="Y2884" s="373">
        <f>PPMT('Assumptions (T&amp;D)'!$C$20,Model!AD$1,'Assumptions (T&amp;D)'!$C$23,Model!$R$2866)</f>
        <v>-0.04639232771</v>
      </c>
      <c r="Z2884" s="373">
        <f>PPMT('Assumptions (T&amp;D)'!$C$20,Model!AE$1,'Assumptions (T&amp;D)'!$C$23,Model!$R$2866)</f>
        <v>-0.04859596328</v>
      </c>
      <c r="AA2884" s="373">
        <f>PPMT('Assumptions (T&amp;D)'!$C$20,Model!AF$1,'Assumptions (T&amp;D)'!$C$23,Model!$R$2866)</f>
        <v>-0.05090427154</v>
      </c>
      <c r="AB2884" s="373">
        <f>PPMT('Assumptions (T&amp;D)'!$C$20,Model!AG$1,'Assumptions (T&amp;D)'!$C$23,Model!$R$2866)</f>
        <v>-0.05332222443</v>
      </c>
      <c r="AC2884" s="373">
        <f>PPMT('Assumptions (T&amp;D)'!$C$20,Model!AH$1,'Assumptions (T&amp;D)'!$C$23,Model!$R$2866)</f>
        <v>-0.05585503009</v>
      </c>
      <c r="AD2884" s="373">
        <f>PPMT('Assumptions (T&amp;D)'!$C$20,Model!AI$1,'Assumptions (T&amp;D)'!$C$23,Model!$R$2866)</f>
        <v>-0.05850814402</v>
      </c>
      <c r="AE2884" s="373">
        <f>PPMT('Assumptions (T&amp;D)'!$C$20,Model!AJ$1,'Assumptions (T&amp;D)'!$C$23,Model!$R$2866)</f>
        <v>-0.06128728086</v>
      </c>
      <c r="AF2884" s="373">
        <f>PPMT('Assumptions (T&amp;D)'!$C$20,Model!AK$1,'Assumptions (T&amp;D)'!$C$23,Model!$R$2866)</f>
        <v>-0.06419842671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-0.0373949651</v>
      </c>
      <c r="T2885" s="373">
        <f>PPMT('Assumptions (T&amp;D)'!$C$20,Model!X$1,'Assumptions (T&amp;D)'!$C$23,Model!$S$2866)</f>
        <v>-0.03917122594</v>
      </c>
      <c r="U2885" s="373">
        <f>PPMT('Assumptions (T&amp;D)'!$C$20,Model!Y$1,'Assumptions (T&amp;D)'!$C$23,Model!$S$2866)</f>
        <v>-0.04103185917</v>
      </c>
      <c r="V2885" s="373">
        <f>PPMT('Assumptions (T&amp;D)'!$C$20,Model!Z$1,'Assumptions (T&amp;D)'!$C$23,Model!$S$2866)</f>
        <v>-0.04298087248</v>
      </c>
      <c r="W2885" s="373">
        <f>PPMT('Assumptions (T&amp;D)'!$C$20,Model!AA$1,'Assumptions (T&amp;D)'!$C$23,Model!$S$2866)</f>
        <v>-0.04502246392</v>
      </c>
      <c r="X2885" s="373">
        <f>PPMT('Assumptions (T&amp;D)'!$C$20,Model!AB$1,'Assumptions (T&amp;D)'!$C$23,Model!$S$2866)</f>
        <v>-0.04716103096</v>
      </c>
      <c r="Y2885" s="373">
        <f>PPMT('Assumptions (T&amp;D)'!$C$20,Model!AC$1,'Assumptions (T&amp;D)'!$C$23,Model!$S$2866)</f>
        <v>-0.04940117993</v>
      </c>
      <c r="Z2885" s="373">
        <f>PPMT('Assumptions (T&amp;D)'!$C$20,Model!AD$1,'Assumptions (T&amp;D)'!$C$23,Model!$S$2866)</f>
        <v>-0.05174773598</v>
      </c>
      <c r="AA2885" s="373">
        <f>PPMT('Assumptions (T&amp;D)'!$C$20,Model!AE$1,'Assumptions (T&amp;D)'!$C$23,Model!$S$2866)</f>
        <v>-0.05420575344</v>
      </c>
      <c r="AB2885" s="373">
        <f>PPMT('Assumptions (T&amp;D)'!$C$20,Model!AF$1,'Assumptions (T&amp;D)'!$C$23,Model!$S$2866)</f>
        <v>-0.05678052673</v>
      </c>
      <c r="AC2885" s="373">
        <f>PPMT('Assumptions (T&amp;D)'!$C$20,Model!AG$1,'Assumptions (T&amp;D)'!$C$23,Model!$S$2866)</f>
        <v>-0.05947760174</v>
      </c>
      <c r="AD2885" s="373">
        <f>PPMT('Assumptions (T&amp;D)'!$C$20,Model!AH$1,'Assumptions (T&amp;D)'!$C$23,Model!$S$2866)</f>
        <v>-0.06230278783</v>
      </c>
      <c r="AE2885" s="373">
        <f>PPMT('Assumptions (T&amp;D)'!$C$20,Model!AI$1,'Assumptions (T&amp;D)'!$C$23,Model!$S$2866)</f>
        <v>-0.06526217025</v>
      </c>
      <c r="AF2885" s="373">
        <f>PPMT('Assumptions (T&amp;D)'!$C$20,Model!AJ$1,'Assumptions (T&amp;D)'!$C$23,Model!$S$2866)</f>
        <v>-0.06836212334</v>
      </c>
      <c r="AG2885" s="373">
        <f>PPMT('Assumptions (T&amp;D)'!$C$20,Model!AK$1,'Assumptions (T&amp;D)'!$C$23,Model!$S$2866)</f>
        <v>-0.07160932419</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-0.03352007188</v>
      </c>
      <c r="U2886" s="373">
        <f>PPMT('Assumptions (T&amp;D)'!$C$20,Model!X$1,'Assumptions (T&amp;D)'!$C$23,Model!$T$2866)</f>
        <v>-0.0351122753</v>
      </c>
      <c r="V2886" s="373">
        <f>PPMT('Assumptions (T&amp;D)'!$C$20,Model!Y$1,'Assumptions (T&amp;D)'!$C$23,Model!$T$2866)</f>
        <v>-0.03678010837</v>
      </c>
      <c r="W2886" s="373">
        <f>PPMT('Assumptions (T&amp;D)'!$C$20,Model!Z$1,'Assumptions (T&amp;D)'!$C$23,Model!$T$2866)</f>
        <v>-0.03852716352</v>
      </c>
      <c r="X2886" s="373">
        <f>PPMT('Assumptions (T&amp;D)'!$C$20,Model!AA$1,'Assumptions (T&amp;D)'!$C$23,Model!$T$2866)</f>
        <v>-0.04035720379</v>
      </c>
      <c r="Y2886" s="373">
        <f>PPMT('Assumptions (T&amp;D)'!$C$20,Model!AB$1,'Assumptions (T&amp;D)'!$C$23,Model!$T$2866)</f>
        <v>-0.04227417097</v>
      </c>
      <c r="Z2886" s="373">
        <f>PPMT('Assumptions (T&amp;D)'!$C$20,Model!AC$1,'Assumptions (T&amp;D)'!$C$23,Model!$T$2866)</f>
        <v>-0.04428219409</v>
      </c>
      <c r="AA2886" s="373">
        <f>PPMT('Assumptions (T&amp;D)'!$C$20,Model!AD$1,'Assumptions (T&amp;D)'!$C$23,Model!$T$2866)</f>
        <v>-0.04638559831</v>
      </c>
      <c r="AB2886" s="373">
        <f>PPMT('Assumptions (T&amp;D)'!$C$20,Model!AE$1,'Assumptions (T&amp;D)'!$C$23,Model!$T$2866)</f>
        <v>-0.04858891423</v>
      </c>
      <c r="AC2886" s="373">
        <f>PPMT('Assumptions (T&amp;D)'!$C$20,Model!AF$1,'Assumptions (T&amp;D)'!$C$23,Model!$T$2866)</f>
        <v>-0.05089688765</v>
      </c>
      <c r="AD2886" s="373">
        <f>PPMT('Assumptions (T&amp;D)'!$C$20,Model!AG$1,'Assumptions (T&amp;D)'!$C$23,Model!$T$2866)</f>
        <v>-0.05331448982</v>
      </c>
      <c r="AE2886" s="373">
        <f>PPMT('Assumptions (T&amp;D)'!$C$20,Model!AH$1,'Assumptions (T&amp;D)'!$C$23,Model!$T$2866)</f>
        <v>-0.05584692808</v>
      </c>
      <c r="AF2886" s="373">
        <f>PPMT('Assumptions (T&amp;D)'!$C$20,Model!AI$1,'Assumptions (T&amp;D)'!$C$23,Model!$T$2866)</f>
        <v>-0.05849965717</v>
      </c>
      <c r="AG2886" s="373">
        <f>PPMT('Assumptions (T&amp;D)'!$C$20,Model!AJ$1,'Assumptions (T&amp;D)'!$C$23,Model!$T$2866)</f>
        <v>-0.06127839088</v>
      </c>
      <c r="AH2886" s="373">
        <f>PPMT('Assumptions (T&amp;D)'!$C$20,Model!AK$1,'Assumptions (T&amp;D)'!$C$23,Model!$T$2866)</f>
        <v>-0.06418911445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-0.03394347543</v>
      </c>
      <c r="V2887" s="373">
        <f>PPMT('Assumptions (T&amp;D)'!$C$20,Model!X$1,'Assumptions (T&amp;D)'!$C$23,Model!$U$2866)</f>
        <v>-0.03555579051</v>
      </c>
      <c r="W2887" s="373">
        <f>PPMT('Assumptions (T&amp;D)'!$C$20,Model!Y$1,'Assumptions (T&amp;D)'!$C$23,Model!$U$2866)</f>
        <v>-0.03724469056</v>
      </c>
      <c r="X2887" s="373">
        <f>PPMT('Assumptions (T&amp;D)'!$C$20,Model!Z$1,'Assumptions (T&amp;D)'!$C$23,Model!$U$2866)</f>
        <v>-0.03901381336</v>
      </c>
      <c r="Y2887" s="373">
        <f>PPMT('Assumptions (T&amp;D)'!$C$20,Model!AA$1,'Assumptions (T&amp;D)'!$C$23,Model!$U$2866)</f>
        <v>-0.0408669695</v>
      </c>
      <c r="Z2887" s="373">
        <f>PPMT('Assumptions (T&amp;D)'!$C$20,Model!AB$1,'Assumptions (T&amp;D)'!$C$23,Model!$U$2866)</f>
        <v>-0.04280815055</v>
      </c>
      <c r="AA2887" s="373">
        <f>PPMT('Assumptions (T&amp;D)'!$C$20,Model!AC$1,'Assumptions (T&amp;D)'!$C$23,Model!$U$2866)</f>
        <v>-0.0448415377</v>
      </c>
      <c r="AB2887" s="373">
        <f>PPMT('Assumptions (T&amp;D)'!$C$20,Model!AD$1,'Assumptions (T&amp;D)'!$C$23,Model!$U$2866)</f>
        <v>-0.04697151074</v>
      </c>
      <c r="AC2887" s="373">
        <f>PPMT('Assumptions (T&amp;D)'!$C$20,Model!AE$1,'Assumptions (T&amp;D)'!$C$23,Model!$U$2866)</f>
        <v>-0.0492026575</v>
      </c>
      <c r="AD2887" s="373">
        <f>PPMT('Assumptions (T&amp;D)'!$C$20,Model!AF$1,'Assumptions (T&amp;D)'!$C$23,Model!$U$2866)</f>
        <v>-0.05153978373</v>
      </c>
      <c r="AE2887" s="373">
        <f>PPMT('Assumptions (T&amp;D)'!$C$20,Model!AG$1,'Assumptions (T&amp;D)'!$C$23,Model!$U$2866)</f>
        <v>-0.05398792346</v>
      </c>
      <c r="AF2887" s="373">
        <f>PPMT('Assumptions (T&amp;D)'!$C$20,Model!AH$1,'Assumptions (T&amp;D)'!$C$23,Model!$U$2866)</f>
        <v>-0.05655234982</v>
      </c>
      <c r="AG2887" s="373">
        <f>PPMT('Assumptions (T&amp;D)'!$C$20,Model!AI$1,'Assumptions (T&amp;D)'!$C$23,Model!$U$2866)</f>
        <v>-0.05923858644</v>
      </c>
      <c r="AH2887" s="373">
        <f>PPMT('Assumptions (T&amp;D)'!$C$20,Model!AJ$1,'Assumptions (T&amp;D)'!$C$23,Model!$U$2866)</f>
        <v>-0.0620524193</v>
      </c>
      <c r="AI2887" s="373">
        <f>PPMT('Assumptions (T&amp;D)'!$C$20,Model!AK$1,'Assumptions (T&amp;D)'!$C$23,Model!$U$2866)</f>
        <v>-0.06499990921</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-0.03518264346</v>
      </c>
      <c r="W2888" s="373">
        <f>PPMT('Assumptions (T&amp;D)'!$C$20,Model!X$1,'Assumptions (T&amp;D)'!$C$23,Model!$V$2866)</f>
        <v>-0.03685381903</v>
      </c>
      <c r="X2888" s="373">
        <f>PPMT('Assumptions (T&amp;D)'!$C$20,Model!Y$1,'Assumptions (T&amp;D)'!$C$23,Model!$V$2866)</f>
        <v>-0.03860437543</v>
      </c>
      <c r="Y2888" s="373">
        <f>PPMT('Assumptions (T&amp;D)'!$C$20,Model!Z$1,'Assumptions (T&amp;D)'!$C$23,Model!$V$2866)</f>
        <v>-0.04043808326</v>
      </c>
      <c r="Z2888" s="373">
        <f>PPMT('Assumptions (T&amp;D)'!$C$20,Model!AA$1,'Assumptions (T&amp;D)'!$C$23,Model!$V$2866)</f>
        <v>-0.04235889222</v>
      </c>
      <c r="AA2888" s="373">
        <f>PPMT('Assumptions (T&amp;D)'!$C$20,Model!AB$1,'Assumptions (T&amp;D)'!$C$23,Model!$V$2866)</f>
        <v>-0.0443709396</v>
      </c>
      <c r="AB2888" s="373">
        <f>PPMT('Assumptions (T&amp;D)'!$C$20,Model!AC$1,'Assumptions (T&amp;D)'!$C$23,Model!$V$2866)</f>
        <v>-0.04647855923</v>
      </c>
      <c r="AC2888" s="373">
        <f>PPMT('Assumptions (T&amp;D)'!$C$20,Model!AD$1,'Assumptions (T&amp;D)'!$C$23,Model!$V$2866)</f>
        <v>-0.04868629079</v>
      </c>
      <c r="AD2888" s="373">
        <f>PPMT('Assumptions (T&amp;D)'!$C$20,Model!AE$1,'Assumptions (T&amp;D)'!$C$23,Model!$V$2866)</f>
        <v>-0.05099888961</v>
      </c>
      <c r="AE2888" s="373">
        <f>PPMT('Assumptions (T&amp;D)'!$C$20,Model!AF$1,'Assumptions (T&amp;D)'!$C$23,Model!$V$2866)</f>
        <v>-0.05342133686</v>
      </c>
      <c r="AF2888" s="373">
        <f>PPMT('Assumptions (T&amp;D)'!$C$20,Model!AG$1,'Assumptions (T&amp;D)'!$C$23,Model!$V$2866)</f>
        <v>-0.05595885036</v>
      </c>
      <c r="AG2888" s="373">
        <f>PPMT('Assumptions (T&amp;D)'!$C$20,Model!AH$1,'Assumptions (T&amp;D)'!$C$23,Model!$V$2866)</f>
        <v>-0.05861689576</v>
      </c>
      <c r="AH2888" s="373">
        <f>PPMT('Assumptions (T&amp;D)'!$C$20,Model!AI$1,'Assumptions (T&amp;D)'!$C$23,Model!$V$2866)</f>
        <v>-0.0614011983</v>
      </c>
      <c r="AI2888" s="373">
        <f>PPMT('Assumptions (T&amp;D)'!$C$20,Model!AJ$1,'Assumptions (T&amp;D)'!$C$23,Model!$V$2866)</f>
        <v>-0.06431775522</v>
      </c>
      <c r="AJ2888" s="373">
        <f>PPMT('Assumptions (T&amp;D)'!$C$20,Model!AK$1,'Assumptions (T&amp;D)'!$C$23,Model!$V$2866)</f>
        <v>-0.0673728486</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-0.03587742926</v>
      </c>
      <c r="X2889" s="373">
        <f>PPMT('Assumptions (T&amp;D)'!$C$20,Model!X$1,'Assumptions (T&amp;D)'!$C$23,Model!$W$2866)</f>
        <v>-0.03758160715</v>
      </c>
      <c r="Y2889" s="373">
        <f>PPMT('Assumptions (T&amp;D)'!$C$20,Model!Y$1,'Assumptions (T&amp;D)'!$C$23,Model!$W$2866)</f>
        <v>-0.03936673349</v>
      </c>
      <c r="Z2889" s="373">
        <f>PPMT('Assumptions (T&amp;D)'!$C$20,Model!Z$1,'Assumptions (T&amp;D)'!$C$23,Model!$W$2866)</f>
        <v>-0.04123665333</v>
      </c>
      <c r="AA2889" s="373">
        <f>PPMT('Assumptions (T&amp;D)'!$C$20,Model!AA$1,'Assumptions (T&amp;D)'!$C$23,Model!$W$2866)</f>
        <v>-0.04319539437</v>
      </c>
      <c r="AB2889" s="373">
        <f>PPMT('Assumptions (T&amp;D)'!$C$20,Model!AB$1,'Assumptions (T&amp;D)'!$C$23,Model!$W$2866)</f>
        <v>-0.0452471756</v>
      </c>
      <c r="AC2889" s="373">
        <f>PPMT('Assumptions (T&amp;D)'!$C$20,Model!AC$1,'Assumptions (T&amp;D)'!$C$23,Model!$W$2866)</f>
        <v>-0.04739641644</v>
      </c>
      <c r="AD2889" s="373">
        <f>PPMT('Assumptions (T&amp;D)'!$C$20,Model!AD$1,'Assumptions (T&amp;D)'!$C$23,Model!$W$2866)</f>
        <v>-0.04964774622</v>
      </c>
      <c r="AE2889" s="373">
        <f>PPMT('Assumptions (T&amp;D)'!$C$20,Model!AE$1,'Assumptions (T&amp;D)'!$C$23,Model!$W$2866)</f>
        <v>-0.05200601416</v>
      </c>
      <c r="AF2889" s="373">
        <f>PPMT('Assumptions (T&amp;D)'!$C$20,Model!AF$1,'Assumptions (T&amp;D)'!$C$23,Model!$W$2866)</f>
        <v>-0.05447629984</v>
      </c>
      <c r="AG2889" s="373">
        <f>PPMT('Assumptions (T&amp;D)'!$C$20,Model!AG$1,'Assumptions (T&amp;D)'!$C$23,Model!$W$2866)</f>
        <v>-0.05706392408</v>
      </c>
      <c r="AH2889" s="373">
        <f>PPMT('Assumptions (T&amp;D)'!$C$20,Model!AH$1,'Assumptions (T&amp;D)'!$C$23,Model!$W$2866)</f>
        <v>-0.05977446047</v>
      </c>
      <c r="AI2889" s="373">
        <f>PPMT('Assumptions (T&amp;D)'!$C$20,Model!AI$1,'Assumptions (T&amp;D)'!$C$23,Model!$W$2866)</f>
        <v>-0.06261374735</v>
      </c>
      <c r="AJ2889" s="373">
        <f>PPMT('Assumptions (T&amp;D)'!$C$20,Model!AJ$1,'Assumptions (T&amp;D)'!$C$23,Model!$W$2866)</f>
        <v>-0.06558790034</v>
      </c>
      <c r="AK2889" s="373">
        <f>PPMT('Assumptions (T&amp;D)'!$C$20,Model!AK$1,'Assumptions (T&amp;D)'!$C$23,Model!$W$2866)</f>
        <v>-0.06870332561</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-0.03687991158</v>
      </c>
      <c r="Y2890" s="373">
        <f>PPMT('Assumptions (T&amp;D)'!$C$20,Model!X$1,'Assumptions (T&amp;D)'!$C$23,Model!$X$2866)</f>
        <v>-0.03863170738</v>
      </c>
      <c r="Z2890" s="373">
        <f>PPMT('Assumptions (T&amp;D)'!$C$20,Model!Y$1,'Assumptions (T&amp;D)'!$C$23,Model!$X$2866)</f>
        <v>-0.04046671348</v>
      </c>
      <c r="AA2890" s="373">
        <f>PPMT('Assumptions (T&amp;D)'!$C$20,Model!Z$1,'Assumptions (T&amp;D)'!$C$23,Model!$X$2866)</f>
        <v>-0.04238888237</v>
      </c>
      <c r="AB2890" s="373">
        <f>PPMT('Assumptions (T&amp;D)'!$C$20,Model!AA$1,'Assumptions (T&amp;D)'!$C$23,Model!$X$2866)</f>
        <v>-0.04440235428</v>
      </c>
      <c r="AC2890" s="373">
        <f>PPMT('Assumptions (T&amp;D)'!$C$20,Model!AB$1,'Assumptions (T&amp;D)'!$C$23,Model!$X$2866)</f>
        <v>-0.04651146611</v>
      </c>
      <c r="AD2890" s="373">
        <f>PPMT('Assumptions (T&amp;D)'!$C$20,Model!AC$1,'Assumptions (T&amp;D)'!$C$23,Model!$X$2866)</f>
        <v>-0.04872076075</v>
      </c>
      <c r="AE2890" s="373">
        <f>PPMT('Assumptions (T&amp;D)'!$C$20,Model!AD$1,'Assumptions (T&amp;D)'!$C$23,Model!$X$2866)</f>
        <v>-0.05103499689</v>
      </c>
      <c r="AF2890" s="373">
        <f>PPMT('Assumptions (T&amp;D)'!$C$20,Model!AE$1,'Assumptions (T&amp;D)'!$C$23,Model!$X$2866)</f>
        <v>-0.05345915924</v>
      </c>
      <c r="AG2890" s="373">
        <f>PPMT('Assumptions (T&amp;D)'!$C$20,Model!AF$1,'Assumptions (T&amp;D)'!$C$23,Model!$X$2866)</f>
        <v>-0.0559984693</v>
      </c>
      <c r="AH2890" s="373">
        <f>PPMT('Assumptions (T&amp;D)'!$C$20,Model!AG$1,'Assumptions (T&amp;D)'!$C$23,Model!$X$2866)</f>
        <v>-0.05865839659</v>
      </c>
      <c r="AI2890" s="373">
        <f>PPMT('Assumptions (T&amp;D)'!$C$20,Model!AH$1,'Assumptions (T&amp;D)'!$C$23,Model!$X$2866)</f>
        <v>-0.06144467043</v>
      </c>
      <c r="AJ2890" s="373">
        <f>PPMT('Assumptions (T&amp;D)'!$C$20,Model!AI$1,'Assumptions (T&amp;D)'!$C$23,Model!$X$2866)</f>
        <v>-0.06436329228</v>
      </c>
      <c r="AK2890" s="373">
        <f>PPMT('Assumptions (T&amp;D)'!$C$20,Model!AJ$1,'Assumptions (T&amp;D)'!$C$23,Model!$X$2866)</f>
        <v>-0.06742054866</v>
      </c>
      <c r="AL2890" s="373">
        <f>PPMT('Assumptions (T&amp;D)'!$C$20,Model!AK$1,'Assumptions (T&amp;D)'!$C$23,Model!$X$2866)</f>
        <v>-0.07062302472</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-0.03775810565</v>
      </c>
      <c r="Z2891" s="373">
        <f>PPMT('Assumptions (T&amp;D)'!$C$20,Model!X$1,'Assumptions (T&amp;D)'!$C$23,Model!$Y$2866)</f>
        <v>-0.03955161566</v>
      </c>
      <c r="AA2891" s="373">
        <f>PPMT('Assumptions (T&amp;D)'!$C$20,Model!Y$1,'Assumptions (T&amp;D)'!$C$23,Model!$Y$2866)</f>
        <v>-0.04143031741</v>
      </c>
      <c r="AB2891" s="373">
        <f>PPMT('Assumptions (T&amp;D)'!$C$20,Model!Z$1,'Assumptions (T&amp;D)'!$C$23,Model!$Y$2866)</f>
        <v>-0.04339825749</v>
      </c>
      <c r="AC2891" s="373">
        <f>PPMT('Assumptions (T&amp;D)'!$C$20,Model!AA$1,'Assumptions (T&amp;D)'!$C$23,Model!$Y$2866)</f>
        <v>-0.04545967472</v>
      </c>
      <c r="AD2891" s="373">
        <f>PPMT('Assumptions (T&amp;D)'!$C$20,Model!AB$1,'Assumptions (T&amp;D)'!$C$23,Model!$Y$2866)</f>
        <v>-0.04761900926</v>
      </c>
      <c r="AE2891" s="373">
        <f>PPMT('Assumptions (T&amp;D)'!$C$20,Model!AC$1,'Assumptions (T&amp;D)'!$C$23,Model!$Y$2866)</f>
        <v>-0.0498809122</v>
      </c>
      <c r="AF2891" s="373">
        <f>PPMT('Assumptions (T&amp;D)'!$C$20,Model!AD$1,'Assumptions (T&amp;D)'!$C$23,Model!$Y$2866)</f>
        <v>-0.05225025553</v>
      </c>
      <c r="AG2891" s="373">
        <f>PPMT('Assumptions (T&amp;D)'!$C$20,Model!AE$1,'Assumptions (T&amp;D)'!$C$23,Model!$Y$2866)</f>
        <v>-0.05473214267</v>
      </c>
      <c r="AH2891" s="373">
        <f>PPMT('Assumptions (T&amp;D)'!$C$20,Model!AF$1,'Assumptions (T&amp;D)'!$C$23,Model!$Y$2866)</f>
        <v>-0.05733191945</v>
      </c>
      <c r="AI2891" s="373">
        <f>PPMT('Assumptions (T&amp;D)'!$C$20,Model!AG$1,'Assumptions (T&amp;D)'!$C$23,Model!$Y$2866)</f>
        <v>-0.06005518562</v>
      </c>
      <c r="AJ2891" s="373">
        <f>PPMT('Assumptions (T&amp;D)'!$C$20,Model!AH$1,'Assumptions (T&amp;D)'!$C$23,Model!$Y$2866)</f>
        <v>-0.06290780694</v>
      </c>
      <c r="AK2891" s="373">
        <f>PPMT('Assumptions (T&amp;D)'!$C$20,Model!AI$1,'Assumptions (T&amp;D)'!$C$23,Model!$Y$2866)</f>
        <v>-0.06589592777</v>
      </c>
      <c r="AL2891" s="373">
        <f>PPMT('Assumptions (T&amp;D)'!$C$20,Model!AJ$1,'Assumptions (T&amp;D)'!$C$23,Model!$Y$2866)</f>
        <v>-0.06902598434</v>
      </c>
      <c r="AM2891" s="373">
        <f>PPMT('Assumptions (T&amp;D)'!$C$20,Model!AK$1,'Assumptions (T&amp;D)'!$C$23,Model!$Y$2866)</f>
        <v>-0.07230471859</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-0.0386566023</v>
      </c>
      <c r="AA2892" s="373">
        <f>PPMT('Assumptions (T&amp;D)'!$C$20,Model!X$1,'Assumptions (T&amp;D)'!$C$23,Model!$Z$2866)</f>
        <v>-0.04049279091</v>
      </c>
      <c r="AB2892" s="373">
        <f>PPMT('Assumptions (T&amp;D)'!$C$20,Model!Y$1,'Assumptions (T&amp;D)'!$C$23,Model!$Z$2866)</f>
        <v>-0.04241619848</v>
      </c>
      <c r="AC2892" s="373">
        <f>PPMT('Assumptions (T&amp;D)'!$C$20,Model!Z$1,'Assumptions (T&amp;D)'!$C$23,Model!$Z$2866)</f>
        <v>-0.04443096791</v>
      </c>
      <c r="AD2892" s="373">
        <f>PPMT('Assumptions (T&amp;D)'!$C$20,Model!AA$1,'Assumptions (T&amp;D)'!$C$23,Model!$Z$2866)</f>
        <v>-0.04654143888</v>
      </c>
      <c r="AE2892" s="373">
        <f>PPMT('Assumptions (T&amp;D)'!$C$20,Model!AB$1,'Assumptions (T&amp;D)'!$C$23,Model!$Z$2866)</f>
        <v>-0.04875215723</v>
      </c>
      <c r="AF2892" s="373">
        <f>PPMT('Assumptions (T&amp;D)'!$C$20,Model!AC$1,'Assumptions (T&amp;D)'!$C$23,Model!$Z$2866)</f>
        <v>-0.0510678847</v>
      </c>
      <c r="AG2892" s="373">
        <f>PPMT('Assumptions (T&amp;D)'!$C$20,Model!AD$1,'Assumptions (T&amp;D)'!$C$23,Model!$Z$2866)</f>
        <v>-0.05349360922</v>
      </c>
      <c r="AH2892" s="373">
        <f>PPMT('Assumptions (T&amp;D)'!$C$20,Model!AE$1,'Assumptions (T&amp;D)'!$C$23,Model!$Z$2866)</f>
        <v>-0.05603455566</v>
      </c>
      <c r="AI2892" s="373">
        <f>PPMT('Assumptions (T&amp;D)'!$C$20,Model!AF$1,'Assumptions (T&amp;D)'!$C$23,Model!$Z$2866)</f>
        <v>-0.05869619705</v>
      </c>
      <c r="AJ2892" s="373">
        <f>PPMT('Assumptions (T&amp;D)'!$C$20,Model!AG$1,'Assumptions (T&amp;D)'!$C$23,Model!$Z$2866)</f>
        <v>-0.06148426641</v>
      </c>
      <c r="AK2892" s="373">
        <f>PPMT('Assumptions (T&amp;D)'!$C$20,Model!AH$1,'Assumptions (T&amp;D)'!$C$23,Model!$Z$2866)</f>
        <v>-0.06440476907</v>
      </c>
      <c r="AL2892" s="373">
        <f>PPMT('Assumptions (T&amp;D)'!$C$20,Model!AI$1,'Assumptions (T&amp;D)'!$C$23,Model!$Z$2866)</f>
        <v>-0.0674639956</v>
      </c>
      <c r="AM2892" s="373">
        <f>PPMT('Assumptions (T&amp;D)'!$C$20,Model!AJ$1,'Assumptions (T&amp;D)'!$C$23,Model!$Z$2866)</f>
        <v>-0.07066853539</v>
      </c>
      <c r="AN2892" s="373">
        <f>PPMT('Assumptions (T&amp;D)'!$C$20,Model!AK$1,'Assumptions (T&amp;D)'!$C$23,Model!$Z$2866)</f>
        <v>-0.07402529082</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-0.03957586093</v>
      </c>
      <c r="AB2893" s="373">
        <f>PPMT('Assumptions (T&amp;D)'!$C$20,Model!X$1,'Assumptions (T&amp;D)'!$C$23,Model!$AA$2866)</f>
        <v>-0.04145571433</v>
      </c>
      <c r="AC2893" s="373">
        <f>PPMT('Assumptions (T&amp;D)'!$C$20,Model!Y$1,'Assumptions (T&amp;D)'!$C$23,Model!$AA$2866)</f>
        <v>-0.04342486076</v>
      </c>
      <c r="AD2893" s="373">
        <f>PPMT('Assumptions (T&amp;D)'!$C$20,Model!Z$1,'Assumptions (T&amp;D)'!$C$23,Model!$AA$2866)</f>
        <v>-0.04548754164</v>
      </c>
      <c r="AE2893" s="373">
        <f>PPMT('Assumptions (T&amp;D)'!$C$20,Model!AA$1,'Assumptions (T&amp;D)'!$C$23,Model!$AA$2866)</f>
        <v>-0.04764819987</v>
      </c>
      <c r="AF2893" s="373">
        <f>PPMT('Assumptions (T&amp;D)'!$C$20,Model!AB$1,'Assumptions (T&amp;D)'!$C$23,Model!$AA$2866)</f>
        <v>-0.04991148936</v>
      </c>
      <c r="AG2893" s="373">
        <f>PPMT('Assumptions (T&amp;D)'!$C$20,Model!AC$1,'Assumptions (T&amp;D)'!$C$23,Model!$AA$2866)</f>
        <v>-0.05228228511</v>
      </c>
      <c r="AH2893" s="373">
        <f>PPMT('Assumptions (T&amp;D)'!$C$20,Model!AD$1,'Assumptions (T&amp;D)'!$C$23,Model!$AA$2866)</f>
        <v>-0.05476569365</v>
      </c>
      <c r="AI2893" s="373">
        <f>PPMT('Assumptions (T&amp;D)'!$C$20,Model!AE$1,'Assumptions (T&amp;D)'!$C$23,Model!$AA$2866)</f>
        <v>-0.0573670641</v>
      </c>
      <c r="AJ2893" s="373">
        <f>PPMT('Assumptions (T&amp;D)'!$C$20,Model!AF$1,'Assumptions (T&amp;D)'!$C$23,Model!$AA$2866)</f>
        <v>-0.06009199964</v>
      </c>
      <c r="AK2893" s="373">
        <f>PPMT('Assumptions (T&amp;D)'!$C$20,Model!AG$1,'Assumptions (T&amp;D)'!$C$23,Model!$AA$2866)</f>
        <v>-0.06294636963</v>
      </c>
      <c r="AL2893" s="373">
        <f>PPMT('Assumptions (T&amp;D)'!$C$20,Model!AH$1,'Assumptions (T&amp;D)'!$C$23,Model!$AA$2866)</f>
        <v>-0.06593632218</v>
      </c>
      <c r="AM2893" s="373">
        <f>PPMT('Assumptions (T&amp;D)'!$C$20,Model!AI$1,'Assumptions (T&amp;D)'!$C$23,Model!$AA$2866)</f>
        <v>-0.06906829749</v>
      </c>
      <c r="AN2893" s="373">
        <f>PPMT('Assumptions (T&amp;D)'!$C$20,Model!AJ$1,'Assumptions (T&amp;D)'!$C$23,Model!$AA$2866)</f>
        <v>-0.07234904162</v>
      </c>
      <c r="AO2893" s="373">
        <f>PPMT('Assumptions (T&amp;D)'!$C$20,Model!AK$1,'Assumptions (T&amp;D)'!$C$23,Model!$AA$2866)</f>
        <v>-0.0757856211</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-0.04051635115</v>
      </c>
      <c r="AC2894" s="373">
        <f>PPMT('Assumptions (T&amp;D)'!$C$20,Model!X$1,'Assumptions (T&amp;D)'!$C$23,Model!$AB$2866)</f>
        <v>-0.04244087783</v>
      </c>
      <c r="AD2894" s="373">
        <f>PPMT('Assumptions (T&amp;D)'!$C$20,Model!Y$1,'Assumptions (T&amp;D)'!$C$23,Model!$AB$2866)</f>
        <v>-0.04445681953</v>
      </c>
      <c r="AE2894" s="373">
        <f>PPMT('Assumptions (T&amp;D)'!$C$20,Model!Z$1,'Assumptions (T&amp;D)'!$C$23,Model!$AB$2866)</f>
        <v>-0.04656851846</v>
      </c>
      <c r="AF2894" s="373">
        <f>PPMT('Assumptions (T&amp;D)'!$C$20,Model!AA$1,'Assumptions (T&amp;D)'!$C$23,Model!$AB$2866)</f>
        <v>-0.04878052309</v>
      </c>
      <c r="AG2894" s="373">
        <f>PPMT('Assumptions (T&amp;D)'!$C$20,Model!AB$1,'Assumptions (T&amp;D)'!$C$23,Model!$AB$2866)</f>
        <v>-0.05109759793</v>
      </c>
      <c r="AH2894" s="373">
        <f>PPMT('Assumptions (T&amp;D)'!$C$20,Model!AC$1,'Assumptions (T&amp;D)'!$C$23,Model!$AB$2866)</f>
        <v>-0.05352473383</v>
      </c>
      <c r="AI2894" s="373">
        <f>PPMT('Assumptions (T&amp;D)'!$C$20,Model!AD$1,'Assumptions (T&amp;D)'!$C$23,Model!$AB$2866)</f>
        <v>-0.05606715869</v>
      </c>
      <c r="AJ2894" s="373">
        <f>PPMT('Assumptions (T&amp;D)'!$C$20,Model!AE$1,'Assumptions (T&amp;D)'!$C$23,Model!$AB$2866)</f>
        <v>-0.05873034873</v>
      </c>
      <c r="AK2894" s="373">
        <f>PPMT('Assumptions (T&amp;D)'!$C$20,Model!AF$1,'Assumptions (T&amp;D)'!$C$23,Model!$AB$2866)</f>
        <v>-0.06152004029</v>
      </c>
      <c r="AL2894" s="373">
        <f>PPMT('Assumptions (T&amp;D)'!$C$20,Model!AG$1,'Assumptions (T&amp;D)'!$C$23,Model!$AB$2866)</f>
        <v>-0.06444224221</v>
      </c>
      <c r="AM2894" s="373">
        <f>PPMT('Assumptions (T&amp;D)'!$C$20,Model!AH$1,'Assumptions (T&amp;D)'!$C$23,Model!$AB$2866)</f>
        <v>-0.06750324871</v>
      </c>
      <c r="AN2894" s="373">
        <f>PPMT('Assumptions (T&amp;D)'!$C$20,Model!AI$1,'Assumptions (T&amp;D)'!$C$23,Model!$AB$2866)</f>
        <v>-0.07070965303</v>
      </c>
      <c r="AO2894" s="373">
        <f>PPMT('Assumptions (T&amp;D)'!$C$20,Model!AJ$1,'Assumptions (T&amp;D)'!$C$23,Model!$AB$2866)</f>
        <v>-0.07406836155</v>
      </c>
      <c r="AP2894" s="373">
        <f>PPMT('Assumptions (T&amp;D)'!$C$20,Model!AK$1,'Assumptions (T&amp;D)'!$C$23,Model!$AB$2866)</f>
        <v>-0.07758660872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-0.04147855304</v>
      </c>
      <c r="AD2895" s="373">
        <f>PPMT('Assumptions (T&amp;D)'!$C$20,Model!X$1,'Assumptions (T&amp;D)'!$C$23,Model!$AC$2866)</f>
        <v>-0.04344878431</v>
      </c>
      <c r="AE2895" s="373">
        <f>PPMT('Assumptions (T&amp;D)'!$C$20,Model!Y$1,'Assumptions (T&amp;D)'!$C$23,Model!$AC$2866)</f>
        <v>-0.04551260156</v>
      </c>
      <c r="AF2895" s="373">
        <f>PPMT('Assumptions (T&amp;D)'!$C$20,Model!Z$1,'Assumptions (T&amp;D)'!$C$23,Model!$AC$2866)</f>
        <v>-0.04767445014</v>
      </c>
      <c r="AG2895" s="373">
        <f>PPMT('Assumptions (T&amp;D)'!$C$20,Model!AA$1,'Assumptions (T&amp;D)'!$C$23,Model!$AC$2866)</f>
        <v>-0.04993898652</v>
      </c>
      <c r="AH2895" s="373">
        <f>PPMT('Assumptions (T&amp;D)'!$C$20,Model!AB$1,'Assumptions (T&amp;D)'!$C$23,Model!$AC$2866)</f>
        <v>-0.05231108838</v>
      </c>
      <c r="AI2895" s="373">
        <f>PPMT('Assumptions (T&amp;D)'!$C$20,Model!AC$1,'Assumptions (T&amp;D)'!$C$23,Model!$AC$2866)</f>
        <v>-0.05479586507</v>
      </c>
      <c r="AJ2895" s="373">
        <f>PPMT('Assumptions (T&amp;D)'!$C$20,Model!AD$1,'Assumptions (T&amp;D)'!$C$23,Model!$AC$2866)</f>
        <v>-0.05739866867</v>
      </c>
      <c r="AK2895" s="373">
        <f>PPMT('Assumptions (T&amp;D)'!$C$20,Model!AE$1,'Assumptions (T&amp;D)'!$C$23,Model!$AC$2866)</f>
        <v>-0.06012510543</v>
      </c>
      <c r="AL2895" s="373">
        <f>PPMT('Assumptions (T&amp;D)'!$C$20,Model!AF$1,'Assumptions (T&amp;D)'!$C$23,Model!$AC$2866)</f>
        <v>-0.06298104793</v>
      </c>
      <c r="AM2895" s="373">
        <f>PPMT('Assumptions (T&amp;D)'!$C$20,Model!AG$1,'Assumptions (T&amp;D)'!$C$23,Model!$AC$2866)</f>
        <v>-0.06597264771</v>
      </c>
      <c r="AN2895" s="373">
        <f>PPMT('Assumptions (T&amp;D)'!$C$20,Model!AH$1,'Assumptions (T&amp;D)'!$C$23,Model!$AC$2866)</f>
        <v>-0.06910634848</v>
      </c>
      <c r="AO2895" s="373">
        <f>PPMT('Assumptions (T&amp;D)'!$C$20,Model!AI$1,'Assumptions (T&amp;D)'!$C$23,Model!$AC$2866)</f>
        <v>-0.07238890003</v>
      </c>
      <c r="AP2895" s="373">
        <f>PPMT('Assumptions (T&amp;D)'!$C$20,Model!AJ$1,'Assumptions (T&amp;D)'!$C$23,Model!$AC$2866)</f>
        <v>-0.07582737278</v>
      </c>
      <c r="AQ2895" s="373">
        <f>PPMT('Assumptions (T&amp;D)'!$C$20,Model!AK$1,'Assumptions (T&amp;D)'!$C$23,Model!$AC$2866)</f>
        <v>-0.07942917299</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-0.04246295733</v>
      </c>
      <c r="AE2896" s="373">
        <f>PPMT('Assumptions (T&amp;D)'!$C$20,Model!X$1,'Assumptions (T&amp;D)'!$C$23,Model!$AD$2866)</f>
        <v>-0.0444799478</v>
      </c>
      <c r="AF2896" s="373">
        <f>PPMT('Assumptions (T&amp;D)'!$C$20,Model!Y$1,'Assumptions (T&amp;D)'!$C$23,Model!$AD$2866)</f>
        <v>-0.04659274532</v>
      </c>
      <c r="AG2896" s="373">
        <f>PPMT('Assumptions (T&amp;D)'!$C$20,Model!Z$1,'Assumptions (T&amp;D)'!$C$23,Model!$AD$2866)</f>
        <v>-0.04880590072</v>
      </c>
      <c r="AH2896" s="373">
        <f>PPMT('Assumptions (T&amp;D)'!$C$20,Model!AA$1,'Assumptions (T&amp;D)'!$C$23,Model!$AD$2866)</f>
        <v>-0.05112418101</v>
      </c>
      <c r="AI2896" s="373">
        <f>PPMT('Assumptions (T&amp;D)'!$C$20,Model!AB$1,'Assumptions (T&amp;D)'!$C$23,Model!$AD$2866)</f>
        <v>-0.05355257961</v>
      </c>
      <c r="AJ2896" s="373">
        <f>PPMT('Assumptions (T&amp;D)'!$C$20,Model!AC$1,'Assumptions (T&amp;D)'!$C$23,Model!$AD$2866)</f>
        <v>-0.05609632714</v>
      </c>
      <c r="AK2896" s="373">
        <f>PPMT('Assumptions (T&amp;D)'!$C$20,Model!AD$1,'Assumptions (T&amp;D)'!$C$23,Model!$AD$2866)</f>
        <v>-0.05876090268</v>
      </c>
      <c r="AL2896" s="373">
        <f>PPMT('Assumptions (T&amp;D)'!$C$20,Model!AE$1,'Assumptions (T&amp;D)'!$C$23,Model!$AD$2866)</f>
        <v>-0.06155204555</v>
      </c>
      <c r="AM2896" s="373">
        <f>PPMT('Assumptions (T&amp;D)'!$C$20,Model!AF$1,'Assumptions (T&amp;D)'!$C$23,Model!$AD$2866)</f>
        <v>-0.06447576772</v>
      </c>
      <c r="AN2896" s="373">
        <f>PPMT('Assumptions (T&amp;D)'!$C$20,Model!AG$1,'Assumptions (T&amp;D)'!$C$23,Model!$AD$2866)</f>
        <v>-0.06753836668</v>
      </c>
      <c r="AO2896" s="373">
        <f>PPMT('Assumptions (T&amp;D)'!$C$20,Model!AH$1,'Assumptions (T&amp;D)'!$C$23,Model!$AD$2866)</f>
        <v>-0.0707464391</v>
      </c>
      <c r="AP2896" s="373">
        <f>PPMT('Assumptions (T&amp;D)'!$C$20,Model!AI$1,'Assumptions (T&amp;D)'!$C$23,Model!$AD$2866)</f>
        <v>-0.07410689496</v>
      </c>
      <c r="AQ2896" s="373">
        <f>PPMT('Assumptions (T&amp;D)'!$C$20,Model!AJ$1,'Assumptions (T&amp;D)'!$C$23,Model!$AD$2866)</f>
        <v>-0.07762697247</v>
      </c>
      <c r="AR2896" s="373">
        <f>PPMT('Assumptions (T&amp;D)'!$C$20,Model!AK$1,'Assumptions (T&amp;D)'!$C$23,Model!$AD$2866)</f>
        <v>-0.08131425366</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-0.04347006569</v>
      </c>
      <c r="AF2897" s="373">
        <f>PPMT('Assumptions (T&amp;D)'!$C$20,Model!X$1,'Assumptions (T&amp;D)'!$C$23,Model!$AE$2866)</f>
        <v>-0.04553489381</v>
      </c>
      <c r="AG2897" s="373">
        <f>PPMT('Assumptions (T&amp;D)'!$C$20,Model!Y$1,'Assumptions (T&amp;D)'!$C$23,Model!$AE$2866)</f>
        <v>-0.04769780126</v>
      </c>
      <c r="AH2897" s="373">
        <f>PPMT('Assumptions (T&amp;D)'!$C$20,Model!Z$1,'Assumptions (T&amp;D)'!$C$23,Model!$AE$2866)</f>
        <v>-0.04996344682</v>
      </c>
      <c r="AI2897" s="373">
        <f>PPMT('Assumptions (T&amp;D)'!$C$20,Model!AA$1,'Assumptions (T&amp;D)'!$C$23,Model!$AE$2866)</f>
        <v>-0.05233671055</v>
      </c>
      <c r="AJ2897" s="373">
        <f>PPMT('Assumptions (T&amp;D)'!$C$20,Model!AB$1,'Assumptions (T&amp;D)'!$C$23,Model!$AE$2866)</f>
        <v>-0.0548227043</v>
      </c>
      <c r="AK2897" s="373">
        <f>PPMT('Assumptions (T&amp;D)'!$C$20,Model!AC$1,'Assumptions (T&amp;D)'!$C$23,Model!$AE$2866)</f>
        <v>-0.05742678275</v>
      </c>
      <c r="AL2897" s="373">
        <f>PPMT('Assumptions (T&amp;D)'!$C$20,Model!AD$1,'Assumptions (T&amp;D)'!$C$23,Model!$AE$2866)</f>
        <v>-0.06015455493</v>
      </c>
      <c r="AM2897" s="373">
        <f>PPMT('Assumptions (T&amp;D)'!$C$20,Model!AE$1,'Assumptions (T&amp;D)'!$C$23,Model!$AE$2866)</f>
        <v>-0.06301189629</v>
      </c>
      <c r="AN2897" s="373">
        <f>PPMT('Assumptions (T&amp;D)'!$C$20,Model!AF$1,'Assumptions (T&amp;D)'!$C$23,Model!$AE$2866)</f>
        <v>-0.06600496137</v>
      </c>
      <c r="AO2897" s="373">
        <f>PPMT('Assumptions (T&amp;D)'!$C$20,Model!AG$1,'Assumptions (T&amp;D)'!$C$23,Model!$AE$2866)</f>
        <v>-0.06914019703</v>
      </c>
      <c r="AP2897" s="373">
        <f>PPMT('Assumptions (T&amp;D)'!$C$20,Model!AH$1,'Assumptions (T&amp;D)'!$C$23,Model!$AE$2866)</f>
        <v>-0.07242435639</v>
      </c>
      <c r="AQ2897" s="373">
        <f>PPMT('Assumptions (T&amp;D)'!$C$20,Model!AI$1,'Assumptions (T&amp;D)'!$C$23,Model!$AE$2866)</f>
        <v>-0.07586451332</v>
      </c>
      <c r="AR2897" s="373">
        <f>PPMT('Assumptions (T&amp;D)'!$C$20,Model!AJ$1,'Assumptions (T&amp;D)'!$C$23,Model!$AE$2866)</f>
        <v>-0.0794680777</v>
      </c>
      <c r="AS2897" s="373">
        <f>PPMT('Assumptions (T&amp;D)'!$C$20,Model!AK$1,'Assumptions (T&amp;D)'!$C$23,Model!$AE$2866)</f>
        <v>-0.08324281139</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-0.04450039094</v>
      </c>
      <c r="AG2898" s="373">
        <f>PPMT('Assumptions (T&amp;D)'!$C$20,Model!X$1,'Assumptions (T&amp;D)'!$C$23,Model!$AF$2866)</f>
        <v>-0.04661415951</v>
      </c>
      <c r="AH2898" s="373">
        <f>PPMT('Assumptions (T&amp;D)'!$C$20,Model!Y$1,'Assumptions (T&amp;D)'!$C$23,Model!$AF$2866)</f>
        <v>-0.04882833208</v>
      </c>
      <c r="AI2898" s="373">
        <f>PPMT('Assumptions (T&amp;D)'!$C$20,Model!Z$1,'Assumptions (T&amp;D)'!$C$23,Model!$AF$2866)</f>
        <v>-0.05114767786</v>
      </c>
      <c r="AJ2898" s="373">
        <f>PPMT('Assumptions (T&amp;D)'!$C$20,Model!AA$1,'Assumptions (T&amp;D)'!$C$23,Model!$AF$2866)</f>
        <v>-0.05357719256</v>
      </c>
      <c r="AK2898" s="373">
        <f>PPMT('Assumptions (T&amp;D)'!$C$20,Model!AB$1,'Assumptions (T&amp;D)'!$C$23,Model!$AF$2866)</f>
        <v>-0.0561221092</v>
      </c>
      <c r="AL2898" s="373">
        <f>PPMT('Assumptions (T&amp;D)'!$C$20,Model!AC$1,'Assumptions (T&amp;D)'!$C$23,Model!$AF$2866)</f>
        <v>-0.05878790939</v>
      </c>
      <c r="AM2898" s="373">
        <f>PPMT('Assumptions (T&amp;D)'!$C$20,Model!AD$1,'Assumptions (T&amp;D)'!$C$23,Model!$AF$2866)</f>
        <v>-0.06158033509</v>
      </c>
      <c r="AN2898" s="373">
        <f>PPMT('Assumptions (T&amp;D)'!$C$20,Model!AE$1,'Assumptions (T&amp;D)'!$C$23,Model!$AF$2866)</f>
        <v>-0.064505401</v>
      </c>
      <c r="AO2898" s="373">
        <f>PPMT('Assumptions (T&amp;D)'!$C$20,Model!AF$1,'Assumptions (T&amp;D)'!$C$23,Model!$AF$2866)</f>
        <v>-0.06756940755</v>
      </c>
      <c r="AP2898" s="373">
        <f>PPMT('Assumptions (T&amp;D)'!$C$20,Model!AG$1,'Assumptions (T&amp;D)'!$C$23,Model!$AF$2866)</f>
        <v>-0.07077895441</v>
      </c>
      <c r="AQ2898" s="373">
        <f>PPMT('Assumptions (T&amp;D)'!$C$20,Model!AH$1,'Assumptions (T&amp;D)'!$C$23,Model!$AF$2866)</f>
        <v>-0.07414095474</v>
      </c>
      <c r="AR2898" s="373">
        <f>PPMT('Assumptions (T&amp;D)'!$C$20,Model!AI$1,'Assumptions (T&amp;D)'!$C$23,Model!$AF$2866)</f>
        <v>-0.07766265009</v>
      </c>
      <c r="AS2898" s="373">
        <f>PPMT('Assumptions (T&amp;D)'!$C$20,Model!AJ$1,'Assumptions (T&amp;D)'!$C$23,Model!$AF$2866)</f>
        <v>-0.08135162597</v>
      </c>
      <c r="AT2898" s="373">
        <f>PPMT('Assumptions (T&amp;D)'!$C$20,Model!AK$1,'Assumptions (T&amp;D)'!$C$23,Model!$AF$2866)</f>
        <v>-0.08521582821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-0.04555445729</v>
      </c>
      <c r="AH2899" s="373">
        <f>PPMT('Assumptions (T&amp;D)'!$C$20,Model!X$1,'Assumptions (T&amp;D)'!$C$23,Model!$AG$2866)</f>
        <v>-0.04771829402</v>
      </c>
      <c r="AI2899" s="373">
        <f>PPMT('Assumptions (T&amp;D)'!$C$20,Model!Y$1,'Assumptions (T&amp;D)'!$C$23,Model!$AG$2866)</f>
        <v>-0.04998491298</v>
      </c>
      <c r="AJ2899" s="373">
        <f>PPMT('Assumptions (T&amp;D)'!$C$20,Model!Z$1,'Assumptions (T&amp;D)'!$C$23,Model!$AG$2866)</f>
        <v>-0.05235919635</v>
      </c>
      <c r="AK2899" s="373">
        <f>PPMT('Assumptions (T&amp;D)'!$C$20,Model!AA$1,'Assumptions (T&amp;D)'!$C$23,Model!$AG$2866)</f>
        <v>-0.05484625818</v>
      </c>
      <c r="AL2899" s="373">
        <f>PPMT('Assumptions (T&amp;D)'!$C$20,Model!AB$1,'Assumptions (T&amp;D)'!$C$23,Model!$AG$2866)</f>
        <v>-0.05745145544</v>
      </c>
      <c r="AM2899" s="373">
        <f>PPMT('Assumptions (T&amp;D)'!$C$20,Model!AC$1,'Assumptions (T&amp;D)'!$C$23,Model!$AG$2866)</f>
        <v>-0.06018039957</v>
      </c>
      <c r="AN2899" s="373">
        <f>PPMT('Assumptions (T&amp;D)'!$C$20,Model!AD$1,'Assumptions (T&amp;D)'!$C$23,Model!$AG$2866)</f>
        <v>-0.06303896855</v>
      </c>
      <c r="AO2899" s="373">
        <f>PPMT('Assumptions (T&amp;D)'!$C$20,Model!AE$1,'Assumptions (T&amp;D)'!$C$23,Model!$AG$2866)</f>
        <v>-0.06603331956</v>
      </c>
      <c r="AP2899" s="373">
        <f>PPMT('Assumptions (T&amp;D)'!$C$20,Model!AF$1,'Assumptions (T&amp;D)'!$C$23,Model!$AG$2866)</f>
        <v>-0.06916990224</v>
      </c>
      <c r="AQ2899" s="373">
        <f>PPMT('Assumptions (T&amp;D)'!$C$20,Model!AG$1,'Assumptions (T&amp;D)'!$C$23,Model!$AG$2866)</f>
        <v>-0.07245547259</v>
      </c>
      <c r="AR2899" s="373">
        <f>PPMT('Assumptions (T&amp;D)'!$C$20,Model!AH$1,'Assumptions (T&amp;D)'!$C$23,Model!$AG$2866)</f>
        <v>-0.07589710754</v>
      </c>
      <c r="AS2899" s="373">
        <f>PPMT('Assumptions (T&amp;D)'!$C$20,Model!AI$1,'Assumptions (T&amp;D)'!$C$23,Model!$AG$2866)</f>
        <v>-0.07950222015</v>
      </c>
      <c r="AT2899" s="373">
        <f>PPMT('Assumptions (T&amp;D)'!$C$20,Model!AJ$1,'Assumptions (T&amp;D)'!$C$23,Model!$AG$2866)</f>
        <v>-0.08327857561</v>
      </c>
      <c r="AU2899" s="373">
        <f>PPMT('Assumptions (T&amp;D)'!$C$20,Model!AK$1,'Assumptions (T&amp;D)'!$C$23,Model!$AG$2866)</f>
        <v>-0.08723430795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-0.04663280063</v>
      </c>
      <c r="AI2900" s="373">
        <f>PPMT('Assumptions (T&amp;D)'!$C$20,Model!X$1,'Assumptions (T&amp;D)'!$C$23,Model!$AH$2866)</f>
        <v>-0.04884785866</v>
      </c>
      <c r="AJ2900" s="373">
        <f>PPMT('Assumptions (T&amp;D)'!$C$20,Model!Y$1,'Assumptions (T&amp;D)'!$C$23,Model!$AH$2866)</f>
        <v>-0.05116813194</v>
      </c>
      <c r="AK2900" s="373">
        <f>PPMT('Assumptions (T&amp;D)'!$C$20,Model!Z$1,'Assumptions (T&amp;D)'!$C$23,Model!$AH$2866)</f>
        <v>-0.05359861821</v>
      </c>
      <c r="AL2900" s="373">
        <f>PPMT('Assumptions (T&amp;D)'!$C$20,Model!AA$1,'Assumptions (T&amp;D)'!$C$23,Model!$AH$2866)</f>
        <v>-0.05614455258</v>
      </c>
      <c r="AM2900" s="373">
        <f>PPMT('Assumptions (T&amp;D)'!$C$20,Model!AB$1,'Assumptions (T&amp;D)'!$C$23,Model!$AH$2866)</f>
        <v>-0.05881141882</v>
      </c>
      <c r="AN2900" s="373">
        <f>PPMT('Assumptions (T&amp;D)'!$C$20,Model!AC$1,'Assumptions (T&amp;D)'!$C$23,Model!$AH$2866)</f>
        <v>-0.06160496122</v>
      </c>
      <c r="AO2900" s="373">
        <f>PPMT('Assumptions (T&amp;D)'!$C$20,Model!AD$1,'Assumptions (T&amp;D)'!$C$23,Model!$AH$2866)</f>
        <v>-0.06453119688</v>
      </c>
      <c r="AP2900" s="373">
        <f>PPMT('Assumptions (T&amp;D)'!$C$20,Model!AE$1,'Assumptions (T&amp;D)'!$C$23,Model!$AH$2866)</f>
        <v>-0.06759642873</v>
      </c>
      <c r="AQ2900" s="373">
        <f>PPMT('Assumptions (T&amp;D)'!$C$20,Model!AF$1,'Assumptions (T&amp;D)'!$C$23,Model!$AH$2866)</f>
        <v>-0.07080725909</v>
      </c>
      <c r="AR2900" s="373">
        <f>PPMT('Assumptions (T&amp;D)'!$C$20,Model!AG$1,'Assumptions (T&amp;D)'!$C$23,Model!$AH$2866)</f>
        <v>-0.0741706039</v>
      </c>
      <c r="AS2900" s="373">
        <f>PPMT('Assumptions (T&amp;D)'!$C$20,Model!AH$1,'Assumptions (T&amp;D)'!$C$23,Model!$AH$2866)</f>
        <v>-0.07769370758</v>
      </c>
      <c r="AT2900" s="373">
        <f>PPMT('Assumptions (T&amp;D)'!$C$20,Model!AI$1,'Assumptions (T&amp;D)'!$C$23,Model!$AH$2866)</f>
        <v>-0.08138415869</v>
      </c>
      <c r="AU2900" s="373">
        <f>PPMT('Assumptions (T&amp;D)'!$C$20,Model!AJ$1,'Assumptions (T&amp;D)'!$C$23,Model!$AH$2866)</f>
        <v>-0.08524990623</v>
      </c>
      <c r="AV2900" s="373">
        <f>PPMT('Assumptions (T&amp;D)'!$C$20,Model!AK$1,'Assumptions (T&amp;D)'!$C$23,Model!$AH$2866)</f>
        <v>-0.08929927678</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-0.04773596871</v>
      </c>
      <c r="AJ2901" s="373">
        <f>PPMT('Assumptions (T&amp;D)'!$C$20,Model!X$1,'Assumptions (T&amp;D)'!$C$23,Model!$AI$2866)</f>
        <v>-0.05000342723</v>
      </c>
      <c r="AK2901" s="373">
        <f>PPMT('Assumptions (T&amp;D)'!$C$20,Model!Y$1,'Assumptions (T&amp;D)'!$C$23,Model!$AI$2866)</f>
        <v>-0.05237859002</v>
      </c>
      <c r="AL2901" s="373">
        <f>PPMT('Assumptions (T&amp;D)'!$C$20,Model!Z$1,'Assumptions (T&amp;D)'!$C$23,Model!$AI$2866)</f>
        <v>-0.05486657304</v>
      </c>
      <c r="AM2901" s="373">
        <f>PPMT('Assumptions (T&amp;D)'!$C$20,Model!AA$1,'Assumptions (T&amp;D)'!$C$23,Model!$AI$2866)</f>
        <v>-0.05747273526</v>
      </c>
      <c r="AN2901" s="373">
        <f>PPMT('Assumptions (T&amp;D)'!$C$20,Model!AB$1,'Assumptions (T&amp;D)'!$C$23,Model!$AI$2866)</f>
        <v>-0.06020269019</v>
      </c>
      <c r="AO2901" s="373">
        <f>PPMT('Assumptions (T&amp;D)'!$C$20,Model!AC$1,'Assumptions (T&amp;D)'!$C$23,Model!$AI$2866)</f>
        <v>-0.06306231797</v>
      </c>
      <c r="AP2901" s="373">
        <f>PPMT('Assumptions (T&amp;D)'!$C$20,Model!AD$1,'Assumptions (T&amp;D)'!$C$23,Model!$AI$2866)</f>
        <v>-0.06605777808</v>
      </c>
      <c r="AQ2901" s="373">
        <f>PPMT('Assumptions (T&amp;D)'!$C$20,Model!AE$1,'Assumptions (T&amp;D)'!$C$23,Model!$AI$2866)</f>
        <v>-0.06919552254</v>
      </c>
      <c r="AR2901" s="373">
        <f>PPMT('Assumptions (T&amp;D)'!$C$20,Model!AF$1,'Assumptions (T&amp;D)'!$C$23,Model!$AI$2866)</f>
        <v>-0.07248230986</v>
      </c>
      <c r="AS2901" s="373">
        <f>PPMT('Assumptions (T&amp;D)'!$C$20,Model!AG$1,'Assumptions (T&amp;D)'!$C$23,Model!$AI$2866)</f>
        <v>-0.07592521957</v>
      </c>
      <c r="AT2901" s="373">
        <f>PPMT('Assumptions (T&amp;D)'!$C$20,Model!AH$1,'Assumptions (T&amp;D)'!$C$23,Model!$AI$2866)</f>
        <v>-0.0795316675</v>
      </c>
      <c r="AU2901" s="373">
        <f>PPMT('Assumptions (T&amp;D)'!$C$20,Model!AI$1,'Assumptions (T&amp;D)'!$C$23,Model!$AI$2866)</f>
        <v>-0.08330942171</v>
      </c>
      <c r="AV2901" s="373">
        <f>PPMT('Assumptions (T&amp;D)'!$C$20,Model!AJ$1,'Assumptions (T&amp;D)'!$C$23,Model!$AI$2866)</f>
        <v>-0.08726661924</v>
      </c>
      <c r="AW2901" s="373">
        <f>PPMT('Assumptions (T&amp;D)'!$C$20,Model!AK$1,'Assumptions (T&amp;D)'!$C$23,Model!$AI$2866)</f>
        <v>-0.09141178366</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-0.04886452149</v>
      </c>
      <c r="AK2902" s="373">
        <f>PPMT('Assumptions (T&amp;D)'!$C$20,Model!X$1,'Assumptions (T&amp;D)'!$C$23,Model!$AJ$2866)</f>
        <v>-0.05118558626</v>
      </c>
      <c r="AL2902" s="373">
        <f>PPMT('Assumptions (T&amp;D)'!$C$20,Model!Y$1,'Assumptions (T&amp;D)'!$C$23,Model!$AJ$2866)</f>
        <v>-0.05361690161</v>
      </c>
      <c r="AM2902" s="373">
        <f>PPMT('Assumptions (T&amp;D)'!$C$20,Model!Z$1,'Assumptions (T&amp;D)'!$C$23,Model!$AJ$2866)</f>
        <v>-0.05616370443</v>
      </c>
      <c r="AN2902" s="373">
        <f>PPMT('Assumptions (T&amp;D)'!$C$20,Model!AA$1,'Assumptions (T&amp;D)'!$C$23,Model!$AJ$2866)</f>
        <v>-0.05883148039</v>
      </c>
      <c r="AO2902" s="373">
        <f>PPMT('Assumptions (T&amp;D)'!$C$20,Model!AB$1,'Assumptions (T&amp;D)'!$C$23,Model!$AJ$2866)</f>
        <v>-0.06162597571</v>
      </c>
      <c r="AP2902" s="373">
        <f>PPMT('Assumptions (T&amp;D)'!$C$20,Model!AC$1,'Assumptions (T&amp;D)'!$C$23,Model!$AJ$2866)</f>
        <v>-0.06455320956</v>
      </c>
      <c r="AQ2902" s="373">
        <f>PPMT('Assumptions (T&amp;D)'!$C$20,Model!AD$1,'Assumptions (T&amp;D)'!$C$23,Model!$AJ$2866)</f>
        <v>-0.06761948701</v>
      </c>
      <c r="AR2902" s="373">
        <f>PPMT('Assumptions (T&amp;D)'!$C$20,Model!AE$1,'Assumptions (T&amp;D)'!$C$23,Model!$AJ$2866)</f>
        <v>-0.07083141265</v>
      </c>
      <c r="AS2902" s="373">
        <f>PPMT('Assumptions (T&amp;D)'!$C$20,Model!AF$1,'Assumptions (T&amp;D)'!$C$23,Model!$AJ$2866)</f>
        <v>-0.07419590475</v>
      </c>
      <c r="AT2902" s="373">
        <f>PPMT('Assumptions (T&amp;D)'!$C$20,Model!AG$1,'Assumptions (T&amp;D)'!$C$23,Model!$AJ$2866)</f>
        <v>-0.07772021022</v>
      </c>
      <c r="AU2902" s="373">
        <f>PPMT('Assumptions (T&amp;D)'!$C$20,Model!AH$1,'Assumptions (T&amp;D)'!$C$23,Model!$AJ$2866)</f>
        <v>-0.08141192021</v>
      </c>
      <c r="AV2902" s="373">
        <f>PPMT('Assumptions (T&amp;D)'!$C$20,Model!AI$1,'Assumptions (T&amp;D)'!$C$23,Model!$AJ$2866)</f>
        <v>-0.08527898642</v>
      </c>
      <c r="AW2902" s="373">
        <f>PPMT('Assumptions (T&amp;D)'!$C$20,Model!AJ$1,'Assumptions (T&amp;D)'!$C$23,Model!$AJ$2866)</f>
        <v>-0.08932973827</v>
      </c>
      <c r="AX2902" s="373">
        <f>PPMT('Assumptions (T&amp;D)'!$C$20,Model!AK$1,'Assumptions (T&amp;D)'!$C$23,Model!$AJ$2866)</f>
        <v>-0.09357290084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-0.05001903133</v>
      </c>
      <c r="AL2903" s="373">
        <f>PPMT('Assumptions (T&amp;D)'!$C$20,Model!X$1,'Assumptions (T&amp;D)'!$C$23,Model!$AK$2866)</f>
        <v>-0.05239493532</v>
      </c>
      <c r="AM2903" s="373">
        <f>PPMT('Assumptions (T&amp;D)'!$C$20,Model!Y$1,'Assumptions (T&amp;D)'!$C$23,Model!$AK$2866)</f>
        <v>-0.05488369475</v>
      </c>
      <c r="AN2903" s="373">
        <f>PPMT('Assumptions (T&amp;D)'!$C$20,Model!Z$1,'Assumptions (T&amp;D)'!$C$23,Model!$AK$2866)</f>
        <v>-0.05749067025</v>
      </c>
      <c r="AO2903" s="373">
        <f>PPMT('Assumptions (T&amp;D)'!$C$20,Model!AA$1,'Assumptions (T&amp;D)'!$C$23,Model!$AK$2866)</f>
        <v>-0.06022147709</v>
      </c>
      <c r="AP2903" s="373">
        <f>PPMT('Assumptions (T&amp;D)'!$C$20,Model!AB$1,'Assumptions (T&amp;D)'!$C$23,Model!$AK$2866)</f>
        <v>-0.06308199725</v>
      </c>
      <c r="AQ2903" s="373">
        <f>PPMT('Assumptions (T&amp;D)'!$C$20,Model!AC$1,'Assumptions (T&amp;D)'!$C$23,Model!$AK$2866)</f>
        <v>-0.06607839212</v>
      </c>
      <c r="AR2903" s="373">
        <f>PPMT('Assumptions (T&amp;D)'!$C$20,Model!AD$1,'Assumptions (T&amp;D)'!$C$23,Model!$AK$2866)</f>
        <v>-0.06921711574</v>
      </c>
      <c r="AS2903" s="373">
        <f>PPMT('Assumptions (T&amp;D)'!$C$20,Model!AE$1,'Assumptions (T&amp;D)'!$C$23,Model!$AK$2866)</f>
        <v>-0.07250492874</v>
      </c>
      <c r="AT2903" s="373">
        <f>PPMT('Assumptions (T&amp;D)'!$C$20,Model!AF$1,'Assumptions (T&amp;D)'!$C$23,Model!$AK$2866)</f>
        <v>-0.07594891286</v>
      </c>
      <c r="AU2903" s="373">
        <f>PPMT('Assumptions (T&amp;D)'!$C$20,Model!AG$1,'Assumptions (T&amp;D)'!$C$23,Model!$AK$2866)</f>
        <v>-0.07955648622</v>
      </c>
      <c r="AV2903" s="373">
        <f>PPMT('Assumptions (T&amp;D)'!$C$20,Model!AH$1,'Assumptions (T&amp;D)'!$C$23,Model!$AK$2866)</f>
        <v>-0.08333541931</v>
      </c>
      <c r="AW2903" s="373">
        <f>PPMT('Assumptions (T&amp;D)'!$C$20,Model!AI$1,'Assumptions (T&amp;D)'!$C$23,Model!$AK$2866)</f>
        <v>-0.08729385173</v>
      </c>
      <c r="AX2903" s="373">
        <f>PPMT('Assumptions (T&amp;D)'!$C$20,Model!AJ$1,'Assumptions (T&amp;D)'!$C$23,Model!$AK$2866)</f>
        <v>-0.09144030969</v>
      </c>
      <c r="AY2903" s="373">
        <f>PPMT('Assumptions (T&amp;D)'!$C$20,Model!AK$1,'Assumptions (T&amp;D)'!$C$23,Model!$AK$2866)</f>
        <v>-0.0957837244</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-0.05120008333</v>
      </c>
      <c r="AM2904" s="373">
        <f>PPMT('Assumptions (T&amp;D)'!$C$20,Model!X$1,'Assumptions (T&amp;D)'!$C$23,Model!$AL$2866)</f>
        <v>-0.05363208729</v>
      </c>
      <c r="AN2904" s="373">
        <f>PPMT('Assumptions (T&amp;D)'!$C$20,Model!Y$1,'Assumptions (T&amp;D)'!$C$23,Model!$AL$2866)</f>
        <v>-0.05617961144</v>
      </c>
      <c r="AO2904" s="373">
        <f>PPMT('Assumptions (T&amp;D)'!$C$20,Model!Z$1,'Assumptions (T&amp;D)'!$C$23,Model!$AL$2866)</f>
        <v>-0.05884814298</v>
      </c>
      <c r="AP2904" s="373">
        <f>PPMT('Assumptions (T&amp;D)'!$C$20,Model!AA$1,'Assumptions (T&amp;D)'!$C$23,Model!$AL$2866)</f>
        <v>-0.06164342977</v>
      </c>
      <c r="AQ2904" s="373">
        <f>PPMT('Assumptions (T&amp;D)'!$C$20,Model!AB$1,'Assumptions (T&amp;D)'!$C$23,Model!$AL$2866)</f>
        <v>-0.06457149269</v>
      </c>
      <c r="AR2904" s="373">
        <f>PPMT('Assumptions (T&amp;D)'!$C$20,Model!AC$1,'Assumptions (T&amp;D)'!$C$23,Model!$AL$2866)</f>
        <v>-0.06763863859</v>
      </c>
      <c r="AS2904" s="373">
        <f>PPMT('Assumptions (T&amp;D)'!$C$20,Model!AD$1,'Assumptions (T&amp;D)'!$C$23,Model!$AL$2866)</f>
        <v>-0.07085147392</v>
      </c>
      <c r="AT2904" s="373">
        <f>PPMT('Assumptions (T&amp;D)'!$C$20,Model!AE$1,'Assumptions (T&amp;D)'!$C$23,Model!$AL$2866)</f>
        <v>-0.07421691893</v>
      </c>
      <c r="AU2904" s="373">
        <f>PPMT('Assumptions (T&amp;D)'!$C$20,Model!AF$1,'Assumptions (T&amp;D)'!$C$23,Model!$AL$2866)</f>
        <v>-0.07774222258</v>
      </c>
      <c r="AV2904" s="373">
        <f>PPMT('Assumptions (T&amp;D)'!$C$20,Model!AG$1,'Assumptions (T&amp;D)'!$C$23,Model!$AL$2866)</f>
        <v>-0.08143497815</v>
      </c>
      <c r="AW2904" s="373">
        <f>PPMT('Assumptions (T&amp;D)'!$C$20,Model!AH$1,'Assumptions (T&amp;D)'!$C$23,Model!$AL$2866)</f>
        <v>-0.08530313962</v>
      </c>
      <c r="AX2904" s="373">
        <f>PPMT('Assumptions (T&amp;D)'!$C$20,Model!AI$1,'Assumptions (T&amp;D)'!$C$23,Model!$AL$2866)</f>
        <v>-0.08935503875</v>
      </c>
      <c r="AY2904" s="373">
        <f>PPMT('Assumptions (T&amp;D)'!$C$20,Model!AJ$1,'Assumptions (T&amp;D)'!$C$23,Model!$AL$2866)</f>
        <v>-0.09359940309</v>
      </c>
      <c r="AZ2904" s="373">
        <f>PPMT('Assumptions (T&amp;D)'!$C$20,Model!AK$1,'Assumptions (T&amp;D)'!$C$23,Model!$AL$2866)</f>
        <v>-0.09804537474</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-0.05240827555</v>
      </c>
      <c r="AN2905" s="373">
        <f>PPMT('Assumptions (T&amp;D)'!$C$20,Model!X$1,'Assumptions (T&amp;D)'!$C$23,Model!$AM$2866)</f>
        <v>-0.05489766864</v>
      </c>
      <c r="AO2905" s="373">
        <f>PPMT('Assumptions (T&amp;D)'!$C$20,Model!Y$1,'Assumptions (T&amp;D)'!$C$23,Model!$AM$2866)</f>
        <v>-0.0575053079</v>
      </c>
      <c r="AP2905" s="373">
        <f>PPMT('Assumptions (T&amp;D)'!$C$20,Model!Z$1,'Assumptions (T&amp;D)'!$C$23,Model!$AM$2866)</f>
        <v>-0.06023681003</v>
      </c>
      <c r="AQ2905" s="373">
        <f>PPMT('Assumptions (T&amp;D)'!$C$20,Model!AA$1,'Assumptions (T&amp;D)'!$C$23,Model!$AM$2866)</f>
        <v>-0.0630980585</v>
      </c>
      <c r="AR2905" s="373">
        <f>PPMT('Assumptions (T&amp;D)'!$C$20,Model!AB$1,'Assumptions (T&amp;D)'!$C$23,Model!$AM$2866)</f>
        <v>-0.06609521628</v>
      </c>
      <c r="AS2905" s="373">
        <f>PPMT('Assumptions (T&amp;D)'!$C$20,Model!AC$1,'Assumptions (T&amp;D)'!$C$23,Model!$AM$2866)</f>
        <v>-0.06923473905</v>
      </c>
      <c r="AT2905" s="373">
        <f>PPMT('Assumptions (T&amp;D)'!$C$20,Model!AD$1,'Assumptions (T&amp;D)'!$C$23,Model!$AM$2866)</f>
        <v>-0.07252338916</v>
      </c>
      <c r="AU2905" s="373">
        <f>PPMT('Assumptions (T&amp;D)'!$C$20,Model!AE$1,'Assumptions (T&amp;D)'!$C$23,Model!$AM$2866)</f>
        <v>-0.07596825014</v>
      </c>
      <c r="AV2905" s="373">
        <f>PPMT('Assumptions (T&amp;D)'!$C$20,Model!AF$1,'Assumptions (T&amp;D)'!$C$23,Model!$AM$2866)</f>
        <v>-0.07957674203</v>
      </c>
      <c r="AW2905" s="373">
        <f>PPMT('Assumptions (T&amp;D)'!$C$20,Model!AG$1,'Assumptions (T&amp;D)'!$C$23,Model!$AM$2866)</f>
        <v>-0.08335663727</v>
      </c>
      <c r="AX2905" s="373">
        <f>PPMT('Assumptions (T&amp;D)'!$C$20,Model!AH$1,'Assumptions (T&amp;D)'!$C$23,Model!$AM$2866)</f>
        <v>-0.08731607754</v>
      </c>
      <c r="AY2905" s="373">
        <f>PPMT('Assumptions (T&amp;D)'!$C$20,Model!AI$1,'Assumptions (T&amp;D)'!$C$23,Model!$AM$2866)</f>
        <v>-0.09146359123</v>
      </c>
      <c r="AZ2905" s="373">
        <f>PPMT('Assumptions (T&amp;D)'!$C$20,Model!AJ$1,'Assumptions (T&amp;D)'!$C$23,Model!$AM$2866)</f>
        <v>-0.09580811181</v>
      </c>
      <c r="BA2905" s="373">
        <f>PPMT('Assumptions (T&amp;D)'!$C$20,Model!AK$1,'Assumptions (T&amp;D)'!$C$23,Model!$AM$2866)</f>
        <v>-0.1003589971</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-0.05364421933</v>
      </c>
      <c r="AO2906" s="373">
        <f>PPMT('Assumptions (T&amp;D)'!$C$20,Model!X$1,'Assumptions (T&amp;D)'!$C$23,Model!$AN$2866)</f>
        <v>-0.05619231975</v>
      </c>
      <c r="AP2906" s="373">
        <f>PPMT('Assumptions (T&amp;D)'!$C$20,Model!Y$1,'Assumptions (T&amp;D)'!$C$23,Model!$AN$2866)</f>
        <v>-0.05886145494</v>
      </c>
      <c r="AQ2906" s="373">
        <f>PPMT('Assumptions (T&amp;D)'!$C$20,Model!Z$1,'Assumptions (T&amp;D)'!$C$23,Model!$AN$2866)</f>
        <v>-0.06165737405</v>
      </c>
      <c r="AR2906" s="373">
        <f>PPMT('Assumptions (T&amp;D)'!$C$20,Model!AA$1,'Assumptions (T&amp;D)'!$C$23,Model!$AN$2866)</f>
        <v>-0.06458609931</v>
      </c>
      <c r="AS2906" s="373">
        <f>PPMT('Assumptions (T&amp;D)'!$C$20,Model!AB$1,'Assumptions (T&amp;D)'!$C$23,Model!$AN$2866)</f>
        <v>-0.06765393903</v>
      </c>
      <c r="AT2906" s="373">
        <f>PPMT('Assumptions (T&amp;D)'!$C$20,Model!AC$1,'Assumptions (T&amp;D)'!$C$23,Model!$AN$2866)</f>
        <v>-0.07086750114</v>
      </c>
      <c r="AU2906" s="373">
        <f>PPMT('Assumptions (T&amp;D)'!$C$20,Model!AD$1,'Assumptions (T&amp;D)'!$C$23,Model!$AN$2866)</f>
        <v>-0.07423370744</v>
      </c>
      <c r="AV2906" s="373">
        <f>PPMT('Assumptions (T&amp;D)'!$C$20,Model!AE$1,'Assumptions (T&amp;D)'!$C$23,Model!$AN$2866)</f>
        <v>-0.07775980854</v>
      </c>
      <c r="AW2906" s="373">
        <f>PPMT('Assumptions (T&amp;D)'!$C$20,Model!AF$1,'Assumptions (T&amp;D)'!$C$23,Model!$AN$2866)</f>
        <v>-0.08145339945</v>
      </c>
      <c r="AX2906" s="373">
        <f>PPMT('Assumptions (T&amp;D)'!$C$20,Model!AG$1,'Assumptions (T&amp;D)'!$C$23,Model!$AN$2866)</f>
        <v>-0.08532243592</v>
      </c>
      <c r="AY2906" s="373">
        <f>PPMT('Assumptions (T&amp;D)'!$C$20,Model!AH$1,'Assumptions (T&amp;D)'!$C$23,Model!$AN$2866)</f>
        <v>-0.08937525163</v>
      </c>
      <c r="AZ2906" s="373">
        <f>PPMT('Assumptions (T&amp;D)'!$C$20,Model!AI$1,'Assumptions (T&amp;D)'!$C$23,Model!$AN$2866)</f>
        <v>-0.09362057608</v>
      </c>
      <c r="BA2906" s="373">
        <f>PPMT('Assumptions (T&amp;D)'!$C$20,Model!AJ$1,'Assumptions (T&amp;D)'!$C$23,Model!$AN$2866)</f>
        <v>-0.09806755345</v>
      </c>
      <c r="BB2906" s="373">
        <f>PPMT('Assumptions (T&amp;D)'!$C$20,Model!AK$1,'Assumptions (T&amp;D)'!$C$23,Model!$AN$2866)</f>
        <v>-0.1027257622</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-0.05490853957</v>
      </c>
      <c r="AP2907" s="373">
        <f>PPMT('Assumptions (T&amp;D)'!$C$20,Model!X$1,'Assumptions (T&amp;D)'!$C$23,Model!$AO$2866)</f>
        <v>-0.0575166952</v>
      </c>
      <c r="AQ2907" s="373">
        <f>PPMT('Assumptions (T&amp;D)'!$C$20,Model!Y$1,'Assumptions (T&amp;D)'!$C$23,Model!$AO$2866)</f>
        <v>-0.06024873822</v>
      </c>
      <c r="AR2907" s="373">
        <f>PPMT('Assumptions (T&amp;D)'!$C$20,Model!Z$1,'Assumptions (T&amp;D)'!$C$23,Model!$AO$2866)</f>
        <v>-0.06311055329</v>
      </c>
      <c r="AS2907" s="373">
        <f>PPMT('Assumptions (T&amp;D)'!$C$20,Model!AA$1,'Assumptions (T&amp;D)'!$C$23,Model!$AO$2866)</f>
        <v>-0.06610830457</v>
      </c>
      <c r="AT2907" s="373">
        <f>PPMT('Assumptions (T&amp;D)'!$C$20,Model!AB$1,'Assumptions (T&amp;D)'!$C$23,Model!$AO$2866)</f>
        <v>-0.06924844904</v>
      </c>
      <c r="AU2907" s="373">
        <f>PPMT('Assumptions (T&amp;D)'!$C$20,Model!AC$1,'Assumptions (T&amp;D)'!$C$23,Model!$AO$2866)</f>
        <v>-0.07253775037</v>
      </c>
      <c r="AV2907" s="373">
        <f>PPMT('Assumptions (T&amp;D)'!$C$20,Model!AD$1,'Assumptions (T&amp;D)'!$C$23,Model!$AO$2866)</f>
        <v>-0.07598329351</v>
      </c>
      <c r="AW2907" s="373">
        <f>PPMT('Assumptions (T&amp;D)'!$C$20,Model!AE$1,'Assumptions (T&amp;D)'!$C$23,Model!$AO$2866)</f>
        <v>-0.07959249995</v>
      </c>
      <c r="AX2907" s="373">
        <f>PPMT('Assumptions (T&amp;D)'!$C$20,Model!AF$1,'Assumptions (T&amp;D)'!$C$23,Model!$AO$2866)</f>
        <v>-0.0833731437</v>
      </c>
      <c r="AY2907" s="373">
        <f>PPMT('Assumptions (T&amp;D)'!$C$20,Model!AG$1,'Assumptions (T&amp;D)'!$C$23,Model!$AO$2866)</f>
        <v>-0.08733336802</v>
      </c>
      <c r="AZ2907" s="373">
        <f>PPMT('Assumptions (T&amp;D)'!$C$20,Model!AH$1,'Assumptions (T&amp;D)'!$C$23,Model!$AO$2866)</f>
        <v>-0.091481703</v>
      </c>
      <c r="BA2907" s="373">
        <f>PPMT('Assumptions (T&amp;D)'!$C$20,Model!AI$1,'Assumptions (T&amp;D)'!$C$23,Model!$AO$2866)</f>
        <v>-0.0958270839</v>
      </c>
      <c r="BB2907" s="373">
        <f>PPMT('Assumptions (T&amp;D)'!$C$20,Model!AJ$1,'Assumptions (T&amp;D)'!$C$23,Model!$AO$2866)</f>
        <v>-0.1003788704</v>
      </c>
      <c r="BC2907" s="373">
        <f>PPMT('Assumptions (T&amp;D)'!$C$20,Model!AK$1,'Assumptions (T&amp;D)'!$C$23,Model!$AO$2866)</f>
        <v>-0.1051468667</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-0.05620187503</v>
      </c>
      <c r="AQ2908" s="373">
        <f>PPMT('Assumptions (T&amp;D)'!$C$20,Model!X$1,'Assumptions (T&amp;D)'!$C$23,Model!$AP$2866)</f>
        <v>-0.05887146409</v>
      </c>
      <c r="AR2908" s="373">
        <f>PPMT('Assumptions (T&amp;D)'!$C$20,Model!Y$1,'Assumptions (T&amp;D)'!$C$23,Model!$AP$2866)</f>
        <v>-0.06166785864</v>
      </c>
      <c r="AS2908" s="373">
        <f>PPMT('Assumptions (T&amp;D)'!$C$20,Model!Z$1,'Assumptions (T&amp;D)'!$C$23,Model!$AP$2866)</f>
        <v>-0.06459708192</v>
      </c>
      <c r="AT2908" s="373">
        <f>PPMT('Assumptions (T&amp;D)'!$C$20,Model!AA$1,'Assumptions (T&amp;D)'!$C$23,Model!$AP$2866)</f>
        <v>-0.06766544332</v>
      </c>
      <c r="AU2908" s="373">
        <f>PPMT('Assumptions (T&amp;D)'!$C$20,Model!AB$1,'Assumptions (T&amp;D)'!$C$23,Model!$AP$2866)</f>
        <v>-0.07087955187</v>
      </c>
      <c r="AV2908" s="373">
        <f>PPMT('Assumptions (T&amp;D)'!$C$20,Model!AC$1,'Assumptions (T&amp;D)'!$C$23,Model!$AP$2866)</f>
        <v>-0.07424633059</v>
      </c>
      <c r="AW2908" s="373">
        <f>PPMT('Assumptions (T&amp;D)'!$C$20,Model!AD$1,'Assumptions (T&amp;D)'!$C$23,Model!$AP$2866)</f>
        <v>-0.07777303129</v>
      </c>
      <c r="AX2908" s="373">
        <f>PPMT('Assumptions (T&amp;D)'!$C$20,Model!AE$1,'Assumptions (T&amp;D)'!$C$23,Model!$AP$2866)</f>
        <v>-0.08146725028</v>
      </c>
      <c r="AY2908" s="373">
        <f>PPMT('Assumptions (T&amp;D)'!$C$20,Model!AF$1,'Assumptions (T&amp;D)'!$C$23,Model!$AP$2866)</f>
        <v>-0.08533694466</v>
      </c>
      <c r="AZ2908" s="373">
        <f>PPMT('Assumptions (T&amp;D)'!$C$20,Model!AG$1,'Assumptions (T&amp;D)'!$C$23,Model!$AP$2866)</f>
        <v>-0.08939044954</v>
      </c>
      <c r="BA2908" s="373">
        <f>PPMT('Assumptions (T&amp;D)'!$C$20,Model!AH$1,'Assumptions (T&amp;D)'!$C$23,Model!$AP$2866)</f>
        <v>-0.09363649589</v>
      </c>
      <c r="BB2908" s="373">
        <f>PPMT('Assumptions (T&amp;D)'!$C$20,Model!AI$1,'Assumptions (T&amp;D)'!$C$23,Model!$AP$2866)</f>
        <v>-0.09808422944</v>
      </c>
      <c r="BC2908" s="373">
        <f>PPMT('Assumptions (T&amp;D)'!$C$20,Model!AJ$1,'Assumptions (T&amp;D)'!$C$23,Model!$AP$2866)</f>
        <v>-0.1027432303</v>
      </c>
      <c r="BD2908" s="373">
        <f>PPMT('Assumptions (T&amp;D)'!$C$20,Model!AK$1,'Assumptions (T&amp;D)'!$C$23,Model!$AP$2866)</f>
        <v>-0.1076235338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-0.05752487863</v>
      </c>
      <c r="AR2909" s="373">
        <f>PPMT('Assumptions (T&amp;D)'!$C$20,Model!X$1,'Assumptions (T&amp;D)'!$C$23,Model!$AQ$2866)</f>
        <v>-0.06025731037</v>
      </c>
      <c r="AS2909" s="373">
        <f>PPMT('Assumptions (T&amp;D)'!$C$20,Model!Y$1,'Assumptions (T&amp;D)'!$C$23,Model!$AQ$2866)</f>
        <v>-0.06311953261</v>
      </c>
      <c r="AT2909" s="373">
        <f>PPMT('Assumptions (T&amp;D)'!$C$20,Model!Z$1,'Assumptions (T&amp;D)'!$C$23,Model!$AQ$2866)</f>
        <v>-0.06611771041</v>
      </c>
      <c r="AU2909" s="373">
        <f>PPMT('Assumptions (T&amp;D)'!$C$20,Model!AA$1,'Assumptions (T&amp;D)'!$C$23,Model!$AQ$2866)</f>
        <v>-0.06925830165</v>
      </c>
      <c r="AV2909" s="373">
        <f>PPMT('Assumptions (T&amp;D)'!$C$20,Model!AB$1,'Assumptions (T&amp;D)'!$C$23,Model!$AQ$2866)</f>
        <v>-0.07254807098</v>
      </c>
      <c r="AW2909" s="373">
        <f>PPMT('Assumptions (T&amp;D)'!$C$20,Model!AC$1,'Assumptions (T&amp;D)'!$C$23,Model!$AQ$2866)</f>
        <v>-0.07599410435</v>
      </c>
      <c r="AX2909" s="373">
        <f>PPMT('Assumptions (T&amp;D)'!$C$20,Model!AD$1,'Assumptions (T&amp;D)'!$C$23,Model!$AQ$2866)</f>
        <v>-0.07960382431</v>
      </c>
      <c r="AY2909" s="373">
        <f>PPMT('Assumptions (T&amp;D)'!$C$20,Model!AE$1,'Assumptions (T&amp;D)'!$C$23,Model!$AQ$2866)</f>
        <v>-0.08338500596</v>
      </c>
      <c r="AZ2909" s="373">
        <f>PPMT('Assumptions (T&amp;D)'!$C$20,Model!AF$1,'Assumptions (T&amp;D)'!$C$23,Model!$AQ$2866)</f>
        <v>-0.08734579375</v>
      </c>
      <c r="BA2909" s="373">
        <f>PPMT('Assumptions (T&amp;D)'!$C$20,Model!AG$1,'Assumptions (T&amp;D)'!$C$23,Model!$AQ$2866)</f>
        <v>-0.09149471895</v>
      </c>
      <c r="BB2909" s="373">
        <f>PPMT('Assumptions (T&amp;D)'!$C$20,Model!AH$1,'Assumptions (T&amp;D)'!$C$23,Model!$AQ$2866)</f>
        <v>-0.0958407181</v>
      </c>
      <c r="BC2909" s="373">
        <f>PPMT('Assumptions (T&amp;D)'!$C$20,Model!AI$1,'Assumptions (T&amp;D)'!$C$23,Model!$AQ$2866)</f>
        <v>-0.1003931522</v>
      </c>
      <c r="BD2909" s="373">
        <f>PPMT('Assumptions (T&amp;D)'!$C$20,Model!AJ$1,'Assumptions (T&amp;D)'!$C$23,Model!$AQ$2866)</f>
        <v>-0.1051618269</v>
      </c>
      <c r="BE2909" s="373">
        <f>PPMT('Assumptions (T&amp;D)'!$C$20,Model!AK$1,'Assumptions (T&amp;D)'!$C$23,Model!$AQ$2866)</f>
        <v>-0.1101570137</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-0.05887821776</v>
      </c>
      <c r="AS2910" s="373">
        <f>PPMT('Assumptions (T&amp;D)'!$C$20,Model!X$1,'Assumptions (T&amp;D)'!$C$23,Model!$AR$2866)</f>
        <v>-0.06167493311</v>
      </c>
      <c r="AT2910" s="373">
        <f>PPMT('Assumptions (T&amp;D)'!$C$20,Model!Y$1,'Assumptions (T&amp;D)'!$C$23,Model!$AR$2866)</f>
        <v>-0.06460449243</v>
      </c>
      <c r="AU2910" s="373">
        <f>PPMT('Assumptions (T&amp;D)'!$C$20,Model!Z$1,'Assumptions (T&amp;D)'!$C$23,Model!$AR$2866)</f>
        <v>-0.06767320582</v>
      </c>
      <c r="AV2910" s="373">
        <f>PPMT('Assumptions (T&amp;D)'!$C$20,Model!AA$1,'Assumptions (T&amp;D)'!$C$23,Model!$AR$2866)</f>
        <v>-0.0708876831</v>
      </c>
      <c r="AW2910" s="373">
        <f>PPMT('Assumptions (T&amp;D)'!$C$20,Model!AB$1,'Assumptions (T&amp;D)'!$C$23,Model!$AR$2866)</f>
        <v>-0.07425484804</v>
      </c>
      <c r="AX2910" s="373">
        <f>PPMT('Assumptions (T&amp;D)'!$C$20,Model!AC$1,'Assumptions (T&amp;D)'!$C$23,Model!$AR$2866)</f>
        <v>-0.07778195333</v>
      </c>
      <c r="AY2910" s="373">
        <f>PPMT('Assumptions (T&amp;D)'!$C$20,Model!AD$1,'Assumptions (T&amp;D)'!$C$23,Model!$AR$2866)</f>
        <v>-0.08147659611</v>
      </c>
      <c r="AZ2910" s="373">
        <f>PPMT('Assumptions (T&amp;D)'!$C$20,Model!AE$1,'Assumptions (T&amp;D)'!$C$23,Model!$AR$2866)</f>
        <v>-0.08534673442</v>
      </c>
      <c r="BA2910" s="373">
        <f>PPMT('Assumptions (T&amp;D)'!$C$20,Model!AF$1,'Assumptions (T&amp;D)'!$C$23,Model!$AR$2866)</f>
        <v>-0.08940070431</v>
      </c>
      <c r="BB2910" s="373">
        <f>PPMT('Assumptions (T&amp;D)'!$C$20,Model!AG$1,'Assumptions (T&amp;D)'!$C$23,Model!$AR$2866)</f>
        <v>-0.09364723776</v>
      </c>
      <c r="BC2910" s="373">
        <f>PPMT('Assumptions (T&amp;D)'!$C$20,Model!AH$1,'Assumptions (T&amp;D)'!$C$23,Model!$AR$2866)</f>
        <v>-0.09809548156</v>
      </c>
      <c r="BD2910" s="373">
        <f>PPMT('Assumptions (T&amp;D)'!$C$20,Model!AI$1,'Assumptions (T&amp;D)'!$C$23,Model!$AR$2866)</f>
        <v>-0.1027550169</v>
      </c>
      <c r="BE2910" s="373">
        <f>PPMT('Assumptions (T&amp;D)'!$C$20,Model!AJ$1,'Assumptions (T&amp;D)'!$C$23,Model!$AR$2866)</f>
        <v>-0.1076358802</v>
      </c>
      <c r="BF2910" s="373">
        <f>PPMT('Assumptions (T&amp;D)'!$C$20,Model!AK$1,'Assumptions (T&amp;D)'!$C$23,Model!$AR$2866)</f>
        <v>-0.1127485845</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-0.06026257461</v>
      </c>
      <c r="AT2911" s="373">
        <f>PPMT('Assumptions (T&amp;D)'!$C$20,Model!X$1,'Assumptions (T&amp;D)'!$C$23,Model!$AS$2866)</f>
        <v>-0.06312504691</v>
      </c>
      <c r="AU2911" s="373">
        <f>PPMT('Assumptions (T&amp;D)'!$C$20,Model!Y$1,'Assumptions (T&amp;D)'!$C$23,Model!$AS$2866)</f>
        <v>-0.06612348663</v>
      </c>
      <c r="AV2911" s="373">
        <f>PPMT('Assumptions (T&amp;D)'!$C$20,Model!Z$1,'Assumptions (T&amp;D)'!$C$23,Model!$AS$2866)</f>
        <v>-0.06926435225</v>
      </c>
      <c r="AW2911" s="373">
        <f>PPMT('Assumptions (T&amp;D)'!$C$20,Model!AA$1,'Assumptions (T&amp;D)'!$C$23,Model!$AS$2866)</f>
        <v>-0.07255440898</v>
      </c>
      <c r="AX2911" s="373">
        <f>PPMT('Assumptions (T&amp;D)'!$C$20,Model!AB$1,'Assumptions (T&amp;D)'!$C$23,Model!$AS$2866)</f>
        <v>-0.07600074341</v>
      </c>
      <c r="AY2911" s="373">
        <f>PPMT('Assumptions (T&amp;D)'!$C$20,Model!AC$1,'Assumptions (T&amp;D)'!$C$23,Model!$AS$2866)</f>
        <v>-0.07961077872</v>
      </c>
      <c r="AZ2911" s="373">
        <f>PPMT('Assumptions (T&amp;D)'!$C$20,Model!AD$1,'Assumptions (T&amp;D)'!$C$23,Model!$AS$2866)</f>
        <v>-0.08339229071</v>
      </c>
      <c r="BA2911" s="373">
        <f>PPMT('Assumptions (T&amp;D)'!$C$20,Model!AE$1,'Assumptions (T&amp;D)'!$C$23,Model!$AS$2866)</f>
        <v>-0.08735342452</v>
      </c>
      <c r="BB2911" s="373">
        <f>PPMT('Assumptions (T&amp;D)'!$C$20,Model!AF$1,'Assumptions (T&amp;D)'!$C$23,Model!$AS$2866)</f>
        <v>-0.09150271218</v>
      </c>
      <c r="BC2911" s="373">
        <f>PPMT('Assumptions (T&amp;D)'!$C$20,Model!AG$1,'Assumptions (T&amp;D)'!$C$23,Model!$AS$2866)</f>
        <v>-0.09584909101</v>
      </c>
      <c r="BD2911" s="373">
        <f>PPMT('Assumptions (T&amp;D)'!$C$20,Model!AH$1,'Assumptions (T&amp;D)'!$C$23,Model!$AS$2866)</f>
        <v>-0.1004019228</v>
      </c>
      <c r="BE2911" s="373">
        <f>PPMT('Assumptions (T&amp;D)'!$C$20,Model!AI$1,'Assumptions (T&amp;D)'!$C$23,Model!$AS$2866)</f>
        <v>-0.1051710142</v>
      </c>
      <c r="BF2911" s="373">
        <f>PPMT('Assumptions (T&amp;D)'!$C$20,Model!AJ$1,'Assumptions (T&amp;D)'!$C$23,Model!$AS$2866)</f>
        <v>-0.1101666373</v>
      </c>
      <c r="BG2911" s="373">
        <f>PPMT('Assumptions (T&amp;D)'!$C$20,Model!AK$1,'Assumptions (T&amp;D)'!$C$23,Model!$AS$2866)</f>
        <v>-0.1153995526</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-0.06167864647</v>
      </c>
      <c r="AU2912" s="373">
        <f>PPMT('Assumptions (T&amp;D)'!$C$20,Model!X$1,'Assumptions (T&amp;D)'!$C$23,Model!$AT$2866)</f>
        <v>-0.06460838218</v>
      </c>
      <c r="AV2912" s="373">
        <f>PPMT('Assumptions (T&amp;D)'!$C$20,Model!Y$1,'Assumptions (T&amp;D)'!$C$23,Model!$AT$2866)</f>
        <v>-0.06767728033</v>
      </c>
      <c r="AW2912" s="373">
        <f>PPMT('Assumptions (T&amp;D)'!$C$20,Model!Z$1,'Assumptions (T&amp;D)'!$C$23,Model!$AT$2866)</f>
        <v>-0.07089195115</v>
      </c>
      <c r="AX2912" s="373">
        <f>PPMT('Assumptions (T&amp;D)'!$C$20,Model!AA$1,'Assumptions (T&amp;D)'!$C$23,Model!$AT$2866)</f>
        <v>-0.07425931883</v>
      </c>
      <c r="AY2912" s="373">
        <f>PPMT('Assumptions (T&amp;D)'!$C$20,Model!AB$1,'Assumptions (T&amp;D)'!$C$23,Model!$AT$2866)</f>
        <v>-0.07778663647</v>
      </c>
      <c r="AZ2912" s="373">
        <f>PPMT('Assumptions (T&amp;D)'!$C$20,Model!AC$1,'Assumptions (T&amp;D)'!$C$23,Model!$AT$2866)</f>
        <v>-0.08148150171</v>
      </c>
      <c r="BA2912" s="373">
        <f>PPMT('Assumptions (T&amp;D)'!$C$20,Model!AD$1,'Assumptions (T&amp;D)'!$C$23,Model!$AT$2866)</f>
        <v>-0.08535187304</v>
      </c>
      <c r="BB2912" s="373">
        <f>PPMT('Assumptions (T&amp;D)'!$C$20,Model!AE$1,'Assumptions (T&amp;D)'!$C$23,Model!$AT$2866)</f>
        <v>-0.08940608701</v>
      </c>
      <c r="BC2912" s="373">
        <f>PPMT('Assumptions (T&amp;D)'!$C$20,Model!AF$1,'Assumptions (T&amp;D)'!$C$23,Model!$AT$2866)</f>
        <v>-0.09365287614</v>
      </c>
      <c r="BD2912" s="373">
        <f>PPMT('Assumptions (T&amp;D)'!$C$20,Model!AG$1,'Assumptions (T&amp;D)'!$C$23,Model!$AT$2866)</f>
        <v>-0.09810138776</v>
      </c>
      <c r="BE2912" s="373">
        <f>PPMT('Assumptions (T&amp;D)'!$C$20,Model!AH$1,'Assumptions (T&amp;D)'!$C$23,Model!$AT$2866)</f>
        <v>-0.1027612037</v>
      </c>
      <c r="BF2912" s="373">
        <f>PPMT('Assumptions (T&amp;D)'!$C$20,Model!AI$1,'Assumptions (T&amp;D)'!$C$23,Model!$AT$2866)</f>
        <v>-0.1076423608</v>
      </c>
      <c r="BG2912" s="373">
        <f>PPMT('Assumptions (T&amp;D)'!$C$20,Model!AJ$1,'Assumptions (T&amp;D)'!$C$23,Model!$AT$2866)</f>
        <v>-0.112755373</v>
      </c>
      <c r="BH2912" s="373">
        <f>PPMT('Assumptions (T&amp;D)'!$C$20,Model!AK$1,'Assumptions (T&amp;D)'!$C$23,Model!$AT$2866)</f>
        <v>-0.1181112532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-0.06312714608</v>
      </c>
      <c r="AV2913" s="373">
        <f>PPMT('Assumptions (T&amp;D)'!$C$20,Model!X$1,'Assumptions (T&amp;D)'!$C$23,Model!$AU$2866)</f>
        <v>-0.06612568552</v>
      </c>
      <c r="AW2913" s="373">
        <f>PPMT('Assumptions (T&amp;D)'!$C$20,Model!Y$1,'Assumptions (T&amp;D)'!$C$23,Model!$AU$2866)</f>
        <v>-0.06926665559</v>
      </c>
      <c r="AX2913" s="373">
        <f>PPMT('Assumptions (T&amp;D)'!$C$20,Model!Z$1,'Assumptions (T&amp;D)'!$C$23,Model!$AU$2866)</f>
        <v>-0.07255682173</v>
      </c>
      <c r="AY2913" s="373">
        <f>PPMT('Assumptions (T&amp;D)'!$C$20,Model!AA$1,'Assumptions (T&amp;D)'!$C$23,Model!$AU$2866)</f>
        <v>-0.07600327076</v>
      </c>
      <c r="AZ2913" s="373">
        <f>PPMT('Assumptions (T&amp;D)'!$C$20,Model!AB$1,'Assumptions (T&amp;D)'!$C$23,Model!$AU$2866)</f>
        <v>-0.07961342612</v>
      </c>
      <c r="BA2913" s="373">
        <f>PPMT('Assumptions (T&amp;D)'!$C$20,Model!AC$1,'Assumptions (T&amp;D)'!$C$23,Model!$AU$2866)</f>
        <v>-0.08339506386</v>
      </c>
      <c r="BB2913" s="373">
        <f>PPMT('Assumptions (T&amp;D)'!$C$20,Model!AD$1,'Assumptions (T&amp;D)'!$C$23,Model!$AU$2866)</f>
        <v>-0.08735632939</v>
      </c>
      <c r="BC2913" s="373">
        <f>PPMT('Assumptions (T&amp;D)'!$C$20,Model!AE$1,'Assumptions (T&amp;D)'!$C$23,Model!$AU$2866)</f>
        <v>-0.09150575504</v>
      </c>
      <c r="BD2913" s="373">
        <f>PPMT('Assumptions (T&amp;D)'!$C$20,Model!AF$1,'Assumptions (T&amp;D)'!$C$23,Model!$AU$2866)</f>
        <v>-0.0958522784</v>
      </c>
      <c r="BE2913" s="373">
        <f>PPMT('Assumptions (T&amp;D)'!$C$20,Model!AG$1,'Assumptions (T&amp;D)'!$C$23,Model!$AU$2866)</f>
        <v>-0.1004052616</v>
      </c>
      <c r="BF2913" s="373">
        <f>PPMT('Assumptions (T&amp;D)'!$C$20,Model!AH$1,'Assumptions (T&amp;D)'!$C$23,Model!$AU$2866)</f>
        <v>-0.1051745116</v>
      </c>
      <c r="BG2913" s="373">
        <f>PPMT('Assumptions (T&amp;D)'!$C$20,Model!AI$1,'Assumptions (T&amp;D)'!$C$23,Model!$AU$2866)</f>
        <v>-0.1101703009</v>
      </c>
      <c r="BH2913" s="373">
        <f>PPMT('Assumptions (T&amp;D)'!$C$20,Model!AJ$1,'Assumptions (T&amp;D)'!$C$23,Model!$AU$2866)</f>
        <v>-0.1154033901</v>
      </c>
      <c r="BI2913" s="373">
        <f>PPMT('Assumptions (T&amp;D)'!$C$20,Model!AK$1,'Assumptions (T&amp;D)'!$C$23,Model!$AU$2866)</f>
        <v>-0.1208850512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-0.06460880197</v>
      </c>
      <c r="AW2914" s="373">
        <f>PPMT('Assumptions (T&amp;D)'!$C$20,Model!X$1,'Assumptions (T&amp;D)'!$C$23,Model!$AV$2866)</f>
        <v>-0.06767772006</v>
      </c>
      <c r="AX2914" s="373">
        <f>PPMT('Assumptions (T&amp;D)'!$C$20,Model!Y$1,'Assumptions (T&amp;D)'!$C$23,Model!$AV$2866)</f>
        <v>-0.07089241176</v>
      </c>
      <c r="AY2914" s="373">
        <f>PPMT('Assumptions (T&amp;D)'!$C$20,Model!Z$1,'Assumptions (T&amp;D)'!$C$23,Model!$AV$2866)</f>
        <v>-0.07425980132</v>
      </c>
      <c r="AZ2914" s="373">
        <f>PPMT('Assumptions (T&amp;D)'!$C$20,Model!AA$1,'Assumptions (T&amp;D)'!$C$23,Model!$AV$2866)</f>
        <v>-0.07778714189</v>
      </c>
      <c r="BA2914" s="373">
        <f>PPMT('Assumptions (T&amp;D)'!$C$20,Model!AB$1,'Assumptions (T&amp;D)'!$C$23,Model!$AV$2866)</f>
        <v>-0.08148203112</v>
      </c>
      <c r="BB2914" s="373">
        <f>PPMT('Assumptions (T&amp;D)'!$C$20,Model!AC$1,'Assumptions (T&amp;D)'!$C$23,Model!$AV$2866)</f>
        <v>-0.0853524276</v>
      </c>
      <c r="BC2914" s="373">
        <f>PPMT('Assumptions (T&amp;D)'!$C$20,Model!AD$1,'Assumptions (T&amp;D)'!$C$23,Model!$AV$2866)</f>
        <v>-0.08940666791</v>
      </c>
      <c r="BD2914" s="373">
        <f>PPMT('Assumptions (T&amp;D)'!$C$20,Model!AE$1,'Assumptions (T&amp;D)'!$C$23,Model!$AV$2866)</f>
        <v>-0.09365348464</v>
      </c>
      <c r="BE2914" s="373">
        <f>PPMT('Assumptions (T&amp;D)'!$C$20,Model!AF$1,'Assumptions (T&amp;D)'!$C$23,Model!$AV$2866)</f>
        <v>-0.09810202516</v>
      </c>
      <c r="BF2914" s="373">
        <f>PPMT('Assumptions (T&amp;D)'!$C$20,Model!AG$1,'Assumptions (T&amp;D)'!$C$23,Model!$AV$2866)</f>
        <v>-0.1027618714</v>
      </c>
      <c r="BG2914" s="373">
        <f>PPMT('Assumptions (T&amp;D)'!$C$20,Model!AH$1,'Assumptions (T&amp;D)'!$C$23,Model!$AV$2866)</f>
        <v>-0.1076430602</v>
      </c>
      <c r="BH2914" s="373">
        <f>PPMT('Assumptions (T&amp;D)'!$C$20,Model!AI$1,'Assumptions (T&amp;D)'!$C$23,Model!$AV$2866)</f>
        <v>-0.1127561056</v>
      </c>
      <c r="BI2914" s="373">
        <f>PPMT('Assumptions (T&amp;D)'!$C$20,Model!AJ$1,'Assumptions (T&amp;D)'!$C$23,Model!$AV$2866)</f>
        <v>-0.1181120206</v>
      </c>
      <c r="BJ2914" s="373">
        <f>PPMT('Assumptions (T&amp;D)'!$C$20,Model!AK$1,'Assumptions (T&amp;D)'!$C$23,Model!$AV$2866)</f>
        <v>-0.1237223416</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-0.06612435877</v>
      </c>
      <c r="AX2915" s="373">
        <f>PPMT('Assumptions (T&amp;D)'!$C$20,Model!X$1,'Assumptions (T&amp;D)'!$C$23,Model!$AW$2866)</f>
        <v>-0.06926526581</v>
      </c>
      <c r="AY2915" s="373">
        <f>PPMT('Assumptions (T&amp;D)'!$C$20,Model!Y$1,'Assumptions (T&amp;D)'!$C$23,Model!$AW$2866)</f>
        <v>-0.07255536594</v>
      </c>
      <c r="AZ2915" s="373">
        <f>PPMT('Assumptions (T&amp;D)'!$C$20,Model!Z$1,'Assumptions (T&amp;D)'!$C$23,Model!$AW$2866)</f>
        <v>-0.07600174582</v>
      </c>
      <c r="BA2915" s="373">
        <f>PPMT('Assumptions (T&amp;D)'!$C$20,Model!AA$1,'Assumptions (T&amp;D)'!$C$23,Model!$AW$2866)</f>
        <v>-0.07961182875</v>
      </c>
      <c r="BB2915" s="373">
        <f>PPMT('Assumptions (T&amp;D)'!$C$20,Model!AB$1,'Assumptions (T&amp;D)'!$C$23,Model!$AW$2866)</f>
        <v>-0.08339339061</v>
      </c>
      <c r="BC2915" s="373">
        <f>PPMT('Assumptions (T&amp;D)'!$C$20,Model!AC$1,'Assumptions (T&amp;D)'!$C$23,Model!$AW$2866)</f>
        <v>-0.08735457667</v>
      </c>
      <c r="BD2915" s="373">
        <f>PPMT('Assumptions (T&amp;D)'!$C$20,Model!AD$1,'Assumptions (T&amp;D)'!$C$23,Model!$AW$2866)</f>
        <v>-0.09150391906</v>
      </c>
      <c r="BE2915" s="373">
        <f>PPMT('Assumptions (T&amp;D)'!$C$20,Model!AE$1,'Assumptions (T&amp;D)'!$C$23,Model!$AW$2866)</f>
        <v>-0.09585035522</v>
      </c>
      <c r="BF2915" s="373">
        <f>PPMT('Assumptions (T&amp;D)'!$C$20,Model!AF$1,'Assumptions (T&amp;D)'!$C$23,Model!$AW$2866)</f>
        <v>-0.1004032471</v>
      </c>
      <c r="BG2915" s="373">
        <f>PPMT('Assumptions (T&amp;D)'!$C$20,Model!AG$1,'Assumptions (T&amp;D)'!$C$23,Model!$AW$2866)</f>
        <v>-0.1051724013</v>
      </c>
      <c r="BH2915" s="373">
        <f>PPMT('Assumptions (T&amp;D)'!$C$20,Model!AH$1,'Assumptions (T&amp;D)'!$C$23,Model!$AW$2866)</f>
        <v>-0.1101680904</v>
      </c>
      <c r="BI2915" s="373">
        <f>PPMT('Assumptions (T&amp;D)'!$C$20,Model!AI$1,'Assumptions (T&amp;D)'!$C$23,Model!$AW$2866)</f>
        <v>-0.1154010747</v>
      </c>
      <c r="BJ2915" s="373">
        <f>PPMT('Assumptions (T&amp;D)'!$C$20,Model!AJ$1,'Assumptions (T&amp;D)'!$C$23,Model!$AW$2866)</f>
        <v>-0.1208826257</v>
      </c>
      <c r="BK2915" s="373">
        <f>PPMT('Assumptions (T&amp;D)'!$C$20,Model!AK$1,'Assumptions (T&amp;D)'!$C$23,Model!$AW$2866)</f>
        <v>-0.1266245505</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-0.06767457763</v>
      </c>
      <c r="AY2916" s="373">
        <f>PPMT('Assumptions (T&amp;D)'!$C$20,Model!X$1,'Assumptions (T&amp;D)'!$C$23,Model!$AX$2866)</f>
        <v>-0.07088912006</v>
      </c>
      <c r="AZ2916" s="373">
        <f>PPMT('Assumptions (T&amp;D)'!$C$20,Model!Y$1,'Assumptions (T&amp;D)'!$C$23,Model!$AX$2866)</f>
        <v>-0.07425635327</v>
      </c>
      <c r="BA2916" s="373">
        <f>PPMT('Assumptions (T&amp;D)'!$C$20,Model!Z$1,'Assumptions (T&amp;D)'!$C$23,Model!$AX$2866)</f>
        <v>-0.07778353005</v>
      </c>
      <c r="BB2916" s="373">
        <f>PPMT('Assumptions (T&amp;D)'!$C$20,Model!AA$1,'Assumptions (T&amp;D)'!$C$23,Model!$AX$2866)</f>
        <v>-0.08147824772</v>
      </c>
      <c r="BC2916" s="373">
        <f>PPMT('Assumptions (T&amp;D)'!$C$20,Model!AB$1,'Assumptions (T&amp;D)'!$C$23,Model!$AX$2866)</f>
        <v>-0.08534846449</v>
      </c>
      <c r="BD2916" s="373">
        <f>PPMT('Assumptions (T&amp;D)'!$C$20,Model!AC$1,'Assumptions (T&amp;D)'!$C$23,Model!$AX$2866)</f>
        <v>-0.08940251655</v>
      </c>
      <c r="BE2916" s="373">
        <f>PPMT('Assumptions (T&amp;D)'!$C$20,Model!AD$1,'Assumptions (T&amp;D)'!$C$23,Model!$AX$2866)</f>
        <v>-0.09364913609</v>
      </c>
      <c r="BF2916" s="373">
        <f>PPMT('Assumptions (T&amp;D)'!$C$20,Model!AE$1,'Assumptions (T&amp;D)'!$C$23,Model!$AX$2866)</f>
        <v>-0.09809747006</v>
      </c>
      <c r="BG2916" s="373">
        <f>PPMT('Assumptions (T&amp;D)'!$C$20,Model!AF$1,'Assumptions (T&amp;D)'!$C$23,Model!$AX$2866)</f>
        <v>-0.1027570999</v>
      </c>
      <c r="BH2916" s="373">
        <f>PPMT('Assumptions (T&amp;D)'!$C$20,Model!AG$1,'Assumptions (T&amp;D)'!$C$23,Model!$AX$2866)</f>
        <v>-0.1076380621</v>
      </c>
      <c r="BI2916" s="373">
        <f>PPMT('Assumptions (T&amp;D)'!$C$20,Model!AH$1,'Assumptions (T&amp;D)'!$C$23,Model!$AX$2866)</f>
        <v>-0.1127508701</v>
      </c>
      <c r="BJ2916" s="373">
        <f>PPMT('Assumptions (T&amp;D)'!$C$20,Model!AI$1,'Assumptions (T&amp;D)'!$C$23,Model!$AX$2866)</f>
        <v>-0.1181065364</v>
      </c>
      <c r="BK2916" s="373">
        <f>PPMT('Assumptions (T&amp;D)'!$C$20,Model!AJ$1,'Assumptions (T&amp;D)'!$C$23,Model!$AX$2866)</f>
        <v>-0.1237165969</v>
      </c>
      <c r="BL2916" s="373">
        <f>PPMT('Assumptions (T&amp;D)'!$C$20,Model!AK$1,'Assumptions (T&amp;D)'!$C$23,Model!$AX$2866)</f>
        <v>-0.1295931352</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-0.0692602365</v>
      </c>
      <c r="AZ2917" s="373">
        <f>PPMT('Assumptions (T&amp;D)'!$C$20,Model!X$1,'Assumptions (T&amp;D)'!$C$23,Model!$AY$2866)</f>
        <v>-0.07255009774</v>
      </c>
      <c r="BA2917" s="373">
        <f>PPMT('Assumptions (T&amp;D)'!$C$20,Model!Y$1,'Assumptions (T&amp;D)'!$C$23,Model!$AY$2866)</f>
        <v>-0.07599622738</v>
      </c>
      <c r="BB2917" s="373">
        <f>PPMT('Assumptions (T&amp;D)'!$C$20,Model!Z$1,'Assumptions (T&amp;D)'!$C$23,Model!$AY$2866)</f>
        <v>-0.07960604818</v>
      </c>
      <c r="BC2917" s="373">
        <f>PPMT('Assumptions (T&amp;D)'!$C$20,Model!AA$1,'Assumptions (T&amp;D)'!$C$23,Model!$AY$2866)</f>
        <v>-0.08338733547</v>
      </c>
      <c r="BD2917" s="373">
        <f>PPMT('Assumptions (T&amp;D)'!$C$20,Model!AB$1,'Assumptions (T&amp;D)'!$C$23,Model!$AY$2866)</f>
        <v>-0.0873482339</v>
      </c>
      <c r="BE2917" s="373">
        <f>PPMT('Assumptions (T&amp;D)'!$C$20,Model!AC$1,'Assumptions (T&amp;D)'!$C$23,Model!$AY$2866)</f>
        <v>-0.09149727501</v>
      </c>
      <c r="BF2917" s="373">
        <f>PPMT('Assumptions (T&amp;D)'!$C$20,Model!AD$1,'Assumptions (T&amp;D)'!$C$23,Model!$AY$2866)</f>
        <v>-0.09584339558</v>
      </c>
      <c r="BG2917" s="373">
        <f>PPMT('Assumptions (T&amp;D)'!$C$20,Model!AE$1,'Assumptions (T&amp;D)'!$C$23,Model!$AY$2866)</f>
        <v>-0.1003959569</v>
      </c>
      <c r="BH2917" s="373">
        <f>PPMT('Assumptions (T&amp;D)'!$C$20,Model!AF$1,'Assumptions (T&amp;D)'!$C$23,Model!$AY$2866)</f>
        <v>-0.1051647648</v>
      </c>
      <c r="BI2917" s="373">
        <f>PPMT('Assumptions (T&amp;D)'!$C$20,Model!AG$1,'Assumptions (T&amp;D)'!$C$23,Model!$AY$2866)</f>
        <v>-0.1101600911</v>
      </c>
      <c r="BJ2917" s="373">
        <f>PPMT('Assumptions (T&amp;D)'!$C$20,Model!AH$1,'Assumptions (T&amp;D)'!$C$23,Model!$AY$2866)</f>
        <v>-0.1153926955</v>
      </c>
      <c r="BK2917" s="373">
        <f>PPMT('Assumptions (T&amp;D)'!$C$20,Model!AI$1,'Assumptions (T&amp;D)'!$C$23,Model!$AY$2866)</f>
        <v>-0.1208738485</v>
      </c>
      <c r="BL2917" s="373">
        <f>PPMT('Assumptions (T&amp;D)'!$C$20,Model!AJ$1,'Assumptions (T&amp;D)'!$C$23,Model!$AY$2866)</f>
        <v>-0.1266153563</v>
      </c>
      <c r="BM2917" s="373">
        <f>PPMT('Assumptions (T&amp;D)'!$C$20,Model!AK$1,'Assumptions (T&amp;D)'!$C$23,Model!$AY$2866)</f>
        <v>-0.1326295857</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-0.07088213058</v>
      </c>
      <c r="BA2918" s="373">
        <f>PPMT('Assumptions (T&amp;D)'!$C$20,Model!X$1,'Assumptions (T&amp;D)'!$C$23,Model!$AZ$2866)</f>
        <v>-0.07424903178</v>
      </c>
      <c r="BB2918" s="373">
        <f>PPMT('Assumptions (T&amp;D)'!$C$20,Model!Y$1,'Assumptions (T&amp;D)'!$C$23,Model!$AZ$2866)</f>
        <v>-0.07777586079</v>
      </c>
      <c r="BC2918" s="373">
        <f>PPMT('Assumptions (T&amp;D)'!$C$20,Model!Z$1,'Assumptions (T&amp;D)'!$C$23,Model!$AZ$2866)</f>
        <v>-0.08147021418</v>
      </c>
      <c r="BD2918" s="373">
        <f>PPMT('Assumptions (T&amp;D)'!$C$20,Model!AA$1,'Assumptions (T&amp;D)'!$C$23,Model!$AZ$2866)</f>
        <v>-0.08534004935</v>
      </c>
      <c r="BE2918" s="373">
        <f>PPMT('Assumptions (T&amp;D)'!$C$20,Model!AB$1,'Assumptions (T&amp;D)'!$C$23,Model!$AZ$2866)</f>
        <v>-0.08939370169</v>
      </c>
      <c r="BF2918" s="373">
        <f>PPMT('Assumptions (T&amp;D)'!$C$20,Model!AC$1,'Assumptions (T&amp;D)'!$C$23,Model!$AZ$2866)</f>
        <v>-0.09363990252</v>
      </c>
      <c r="BG2918" s="373">
        <f>PPMT('Assumptions (T&amp;D)'!$C$20,Model!AD$1,'Assumptions (T&amp;D)'!$C$23,Model!$AZ$2866)</f>
        <v>-0.09808779789</v>
      </c>
      <c r="BH2918" s="373">
        <f>PPMT('Assumptions (T&amp;D)'!$C$20,Model!AE$1,'Assumptions (T&amp;D)'!$C$23,Model!$AZ$2866)</f>
        <v>-0.1027469683</v>
      </c>
      <c r="BI2918" s="373">
        <f>PPMT('Assumptions (T&amp;D)'!$C$20,Model!AF$1,'Assumptions (T&amp;D)'!$C$23,Model!$AZ$2866)</f>
        <v>-0.1076274493</v>
      </c>
      <c r="BJ2918" s="373">
        <f>PPMT('Assumptions (T&amp;D)'!$C$20,Model!AG$1,'Assumptions (T&amp;D)'!$C$23,Model!$AZ$2866)</f>
        <v>-0.1127397531</v>
      </c>
      <c r="BK2918" s="373">
        <f>PPMT('Assumptions (T&amp;D)'!$C$20,Model!AH$1,'Assumptions (T&amp;D)'!$C$23,Model!$AZ$2866)</f>
        <v>-0.1180948914</v>
      </c>
      <c r="BL2918" s="373">
        <f>PPMT('Assumptions (T&amp;D)'!$C$20,Model!AI$1,'Assumptions (T&amp;D)'!$C$23,Model!$AZ$2866)</f>
        <v>-0.1237043987</v>
      </c>
      <c r="BM2918" s="373">
        <f>PPMT('Assumptions (T&amp;D)'!$C$20,Model!AJ$1,'Assumptions (T&amp;D)'!$C$23,Model!$AZ$2866)</f>
        <v>-0.1295803577</v>
      </c>
      <c r="BN2918" s="373">
        <f>PPMT('Assumptions (T&amp;D)'!$C$20,Model!AK$1,'Assumptions (T&amp;D)'!$C$23,Model!$AZ$2866)</f>
        <v>-0.1357354247</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-0.07228190879</v>
      </c>
      <c r="BB2919" s="373">
        <f>PPMT('Assumptions (T&amp;D)'!$C$20,Model!X$1,'Assumptions (T&amp;D)'!$C$23,Model!$BA$2866)</f>
        <v>-0.07571529946</v>
      </c>
      <c r="BC2919" s="373">
        <f>PPMT('Assumptions (T&amp;D)'!$C$20,Model!Y$1,'Assumptions (T&amp;D)'!$C$23,Model!$BA$2866)</f>
        <v>-0.07931177618</v>
      </c>
      <c r="BD2919" s="373">
        <f>PPMT('Assumptions (T&amp;D)'!$C$20,Model!Z$1,'Assumptions (T&amp;D)'!$C$23,Model!$BA$2866)</f>
        <v>-0.08307908555</v>
      </c>
      <c r="BE2919" s="373">
        <f>PPMT('Assumptions (T&amp;D)'!$C$20,Model!AA$1,'Assumptions (T&amp;D)'!$C$23,Model!$BA$2866)</f>
        <v>-0.08702534211</v>
      </c>
      <c r="BF2919" s="373">
        <f>PPMT('Assumptions (T&amp;D)'!$C$20,Model!AB$1,'Assumptions (T&amp;D)'!$C$23,Model!$BA$2866)</f>
        <v>-0.09115904586</v>
      </c>
      <c r="BG2919" s="373">
        <f>PPMT('Assumptions (T&amp;D)'!$C$20,Model!AC$1,'Assumptions (T&amp;D)'!$C$23,Model!$BA$2866)</f>
        <v>-0.09548910054</v>
      </c>
      <c r="BH2919" s="373">
        <f>PPMT('Assumptions (T&amp;D)'!$C$20,Model!AD$1,'Assumptions (T&amp;D)'!$C$23,Model!$BA$2866)</f>
        <v>-0.1000248328</v>
      </c>
      <c r="BI2919" s="373">
        <f>PPMT('Assumptions (T&amp;D)'!$C$20,Model!AE$1,'Assumptions (T&amp;D)'!$C$23,Model!$BA$2866)</f>
        <v>-0.1047760124</v>
      </c>
      <c r="BJ2919" s="373">
        <f>PPMT('Assumptions (T&amp;D)'!$C$20,Model!AF$1,'Assumptions (T&amp;D)'!$C$23,Model!$BA$2866)</f>
        <v>-0.109752873</v>
      </c>
      <c r="BK2919" s="373">
        <f>PPMT('Assumptions (T&amp;D)'!$C$20,Model!AG$1,'Assumptions (T&amp;D)'!$C$23,Model!$BA$2866)</f>
        <v>-0.1149661344</v>
      </c>
      <c r="BL2919" s="373">
        <f>PPMT('Assumptions (T&amp;D)'!$C$20,Model!AH$1,'Assumptions (T&amp;D)'!$C$23,Model!$BA$2866)</f>
        <v>-0.1204270258</v>
      </c>
      <c r="BM2919" s="373">
        <f>PPMT('Assumptions (T&amp;D)'!$C$20,Model!AI$1,'Assumptions (T&amp;D)'!$C$23,Model!$BA$2866)</f>
        <v>-0.1261473095</v>
      </c>
      <c r="BN2919" s="373">
        <f>PPMT('Assumptions (T&amp;D)'!$C$20,Model!AJ$1,'Assumptions (T&amp;D)'!$C$23,Model!$BA$2866)</f>
        <v>-0.1321393067</v>
      </c>
      <c r="BO2919" s="373">
        <f>PPMT('Assumptions (T&amp;D)'!$C$20,Model!AK$1,'Assumptions (T&amp;D) old'!$B$103,Model!$BA$2866)</f>
        <v>-0.1384159238</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-0.01170126035</v>
      </c>
      <c r="D2920" s="372">
        <f t="array" ref="D2920">SUM(IF(ISERROR(D2921:D2971),"",D2921:D2971))</f>
        <v>-0.02599139746</v>
      </c>
      <c r="E2920" s="372">
        <f t="array" ref="E2920">SUM(IF(ISERROR(E2921:E2971),"",E2921:E2971))</f>
        <v>-0.04151705638</v>
      </c>
      <c r="F2920" s="372">
        <f t="array" ref="F2920">SUM(IF(ISERROR(F2921:F2971),"",F2921:F2971))</f>
        <v>-0.05631132917</v>
      </c>
      <c r="G2920" s="372">
        <f t="array" ref="G2920">SUM(IF(ISERROR(G2921:G2971),"",G2921:G2971))</f>
        <v>-0.07164295616</v>
      </c>
      <c r="H2920" s="372">
        <f t="array" ref="H2920">SUM(IF(ISERROR(H2921:H2971),"",H2921:H2971))</f>
        <v>-0.08506773426</v>
      </c>
      <c r="I2920" s="372">
        <f t="array" ref="I2920">SUM(IF(ISERROR(I2921:I2971),"",I2921:I2971))</f>
        <v>-0.09877764217</v>
      </c>
      <c r="J2920" s="372">
        <f t="array" ref="J2920">SUM(IF(ISERROR(J2921:J2971),"",J2921:J2971))</f>
        <v>-0.1131670757</v>
      </c>
      <c r="K2920" s="372">
        <f t="array" ref="K2920">SUM(IF(ISERROR(K2921:K2971),"",K2921:K2971))</f>
        <v>-0.1282393867</v>
      </c>
      <c r="L2920" s="372">
        <f t="array" ref="L2920">SUM(IF(ISERROR(L2921:L2971),"",L2921:L2971))</f>
        <v>-0.1428012232</v>
      </c>
      <c r="M2920" s="372">
        <f t="array" ref="M2920">SUM(IF(ISERROR(M2921:M2971),"",M2921:M2971))</f>
        <v>-0.1566436561</v>
      </c>
      <c r="N2920" s="372">
        <f t="array" ref="N2920">SUM(IF(ISERROR(N2921:N2971),"",N2921:N2971))</f>
        <v>-0.1693731782</v>
      </c>
      <c r="O2920" s="372">
        <f t="array" ref="O2920">SUM(IF(ISERROR(O2921:O2971),"",O2921:O2971))</f>
        <v>-0.1852180166</v>
      </c>
      <c r="P2920" s="372">
        <f t="array" ref="P2920">SUM(IF(ISERROR(P2921:P2971),"",P2921:P2971))</f>
        <v>-0.1956632475</v>
      </c>
      <c r="Q2920" s="372">
        <f t="array" ref="Q2920">SUM(IF(ISERROR(Q2921:Q2971),"",Q2921:Q2971))</f>
        <v>-0.2106305451</v>
      </c>
      <c r="R2920" s="372">
        <f t="array" ref="R2920">SUM(IF(ISERROR(R2921:R2971),"",R2921:R2971))</f>
        <v>-0.2241275682</v>
      </c>
      <c r="S2920" s="372">
        <f t="array" ref="S2920">SUM(IF(ISERROR(S2921:S2971),"",S2921:S2971))</f>
        <v>-0.2400726684</v>
      </c>
      <c r="T2920" s="372">
        <f t="array" ref="T2920">SUM(IF(ISERROR(T2921:T2971),"",T2921:T2971))</f>
        <v>-0.2507202889</v>
      </c>
      <c r="U2920" s="372">
        <f t="array" ref="U2920">SUM(IF(ISERROR(U2921:U2971),"",U2921:U2971))</f>
        <v>-0.2606975865</v>
      </c>
      <c r="V2920" s="372">
        <f t="array" ref="V2920">SUM(IF(ISERROR(V2921:V2971),"",V2921:V2971))</f>
        <v>-0.2707646083</v>
      </c>
      <c r="W2920" s="372">
        <f t="array" ref="W2920">SUM(IF(ISERROR(W2921:W2971),"",W2921:W2971))</f>
        <v>-0.2803961686</v>
      </c>
      <c r="X2920" s="372">
        <f t="array" ref="X2920">SUM(IF(ISERROR(X2921:X2971),"",X2921:X2971))</f>
        <v>-0.2897300822</v>
      </c>
      <c r="Y2920" s="372">
        <f t="array" ref="Y2920">SUM(IF(ISERROR(Y2921:Y2971),"",Y2921:Y2971))</f>
        <v>-0.2986550293</v>
      </c>
      <c r="Z2920" s="372">
        <f t="array" ref="Z2920">SUM(IF(ISERROR(Z2921:Z2971),"",Z2921:Z2971))</f>
        <v>-0.3072594487</v>
      </c>
      <c r="AA2920" s="372">
        <f t="array" ref="AA2920">SUM(IF(ISERROR(AA2921:AA2971),"",AA2921:AA2971))</f>
        <v>-0.3156479762</v>
      </c>
      <c r="AB2920" s="372">
        <f t="array" ref="AB2920">SUM(IF(ISERROR(AB2921:AB2971),"",AB2921:AB2971))</f>
        <v>-0.323830088</v>
      </c>
      <c r="AC2920" s="372">
        <f t="array" ref="AC2920">SUM(IF(ISERROR(AC2921:AC2971),"",AC2921:AC2971))</f>
        <v>-0.3318048196</v>
      </c>
      <c r="AD2920" s="372">
        <f t="array" ref="AD2920">SUM(IF(ISERROR(AD2921:AD2971),"",AD2921:AD2971))</f>
        <v>-0.3395428055</v>
      </c>
      <c r="AE2920" s="372">
        <f t="array" ref="AE2920">SUM(IF(ISERROR(AE2921:AE2971),"",AE2921:AE2971))</f>
        <v>-0.3474219042</v>
      </c>
      <c r="AF2920" s="372">
        <f t="array" ref="AF2920">SUM(IF(ISERROR(AF2921:AF2971),"",AF2921:AF2971))</f>
        <v>-0.3550592929</v>
      </c>
      <c r="AG2920" s="372">
        <f t="array" ref="AG2920">SUM(IF(ISERROR(AG2921:AG2971),"",AG2921:AG2971))</f>
        <v>-0.3629863469</v>
      </c>
      <c r="AH2920" s="372">
        <f t="array" ref="AH2920">SUM(IF(ISERROR(AH2921:AH2971),"",AH2921:AH2971))</f>
        <v>-0.3712284685</v>
      </c>
      <c r="AI2920" s="372">
        <f t="array" ref="AI2920">SUM(IF(ISERROR(AI2921:AI2971),"",AI2921:AI2971))</f>
        <v>-0.380091588</v>
      </c>
      <c r="AJ2920" s="372">
        <f t="array" ref="AJ2920">SUM(IF(ISERROR(AJ2921:AJ2971),"",AJ2921:AJ2971))</f>
        <v>-0.3891564253</v>
      </c>
      <c r="AK2920" s="372">
        <f t="array" ref="AK2920">SUM(IF(ISERROR(AK2921:AK2971),"",AK2921:AK2971))</f>
        <v>-0.3983914852</v>
      </c>
      <c r="AL2920" s="372">
        <f t="array" ref="AL2920">SUM(IF(ISERROR(AL2921:AL2971),"",AL2921:AL2971))</f>
        <v>-0.4078396186</v>
      </c>
      <c r="AM2920" s="372">
        <f t="array" ref="AM2920">SUM(IF(ISERROR(AM2921:AM2971),"",AM2921:AM2971))</f>
        <v>-0.4174919151</v>
      </c>
      <c r="AN2920" s="372">
        <f t="array" ref="AN2920">SUM(IF(ISERROR(AN2921:AN2971),"",AN2921:AN2971))</f>
        <v>-0.427366388</v>
      </c>
      <c r="AO2920" s="372">
        <f t="array" ref="AO2920">SUM(IF(ISERROR(AO2921:AO2971),"",AO2921:AO2971))</f>
        <v>-0.437468048</v>
      </c>
      <c r="AP2920" s="372">
        <f t="array" ref="AP2920">SUM(IF(ISERROR(AP2921:AP2971),"",AP2921:AP2971))</f>
        <v>-0.4478020173</v>
      </c>
      <c r="AQ2920" s="372">
        <f t="array" ref="AQ2920">SUM(IF(ISERROR(AQ2921:AQ2971),"",AQ2921:AQ2971))</f>
        <v>-0.4583735315</v>
      </c>
      <c r="AR2920" s="372">
        <f t="array" ref="AR2920">SUM(IF(ISERROR(AR2921:AR2971),"",AR2921:AR2971))</f>
        <v>-0.4691879428</v>
      </c>
      <c r="AS2920" s="372">
        <f t="array" ref="AS2920">SUM(IF(ISERROR(AS2921:AS2971),"",AS2921:AS2971))</f>
        <v>-0.4802507218</v>
      </c>
      <c r="AT2920" s="372">
        <f t="array" ref="AT2920">SUM(IF(ISERROR(AT2921:AT2971),"",AT2921:AT2971))</f>
        <v>-0.4915674608</v>
      </c>
      <c r="AU2920" s="372">
        <f t="array" ref="AU2920">SUM(IF(ISERROR(AU2921:AU2971),"",AU2921:AU2971))</f>
        <v>-0.5031438756</v>
      </c>
      <c r="AV2920" s="372">
        <f t="array" ref="AV2920">SUM(IF(ISERROR(AV2921:AV2971),"",AV2921:AV2971))</f>
        <v>-0.5149858092</v>
      </c>
      <c r="AW2920" s="372">
        <f t="array" ref="AW2920">SUM(IF(ISERROR(AW2921:AW2971),"",AW2921:AW2971))</f>
        <v>-0.5270992339</v>
      </c>
      <c r="AX2920" s="372">
        <f t="array" ref="AX2920">SUM(IF(ISERROR(AX2921:AX2971),"",AX2921:AX2971))</f>
        <v>-0.5394902544</v>
      </c>
      <c r="AY2920" s="372">
        <f t="array" ref="AY2920">SUM(IF(ISERROR(AY2921:AY2971),"",AY2921:AY2971))</f>
        <v>-0.5521651105</v>
      </c>
      <c r="AZ2920" s="372">
        <f t="array" ref="AZ2920">SUM(IF(ISERROR(AZ2921:AZ2971),"",AZ2921:AZ2971))</f>
        <v>-0.5651301802</v>
      </c>
      <c r="BA2920" s="372">
        <f t="array" ref="BA2920">SUM(IF(ISERROR(BA2921:BA2971),"",BA2921:BA2971))</f>
        <v>-0.5781312886</v>
      </c>
      <c r="BB2920" s="372">
        <f t="array" ref="BB2920">SUM(IF(ISERROR(BB2921:BB2971),"",BB2921:BB2971))</f>
        <v>-0.5170324912</v>
      </c>
      <c r="BC2920" s="372">
        <f t="array" ref="BC2920">SUM(IF(ISERROR(BC2921:BC2971),"",BC2921:BC2971))</f>
        <v>-0.4580249882</v>
      </c>
      <c r="BD2920" s="372">
        <f t="array" ref="BD2920">SUM(IF(ISERROR(BD2921:BD2971),"",BD2921:BD2971))</f>
        <v>-0.4013258775</v>
      </c>
      <c r="BE2920" s="372">
        <f t="array" ref="BE2920">SUM(IF(ISERROR(BE2921:BE2971),"",BE2921:BE2971))</f>
        <v>-0.3471652729</v>
      </c>
      <c r="BF2920" s="372">
        <f t="array" ref="BF2920">SUM(IF(ISERROR(BF2921:BF2971),"",BF2921:BF2971))</f>
        <v>-0.295786983</v>
      </c>
      <c r="BG2920" s="372">
        <f t="array" ref="BG2920">SUM(IF(ISERROR(BG2921:BG2971),"",BG2921:BG2971))</f>
        <v>-0.2474492242</v>
      </c>
      <c r="BH2920" s="372">
        <f t="array" ref="BH2920">SUM(IF(ISERROR(BH2921:BH2971),"",BH2921:BH2971))</f>
        <v>-0.2024253686</v>
      </c>
      <c r="BI2920" s="372">
        <f t="array" ref="BI2920">SUM(IF(ISERROR(BI2921:BI2971),"",BI2921:BI2971))</f>
        <v>-0.1610047289</v>
      </c>
      <c r="BJ2920" s="372">
        <f t="array" ref="BJ2920">SUM(IF(ISERROR(BJ2921:BJ2971),"",BJ2921:BJ2971))</f>
        <v>-0.1234933819</v>
      </c>
      <c r="BK2920" s="372">
        <f t="array" ref="BK2920">SUM(IF(ISERROR(BK2921:BK2971),"",BK2921:BK2971))</f>
        <v>-0.09021503268</v>
      </c>
      <c r="BL2920" s="372">
        <f t="array" ref="BL2920">SUM(IF(ISERROR(BL2921:BL2971),"",BL2921:BL2971))</f>
        <v>-0.06151192165</v>
      </c>
      <c r="BM2920" s="372">
        <f t="array" ref="BM2920">SUM(IF(ISERROR(BM2921:BM2971),"",BM2921:BM2971))</f>
        <v>-0.03774577564</v>
      </c>
      <c r="BN2920" s="372">
        <f t="array" ref="BN2920">SUM(IF(ISERROR(BN2921:BN2971),"",BN2921:BN2971))</f>
        <v>-0.01929880612</v>
      </c>
      <c r="BO2920" s="372">
        <f t="array" ref="BO2920">SUM(IF(ISERROR(BO2921:BO2971),"",BO2921:BO2971))</f>
        <v>-0.006574756381</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-0.01170126035</v>
      </c>
      <c r="D2921" s="373">
        <f>IPMT('Assumptions (T&amp;D)'!$C$20,Model!X$1,'Assumptions (T&amp;D)'!$C$23,Model!$C$2866)</f>
        <v>-0.01114871356</v>
      </c>
      <c r="E2921" s="373">
        <f>IPMT('Assumptions (T&amp;D)'!$C$20,Model!Y$1,'Assumptions (T&amp;D)'!$C$23,Model!$C$2866)</f>
        <v>-0.0105699208</v>
      </c>
      <c r="F2921" s="373">
        <f>IPMT('Assumptions (T&amp;D)'!$C$20,Model!Z$1,'Assumptions (T&amp;D)'!$C$23,Model!$C$2866)</f>
        <v>-0.009963635388</v>
      </c>
      <c r="G2921" s="373">
        <f>IPMT('Assumptions (T&amp;D)'!$C$20,Model!AA$1,'Assumptions (T&amp;D)'!$C$23,Model!$C$2866)</f>
        <v>-0.009328551414</v>
      </c>
      <c r="H2921" s="373">
        <f>IPMT('Assumptions (T&amp;D)'!$C$20,Model!AB$1,'Assumptions (T&amp;D)'!$C$23,Model!$C$2866)</f>
        <v>-0.008663300952</v>
      </c>
      <c r="I2921" s="373">
        <f>IPMT('Assumptions (T&amp;D)'!$C$20,Model!AC$1,'Assumptions (T&amp;D)'!$C$23,Model!$C$2866)</f>
        <v>-0.007966451092</v>
      </c>
      <c r="J2921" s="373">
        <f>IPMT('Assumptions (T&amp;D)'!$C$20,Model!AD$1,'Assumptions (T&amp;D)'!$C$23,Model!$C$2866)</f>
        <v>-0.007236500865</v>
      </c>
      <c r="K2921" s="373">
        <f>IPMT('Assumptions (T&amp;D)'!$C$20,Model!AE$1,'Assumptions (T&amp;D)'!$C$23,Model!$C$2866)</f>
        <v>-0.006471878001</v>
      </c>
      <c r="L2921" s="373">
        <f>IPMT('Assumptions (T&amp;D)'!$C$20,Model!AF$1,'Assumptions (T&amp;D)'!$C$23,Model!$C$2866)</f>
        <v>-0.005670935551</v>
      </c>
      <c r="M2921" s="373">
        <f>IPMT('Assumptions (T&amp;D)'!$C$20,Model!AG$1,'Assumptions (T&amp;D)'!$C$23,Model!$C$2866)</f>
        <v>-0.004831948335</v>
      </c>
      <c r="N2921" s="373">
        <f>IPMT('Assumptions (T&amp;D)'!$C$20,Model!AH$1,'Assumptions (T&amp;D)'!$C$23,Model!$C$2866)</f>
        <v>-0.003953109227</v>
      </c>
      <c r="O2921" s="373">
        <f>IPMT('Assumptions (T&amp;D)'!$C$20,Model!AI$1,'Assumptions (T&amp;D)'!$C$23,Model!$C$2866)</f>
        <v>-0.00303252526</v>
      </c>
      <c r="P2921" s="373">
        <f>IPMT('Assumptions (T&amp;D)'!$C$20,Model!AJ$1,'Assumptions (T&amp;D)'!$C$23,Model!$C$2866)</f>
        <v>-0.002068213556</v>
      </c>
      <c r="Q2921" s="373">
        <f>IPMT('Assumptions (T&amp;D)'!$C$20,Model!AK$1,'Assumptions (T&amp;D)'!$C$23,Model!$C$2866)</f>
        <v>-0.001058097045</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-0.0148426839</v>
      </c>
      <c r="E2922" s="373">
        <f>IPMT('Assumptions (T&amp;D)'!$C$20,Model!X$1,'Assumptions (T&amp;D)'!$C$23,Model!$D$2866)</f>
        <v>-0.01414179553</v>
      </c>
      <c r="F2922" s="373">
        <f>IPMT('Assumptions (T&amp;D)'!$C$20,Model!Y$1,'Assumptions (T&amp;D)'!$C$23,Model!$D$2866)</f>
        <v>-0.01340761496</v>
      </c>
      <c r="G2922" s="373">
        <f>IPMT('Assumptions (T&amp;D)'!$C$20,Model!Z$1,'Assumptions (T&amp;D)'!$C$23,Model!$D$2866)</f>
        <v>-0.01263856081</v>
      </c>
      <c r="H2922" s="373">
        <f>IPMT('Assumptions (T&amp;D)'!$C$20,Model!AA$1,'Assumptions (T&amp;D)'!$C$23,Model!$D$2866)</f>
        <v>-0.01183297659</v>
      </c>
      <c r="I2922" s="373">
        <f>IPMT('Assumptions (T&amp;D)'!$C$20,Model!AB$1,'Assumptions (T&amp;D)'!$C$23,Model!$D$2866)</f>
        <v>-0.01098912713</v>
      </c>
      <c r="J2922" s="373">
        <f>IPMT('Assumptions (T&amp;D)'!$C$20,Model!AC$1,'Assumptions (T&amp;D)'!$C$23,Model!$D$2866)</f>
        <v>-0.01010519481</v>
      </c>
      <c r="K2922" s="373">
        <f>IPMT('Assumptions (T&amp;D)'!$C$20,Model!AD$1,'Assumptions (T&amp;D)'!$C$23,Model!$D$2866)</f>
        <v>-0.009179275704</v>
      </c>
      <c r="L2922" s="373">
        <f>IPMT('Assumptions (T&amp;D)'!$C$20,Model!AE$1,'Assumptions (T&amp;D)'!$C$23,Model!$D$2866)</f>
        <v>-0.008209375444</v>
      </c>
      <c r="M2922" s="373">
        <f>IPMT('Assumptions (T&amp;D)'!$C$20,Model!AF$1,'Assumptions (T&amp;D)'!$C$23,Model!$D$2866)</f>
        <v>-0.007193404921</v>
      </c>
      <c r="N2922" s="373">
        <f>IPMT('Assumptions (T&amp;D)'!$C$20,Model!AG$1,'Assumptions (T&amp;D)'!$C$23,Model!$D$2866)</f>
        <v>-0.006129175798</v>
      </c>
      <c r="O2922" s="373">
        <f>IPMT('Assumptions (T&amp;D)'!$C$20,Model!AH$1,'Assumptions (T&amp;D)'!$C$23,Model!$D$2866)</f>
        <v>-0.005014395792</v>
      </c>
      <c r="P2922" s="373">
        <f>IPMT('Assumptions (T&amp;D)'!$C$20,Model!AI$1,'Assumptions (T&amp;D)'!$C$23,Model!$D$2866)</f>
        <v>-0.003846663735</v>
      </c>
      <c r="Q2922" s="373">
        <f>IPMT('Assumptions (T&amp;D)'!$C$20,Model!AJ$1,'Assumptions (T&amp;D)'!$C$23,Model!$D$2866)</f>
        <v>-0.002623464406</v>
      </c>
      <c r="R2922" s="373">
        <f>IPMT('Assumptions (T&amp;D)'!$C$20,Model!AK$1,'Assumptions (T&amp;D)'!$C$23,Model!$D$2866)</f>
        <v>-0.001342163109</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-0.01680534005</v>
      </c>
      <c r="F2923" s="373">
        <f>IPMT('Assumptions (T&amp;D)'!$C$20,Model!X$1,'Assumptions (T&amp;D)'!$C$23,Model!$E$2866)</f>
        <v>-0.01601177283</v>
      </c>
      <c r="G2923" s="373">
        <f>IPMT('Assumptions (T&amp;D)'!$C$20,Model!Y$1,'Assumptions (T&amp;D)'!$C$23,Model!$E$2866)</f>
        <v>-0.01518051116</v>
      </c>
      <c r="H2923" s="373">
        <f>IPMT('Assumptions (T&amp;D)'!$C$20,Model!Z$1,'Assumptions (T&amp;D)'!$C$23,Model!$E$2866)</f>
        <v>-0.01430976457</v>
      </c>
      <c r="I2923" s="373">
        <f>IPMT('Assumptions (T&amp;D)'!$C$20,Model!AA$1,'Assumptions (T&amp;D)'!$C$23,Model!$E$2866)</f>
        <v>-0.01339765751</v>
      </c>
      <c r="J2923" s="373">
        <f>IPMT('Assumptions (T&amp;D)'!$C$20,Model!AB$1,'Assumptions (T&amp;D)'!$C$23,Model!$E$2866)</f>
        <v>-0.01244222537</v>
      </c>
      <c r="K2923" s="373">
        <f>IPMT('Assumptions (T&amp;D)'!$C$20,Model!AC$1,'Assumptions (T&amp;D)'!$C$23,Model!$E$2866)</f>
        <v>-0.0114414102</v>
      </c>
      <c r="L2923" s="373">
        <f>IPMT('Assumptions (T&amp;D)'!$C$20,Model!AD$1,'Assumptions (T&amp;D)'!$C$23,Model!$E$2866)</f>
        <v>-0.01039305631</v>
      </c>
      <c r="M2923" s="373">
        <f>IPMT('Assumptions (T&amp;D)'!$C$20,Model!AE$1,'Assumptions (T&amp;D)'!$C$23,Model!$E$2866)</f>
        <v>-0.009294905616</v>
      </c>
      <c r="N2923" s="373">
        <f>IPMT('Assumptions (T&amp;D)'!$C$20,Model!AF$1,'Assumptions (T&amp;D)'!$C$23,Model!$E$2866)</f>
        <v>-0.008144592759</v>
      </c>
      <c r="O2923" s="373">
        <f>IPMT('Assumptions (T&amp;D)'!$C$20,Model!AG$1,'Assumptions (T&amp;D)'!$C$23,Model!$E$2866)</f>
        <v>-0.006939640041</v>
      </c>
      <c r="P2923" s="373">
        <f>IPMT('Assumptions (T&amp;D)'!$C$20,Model!AH$1,'Assumptions (T&amp;D)'!$C$23,Model!$E$2866)</f>
        <v>-0.00567745207</v>
      </c>
      <c r="Q2923" s="373">
        <f>IPMT('Assumptions (T&amp;D)'!$C$20,Model!AI$1,'Assumptions (T&amp;D)'!$C$23,Model!$E$2866)</f>
        <v>-0.004355310169</v>
      </c>
      <c r="R2923" s="373">
        <f>IPMT('Assumptions (T&amp;D)'!$C$20,Model!AJ$1,'Assumptions (T&amp;D)'!$C$23,Model!$E$2866)</f>
        <v>-0.002970366529</v>
      </c>
      <c r="S2923" s="373">
        <f>IPMT('Assumptions (T&amp;D)'!$C$20,Model!AK$1,'Assumptions (T&amp;D)'!$C$23,Model!$E$2866)</f>
        <v>-0.001519638065</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-0.01692830599</v>
      </c>
      <c r="G2924" s="373">
        <f>IPMT('Assumptions (T&amp;D)'!$C$20,Model!X$1,'Assumptions (T&amp;D)'!$C$23,Model!$F$2866)</f>
        <v>-0.01612893218</v>
      </c>
      <c r="H2924" s="373">
        <f>IPMT('Assumptions (T&amp;D)'!$C$20,Model!Y$1,'Assumptions (T&amp;D)'!$C$23,Model!$F$2866)</f>
        <v>-0.01529158811</v>
      </c>
      <c r="I2924" s="373">
        <f>IPMT('Assumptions (T&amp;D)'!$C$20,Model!Z$1,'Assumptions (T&amp;D)'!$C$23,Model!$F$2866)</f>
        <v>-0.0144144702</v>
      </c>
      <c r="J2924" s="373">
        <f>IPMT('Assumptions (T&amp;D)'!$C$20,Model!AA$1,'Assumptions (T&amp;D)'!$C$23,Model!$F$2866)</f>
        <v>-0.01349568919</v>
      </c>
      <c r="K2924" s="373">
        <f>IPMT('Assumptions (T&amp;D)'!$C$20,Model!AB$1,'Assumptions (T&amp;D)'!$C$23,Model!$F$2866)</f>
        <v>-0.01253326608</v>
      </c>
      <c r="L2924" s="373">
        <f>IPMT('Assumptions (T&amp;D)'!$C$20,Model!AC$1,'Assumptions (T&amp;D)'!$C$23,Model!$F$2866)</f>
        <v>-0.01152512787</v>
      </c>
      <c r="M2924" s="373">
        <f>IPMT('Assumptions (T&amp;D)'!$C$20,Model!AD$1,'Assumptions (T&amp;D)'!$C$23,Model!$F$2866)</f>
        <v>-0.01046910309</v>
      </c>
      <c r="N2924" s="373">
        <f>IPMT('Assumptions (T&amp;D)'!$C$20,Model!AE$1,'Assumptions (T&amp;D)'!$C$23,Model!$F$2866)</f>
        <v>-0.009362917144</v>
      </c>
      <c r="O2924" s="373">
        <f>IPMT('Assumptions (T&amp;D)'!$C$20,Model!AF$1,'Assumptions (T&amp;D)'!$C$23,Model!$F$2866)</f>
        <v>-0.008204187361</v>
      </c>
      <c r="P2924" s="373">
        <f>IPMT('Assumptions (T&amp;D)'!$C$20,Model!AG$1,'Assumptions (T&amp;D)'!$C$23,Model!$F$2866)</f>
        <v>-0.006990417913</v>
      </c>
      <c r="Q2924" s="373">
        <f>IPMT('Assumptions (T&amp;D)'!$C$20,Model!AH$1,'Assumptions (T&amp;D)'!$C$23,Model!$F$2866)</f>
        <v>-0.005718994416</v>
      </c>
      <c r="R2924" s="373">
        <f>IPMT('Assumptions (T&amp;D)'!$C$20,Model!AI$1,'Assumptions (T&amp;D)'!$C$23,Model!$F$2866)</f>
        <v>-0.004387178304</v>
      </c>
      <c r="S2924" s="373">
        <f>IPMT('Assumptions (T&amp;D)'!$C$20,Model!AJ$1,'Assumptions (T&amp;D)'!$C$23,Model!$F$2866)</f>
        <v>-0.002992100926</v>
      </c>
      <c r="T2924" s="373">
        <f>IPMT('Assumptions (T&amp;D)'!$C$20,Model!AK$1,'Assumptions (T&amp;D)'!$C$23,Model!$F$2866)</f>
        <v>-0.001530757372</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-0.01836640059</v>
      </c>
      <c r="H2925" s="373">
        <f>IPMT('Assumptions (T&amp;D)'!$C$20,Model!X$1,'Assumptions (T&amp;D)'!$C$23,Model!$G$2866)</f>
        <v>-0.01749911831</v>
      </c>
      <c r="I2925" s="373">
        <f>IPMT('Assumptions (T&amp;D)'!$C$20,Model!Y$1,'Assumptions (T&amp;D)'!$C$23,Model!$G$2866)</f>
        <v>-0.01659064014</v>
      </c>
      <c r="J2925" s="373">
        <f>IPMT('Assumptions (T&amp;D)'!$C$20,Model!Z$1,'Assumptions (T&amp;D)'!$C$23,Model!$G$2866)</f>
        <v>-0.01563900924</v>
      </c>
      <c r="K2925" s="373">
        <f>IPMT('Assumptions (T&amp;D)'!$C$20,Model!AA$1,'Assumptions (T&amp;D)'!$C$23,Model!$G$2866)</f>
        <v>-0.01464217588</v>
      </c>
      <c r="L2925" s="373">
        <f>IPMT('Assumptions (T&amp;D)'!$C$20,Model!AB$1,'Assumptions (T&amp;D)'!$C$23,Model!$G$2866)</f>
        <v>-0.01359799294</v>
      </c>
      <c r="M2925" s="373">
        <f>IPMT('Assumptions (T&amp;D)'!$C$20,Model!AC$1,'Assumptions (T&amp;D)'!$C$23,Model!$G$2866)</f>
        <v>-0.01250421131</v>
      </c>
      <c r="N2925" s="373">
        <f>IPMT('Assumptions (T&amp;D)'!$C$20,Model!AD$1,'Assumptions (T&amp;D)'!$C$23,Model!$G$2866)</f>
        <v>-0.01135847505</v>
      </c>
      <c r="O2925" s="373">
        <f>IPMT('Assumptions (T&amp;D)'!$C$20,Model!AE$1,'Assumptions (T&amp;D)'!$C$23,Model!$G$2866)</f>
        <v>-0.01015831631</v>
      </c>
      <c r="P2925" s="373">
        <f>IPMT('Assumptions (T&amp;D)'!$C$20,Model!AF$1,'Assumptions (T&amp;D)'!$C$23,Model!$G$2866)</f>
        <v>-0.008901150038</v>
      </c>
      <c r="Q2925" s="373">
        <f>IPMT('Assumptions (T&amp;D)'!$C$20,Model!AG$1,'Assumptions (T&amp;D)'!$C$23,Model!$G$2866)</f>
        <v>-0.007584268366</v>
      </c>
      <c r="R2925" s="373">
        <f>IPMT('Assumptions (T&amp;D)'!$C$20,Model!AH$1,'Assumptions (T&amp;D)'!$C$23,Model!$G$2866)</f>
        <v>-0.006204834815</v>
      </c>
      <c r="S2925" s="373">
        <f>IPMT('Assumptions (T&amp;D)'!$C$20,Model!AI$1,'Assumptions (T&amp;D)'!$C$23,Model!$G$2866)</f>
        <v>-0.00475987817</v>
      </c>
      <c r="T2925" s="373">
        <f>IPMT('Assumptions (T&amp;D)'!$C$20,Model!AJ$1,'Assumptions (T&amp;D)'!$C$23,Model!$G$2866)</f>
        <v>-0.003246286085</v>
      </c>
      <c r="U2925" s="373">
        <f>IPMT('Assumptions (T&amp;D)'!$C$20,Model!AK$1,'Assumptions (T&amp;D)'!$C$23,Model!$G$2866)</f>
        <v>-0.001660798376</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-0.01747098572</v>
      </c>
      <c r="I2926" s="373">
        <f>IPMT('Assumptions (T&amp;D)'!$C$20,Model!X$1,'Assumptions (T&amp;D)'!$C$23,Model!$H$2866)</f>
        <v>-0.01664598595</v>
      </c>
      <c r="J2926" s="373">
        <f>IPMT('Assumptions (T&amp;D)'!$C$20,Model!Y$1,'Assumptions (T&amp;D)'!$C$23,Model!$H$2866)</f>
        <v>-0.0157817987</v>
      </c>
      <c r="K2926" s="373">
        <f>IPMT('Assumptions (T&amp;D)'!$C$20,Model!Z$1,'Assumptions (T&amp;D)'!$C$23,Model!$H$2866)</f>
        <v>-0.01487656255</v>
      </c>
      <c r="L2926" s="373">
        <f>IPMT('Assumptions (T&amp;D)'!$C$20,Model!AA$1,'Assumptions (T&amp;D)'!$C$23,Model!$H$2866)</f>
        <v>-0.01392832769</v>
      </c>
      <c r="M2926" s="373">
        <f>IPMT('Assumptions (T&amp;D)'!$C$20,Model!AB$1,'Assumptions (T&amp;D)'!$C$23,Model!$H$2866)</f>
        <v>-0.01293505166</v>
      </c>
      <c r="N2926" s="373">
        <f>IPMT('Assumptions (T&amp;D)'!$C$20,Model!AC$1,'Assumptions (T&amp;D)'!$C$23,Model!$H$2866)</f>
        <v>-0.01189459503</v>
      </c>
      <c r="O2926" s="373">
        <f>IPMT('Assumptions (T&amp;D)'!$C$20,Model!AD$1,'Assumptions (T&amp;D)'!$C$23,Model!$H$2866)</f>
        <v>-0.01080471671</v>
      </c>
      <c r="P2926" s="373">
        <f>IPMT('Assumptions (T&amp;D)'!$C$20,Model!AE$1,'Assumptions (T&amp;D)'!$C$23,Model!$H$2866)</f>
        <v>-0.009663069167</v>
      </c>
      <c r="Q2926" s="373">
        <f>IPMT('Assumptions (T&amp;D)'!$C$20,Model!AF$1,'Assumptions (T&amp;D)'!$C$23,Model!$H$2866)</f>
        <v>-0.008467193366</v>
      </c>
      <c r="R2926" s="373">
        <f>IPMT('Assumptions (T&amp;D)'!$C$20,Model!AG$1,'Assumptions (T&amp;D)'!$C$23,Model!$H$2866)</f>
        <v>-0.007214513464</v>
      </c>
      <c r="S2926" s="373">
        <f>IPMT('Assumptions (T&amp;D)'!$C$20,Model!AH$1,'Assumptions (T&amp;D)'!$C$23,Model!$H$2866)</f>
        <v>-0.005902331267</v>
      </c>
      <c r="T2926" s="373">
        <f>IPMT('Assumptions (T&amp;D)'!$C$20,Model!AI$1,'Assumptions (T&amp;D)'!$C$23,Model!$H$2866)</f>
        <v>-0.004527820416</v>
      </c>
      <c r="U2926" s="373">
        <f>IPMT('Assumptions (T&amp;D)'!$C$20,Model!AJ$1,'Assumptions (T&amp;D)'!$C$23,Model!$H$2866)</f>
        <v>-0.003088020299</v>
      </c>
      <c r="V2926" s="373">
        <f>IPMT('Assumptions (T&amp;D)'!$C$20,Model!AK$1,'Assumptions (T&amp;D)'!$C$23,Model!$H$2866)</f>
        <v>-0.001579829677</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-0.01877331015</v>
      </c>
      <c r="J2927" s="373">
        <f>IPMT('Assumptions (T&amp;D)'!$C$20,Model!X$1,'Assumptions (T&amp;D)'!$C$23,Model!$I$2866)</f>
        <v>-0.01788681315</v>
      </c>
      <c r="K2927" s="373">
        <f>IPMT('Assumptions (T&amp;D)'!$C$20,Model!Y$1,'Assumptions (T&amp;D)'!$C$23,Model!$I$2866)</f>
        <v>-0.01695820754</v>
      </c>
      <c r="L2927" s="373">
        <f>IPMT('Assumptions (T&amp;D)'!$C$20,Model!Z$1,'Assumptions (T&amp;D)'!$C$23,Model!$I$2866)</f>
        <v>-0.01598549317</v>
      </c>
      <c r="M2927" s="373">
        <f>IPMT('Assumptions (T&amp;D)'!$C$20,Model!AA$1,'Assumptions (T&amp;D)'!$C$23,Model!$I$2866)</f>
        <v>-0.01496657486</v>
      </c>
      <c r="N2927" s="373">
        <f>IPMT('Assumptions (T&amp;D)'!$C$20,Model!AB$1,'Assumptions (T&amp;D)'!$C$23,Model!$I$2866)</f>
        <v>-0.01389925793</v>
      </c>
      <c r="O2927" s="373">
        <f>IPMT('Assumptions (T&amp;D)'!$C$20,Model!AC$1,'Assumptions (T&amp;D)'!$C$23,Model!$I$2866)</f>
        <v>-0.01278124345</v>
      </c>
      <c r="P2927" s="373">
        <f>IPMT('Assumptions (T&amp;D)'!$C$20,Model!AD$1,'Assumptions (T&amp;D)'!$C$23,Model!$I$2866)</f>
        <v>-0.01161012327</v>
      </c>
      <c r="Q2927" s="373">
        <f>IPMT('Assumptions (T&amp;D)'!$C$20,Model!AE$1,'Assumptions (T&amp;D)'!$C$23,Model!$I$2866)</f>
        <v>-0.0103833749</v>
      </c>
      <c r="R2927" s="373">
        <f>IPMT('Assumptions (T&amp;D)'!$C$20,Model!AF$1,'Assumptions (T&amp;D)'!$C$23,Model!$I$2866)</f>
        <v>-0.009098355969</v>
      </c>
      <c r="S2927" s="373">
        <f>IPMT('Assumptions (T&amp;D)'!$C$20,Model!AG$1,'Assumptions (T&amp;D)'!$C$23,Model!$I$2866)</f>
        <v>-0.007752298643</v>
      </c>
      <c r="T2927" s="373">
        <f>IPMT('Assumptions (T&amp;D)'!$C$20,Model!AH$1,'Assumptions (T&amp;D)'!$C$23,Model!$I$2866)</f>
        <v>-0.006342303594</v>
      </c>
      <c r="U2927" s="373">
        <f>IPMT('Assumptions (T&amp;D)'!$C$20,Model!AI$1,'Assumptions (T&amp;D)'!$C$23,Model!$I$2866)</f>
        <v>-0.00486533378</v>
      </c>
      <c r="V2927" s="373">
        <f>IPMT('Assumptions (T&amp;D)'!$C$20,Model!AJ$1,'Assumptions (T&amp;D)'!$C$23,Model!$I$2866)</f>
        <v>-0.0033182079</v>
      </c>
      <c r="W2927" s="373">
        <f>IPMT('Assumptions (T&amp;D)'!$C$20,Model!AK$1,'Assumptions (T&amp;D)'!$C$23,Model!$I$2866)</f>
        <v>-0.001697593541</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-0.02057984433</v>
      </c>
      <c r="K2928" s="373">
        <f>IPMT('Assumptions (T&amp;D)'!$C$20,Model!X$1,'Assumptions (T&amp;D)'!$C$23,Model!$J$2866)</f>
        <v>-0.01960804073</v>
      </c>
      <c r="L2928" s="373">
        <f>IPMT('Assumptions (T&amp;D)'!$C$20,Model!Y$1,'Assumptions (T&amp;D)'!$C$23,Model!$J$2866)</f>
        <v>-0.01859007647</v>
      </c>
      <c r="M2928" s="373">
        <f>IPMT('Assumptions (T&amp;D)'!$C$20,Model!Z$1,'Assumptions (T&amp;D)'!$C$23,Model!$J$2866)</f>
        <v>-0.0175237589</v>
      </c>
      <c r="N2928" s="373">
        <f>IPMT('Assumptions (T&amp;D)'!$C$20,Model!AA$1,'Assumptions (T&amp;D)'!$C$23,Model!$J$2866)</f>
        <v>-0.01640679124</v>
      </c>
      <c r="O2928" s="373">
        <f>IPMT('Assumptions (T&amp;D)'!$C$20,Model!AB$1,'Assumptions (T&amp;D)'!$C$23,Model!$J$2866)</f>
        <v>-0.01523676763</v>
      </c>
      <c r="P2928" s="373">
        <f>IPMT('Assumptions (T&amp;D)'!$C$20,Model!AC$1,'Assumptions (T&amp;D)'!$C$23,Model!$J$2866)</f>
        <v>-0.01401116789</v>
      </c>
      <c r="Q2928" s="373">
        <f>IPMT('Assumptions (T&amp;D)'!$C$20,Model!AD$1,'Assumptions (T&amp;D)'!$C$23,Model!$J$2866)</f>
        <v>-0.01272735216</v>
      </c>
      <c r="R2928" s="373">
        <f>IPMT('Assumptions (T&amp;D)'!$C$20,Model!AE$1,'Assumptions (T&amp;D)'!$C$23,Model!$J$2866)</f>
        <v>-0.01138255519</v>
      </c>
      <c r="S2928" s="373">
        <f>IPMT('Assumptions (T&amp;D)'!$C$20,Model!AF$1,'Assumptions (T&amp;D)'!$C$23,Model!$J$2866)</f>
        <v>-0.009973880362</v>
      </c>
      <c r="T2928" s="373">
        <f>IPMT('Assumptions (T&amp;D)'!$C$20,Model!AG$1,'Assumptions (T&amp;D)'!$C$23,Model!$J$2866)</f>
        <v>-0.008498293478</v>
      </c>
      <c r="U2928" s="373">
        <f>IPMT('Assumptions (T&amp;D)'!$C$20,Model!AH$1,'Assumptions (T&amp;D)'!$C$23,Model!$J$2866)</f>
        <v>-0.006952616218</v>
      </c>
      <c r="V2928" s="373">
        <f>IPMT('Assumptions (T&amp;D)'!$C$20,Model!AI$1,'Assumptions (T&amp;D)'!$C$23,Model!$J$2866)</f>
        <v>-0.005333519288</v>
      </c>
      <c r="W2928" s="373">
        <f>IPMT('Assumptions (T&amp;D)'!$C$20,Model!AJ$1,'Assumptions (T&amp;D)'!$C$23,Model!$J$2866)</f>
        <v>-0.003637515253</v>
      </c>
      <c r="X2928" s="373">
        <f>IPMT('Assumptions (T&amp;D)'!$C$20,Model!AK$1,'Assumptions (T&amp;D)'!$C$23,Model!$J$2866)</f>
        <v>-0.001860951027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-0.02252856997</v>
      </c>
      <c r="L2929" s="373">
        <f>IPMT('Assumptions (T&amp;D)'!$C$20,Model!X$1,'Assumptions (T&amp;D)'!$C$23,Model!$K$2866)</f>
        <v>-0.02146474534</v>
      </c>
      <c r="M2929" s="373">
        <f>IPMT('Assumptions (T&amp;D)'!$C$20,Model!Y$1,'Assumptions (T&amp;D)'!$C$23,Model!$K$2866)</f>
        <v>-0.02035038904</v>
      </c>
      <c r="N2929" s="373">
        <f>IPMT('Assumptions (T&amp;D)'!$C$20,Model!Z$1,'Assumptions (T&amp;D)'!$C$23,Model!$K$2866)</f>
        <v>-0.01918310081</v>
      </c>
      <c r="O2929" s="373">
        <f>IPMT('Assumptions (T&amp;D)'!$C$20,Model!AA$1,'Assumptions (T&amp;D)'!$C$23,Model!$K$2866)</f>
        <v>-0.0179603664</v>
      </c>
      <c r="P2929" s="373">
        <f>IPMT('Assumptions (T&amp;D)'!$C$20,Model!AB$1,'Assumptions (T&amp;D)'!$C$23,Model!$K$2866)</f>
        <v>-0.0166795521</v>
      </c>
      <c r="Q2929" s="373">
        <f>IPMT('Assumptions (T&amp;D)'!$C$20,Model!AC$1,'Assumptions (T&amp;D)'!$C$23,Model!$K$2866)</f>
        <v>-0.01533789912</v>
      </c>
      <c r="R2929" s="373">
        <f>IPMT('Assumptions (T&amp;D)'!$C$20,Model!AD$1,'Assumptions (T&amp;D)'!$C$23,Model!$K$2866)</f>
        <v>-0.01393251762</v>
      </c>
      <c r="S2929" s="373">
        <f>IPMT('Assumptions (T&amp;D)'!$C$20,Model!AE$1,'Assumptions (T&amp;D)'!$C$23,Model!$K$2866)</f>
        <v>-0.0124603805</v>
      </c>
      <c r="T2929" s="373">
        <f>IPMT('Assumptions (T&amp;D)'!$C$20,Model!AF$1,'Assumptions (T&amp;D)'!$C$23,Model!$K$2866)</f>
        <v>-0.01091831687</v>
      </c>
      <c r="U2929" s="373">
        <f>IPMT('Assumptions (T&amp;D)'!$C$20,Model!AG$1,'Assumptions (T&amp;D)'!$C$23,Model!$K$2866)</f>
        <v>-0.009303005221</v>
      </c>
      <c r="V2929" s="373">
        <f>IPMT('Assumptions (T&amp;D)'!$C$20,Model!AH$1,'Assumptions (T&amp;D)'!$C$23,Model!$K$2866)</f>
        <v>-0.007610966265</v>
      </c>
      <c r="W2929" s="373">
        <f>IPMT('Assumptions (T&amp;D)'!$C$20,Model!AI$1,'Assumptions (T&amp;D)'!$C$23,Model!$K$2866)</f>
        <v>-0.005838555459</v>
      </c>
      <c r="X2929" s="373">
        <f>IPMT('Assumptions (T&amp;D)'!$C$20,Model!AJ$1,'Assumptions (T&amp;D)'!$C$23,Model!$K$2866)</f>
        <v>-0.003981955139</v>
      </c>
      <c r="Y2929" s="373">
        <f>IPMT('Assumptions (T&amp;D)'!$C$20,Model!AK$1,'Assumptions (T&amp;D)'!$C$23,Model!$K$2866)</f>
        <v>-0.002037166304</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-0.02343609239</v>
      </c>
      <c r="M2930" s="373">
        <f>IPMT('Assumptions (T&amp;D)'!$C$20,Model!X$1,'Assumptions (T&amp;D)'!$C$23,Model!$L$2866)</f>
        <v>-0.02232941352</v>
      </c>
      <c r="N2930" s="373">
        <f>IPMT('Assumptions (T&amp;D)'!$C$20,Model!Y$1,'Assumptions (T&amp;D)'!$C$23,Model!$L$2866)</f>
        <v>-0.02117016741</v>
      </c>
      <c r="O2930" s="373">
        <f>IPMT('Assumptions (T&amp;D)'!$C$20,Model!Z$1,'Assumptions (T&amp;D)'!$C$23,Model!$L$2866)</f>
        <v>-0.0199558571</v>
      </c>
      <c r="P2930" s="373">
        <f>IPMT('Assumptions (T&amp;D)'!$C$20,Model!AA$1,'Assumptions (T&amp;D)'!$C$23,Model!$L$2866)</f>
        <v>-0.01868386706</v>
      </c>
      <c r="Q2930" s="373">
        <f>IPMT('Assumptions (T&amp;D)'!$C$20,Model!AB$1,'Assumptions (T&amp;D)'!$C$23,Model!$L$2866)</f>
        <v>-0.01735145748</v>
      </c>
      <c r="R2930" s="373">
        <f>IPMT('Assumptions (T&amp;D)'!$C$20,Model!AC$1,'Assumptions (T&amp;D)'!$C$23,Model!$L$2866)</f>
        <v>-0.01595575846</v>
      </c>
      <c r="S2930" s="373">
        <f>IPMT('Assumptions (T&amp;D)'!$C$20,Model!AD$1,'Assumptions (T&amp;D)'!$C$23,Model!$L$2866)</f>
        <v>-0.01449376373</v>
      </c>
      <c r="T2930" s="373">
        <f>IPMT('Assumptions (T&amp;D)'!$C$20,Model!AE$1,'Assumptions (T&amp;D)'!$C$23,Model!$L$2866)</f>
        <v>-0.01296232425</v>
      </c>
      <c r="U2930" s="373">
        <f>IPMT('Assumptions (T&amp;D)'!$C$20,Model!AF$1,'Assumptions (T&amp;D)'!$C$23,Model!$L$2866)</f>
        <v>-0.01135814139</v>
      </c>
      <c r="V2930" s="373">
        <f>IPMT('Assumptions (T&amp;D)'!$C$20,Model!AG$1,'Assumptions (T&amp;D)'!$C$23,Model!$L$2866)</f>
        <v>-0.009677759849</v>
      </c>
      <c r="W2930" s="373">
        <f>IPMT('Assumptions (T&amp;D)'!$C$20,Model!AH$1,'Assumptions (T&amp;D)'!$C$23,Model!$L$2866)</f>
        <v>-0.007917560184</v>
      </c>
      <c r="X2930" s="373">
        <f>IPMT('Assumptions (T&amp;D)'!$C$20,Model!AI$1,'Assumptions (T&amp;D)'!$C$23,Model!$L$2866)</f>
        <v>-0.006073751036</v>
      </c>
      <c r="Y2930" s="373">
        <f>IPMT('Assumptions (T&amp;D)'!$C$20,Model!AJ$1,'Assumptions (T&amp;D)'!$C$23,Model!$L$2866)</f>
        <v>-0.004142360952</v>
      </c>
      <c r="Z2930" s="373">
        <f>IPMT('Assumptions (T&amp;D)'!$C$20,Model!AK$1,'Assumptions (T&amp;D)'!$C$23,Model!$L$2866)</f>
        <v>-0.00211922984</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-0.0242448949</v>
      </c>
      <c r="N2931" s="373">
        <f>IPMT('Assumptions (T&amp;D)'!$C$20,Model!X$1,'Assumptions (T&amp;D)'!$C$23,Model!$M$2866)</f>
        <v>-0.02310002346</v>
      </c>
      <c r="O2931" s="373">
        <f>IPMT('Assumptions (T&amp;D)'!$C$20,Model!Y$1,'Assumptions (T&amp;D)'!$C$23,Model!$M$2866)</f>
        <v>-0.02190077062</v>
      </c>
      <c r="P2931" s="373">
        <f>IPMT('Assumptions (T&amp;D)'!$C$20,Model!Z$1,'Assumptions (T&amp;D)'!$C$23,Model!$M$2866)</f>
        <v>-0.02064455328</v>
      </c>
      <c r="Q2931" s="373">
        <f>IPMT('Assumptions (T&amp;D)'!$C$20,Model!AA$1,'Assumptions (T&amp;D)'!$C$23,Model!$M$2866)</f>
        <v>-0.01932866561</v>
      </c>
      <c r="R2931" s="373">
        <f>IPMT('Assumptions (T&amp;D)'!$C$20,Model!AB$1,'Assumptions (T&amp;D)'!$C$23,Model!$M$2866)</f>
        <v>-0.01795027328</v>
      </c>
      <c r="S2931" s="373">
        <f>IPMT('Assumptions (T&amp;D)'!$C$20,Model!AC$1,'Assumptions (T&amp;D)'!$C$23,Model!$M$2866)</f>
        <v>-0.01650640731</v>
      </c>
      <c r="T2931" s="373">
        <f>IPMT('Assumptions (T&amp;D)'!$C$20,Model!AD$1,'Assumptions (T&amp;D)'!$C$23,Model!$M$2866)</f>
        <v>-0.01499395771</v>
      </c>
      <c r="U2931" s="373">
        <f>IPMT('Assumptions (T&amp;D)'!$C$20,Model!AE$1,'Assumptions (T&amp;D)'!$C$23,Model!$M$2866)</f>
        <v>-0.01340966675</v>
      </c>
      <c r="V2931" s="373">
        <f>IPMT('Assumptions (T&amp;D)'!$C$20,Model!AF$1,'Assumptions (T&amp;D)'!$C$23,Model!$M$2866)</f>
        <v>-0.01175012198</v>
      </c>
      <c r="W2931" s="373">
        <f>IPMT('Assumptions (T&amp;D)'!$C$20,Model!AG$1,'Assumptions (T&amp;D)'!$C$23,Model!$M$2866)</f>
        <v>-0.01001174882</v>
      </c>
      <c r="X2931" s="373">
        <f>IPMT('Assumptions (T&amp;D)'!$C$20,Model!AH$1,'Assumptions (T&amp;D)'!$C$23,Model!$M$2866)</f>
        <v>-0.008190802942</v>
      </c>
      <c r="Y2931" s="373">
        <f>IPMT('Assumptions (T&amp;D)'!$C$20,Model!AI$1,'Assumptions (T&amp;D)'!$C$23,Model!$M$2866)</f>
        <v>-0.006283362134</v>
      </c>
      <c r="Z2931" s="373">
        <f>IPMT('Assumptions (T&amp;D)'!$C$20,Model!AJ$1,'Assumptions (T&amp;D)'!$C$23,Model!$M$2866)</f>
        <v>-0.004285317887</v>
      </c>
      <c r="AA2931" s="373">
        <f>IPMT('Assumptions (T&amp;D)'!$C$20,Model!AK$1,'Assumptions (T&amp;D)'!$C$23,Model!$M$2866)</f>
        <v>-0.002192366538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-0.02477097239</v>
      </c>
      <c r="O2932" s="373">
        <f>IPMT('Assumptions (T&amp;D)'!$C$20,Model!X$1,'Assumptions (T&amp;D)'!$C$23,Model!$N$2866)</f>
        <v>-0.02360125898</v>
      </c>
      <c r="P2932" s="373">
        <f>IPMT('Assumptions (T&amp;D)'!$C$20,Model!Y$1,'Assumptions (T&amp;D)'!$C$23,Model!$N$2866)</f>
        <v>-0.02237598417</v>
      </c>
      <c r="Q2932" s="373">
        <f>IPMT('Assumptions (T&amp;D)'!$C$20,Model!Z$1,'Assumptions (T&amp;D)'!$C$23,Model!$N$2866)</f>
        <v>-0.02109250881</v>
      </c>
      <c r="R2932" s="373">
        <f>IPMT('Assumptions (T&amp;D)'!$C$20,Model!AA$1,'Assumptions (T&amp;D)'!$C$23,Model!$N$2866)</f>
        <v>-0.01974806838</v>
      </c>
      <c r="S2932" s="373">
        <f>IPMT('Assumptions (T&amp;D)'!$C$20,Model!AB$1,'Assumptions (T&amp;D)'!$C$23,Model!$N$2866)</f>
        <v>-0.01833976702</v>
      </c>
      <c r="T2932" s="373">
        <f>IPMT('Assumptions (T&amp;D)'!$C$20,Model!AC$1,'Assumptions (T&amp;D)'!$C$23,Model!$N$2866)</f>
        <v>-0.01686457135</v>
      </c>
      <c r="U2932" s="373">
        <f>IPMT('Assumptions (T&amp;D)'!$C$20,Model!AD$1,'Assumptions (T&amp;D)'!$C$23,Model!$N$2866)</f>
        <v>-0.01531930388</v>
      </c>
      <c r="V2932" s="373">
        <f>IPMT('Assumptions (T&amp;D)'!$C$20,Model!AE$1,'Assumptions (T&amp;D)'!$C$23,Model!$N$2866)</f>
        <v>-0.01370063621</v>
      </c>
      <c r="W2932" s="373">
        <f>IPMT('Assumptions (T&amp;D)'!$C$20,Model!AF$1,'Assumptions (T&amp;D)'!$C$23,Model!$N$2866)</f>
        <v>-0.01200508182</v>
      </c>
      <c r="X2932" s="373">
        <f>IPMT('Assumptions (T&amp;D)'!$C$20,Model!AG$1,'Assumptions (T&amp;D)'!$C$23,Model!$N$2866)</f>
        <v>-0.01022898861</v>
      </c>
      <c r="Y2932" s="373">
        <f>IPMT('Assumptions (T&amp;D)'!$C$20,Model!AH$1,'Assumptions (T&amp;D)'!$C$23,Model!$N$2866)</f>
        <v>-0.008368530959</v>
      </c>
      <c r="Z2932" s="373">
        <f>IPMT('Assumptions (T&amp;D)'!$C$20,Model!AI$1,'Assumptions (T&amp;D)'!$C$23,Model!$N$2866)</f>
        <v>-0.006419701574</v>
      </c>
      <c r="AA2932" s="373">
        <f>IPMT('Assumptions (T&amp;D)'!$C$20,Model!AJ$1,'Assumptions (T&amp;D)'!$C$23,Model!$N$2866)</f>
        <v>-0.004378302794</v>
      </c>
      <c r="AB2932" s="373">
        <f>IPMT('Assumptions (T&amp;D)'!$C$20,Model!AK$1,'Assumptions (T&amp;D)'!$C$23,Model!$N$2866)</f>
        <v>-0.002239937571</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-0.02962797094</v>
      </c>
      <c r="P2933" s="373">
        <f>IPMT('Assumptions (T&amp;D)'!$C$20,Model!X$1,'Assumptions (T&amp;D)'!$C$23,Model!$O$2866)</f>
        <v>-0.02822890454</v>
      </c>
      <c r="Q2933" s="373">
        <f>IPMT('Assumptions (T&amp;D)'!$C$20,Model!Y$1,'Assumptions (T&amp;D)'!$C$23,Model!$O$2866)</f>
        <v>-0.02676338249</v>
      </c>
      <c r="R2933" s="373">
        <f>IPMT('Assumptions (T&amp;D)'!$C$20,Model!Z$1,'Assumptions (T&amp;D)'!$C$23,Model!$O$2866)</f>
        <v>-0.02522824814</v>
      </c>
      <c r="S2933" s="373">
        <f>IPMT('Assumptions (T&amp;D)'!$C$20,Model!AA$1,'Assumptions (T&amp;D)'!$C$23,Model!$O$2866)</f>
        <v>-0.02362019491</v>
      </c>
      <c r="T2933" s="373">
        <f>IPMT('Assumptions (T&amp;D)'!$C$20,Model!AB$1,'Assumptions (T&amp;D)'!$C$23,Model!$O$2866)</f>
        <v>-0.02193575915</v>
      </c>
      <c r="U2933" s="373">
        <f>IPMT('Assumptions (T&amp;D)'!$C$20,Model!AC$1,'Assumptions (T&amp;D)'!$C$23,Model!$O$2866)</f>
        <v>-0.02017131269</v>
      </c>
      <c r="V2933" s="373">
        <f>IPMT('Assumptions (T&amp;D)'!$C$20,Model!AD$1,'Assumptions (T&amp;D)'!$C$23,Model!$O$2866)</f>
        <v>-0.01832305503</v>
      </c>
      <c r="W2933" s="373">
        <f>IPMT('Assumptions (T&amp;D)'!$C$20,Model!AE$1,'Assumptions (T&amp;D)'!$C$23,Model!$O$2866)</f>
        <v>-0.01638700512</v>
      </c>
      <c r="X2933" s="373">
        <f>IPMT('Assumptions (T&amp;D)'!$C$20,Model!AF$1,'Assumptions (T&amp;D)'!$C$23,Model!$O$2866)</f>
        <v>-0.01435899285</v>
      </c>
      <c r="Y2933" s="373">
        <f>IPMT('Assumptions (T&amp;D)'!$C$20,Model!AG$1,'Assumptions (T&amp;D)'!$C$23,Model!$O$2866)</f>
        <v>-0.01223464999</v>
      </c>
      <c r="Z2933" s="373">
        <f>IPMT('Assumptions (T&amp;D)'!$C$20,Model!AH$1,'Assumptions (T&amp;D)'!$C$23,Model!$O$2866)</f>
        <v>-0.01000940085</v>
      </c>
      <c r="AA2933" s="373">
        <f>IPMT('Assumptions (T&amp;D)'!$C$20,Model!AI$1,'Assumptions (T&amp;D)'!$C$23,Model!$O$2866)</f>
        <v>-0.00767845237</v>
      </c>
      <c r="AB2933" s="373">
        <f>IPMT('Assumptions (T&amp;D)'!$C$20,Model!AJ$1,'Assumptions (T&amp;D)'!$C$23,Model!$O$2866)</f>
        <v>-0.00523678384</v>
      </c>
      <c r="AC2933" s="373">
        <f>IPMT('Assumptions (T&amp;D)'!$C$20,Model!AK$1,'Assumptions (T&amp;D)'!$C$23,Model!$O$2866)</f>
        <v>-0.002679136055</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-0.02628212875</v>
      </c>
      <c r="Q2934" s="373">
        <f>IPMT('Assumptions (T&amp;D)'!$C$20,Model!X$1,'Assumptions (T&amp;D)'!$C$23,Model!$P$2866)</f>
        <v>-0.02504105682</v>
      </c>
      <c r="R2934" s="373">
        <f>IPMT('Assumptions (T&amp;D)'!$C$20,Model!Y$1,'Assumptions (T&amp;D)'!$C$23,Model!$P$2866)</f>
        <v>-0.02374103397</v>
      </c>
      <c r="S2934" s="373">
        <f>IPMT('Assumptions (T&amp;D)'!$C$20,Model!Z$1,'Assumptions (T&amp;D)'!$C$23,Model!$P$2866)</f>
        <v>-0.02237926003</v>
      </c>
      <c r="T2934" s="373">
        <f>IPMT('Assumptions (T&amp;D)'!$C$20,Model!AA$1,'Assumptions (T&amp;D)'!$C$23,Model!$P$2866)</f>
        <v>-0.02095280183</v>
      </c>
      <c r="U2934" s="373">
        <f>IPMT('Assumptions (T&amp;D)'!$C$20,Model!AB$1,'Assumptions (T&amp;D)'!$C$23,Model!$P$2866)</f>
        <v>-0.01945858687</v>
      </c>
      <c r="V2934" s="373">
        <f>IPMT('Assumptions (T&amp;D)'!$C$20,Model!AC$1,'Assumptions (T&amp;D)'!$C$23,Model!$P$2866)</f>
        <v>-0.01789339669</v>
      </c>
      <c r="W2934" s="373">
        <f>IPMT('Assumptions (T&amp;D)'!$C$20,Model!AD$1,'Assumptions (T&amp;D)'!$C$23,Model!$P$2866)</f>
        <v>-0.01625385999</v>
      </c>
      <c r="X2934" s="373">
        <f>IPMT('Assumptions (T&amp;D)'!$C$20,Model!AE$1,'Assumptions (T&amp;D)'!$C$23,Model!$P$2866)</f>
        <v>-0.01453644529</v>
      </c>
      <c r="Y2934" s="373">
        <f>IPMT('Assumptions (T&amp;D)'!$C$20,Model!AF$1,'Assumptions (T&amp;D)'!$C$23,Model!$P$2866)</f>
        <v>-0.01273745339</v>
      </c>
      <c r="Z2934" s="373">
        <f>IPMT('Assumptions (T&amp;D)'!$C$20,Model!AG$1,'Assumptions (T&amp;D)'!$C$23,Model!$P$2866)</f>
        <v>-0.01085300937</v>
      </c>
      <c r="AA2934" s="373">
        <f>IPMT('Assumptions (T&amp;D)'!$C$20,Model!AH$1,'Assumptions (T&amp;D)'!$C$23,Model!$P$2866)</f>
        <v>-0.008879054268</v>
      </c>
      <c r="AB2934" s="373">
        <f>IPMT('Assumptions (T&amp;D)'!$C$20,Model!AI$1,'Assumptions (T&amp;D)'!$C$23,Model!$P$2866)</f>
        <v>-0.006811336295</v>
      </c>
      <c r="AC2934" s="373">
        <f>IPMT('Assumptions (T&amp;D)'!$C$20,Model!AJ$1,'Assumptions (T&amp;D)'!$C$23,Model!$P$2866)</f>
        <v>-0.004645401719</v>
      </c>
      <c r="AD2934" s="373">
        <f>IPMT('Assumptions (T&amp;D)'!$C$20,Model!AK$1,'Assumptions (T&amp;D)'!$C$23,Model!$P$2866)</f>
        <v>-0.002376585251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-0.0327975199</v>
      </c>
      <c r="R2935" s="373">
        <f>IPMT('Assumptions (T&amp;D)'!$C$20,Model!X$1,'Assumptions (T&amp;D)'!$C$23,Model!$Q$2866)</f>
        <v>-0.03124878381</v>
      </c>
      <c r="S2935" s="373">
        <f>IPMT('Assumptions (T&amp;D)'!$C$20,Model!Y$1,'Assumptions (T&amp;D)'!$C$23,Model!$Q$2866)</f>
        <v>-0.02962648275</v>
      </c>
      <c r="T2935" s="373">
        <f>IPMT('Assumptions (T&amp;D)'!$C$20,Model!Z$1,'Assumptions (T&amp;D)'!$C$23,Model!$Q$2866)</f>
        <v>-0.02792712239</v>
      </c>
      <c r="U2935" s="373">
        <f>IPMT('Assumptions (T&amp;D)'!$C$20,Model!AA$1,'Assumptions (T&amp;D)'!$C$23,Model!$Q$2866)</f>
        <v>-0.02614704241</v>
      </c>
      <c r="V2935" s="373">
        <f>IPMT('Assumptions (T&amp;D)'!$C$20,Model!AB$1,'Assumptions (T&amp;D)'!$C$23,Model!$Q$2866)</f>
        <v>-0.02428240863</v>
      </c>
      <c r="W2935" s="373">
        <f>IPMT('Assumptions (T&amp;D)'!$C$20,Model!AC$1,'Assumptions (T&amp;D)'!$C$23,Model!$Q$2866)</f>
        <v>-0.02232920475</v>
      </c>
      <c r="X2935" s="373">
        <f>IPMT('Assumptions (T&amp;D)'!$C$20,Model!AD$1,'Assumptions (T&amp;D)'!$C$23,Model!$Q$2866)</f>
        <v>-0.02028322369</v>
      </c>
      <c r="Y2935" s="373">
        <f>IPMT('Assumptions (T&amp;D)'!$C$20,Model!AE$1,'Assumptions (T&amp;D)'!$C$23,Model!$Q$2866)</f>
        <v>-0.01814005852</v>
      </c>
      <c r="Z2935" s="373">
        <f>IPMT('Assumptions (T&amp;D)'!$C$20,Model!AF$1,'Assumptions (T&amp;D)'!$C$23,Model!$Q$2866)</f>
        <v>-0.01589509301</v>
      </c>
      <c r="AA2935" s="373">
        <f>IPMT('Assumptions (T&amp;D)'!$C$20,Model!AG$1,'Assumptions (T&amp;D)'!$C$23,Model!$Q$2866)</f>
        <v>-0.01354349164</v>
      </c>
      <c r="AB2935" s="373">
        <f>IPMT('Assumptions (T&amp;D)'!$C$20,Model!AH$1,'Assumptions (T&amp;D)'!$C$23,Model!$Q$2866)</f>
        <v>-0.0110801892</v>
      </c>
      <c r="AC2935" s="373">
        <f>IPMT('Assumptions (T&amp;D)'!$C$20,Model!AI$1,'Assumptions (T&amp;D)'!$C$23,Model!$Q$2866)</f>
        <v>-0.008499879893</v>
      </c>
      <c r="AD2935" s="373">
        <f>IPMT('Assumptions (T&amp;D)'!$C$20,Model!AJ$1,'Assumptions (T&amp;D)'!$C$23,Model!$Q$2866)</f>
        <v>-0.005797005896</v>
      </c>
      <c r="AE2935" s="373">
        <f>IPMT('Assumptions (T&amp;D)'!$C$20,Model!AK$1,'Assumptions (T&amp;D)'!$C$23,Model!$Q$2866)</f>
        <v>-0.002965745385</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-0.03372291716</v>
      </c>
      <c r="S2936" s="373">
        <f>IPMT('Assumptions (T&amp;D)'!$C$20,Model!X$1,'Assumptions (T&amp;D)'!$C$23,Model!$R$2866)</f>
        <v>-0.03213048275</v>
      </c>
      <c r="T2936" s="373">
        <f>IPMT('Assumptions (T&amp;D)'!$C$20,Model!Y$1,'Assumptions (T&amp;D)'!$C$23,Model!$R$2866)</f>
        <v>-0.03046240772</v>
      </c>
      <c r="U2936" s="373">
        <f>IPMT('Assumptions (T&amp;D)'!$C$20,Model!Z$1,'Assumptions (T&amp;D)'!$C$23,Model!$R$2866)</f>
        <v>-0.02871509911</v>
      </c>
      <c r="V2936" s="373">
        <f>IPMT('Assumptions (T&amp;D)'!$C$20,Model!AA$1,'Assumptions (T&amp;D)'!$C$23,Model!$R$2866)</f>
        <v>-0.02688479335</v>
      </c>
      <c r="W2936" s="373">
        <f>IPMT('Assumptions (T&amp;D)'!$C$20,Model!AB$1,'Assumptions (T&amp;D)'!$C$23,Model!$R$2866)</f>
        <v>-0.02496754807</v>
      </c>
      <c r="X2936" s="373">
        <f>IPMT('Assumptions (T&amp;D)'!$C$20,Model!AC$1,'Assumptions (T&amp;D)'!$C$23,Model!$R$2866)</f>
        <v>-0.02295923363</v>
      </c>
      <c r="Y2936" s="373">
        <f>IPMT('Assumptions (T&amp;D)'!$C$20,Model!AD$1,'Assumptions (T&amp;D)'!$C$23,Model!$R$2866)</f>
        <v>-0.02085552426</v>
      </c>
      <c r="Z2936" s="373">
        <f>IPMT('Assumptions (T&amp;D)'!$C$20,Model!AE$1,'Assumptions (T&amp;D)'!$C$23,Model!$R$2866)</f>
        <v>-0.01865188869</v>
      </c>
      <c r="AA2936" s="373">
        <f>IPMT('Assumptions (T&amp;D)'!$C$20,Model!AF$1,'Assumptions (T&amp;D)'!$C$23,Model!$R$2866)</f>
        <v>-0.01634358044</v>
      </c>
      <c r="AB2936" s="373">
        <f>IPMT('Assumptions (T&amp;D)'!$C$20,Model!AG$1,'Assumptions (T&amp;D)'!$C$23,Model!$R$2866)</f>
        <v>-0.01392562754</v>
      </c>
      <c r="AC2936" s="373">
        <f>IPMT('Assumptions (T&amp;D)'!$C$20,Model!AH$1,'Assumptions (T&amp;D)'!$C$23,Model!$R$2866)</f>
        <v>-0.01139282188</v>
      </c>
      <c r="AD2936" s="373">
        <f>IPMT('Assumptions (T&amp;D)'!$C$20,Model!AI$1,'Assumptions (T&amp;D)'!$C$23,Model!$R$2866)</f>
        <v>-0.008739707951</v>
      </c>
      <c r="AE2936" s="373">
        <f>IPMT('Assumptions (T&amp;D)'!$C$20,Model!AJ$1,'Assumptions (T&amp;D)'!$C$23,Model!$R$2866)</f>
        <v>-0.00596057111</v>
      </c>
      <c r="AF2936" s="373">
        <f>IPMT('Assumptions (T&amp;D)'!$C$20,Model!AK$1,'Assumptions (T&amp;D)'!$C$23,Model!$R$2866)</f>
        <v>-0.003049425269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-0.037615802</v>
      </c>
      <c r="T2937" s="373">
        <f>IPMT('Assumptions (T&amp;D)'!$C$20,Model!X$1,'Assumptions (T&amp;D)'!$C$23,Model!$S$2866)</f>
        <v>-0.03583954116</v>
      </c>
      <c r="U2937" s="373">
        <f>IPMT('Assumptions (T&amp;D)'!$C$20,Model!Y$1,'Assumptions (T&amp;D)'!$C$23,Model!$S$2866)</f>
        <v>-0.03397890792</v>
      </c>
      <c r="V2937" s="373">
        <f>IPMT('Assumptions (T&amp;D)'!$C$20,Model!Z$1,'Assumptions (T&amp;D)'!$C$23,Model!$S$2866)</f>
        <v>-0.03202989461</v>
      </c>
      <c r="W2937" s="373">
        <f>IPMT('Assumptions (T&amp;D)'!$C$20,Model!AA$1,'Assumptions (T&amp;D)'!$C$23,Model!$S$2866)</f>
        <v>-0.02998830317</v>
      </c>
      <c r="X2937" s="373">
        <f>IPMT('Assumptions (T&amp;D)'!$C$20,Model!AB$1,'Assumptions (T&amp;D)'!$C$23,Model!$S$2866)</f>
        <v>-0.02784973613</v>
      </c>
      <c r="Y2937" s="373">
        <f>IPMT('Assumptions (T&amp;D)'!$C$20,Model!AC$1,'Assumptions (T&amp;D)'!$C$23,Model!$S$2866)</f>
        <v>-0.02560958716</v>
      </c>
      <c r="Z2937" s="373">
        <f>IPMT('Assumptions (T&amp;D)'!$C$20,Model!AD$1,'Assumptions (T&amp;D)'!$C$23,Model!$S$2866)</f>
        <v>-0.02326303112</v>
      </c>
      <c r="AA2937" s="373">
        <f>IPMT('Assumptions (T&amp;D)'!$C$20,Model!AE$1,'Assumptions (T&amp;D)'!$C$23,Model!$S$2866)</f>
        <v>-0.02080501366</v>
      </c>
      <c r="AB2937" s="373">
        <f>IPMT('Assumptions (T&amp;D)'!$C$20,Model!AF$1,'Assumptions (T&amp;D)'!$C$23,Model!$S$2866)</f>
        <v>-0.01823024037</v>
      </c>
      <c r="AC2937" s="373">
        <f>IPMT('Assumptions (T&amp;D)'!$C$20,Model!AG$1,'Assumptions (T&amp;D)'!$C$23,Model!$S$2866)</f>
        <v>-0.01553316535</v>
      </c>
      <c r="AD2937" s="373">
        <f>IPMT('Assumptions (T&amp;D)'!$C$20,Model!AH$1,'Assumptions (T&amp;D)'!$C$23,Model!$S$2866)</f>
        <v>-0.01270797927</v>
      </c>
      <c r="AE2937" s="373">
        <f>IPMT('Assumptions (T&amp;D)'!$C$20,Model!AI$1,'Assumptions (T&amp;D)'!$C$23,Model!$S$2866)</f>
        <v>-0.009748596845</v>
      </c>
      <c r="AF2937" s="373">
        <f>IPMT('Assumptions (T&amp;D)'!$C$20,Model!AJ$1,'Assumptions (T&amp;D)'!$C$23,Model!$S$2866)</f>
        <v>-0.006648643758</v>
      </c>
      <c r="AG2937" s="373">
        <f>IPMT('Assumptions (T&amp;D)'!$C$20,Model!AK$1,'Assumptions (T&amp;D)'!$C$23,Model!$S$2866)</f>
        <v>-0.003401442899</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-0.0337180255</v>
      </c>
      <c r="U2938" s="373">
        <f>IPMT('Assumptions (T&amp;D)'!$C$20,Model!X$1,'Assumptions (T&amp;D)'!$C$23,Model!$T$2866)</f>
        <v>-0.03212582209</v>
      </c>
      <c r="V2938" s="373">
        <f>IPMT('Assumptions (T&amp;D)'!$C$20,Model!Y$1,'Assumptions (T&amp;D)'!$C$23,Model!$T$2866)</f>
        <v>-0.03045798901</v>
      </c>
      <c r="W2938" s="373">
        <f>IPMT('Assumptions (T&amp;D)'!$C$20,Model!Z$1,'Assumptions (T&amp;D)'!$C$23,Model!$T$2866)</f>
        <v>-0.02871093387</v>
      </c>
      <c r="X2938" s="373">
        <f>IPMT('Assumptions (T&amp;D)'!$C$20,Model!AA$1,'Assumptions (T&amp;D)'!$C$23,Model!$T$2866)</f>
        <v>-0.0268808936</v>
      </c>
      <c r="Y2938" s="373">
        <f>IPMT('Assumptions (T&amp;D)'!$C$20,Model!AB$1,'Assumptions (T&amp;D)'!$C$23,Model!$T$2866)</f>
        <v>-0.02496392642</v>
      </c>
      <c r="Z2938" s="373">
        <f>IPMT('Assumptions (T&amp;D)'!$C$20,Model!AC$1,'Assumptions (T&amp;D)'!$C$23,Model!$T$2866)</f>
        <v>-0.0229559033</v>
      </c>
      <c r="AA2938" s="373">
        <f>IPMT('Assumptions (T&amp;D)'!$C$20,Model!AD$1,'Assumptions (T&amp;D)'!$C$23,Model!$T$2866)</f>
        <v>-0.02085249908</v>
      </c>
      <c r="AB2938" s="373">
        <f>IPMT('Assumptions (T&amp;D)'!$C$20,Model!AE$1,'Assumptions (T&amp;D)'!$C$23,Model!$T$2866)</f>
        <v>-0.01864918316</v>
      </c>
      <c r="AC2938" s="373">
        <f>IPMT('Assumptions (T&amp;D)'!$C$20,Model!AF$1,'Assumptions (T&amp;D)'!$C$23,Model!$T$2866)</f>
        <v>-0.01634120973</v>
      </c>
      <c r="AD2938" s="373">
        <f>IPMT('Assumptions (T&amp;D)'!$C$20,Model!AG$1,'Assumptions (T&amp;D)'!$C$23,Model!$T$2866)</f>
        <v>-0.01392360757</v>
      </c>
      <c r="AE2938" s="373">
        <f>IPMT('Assumptions (T&amp;D)'!$C$20,Model!AH$1,'Assumptions (T&amp;D)'!$C$23,Model!$T$2866)</f>
        <v>-0.0113911693</v>
      </c>
      <c r="AF2938" s="373">
        <f>IPMT('Assumptions (T&amp;D)'!$C$20,Model!AI$1,'Assumptions (T&amp;D)'!$C$23,Model!$T$2866)</f>
        <v>-0.008738440219</v>
      </c>
      <c r="AG2938" s="373">
        <f>IPMT('Assumptions (T&amp;D)'!$C$20,Model!AJ$1,'Assumptions (T&amp;D)'!$C$23,Model!$T$2866)</f>
        <v>-0.005959706503</v>
      </c>
      <c r="AH2938" s="373">
        <f>IPMT('Assumptions (T&amp;D)'!$C$20,Model!AK$1,'Assumptions (T&amp;D)'!$C$23,Model!$T$2866)</f>
        <v>-0.003048982936</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-0.03414392947</v>
      </c>
      <c r="V2939" s="373">
        <f>IPMT('Assumptions (T&amp;D)'!$C$20,Model!X$1,'Assumptions (T&amp;D)'!$C$23,Model!$U$2866)</f>
        <v>-0.03253161439</v>
      </c>
      <c r="W2939" s="373">
        <f>IPMT('Assumptions (T&amp;D)'!$C$20,Model!Y$1,'Assumptions (T&amp;D)'!$C$23,Model!$U$2866)</f>
        <v>-0.03084271434</v>
      </c>
      <c r="X2939" s="373">
        <f>IPMT('Assumptions (T&amp;D)'!$C$20,Model!Z$1,'Assumptions (T&amp;D)'!$C$23,Model!$U$2866)</f>
        <v>-0.02907359154</v>
      </c>
      <c r="Y2939" s="373">
        <f>IPMT('Assumptions (T&amp;D)'!$C$20,Model!AA$1,'Assumptions (T&amp;D)'!$C$23,Model!$U$2866)</f>
        <v>-0.0272204354</v>
      </c>
      <c r="Z2939" s="373">
        <f>IPMT('Assumptions (T&amp;D)'!$C$20,Model!AB$1,'Assumptions (T&amp;D)'!$C$23,Model!$U$2866)</f>
        <v>-0.02527925435</v>
      </c>
      <c r="AA2939" s="373">
        <f>IPMT('Assumptions (T&amp;D)'!$C$20,Model!AC$1,'Assumptions (T&amp;D)'!$C$23,Model!$U$2866)</f>
        <v>-0.0232458672</v>
      </c>
      <c r="AB2939" s="373">
        <f>IPMT('Assumptions (T&amp;D)'!$C$20,Model!AD$1,'Assumptions (T&amp;D)'!$C$23,Model!$U$2866)</f>
        <v>-0.02111589416</v>
      </c>
      <c r="AC2939" s="373">
        <f>IPMT('Assumptions (T&amp;D)'!$C$20,Model!AE$1,'Assumptions (T&amp;D)'!$C$23,Model!$U$2866)</f>
        <v>-0.0188847474</v>
      </c>
      <c r="AD2939" s="373">
        <f>IPMT('Assumptions (T&amp;D)'!$C$20,Model!AF$1,'Assumptions (T&amp;D)'!$C$23,Model!$U$2866)</f>
        <v>-0.01654762117</v>
      </c>
      <c r="AE2939" s="373">
        <f>IPMT('Assumptions (T&amp;D)'!$C$20,Model!AG$1,'Assumptions (T&amp;D)'!$C$23,Model!$U$2866)</f>
        <v>-0.01409948144</v>
      </c>
      <c r="AF2939" s="373">
        <f>IPMT('Assumptions (T&amp;D)'!$C$20,Model!AH$1,'Assumptions (T&amp;D)'!$C$23,Model!$U$2866)</f>
        <v>-0.01153505508</v>
      </c>
      <c r="AG2939" s="373">
        <f>IPMT('Assumptions (T&amp;D)'!$C$20,Model!AI$1,'Assumptions (T&amp;D)'!$C$23,Model!$U$2866)</f>
        <v>-0.00884881846</v>
      </c>
      <c r="AH2939" s="373">
        <f>IPMT('Assumptions (T&amp;D)'!$C$20,Model!AJ$1,'Assumptions (T&amp;D)'!$C$23,Model!$U$2866)</f>
        <v>-0.006034985604</v>
      </c>
      <c r="AI2939" s="373">
        <f>IPMT('Assumptions (T&amp;D)'!$C$20,Model!AK$1,'Assumptions (T&amp;D)'!$C$23,Model!$U$2866)</f>
        <v>-0.003087495688</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-0.03539041544</v>
      </c>
      <c r="W2940" s="373">
        <f>IPMT('Assumptions (T&amp;D)'!$C$20,Model!X$1,'Assumptions (T&amp;D)'!$C$23,Model!$V$2866)</f>
        <v>-0.03371923988</v>
      </c>
      <c r="X2940" s="373">
        <f>IPMT('Assumptions (T&amp;D)'!$C$20,Model!Y$1,'Assumptions (T&amp;D)'!$C$23,Model!$V$2866)</f>
        <v>-0.03196868347</v>
      </c>
      <c r="Y2940" s="373">
        <f>IPMT('Assumptions (T&amp;D)'!$C$20,Model!Z$1,'Assumptions (T&amp;D)'!$C$23,Model!$V$2866)</f>
        <v>-0.03013497564</v>
      </c>
      <c r="Z2940" s="373">
        <f>IPMT('Assumptions (T&amp;D)'!$C$20,Model!AA$1,'Assumptions (T&amp;D)'!$C$23,Model!$V$2866)</f>
        <v>-0.02821416669</v>
      </c>
      <c r="AA2940" s="373">
        <f>IPMT('Assumptions (T&amp;D)'!$C$20,Model!AB$1,'Assumptions (T&amp;D)'!$C$23,Model!$V$2866)</f>
        <v>-0.02620211931</v>
      </c>
      <c r="AB2940" s="373">
        <f>IPMT('Assumptions (T&amp;D)'!$C$20,Model!AC$1,'Assumptions (T&amp;D)'!$C$23,Model!$V$2866)</f>
        <v>-0.02409449967</v>
      </c>
      <c r="AC2940" s="373">
        <f>IPMT('Assumptions (T&amp;D)'!$C$20,Model!AD$1,'Assumptions (T&amp;D)'!$C$23,Model!$V$2866)</f>
        <v>-0.02188676811</v>
      </c>
      <c r="AD2940" s="373">
        <f>IPMT('Assumptions (T&amp;D)'!$C$20,Model!AE$1,'Assumptions (T&amp;D)'!$C$23,Model!$V$2866)</f>
        <v>-0.0195741693</v>
      </c>
      <c r="AE2940" s="373">
        <f>IPMT('Assumptions (T&amp;D)'!$C$20,Model!AF$1,'Assumptions (T&amp;D)'!$C$23,Model!$V$2866)</f>
        <v>-0.01715172204</v>
      </c>
      <c r="AF2940" s="373">
        <f>IPMT('Assumptions (T&amp;D)'!$C$20,Model!AG$1,'Assumptions (T&amp;D)'!$C$23,Model!$V$2866)</f>
        <v>-0.01461420854</v>
      </c>
      <c r="AG2940" s="373">
        <f>IPMT('Assumptions (T&amp;D)'!$C$20,Model!AH$1,'Assumptions (T&amp;D)'!$C$23,Model!$V$2866)</f>
        <v>-0.01195616315</v>
      </c>
      <c r="AH2940" s="373">
        <f>IPMT('Assumptions (T&amp;D)'!$C$20,Model!AI$1,'Assumptions (T&amp;D)'!$C$23,Model!$V$2866)</f>
        <v>-0.009171860601</v>
      </c>
      <c r="AI2940" s="373">
        <f>IPMT('Assumptions (T&amp;D)'!$C$20,Model!AJ$1,'Assumptions (T&amp;D)'!$C$23,Model!$V$2866)</f>
        <v>-0.006255303681</v>
      </c>
      <c r="AJ2940" s="373">
        <f>IPMT('Assumptions (T&amp;D)'!$C$20,Model!AK$1,'Assumptions (T&amp;D)'!$C$23,Model!$V$2866)</f>
        <v>-0.003200210308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-0.03608930432</v>
      </c>
      <c r="X2941" s="373">
        <f>IPMT('Assumptions (T&amp;D)'!$C$20,Model!X$1,'Assumptions (T&amp;D)'!$C$23,Model!$W$2866)</f>
        <v>-0.03438512643</v>
      </c>
      <c r="Y2941" s="373">
        <f>IPMT('Assumptions (T&amp;D)'!$C$20,Model!Y$1,'Assumptions (T&amp;D)'!$C$23,Model!$W$2866)</f>
        <v>-0.03260000009</v>
      </c>
      <c r="Z2941" s="373">
        <f>IPMT('Assumptions (T&amp;D)'!$C$20,Model!Z$1,'Assumptions (T&amp;D)'!$C$23,Model!$W$2866)</f>
        <v>-0.03073008025</v>
      </c>
      <c r="AA2941" s="373">
        <f>IPMT('Assumptions (T&amp;D)'!$C$20,Model!AA$1,'Assumptions (T&amp;D)'!$C$23,Model!$W$2866)</f>
        <v>-0.02877133921</v>
      </c>
      <c r="AB2941" s="373">
        <f>IPMT('Assumptions (T&amp;D)'!$C$20,Model!AB$1,'Assumptions (T&amp;D)'!$C$23,Model!$W$2866)</f>
        <v>-0.02671955798</v>
      </c>
      <c r="AC2941" s="373">
        <f>IPMT('Assumptions (T&amp;D)'!$C$20,Model!AC$1,'Assumptions (T&amp;D)'!$C$23,Model!$W$2866)</f>
        <v>-0.02457031714</v>
      </c>
      <c r="AD2941" s="373">
        <f>IPMT('Assumptions (T&amp;D)'!$C$20,Model!AD$1,'Assumptions (T&amp;D)'!$C$23,Model!$W$2866)</f>
        <v>-0.02231898736</v>
      </c>
      <c r="AE2941" s="373">
        <f>IPMT('Assumptions (T&amp;D)'!$C$20,Model!AE$1,'Assumptions (T&amp;D)'!$C$23,Model!$W$2866)</f>
        <v>-0.01996071941</v>
      </c>
      <c r="AF2941" s="373">
        <f>IPMT('Assumptions (T&amp;D)'!$C$20,Model!AF$1,'Assumptions (T&amp;D)'!$C$23,Model!$W$2866)</f>
        <v>-0.01749043374</v>
      </c>
      <c r="AG2941" s="373">
        <f>IPMT('Assumptions (T&amp;D)'!$C$20,Model!AG$1,'Assumptions (T&amp;D)'!$C$23,Model!$W$2866)</f>
        <v>-0.0149028095</v>
      </c>
      <c r="AH2941" s="373">
        <f>IPMT('Assumptions (T&amp;D)'!$C$20,Model!AH$1,'Assumptions (T&amp;D)'!$C$23,Model!$W$2866)</f>
        <v>-0.0121922731</v>
      </c>
      <c r="AI2941" s="373">
        <f>IPMT('Assumptions (T&amp;D)'!$C$20,Model!AI$1,'Assumptions (T&amp;D)'!$C$23,Model!$W$2866)</f>
        <v>-0.009352986232</v>
      </c>
      <c r="AJ2941" s="373">
        <f>IPMT('Assumptions (T&amp;D)'!$C$20,Model!AJ$1,'Assumptions (T&amp;D)'!$C$23,Model!$W$2866)</f>
        <v>-0.006378833233</v>
      </c>
      <c r="AK2941" s="373">
        <f>IPMT('Assumptions (T&amp;D)'!$C$20,Model!AK$1,'Assumptions (T&amp;D)'!$C$23,Model!$W$2866)</f>
        <v>-0.003263407967</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-0.03709770682</v>
      </c>
      <c r="Y2942" s="373">
        <f>IPMT('Assumptions (T&amp;D)'!$C$20,Model!X$1,'Assumptions (T&amp;D)'!$C$23,Model!$X$2866)</f>
        <v>-0.03534591102</v>
      </c>
      <c r="Z2942" s="373">
        <f>IPMT('Assumptions (T&amp;D)'!$C$20,Model!Y$1,'Assumptions (T&amp;D)'!$C$23,Model!$X$2866)</f>
        <v>-0.03351090492</v>
      </c>
      <c r="AA2942" s="373">
        <f>IPMT('Assumptions (T&amp;D)'!$C$20,Model!Z$1,'Assumptions (T&amp;D)'!$C$23,Model!$X$2866)</f>
        <v>-0.03158873603</v>
      </c>
      <c r="AB2942" s="373">
        <f>IPMT('Assumptions (T&amp;D)'!$C$20,Model!AA$1,'Assumptions (T&amp;D)'!$C$23,Model!$X$2866)</f>
        <v>-0.02957526411</v>
      </c>
      <c r="AC2942" s="373">
        <f>IPMT('Assumptions (T&amp;D)'!$C$20,Model!AB$1,'Assumptions (T&amp;D)'!$C$23,Model!$X$2866)</f>
        <v>-0.02746615229</v>
      </c>
      <c r="AD2942" s="373">
        <f>IPMT('Assumptions (T&amp;D)'!$C$20,Model!AC$1,'Assumptions (T&amp;D)'!$C$23,Model!$X$2866)</f>
        <v>-0.02525685765</v>
      </c>
      <c r="AE2942" s="373">
        <f>IPMT('Assumptions (T&amp;D)'!$C$20,Model!AD$1,'Assumptions (T&amp;D)'!$C$23,Model!$X$2866)</f>
        <v>-0.02294262151</v>
      </c>
      <c r="AF2942" s="373">
        <f>IPMT('Assumptions (T&amp;D)'!$C$20,Model!AE$1,'Assumptions (T&amp;D)'!$C$23,Model!$X$2866)</f>
        <v>-0.02051845916</v>
      </c>
      <c r="AG2942" s="373">
        <f>IPMT('Assumptions (T&amp;D)'!$C$20,Model!AF$1,'Assumptions (T&amp;D)'!$C$23,Model!$X$2866)</f>
        <v>-0.01797914909</v>
      </c>
      <c r="AH2942" s="373">
        <f>IPMT('Assumptions (T&amp;D)'!$C$20,Model!AG$1,'Assumptions (T&amp;D)'!$C$23,Model!$X$2866)</f>
        <v>-0.0153192218</v>
      </c>
      <c r="AI2942" s="373">
        <f>IPMT('Assumptions (T&amp;D)'!$C$20,Model!AH$1,'Assumptions (T&amp;D)'!$C$23,Model!$X$2866)</f>
        <v>-0.01253294796</v>
      </c>
      <c r="AJ2942" s="373">
        <f>IPMT('Assumptions (T&amp;D)'!$C$20,Model!AI$1,'Assumptions (T&amp;D)'!$C$23,Model!$X$2866)</f>
        <v>-0.009614326119</v>
      </c>
      <c r="AK2942" s="373">
        <f>IPMT('Assumptions (T&amp;D)'!$C$20,Model!AJ$1,'Assumptions (T&amp;D)'!$C$23,Model!$X$2866)</f>
        <v>-0.006557069736</v>
      </c>
      <c r="AL2942" s="373">
        <f>IPMT('Assumptions (T&amp;D)'!$C$20,Model!AK$1,'Assumptions (T&amp;D)'!$C$23,Model!$X$2866)</f>
        <v>-0.003354593674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-0.03798108708</v>
      </c>
      <c r="Z2943" s="373">
        <f>IPMT('Assumptions (T&amp;D)'!$C$20,Model!X$1,'Assumptions (T&amp;D)'!$C$23,Model!$Y$2866)</f>
        <v>-0.03618757706</v>
      </c>
      <c r="AA2943" s="373">
        <f>IPMT('Assumptions (T&amp;D)'!$C$20,Model!Y$1,'Assumptions (T&amp;D)'!$C$23,Model!$Y$2866)</f>
        <v>-0.03430887532</v>
      </c>
      <c r="AB2943" s="373">
        <f>IPMT('Assumptions (T&amp;D)'!$C$20,Model!Z$1,'Assumptions (T&amp;D)'!$C$23,Model!$Y$2866)</f>
        <v>-0.03234093524</v>
      </c>
      <c r="AC2943" s="373">
        <f>IPMT('Assumptions (T&amp;D)'!$C$20,Model!AA$1,'Assumptions (T&amp;D)'!$C$23,Model!$Y$2866)</f>
        <v>-0.03027951801</v>
      </c>
      <c r="AD2943" s="373">
        <f>IPMT('Assumptions (T&amp;D)'!$C$20,Model!AB$1,'Assumptions (T&amp;D)'!$C$23,Model!$Y$2866)</f>
        <v>-0.02812018346</v>
      </c>
      <c r="AE2943" s="373">
        <f>IPMT('Assumptions (T&amp;D)'!$C$20,Model!AC$1,'Assumptions (T&amp;D)'!$C$23,Model!$Y$2866)</f>
        <v>-0.02585828052</v>
      </c>
      <c r="AF2943" s="373">
        <f>IPMT('Assumptions (T&amp;D)'!$C$20,Model!AD$1,'Assumptions (T&amp;D)'!$C$23,Model!$Y$2866)</f>
        <v>-0.02348893719</v>
      </c>
      <c r="AG2943" s="373">
        <f>IPMT('Assumptions (T&amp;D)'!$C$20,Model!AE$1,'Assumptions (T&amp;D)'!$C$23,Model!$Y$2866)</f>
        <v>-0.02100705006</v>
      </c>
      <c r="AH2943" s="373">
        <f>IPMT('Assumptions (T&amp;D)'!$C$20,Model!AF$1,'Assumptions (T&amp;D)'!$C$23,Model!$Y$2866)</f>
        <v>-0.01840727328</v>
      </c>
      <c r="AI2943" s="373">
        <f>IPMT('Assumptions (T&amp;D)'!$C$20,Model!AG$1,'Assumptions (T&amp;D)'!$C$23,Model!$Y$2866)</f>
        <v>-0.01568400711</v>
      </c>
      <c r="AJ2943" s="373">
        <f>IPMT('Assumptions (T&amp;D)'!$C$20,Model!AH$1,'Assumptions (T&amp;D)'!$C$23,Model!$Y$2866)</f>
        <v>-0.01283138579</v>
      </c>
      <c r="AK2943" s="373">
        <f>IPMT('Assumptions (T&amp;D)'!$C$20,Model!AI$1,'Assumptions (T&amp;D)'!$C$23,Model!$Y$2866)</f>
        <v>-0.009843264958</v>
      </c>
      <c r="AL2943" s="373">
        <f>IPMT('Assumptions (T&amp;D)'!$C$20,Model!AJ$1,'Assumptions (T&amp;D)'!$C$23,Model!$Y$2866)</f>
        <v>-0.006713208389</v>
      </c>
      <c r="AM2943" s="373">
        <f>IPMT('Assumptions (T&amp;D)'!$C$20,Model!AK$1,'Assumptions (T&amp;D)'!$C$23,Model!$Y$2866)</f>
        <v>-0.003434474133</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-0.03888488983</v>
      </c>
      <c r="AA2944" s="373">
        <f>IPMT('Assumptions (T&amp;D)'!$C$20,Model!X$1,'Assumptions (T&amp;D)'!$C$23,Model!$Z$2866)</f>
        <v>-0.03704870122</v>
      </c>
      <c r="AB2944" s="373">
        <f>IPMT('Assumptions (T&amp;D)'!$C$20,Model!Y$1,'Assumptions (T&amp;D)'!$C$23,Model!$Z$2866)</f>
        <v>-0.03512529365</v>
      </c>
      <c r="AC2944" s="373">
        <f>IPMT('Assumptions (T&amp;D)'!$C$20,Model!Z$1,'Assumptions (T&amp;D)'!$C$23,Model!$Z$2866)</f>
        <v>-0.03311052423</v>
      </c>
      <c r="AD2944" s="373">
        <f>IPMT('Assumptions (T&amp;D)'!$C$20,Model!AA$1,'Assumptions (T&amp;D)'!$C$23,Model!$Z$2866)</f>
        <v>-0.03100005325</v>
      </c>
      <c r="AE2944" s="373">
        <f>IPMT('Assumptions (T&amp;D)'!$C$20,Model!AB$1,'Assumptions (T&amp;D)'!$C$23,Model!$Z$2866)</f>
        <v>-0.0287893349</v>
      </c>
      <c r="AF2944" s="373">
        <f>IPMT('Assumptions (T&amp;D)'!$C$20,Model!AC$1,'Assumptions (T&amp;D)'!$C$23,Model!$Z$2866)</f>
        <v>-0.02647360744</v>
      </c>
      <c r="AG2944" s="373">
        <f>IPMT('Assumptions (T&amp;D)'!$C$20,Model!AD$1,'Assumptions (T&amp;D)'!$C$23,Model!$Z$2866)</f>
        <v>-0.02404788291</v>
      </c>
      <c r="AH2944" s="373">
        <f>IPMT('Assumptions (T&amp;D)'!$C$20,Model!AE$1,'Assumptions (T&amp;D)'!$C$23,Model!$Z$2866)</f>
        <v>-0.02150693647</v>
      </c>
      <c r="AI2944" s="373">
        <f>IPMT('Assumptions (T&amp;D)'!$C$20,Model!AF$1,'Assumptions (T&amp;D)'!$C$23,Model!$Z$2866)</f>
        <v>-0.01884529508</v>
      </c>
      <c r="AJ2944" s="373">
        <f>IPMT('Assumptions (T&amp;D)'!$C$20,Model!AG$1,'Assumptions (T&amp;D)'!$C$23,Model!$Z$2866)</f>
        <v>-0.01605722572</v>
      </c>
      <c r="AK2944" s="373">
        <f>IPMT('Assumptions (T&amp;D)'!$C$20,Model!AH$1,'Assumptions (T&amp;D)'!$C$23,Model!$Z$2866)</f>
        <v>-0.01313672307</v>
      </c>
      <c r="AL2944" s="373">
        <f>IPMT('Assumptions (T&amp;D)'!$C$20,Model!AI$1,'Assumptions (T&amp;D)'!$C$23,Model!$Z$2866)</f>
        <v>-0.01007749654</v>
      </c>
      <c r="AM2944" s="373">
        <f>IPMT('Assumptions (T&amp;D)'!$C$20,Model!AJ$1,'Assumptions (T&amp;D)'!$C$23,Model!$Z$2866)</f>
        <v>-0.006872956745</v>
      </c>
      <c r="AN2944" s="373">
        <f>IPMT('Assumptions (T&amp;D)'!$C$20,Model!AK$1,'Assumptions (T&amp;D)'!$C$23,Model!$Z$2866)</f>
        <v>-0.003516201314</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-0.03980957717</v>
      </c>
      <c r="AB2945" s="373">
        <f>IPMT('Assumptions (T&amp;D)'!$C$20,Model!X$1,'Assumptions (T&amp;D)'!$C$23,Model!$AA$2866)</f>
        <v>-0.03792972377</v>
      </c>
      <c r="AC2945" s="373">
        <f>IPMT('Assumptions (T&amp;D)'!$C$20,Model!Y$1,'Assumptions (T&amp;D)'!$C$23,Model!$AA$2866)</f>
        <v>-0.03596057734</v>
      </c>
      <c r="AD2945" s="373">
        <f>IPMT('Assumptions (T&amp;D)'!$C$20,Model!Z$1,'Assumptions (T&amp;D)'!$C$23,Model!$AA$2866)</f>
        <v>-0.03389789646</v>
      </c>
      <c r="AE2945" s="373">
        <f>IPMT('Assumptions (T&amp;D)'!$C$20,Model!AA$1,'Assumptions (T&amp;D)'!$C$23,Model!$AA$2866)</f>
        <v>-0.03173723823</v>
      </c>
      <c r="AF2945" s="373">
        <f>IPMT('Assumptions (T&amp;D)'!$C$20,Model!AB$1,'Assumptions (T&amp;D)'!$C$23,Model!$AA$2866)</f>
        <v>-0.02947394873</v>
      </c>
      <c r="AG2945" s="373">
        <f>IPMT('Assumptions (T&amp;D)'!$C$20,Model!AC$1,'Assumptions (T&amp;D)'!$C$23,Model!$AA$2866)</f>
        <v>-0.02710315299</v>
      </c>
      <c r="AH2945" s="373">
        <f>IPMT('Assumptions (T&amp;D)'!$C$20,Model!AD$1,'Assumptions (T&amp;D)'!$C$23,Model!$AA$2866)</f>
        <v>-0.02461974445</v>
      </c>
      <c r="AI2945" s="373">
        <f>IPMT('Assumptions (T&amp;D)'!$C$20,Model!AE$1,'Assumptions (T&amp;D)'!$C$23,Model!$AA$2866)</f>
        <v>-0.022018374</v>
      </c>
      <c r="AJ2945" s="373">
        <f>IPMT('Assumptions (T&amp;D)'!$C$20,Model!AF$1,'Assumptions (T&amp;D)'!$C$23,Model!$AA$2866)</f>
        <v>-0.01929343845</v>
      </c>
      <c r="AK2945" s="373">
        <f>IPMT('Assumptions (T&amp;D)'!$C$20,Model!AG$1,'Assumptions (T&amp;D)'!$C$23,Model!$AA$2866)</f>
        <v>-0.01643906847</v>
      </c>
      <c r="AL2945" s="373">
        <f>IPMT('Assumptions (T&amp;D)'!$C$20,Model!AH$1,'Assumptions (T&amp;D)'!$C$23,Model!$AA$2866)</f>
        <v>-0.01344911591</v>
      </c>
      <c r="AM2945" s="373">
        <f>IPMT('Assumptions (T&amp;D)'!$C$20,Model!AI$1,'Assumptions (T&amp;D)'!$C$23,Model!$AA$2866)</f>
        <v>-0.01031714061</v>
      </c>
      <c r="AN2945" s="373">
        <f>IPMT('Assumptions (T&amp;D)'!$C$20,Model!AJ$1,'Assumptions (T&amp;D)'!$C$23,Model!$AA$2866)</f>
        <v>-0.007036396479</v>
      </c>
      <c r="AO2945" s="373">
        <f>IPMT('Assumptions (T&amp;D)'!$C$20,Model!AK$1,'Assumptions (T&amp;D)'!$C$23,Model!$AA$2866)</f>
        <v>-0.003599817002</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-0.04075562148</v>
      </c>
      <c r="AC2946" s="373">
        <f>IPMT('Assumptions (T&amp;D)'!$C$20,Model!X$1,'Assumptions (T&amp;D)'!$C$23,Model!$AB$2866)</f>
        <v>-0.0388310948</v>
      </c>
      <c r="AD2946" s="373">
        <f>IPMT('Assumptions (T&amp;D)'!$C$20,Model!Y$1,'Assumptions (T&amp;D)'!$C$23,Model!$AB$2866)</f>
        <v>-0.0368151531</v>
      </c>
      <c r="AE2946" s="373">
        <f>IPMT('Assumptions (T&amp;D)'!$C$20,Model!Z$1,'Assumptions (T&amp;D)'!$C$23,Model!$AB$2866)</f>
        <v>-0.03470345417</v>
      </c>
      <c r="AF2946" s="373">
        <f>IPMT('Assumptions (T&amp;D)'!$C$20,Model!AA$1,'Assumptions (T&amp;D)'!$C$23,Model!$AB$2866)</f>
        <v>-0.03249144955</v>
      </c>
      <c r="AG2946" s="373">
        <f>IPMT('Assumptions (T&amp;D)'!$C$20,Model!AB$1,'Assumptions (T&amp;D)'!$C$23,Model!$AB$2866)</f>
        <v>-0.0301743747</v>
      </c>
      <c r="AH2946" s="373">
        <f>IPMT('Assumptions (T&amp;D)'!$C$20,Model!AC$1,'Assumptions (T&amp;D)'!$C$23,Model!$AB$2866)</f>
        <v>-0.0277472388</v>
      </c>
      <c r="AI2946" s="373">
        <f>IPMT('Assumptions (T&amp;D)'!$C$20,Model!AD$1,'Assumptions (T&amp;D)'!$C$23,Model!$AB$2866)</f>
        <v>-0.02520481394</v>
      </c>
      <c r="AJ2946" s="373">
        <f>IPMT('Assumptions (T&amp;D)'!$C$20,Model!AE$1,'Assumptions (T&amp;D)'!$C$23,Model!$AB$2866)</f>
        <v>-0.0225416239</v>
      </c>
      <c r="AK2946" s="373">
        <f>IPMT('Assumptions (T&amp;D)'!$C$20,Model!AF$1,'Assumptions (T&amp;D)'!$C$23,Model!$AB$2866)</f>
        <v>-0.01975193234</v>
      </c>
      <c r="AL2946" s="373">
        <f>IPMT('Assumptions (T&amp;D)'!$C$20,Model!AG$1,'Assumptions (T&amp;D)'!$C$23,Model!$AB$2866)</f>
        <v>-0.01682973043</v>
      </c>
      <c r="AM2946" s="373">
        <f>IPMT('Assumptions (T&amp;D)'!$C$20,Model!AH$1,'Assumptions (T&amp;D)'!$C$23,Model!$AB$2866)</f>
        <v>-0.01376872392</v>
      </c>
      <c r="AN2946" s="373">
        <f>IPMT('Assumptions (T&amp;D)'!$C$20,Model!AI$1,'Assumptions (T&amp;D)'!$C$23,Model!$AB$2866)</f>
        <v>-0.01056231961</v>
      </c>
      <c r="AO2946" s="373">
        <f>IPMT('Assumptions (T&amp;D)'!$C$20,Model!AJ$1,'Assumptions (T&amp;D)'!$C$23,Model!$AB$2866)</f>
        <v>-0.007203611088</v>
      </c>
      <c r="AP2946" s="373">
        <f>IPMT('Assumptions (T&amp;D)'!$C$20,Model!AK$1,'Assumptions (T&amp;D)'!$C$23,Model!$AB$2866)</f>
        <v>-0.003685363914</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-0.04172350567</v>
      </c>
      <c r="AD2947" s="373">
        <f>IPMT('Assumptions (T&amp;D)'!$C$20,Model!X$1,'Assumptions (T&amp;D)'!$C$23,Model!$AC$2866)</f>
        <v>-0.0397532744</v>
      </c>
      <c r="AE2947" s="373">
        <f>IPMT('Assumptions (T&amp;D)'!$C$20,Model!Y$1,'Assumptions (T&amp;D)'!$C$23,Model!$AC$2866)</f>
        <v>-0.03768945714</v>
      </c>
      <c r="AF2947" s="373">
        <f>IPMT('Assumptions (T&amp;D)'!$C$20,Model!Z$1,'Assumptions (T&amp;D)'!$C$23,Model!$AC$2866)</f>
        <v>-0.03552760857</v>
      </c>
      <c r="AG2947" s="373">
        <f>IPMT('Assumptions (T&amp;D)'!$C$20,Model!AA$1,'Assumptions (T&amp;D)'!$C$23,Model!$AC$2866)</f>
        <v>-0.03326307219</v>
      </c>
      <c r="AH2947" s="373">
        <f>IPMT('Assumptions (T&amp;D)'!$C$20,Model!AB$1,'Assumptions (T&amp;D)'!$C$23,Model!$AC$2866)</f>
        <v>-0.03089097033</v>
      </c>
      <c r="AI2947" s="373">
        <f>IPMT('Assumptions (T&amp;D)'!$C$20,Model!AC$1,'Assumptions (T&amp;D)'!$C$23,Model!$AC$2866)</f>
        <v>-0.02840619363</v>
      </c>
      <c r="AJ2947" s="373">
        <f>IPMT('Assumptions (T&amp;D)'!$C$20,Model!AD$1,'Assumptions (T&amp;D)'!$C$23,Model!$AC$2866)</f>
        <v>-0.02580339004</v>
      </c>
      <c r="AK2947" s="373">
        <f>IPMT('Assumptions (T&amp;D)'!$C$20,Model!AE$1,'Assumptions (T&amp;D)'!$C$23,Model!$AC$2866)</f>
        <v>-0.02307695328</v>
      </c>
      <c r="AL2947" s="373">
        <f>IPMT('Assumptions (T&amp;D)'!$C$20,Model!AF$1,'Assumptions (T&amp;D)'!$C$23,Model!$AC$2866)</f>
        <v>-0.02022101077</v>
      </c>
      <c r="AM2947" s="373">
        <f>IPMT('Assumptions (T&amp;D)'!$C$20,Model!AG$1,'Assumptions (T&amp;D)'!$C$23,Model!$AC$2866)</f>
        <v>-0.01722941099</v>
      </c>
      <c r="AN2947" s="373">
        <f>IPMT('Assumptions (T&amp;D)'!$C$20,Model!AH$1,'Assumptions (T&amp;D)'!$C$23,Model!$AC$2866)</f>
        <v>-0.01409571023</v>
      </c>
      <c r="AO2947" s="373">
        <f>IPMT('Assumptions (T&amp;D)'!$C$20,Model!AI$1,'Assumptions (T&amp;D)'!$C$23,Model!$AC$2866)</f>
        <v>-0.01081315868</v>
      </c>
      <c r="AP2947" s="373">
        <f>IPMT('Assumptions (T&amp;D)'!$C$20,Model!AJ$1,'Assumptions (T&amp;D)'!$C$23,Model!$AC$2866)</f>
        <v>-0.007374685924</v>
      </c>
      <c r="AQ2947" s="373">
        <f>IPMT('Assumptions (T&amp;D)'!$C$20,Model!AK$1,'Assumptions (T&amp;D)'!$C$23,Model!$AC$2866)</f>
        <v>-0.003772885717</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-0.04271372338</v>
      </c>
      <c r="AE2948" s="373">
        <f>IPMT('Assumptions (T&amp;D)'!$C$20,Model!X$1,'Assumptions (T&amp;D)'!$C$23,Model!$AD$2866)</f>
        <v>-0.04069673291</v>
      </c>
      <c r="AF2948" s="373">
        <f>IPMT('Assumptions (T&amp;D)'!$C$20,Model!Y$1,'Assumptions (T&amp;D)'!$C$23,Model!$AD$2866)</f>
        <v>-0.03858393539</v>
      </c>
      <c r="AG2948" s="373">
        <f>IPMT('Assumptions (T&amp;D)'!$C$20,Model!Z$1,'Assumptions (T&amp;D)'!$C$23,Model!$AD$2866)</f>
        <v>-0.03637077999</v>
      </c>
      <c r="AH2948" s="373">
        <f>IPMT('Assumptions (T&amp;D)'!$C$20,Model!AA$1,'Assumptions (T&amp;D)'!$C$23,Model!$AD$2866)</f>
        <v>-0.0340524997</v>
      </c>
      <c r="AI2948" s="373">
        <f>IPMT('Assumptions (T&amp;D)'!$C$20,Model!AB$1,'Assumptions (T&amp;D)'!$C$23,Model!$AD$2866)</f>
        <v>-0.0316241011</v>
      </c>
      <c r="AJ2948" s="373">
        <f>IPMT('Assumptions (T&amp;D)'!$C$20,Model!AC$1,'Assumptions (T&amp;D)'!$C$23,Model!$AD$2866)</f>
        <v>-0.02908035357</v>
      </c>
      <c r="AK2948" s="373">
        <f>IPMT('Assumptions (T&amp;D)'!$C$20,Model!AD$1,'Assumptions (T&amp;D)'!$C$23,Model!$AD$2866)</f>
        <v>-0.02641577803</v>
      </c>
      <c r="AL2948" s="373">
        <f>IPMT('Assumptions (T&amp;D)'!$C$20,Model!AE$1,'Assumptions (T&amp;D)'!$C$23,Model!$AD$2866)</f>
        <v>-0.02362463516</v>
      </c>
      <c r="AM2948" s="373">
        <f>IPMT('Assumptions (T&amp;D)'!$C$20,Model!AF$1,'Assumptions (T&amp;D)'!$C$23,Model!$AD$2866)</f>
        <v>-0.02070091299</v>
      </c>
      <c r="AN2948" s="373">
        <f>IPMT('Assumptions (T&amp;D)'!$C$20,Model!AG$1,'Assumptions (T&amp;D)'!$C$23,Model!$AD$2866)</f>
        <v>-0.01763831403</v>
      </c>
      <c r="AO2948" s="373">
        <f>IPMT('Assumptions (T&amp;D)'!$C$20,Model!AH$1,'Assumptions (T&amp;D)'!$C$23,Model!$AD$2866)</f>
        <v>-0.01443024161</v>
      </c>
      <c r="AP2948" s="373">
        <f>IPMT('Assumptions (T&amp;D)'!$C$20,Model!AI$1,'Assumptions (T&amp;D)'!$C$23,Model!$AD$2866)</f>
        <v>-0.01106978575</v>
      </c>
      <c r="AQ2948" s="373">
        <f>IPMT('Assumptions (T&amp;D)'!$C$20,Model!AJ$1,'Assumptions (T&amp;D)'!$C$23,Model!$AD$2866)</f>
        <v>-0.007549708241</v>
      </c>
      <c r="AR2948" s="373">
        <f>IPMT('Assumptions (T&amp;D)'!$C$20,Model!AK$1,'Assumptions (T&amp;D)'!$C$23,Model!$AD$2866)</f>
        <v>-0.003862427049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-0.04372677925</v>
      </c>
      <c r="AF2949" s="373">
        <f>IPMT('Assumptions (T&amp;D)'!$C$20,Model!X$1,'Assumptions (T&amp;D)'!$C$23,Model!$AE$2866)</f>
        <v>-0.04166195113</v>
      </c>
      <c r="AG2949" s="373">
        <f>IPMT('Assumptions (T&amp;D)'!$C$20,Model!Y$1,'Assumptions (T&amp;D)'!$C$23,Model!$AE$2866)</f>
        <v>-0.03949904367</v>
      </c>
      <c r="AH2949" s="373">
        <f>IPMT('Assumptions (T&amp;D)'!$C$20,Model!Z$1,'Assumptions (T&amp;D)'!$C$23,Model!$AE$2866)</f>
        <v>-0.03723339811</v>
      </c>
      <c r="AI2949" s="373">
        <f>IPMT('Assumptions (T&amp;D)'!$C$20,Model!AA$1,'Assumptions (T&amp;D)'!$C$23,Model!$AE$2866)</f>
        <v>-0.03486013439</v>
      </c>
      <c r="AJ2949" s="373">
        <f>IPMT('Assumptions (T&amp;D)'!$C$20,Model!AB$1,'Assumptions (T&amp;D)'!$C$23,Model!$AE$2866)</f>
        <v>-0.03237414064</v>
      </c>
      <c r="AK2949" s="373">
        <f>IPMT('Assumptions (T&amp;D)'!$C$20,Model!AC$1,'Assumptions (T&amp;D)'!$C$23,Model!$AE$2866)</f>
        <v>-0.02977006218</v>
      </c>
      <c r="AL2949" s="373">
        <f>IPMT('Assumptions (T&amp;D)'!$C$20,Model!AD$1,'Assumptions (T&amp;D)'!$C$23,Model!$AE$2866)</f>
        <v>-0.02704229</v>
      </c>
      <c r="AM2949" s="373">
        <f>IPMT('Assumptions (T&amp;D)'!$C$20,Model!AE$1,'Assumptions (T&amp;D)'!$C$23,Model!$AE$2866)</f>
        <v>-0.02418494864</v>
      </c>
      <c r="AN2949" s="373">
        <f>IPMT('Assumptions (T&amp;D)'!$C$20,Model!AF$1,'Assumptions (T&amp;D)'!$C$23,Model!$AE$2866)</f>
        <v>-0.02119188357</v>
      </c>
      <c r="AO2949" s="373">
        <f>IPMT('Assumptions (T&amp;D)'!$C$20,Model!AG$1,'Assumptions (T&amp;D)'!$C$23,Model!$AE$2866)</f>
        <v>-0.0180566479</v>
      </c>
      <c r="AP2949" s="373">
        <f>IPMT('Assumptions (T&amp;D)'!$C$20,Model!AH$1,'Assumptions (T&amp;D)'!$C$23,Model!$AE$2866)</f>
        <v>-0.01477248854</v>
      </c>
      <c r="AQ2949" s="373">
        <f>IPMT('Assumptions (T&amp;D)'!$C$20,Model!AI$1,'Assumptions (T&amp;D)'!$C$23,Model!$AE$2866)</f>
        <v>-0.01133233161</v>
      </c>
      <c r="AR2949" s="373">
        <f>IPMT('Assumptions (T&amp;D)'!$C$20,Model!AJ$1,'Assumptions (T&amp;D)'!$C$23,Model!$AE$2866)</f>
        <v>-0.007728767232</v>
      </c>
      <c r="AS2949" s="373">
        <f>IPMT('Assumptions (T&amp;D)'!$C$20,Model!AK$1,'Assumptions (T&amp;D)'!$C$23,Model!$AE$2866)</f>
        <v>-0.003954033541</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-0.04476318911</v>
      </c>
      <c r="AG2950" s="373">
        <f>IPMT('Assumptions (T&amp;D)'!$C$20,Model!X$1,'Assumptions (T&amp;D)'!$C$23,Model!$AF$2866)</f>
        <v>-0.04264942054</v>
      </c>
      <c r="AH2950" s="373">
        <f>IPMT('Assumptions (T&amp;D)'!$C$20,Model!Y$1,'Assumptions (T&amp;D)'!$C$23,Model!$AF$2866)</f>
        <v>-0.04043524796</v>
      </c>
      <c r="AI2950" s="373">
        <f>IPMT('Assumptions (T&amp;D)'!$C$20,Model!Z$1,'Assumptions (T&amp;D)'!$C$23,Model!$AF$2866)</f>
        <v>-0.03811590219</v>
      </c>
      <c r="AJ2950" s="373">
        <f>IPMT('Assumptions (T&amp;D)'!$C$20,Model!AA$1,'Assumptions (T&amp;D)'!$C$23,Model!$AF$2866)</f>
        <v>-0.03568638749</v>
      </c>
      <c r="AK2950" s="373">
        <f>IPMT('Assumptions (T&amp;D)'!$C$20,Model!AB$1,'Assumptions (T&amp;D)'!$C$23,Model!$AF$2866)</f>
        <v>-0.03314147084</v>
      </c>
      <c r="AL2950" s="373">
        <f>IPMT('Assumptions (T&amp;D)'!$C$20,Model!AC$1,'Assumptions (T&amp;D)'!$C$23,Model!$AF$2866)</f>
        <v>-0.03047567066</v>
      </c>
      <c r="AM2950" s="373">
        <f>IPMT('Assumptions (T&amp;D)'!$C$20,Model!AD$1,'Assumptions (T&amp;D)'!$C$23,Model!$AF$2866)</f>
        <v>-0.02768324496</v>
      </c>
      <c r="AN2950" s="373">
        <f>IPMT('Assumptions (T&amp;D)'!$C$20,Model!AE$1,'Assumptions (T&amp;D)'!$C$23,Model!$AF$2866)</f>
        <v>-0.02475817904</v>
      </c>
      <c r="AO2950" s="373">
        <f>IPMT('Assumptions (T&amp;D)'!$C$20,Model!AF$1,'Assumptions (T&amp;D)'!$C$23,Model!$AF$2866)</f>
        <v>-0.0216941725</v>
      </c>
      <c r="AP2950" s="373">
        <f>IPMT('Assumptions (T&amp;D)'!$C$20,Model!AG$1,'Assumptions (T&amp;D)'!$C$23,Model!$AF$2866)</f>
        <v>-0.01848462564</v>
      </c>
      <c r="AQ2950" s="373">
        <f>IPMT('Assumptions (T&amp;D)'!$C$20,Model!AH$1,'Assumptions (T&amp;D)'!$C$23,Model!$AF$2866)</f>
        <v>-0.0151226253</v>
      </c>
      <c r="AR2950" s="373">
        <f>IPMT('Assumptions (T&amp;D)'!$C$20,Model!AI$1,'Assumptions (T&amp;D)'!$C$23,Model!$AF$2866)</f>
        <v>-0.01160092995</v>
      </c>
      <c r="AS2950" s="373">
        <f>IPMT('Assumptions (T&amp;D)'!$C$20,Model!AJ$1,'Assumptions (T&amp;D)'!$C$23,Model!$AF$2866)</f>
        <v>-0.007911954074</v>
      </c>
      <c r="AT2950" s="373">
        <f>IPMT('Assumptions (T&amp;D)'!$C$20,Model!AK$1,'Assumptions (T&amp;D)'!$C$23,Model!$AF$2866)</f>
        <v>-0.00404775184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-0.04582348028</v>
      </c>
      <c r="AH2951" s="373">
        <f>IPMT('Assumptions (T&amp;D)'!$C$20,Model!X$1,'Assumptions (T&amp;D)'!$C$23,Model!$AG$2866)</f>
        <v>-0.04365964356</v>
      </c>
      <c r="AI2951" s="373">
        <f>IPMT('Assumptions (T&amp;D)'!$C$20,Model!Y$1,'Assumptions (T&amp;D)'!$C$23,Model!$AG$2866)</f>
        <v>-0.04139302459</v>
      </c>
      <c r="AJ2951" s="373">
        <f>IPMT('Assumptions (T&amp;D)'!$C$20,Model!Z$1,'Assumptions (T&amp;D)'!$C$23,Model!$AG$2866)</f>
        <v>-0.03901874123</v>
      </c>
      <c r="AK2951" s="373">
        <f>IPMT('Assumptions (T&amp;D)'!$C$20,Model!AA$1,'Assumptions (T&amp;D)'!$C$23,Model!$AG$2866)</f>
        <v>-0.0365316794</v>
      </c>
      <c r="AL2951" s="373">
        <f>IPMT('Assumptions (T&amp;D)'!$C$20,Model!AB$1,'Assumptions (T&amp;D)'!$C$23,Model!$AG$2866)</f>
        <v>-0.03392648214</v>
      </c>
      <c r="AM2951" s="373">
        <f>IPMT('Assumptions (T&amp;D)'!$C$20,Model!AC$1,'Assumptions (T&amp;D)'!$C$23,Model!$AG$2866)</f>
        <v>-0.031197538</v>
      </c>
      <c r="AN2951" s="373">
        <f>IPMT('Assumptions (T&amp;D)'!$C$20,Model!AD$1,'Assumptions (T&amp;D)'!$C$23,Model!$AG$2866)</f>
        <v>-0.02833896902</v>
      </c>
      <c r="AO2951" s="373">
        <f>IPMT('Assumptions (T&amp;D)'!$C$20,Model!AE$1,'Assumptions (T&amp;D)'!$C$23,Model!$AG$2866)</f>
        <v>-0.02534461802</v>
      </c>
      <c r="AP2951" s="373">
        <f>IPMT('Assumptions (T&amp;D)'!$C$20,Model!AF$1,'Assumptions (T&amp;D)'!$C$23,Model!$AG$2866)</f>
        <v>-0.02220803534</v>
      </c>
      <c r="AQ2951" s="373">
        <f>IPMT('Assumptions (T&amp;D)'!$C$20,Model!AG$1,'Assumptions (T&amp;D)'!$C$23,Model!$AG$2866)</f>
        <v>-0.01892246498</v>
      </c>
      <c r="AR2951" s="373">
        <f>IPMT('Assumptions (T&amp;D)'!$C$20,Model!AH$1,'Assumptions (T&amp;D)'!$C$23,Model!$AG$2866)</f>
        <v>-0.01548083003</v>
      </c>
      <c r="AS2951" s="373">
        <f>IPMT('Assumptions (T&amp;D)'!$C$20,Model!AI$1,'Assumptions (T&amp;D)'!$C$23,Model!$AG$2866)</f>
        <v>-0.01187571743</v>
      </c>
      <c r="AT2951" s="373">
        <f>IPMT('Assumptions (T&amp;D)'!$C$20,Model!AJ$1,'Assumptions (T&amp;D)'!$C$23,Model!$AG$2866)</f>
        <v>-0.008099361969</v>
      </c>
      <c r="AU2951" s="373">
        <f>IPMT('Assumptions (T&amp;D)'!$C$20,Model!AK$1,'Assumptions (T&amp;D)'!$C$23,Model!$AG$2866)</f>
        <v>-0.004143629628</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-0.0469081918</v>
      </c>
      <c r="AI2952" s="373">
        <f>IPMT('Assumptions (T&amp;D)'!$C$20,Model!X$1,'Assumptions (T&amp;D)'!$C$23,Model!$AH$2866)</f>
        <v>-0.04469313377</v>
      </c>
      <c r="AJ2952" s="373">
        <f>IPMT('Assumptions (T&amp;D)'!$C$20,Model!Y$1,'Assumptions (T&amp;D)'!$C$23,Model!$AH$2866)</f>
        <v>-0.04237286048</v>
      </c>
      <c r="AK2952" s="373">
        <f>IPMT('Assumptions (T&amp;D)'!$C$20,Model!Z$1,'Assumptions (T&amp;D)'!$C$23,Model!$AH$2866)</f>
        <v>-0.03994237421</v>
      </c>
      <c r="AL2952" s="373">
        <f>IPMT('Assumptions (T&amp;D)'!$C$20,Model!AA$1,'Assumptions (T&amp;D)'!$C$23,Model!$AH$2866)</f>
        <v>-0.03739643985</v>
      </c>
      <c r="AM2952" s="373">
        <f>IPMT('Assumptions (T&amp;D)'!$C$20,Model!AB$1,'Assumptions (T&amp;D)'!$C$23,Model!$AH$2866)</f>
        <v>-0.0347295736</v>
      </c>
      <c r="AN2952" s="373">
        <f>IPMT('Assumptions (T&amp;D)'!$C$20,Model!AC$1,'Assumptions (T&amp;D)'!$C$23,Model!$AH$2866)</f>
        <v>-0.03193603121</v>
      </c>
      <c r="AO2952" s="373">
        <f>IPMT('Assumptions (T&amp;D)'!$C$20,Model!AD$1,'Assumptions (T&amp;D)'!$C$23,Model!$AH$2866)</f>
        <v>-0.02900979555</v>
      </c>
      <c r="AP2952" s="373">
        <f>IPMT('Assumptions (T&amp;D)'!$C$20,Model!AE$1,'Assumptions (T&amp;D)'!$C$23,Model!$AH$2866)</f>
        <v>-0.0259445637</v>
      </c>
      <c r="AQ2952" s="373">
        <f>IPMT('Assumptions (T&amp;D)'!$C$20,Model!AF$1,'Assumptions (T&amp;D)'!$C$23,Model!$AH$2866)</f>
        <v>-0.02273373333</v>
      </c>
      <c r="AR2952" s="373">
        <f>IPMT('Assumptions (T&amp;D)'!$C$20,Model!AG$1,'Assumptions (T&amp;D)'!$C$23,Model!$AH$2866)</f>
        <v>-0.01937038853</v>
      </c>
      <c r="AS2952" s="373">
        <f>IPMT('Assumptions (T&amp;D)'!$C$20,Model!AH$1,'Assumptions (T&amp;D)'!$C$23,Model!$AH$2866)</f>
        <v>-0.01584728484</v>
      </c>
      <c r="AT2952" s="373">
        <f>IPMT('Assumptions (T&amp;D)'!$C$20,Model!AI$1,'Assumptions (T&amp;D)'!$C$23,Model!$AH$2866)</f>
        <v>-0.01215683373</v>
      </c>
      <c r="AU2952" s="373">
        <f>IPMT('Assumptions (T&amp;D)'!$C$20,Model!AJ$1,'Assumptions (T&amp;D)'!$C$23,Model!$AH$2866)</f>
        <v>-0.008291086193</v>
      </c>
      <c r="AV2952" s="373">
        <f>IPMT('Assumptions (T&amp;D)'!$C$20,Model!AK$1,'Assumptions (T&amp;D)'!$C$23,Model!$AH$2866)</f>
        <v>-0.004241715647</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-0.04801787467</v>
      </c>
      <c r="AJ2953" s="373">
        <f>IPMT('Assumptions (T&amp;D)'!$C$20,Model!X$1,'Assumptions (T&amp;D)'!$C$23,Model!$AI$2866)</f>
        <v>-0.04575041615</v>
      </c>
      <c r="AK2953" s="373">
        <f>IPMT('Assumptions (T&amp;D)'!$C$20,Model!Y$1,'Assumptions (T&amp;D)'!$C$23,Model!$AI$2866)</f>
        <v>-0.04337525336</v>
      </c>
      <c r="AL2953" s="373">
        <f>IPMT('Assumptions (T&amp;D)'!$C$20,Model!Z$1,'Assumptions (T&amp;D)'!$C$23,Model!$AI$2866)</f>
        <v>-0.04088727033</v>
      </c>
      <c r="AM2953" s="373">
        <f>IPMT('Assumptions (T&amp;D)'!$C$20,Model!AA$1,'Assumptions (T&amp;D)'!$C$23,Model!$AI$2866)</f>
        <v>-0.03828110812</v>
      </c>
      <c r="AN2953" s="373">
        <f>IPMT('Assumptions (T&amp;D)'!$C$20,Model!AB$1,'Assumptions (T&amp;D)'!$C$23,Model!$AI$2866)</f>
        <v>-0.03555115319</v>
      </c>
      <c r="AO2953" s="373">
        <f>IPMT('Assumptions (T&amp;D)'!$C$20,Model!AC$1,'Assumptions (T&amp;D)'!$C$23,Model!$AI$2866)</f>
        <v>-0.03269152541</v>
      </c>
      <c r="AP2953" s="373">
        <f>IPMT('Assumptions (T&amp;D)'!$C$20,Model!AD$1,'Assumptions (T&amp;D)'!$C$23,Model!$AI$2866)</f>
        <v>-0.0296960653</v>
      </c>
      <c r="AQ2953" s="373">
        <f>IPMT('Assumptions (T&amp;D)'!$C$20,Model!AE$1,'Assumptions (T&amp;D)'!$C$23,Model!$AI$2866)</f>
        <v>-0.02655832084</v>
      </c>
      <c r="AR2953" s="373">
        <f>IPMT('Assumptions (T&amp;D)'!$C$20,Model!AF$1,'Assumptions (T&amp;D)'!$C$23,Model!$AI$2866)</f>
        <v>-0.02327153352</v>
      </c>
      <c r="AS2953" s="373">
        <f>IPMT('Assumptions (T&amp;D)'!$C$20,Model!AG$1,'Assumptions (T&amp;D)'!$C$23,Model!$AI$2866)</f>
        <v>-0.01982862381</v>
      </c>
      <c r="AT2953" s="373">
        <f>IPMT('Assumptions (T&amp;D)'!$C$20,Model!AH$1,'Assumptions (T&amp;D)'!$C$23,Model!$AI$2866)</f>
        <v>-0.01622217588</v>
      </c>
      <c r="AU2953" s="373">
        <f>IPMT('Assumptions (T&amp;D)'!$C$20,Model!AI$1,'Assumptions (T&amp;D)'!$C$23,Model!$AI$2866)</f>
        <v>-0.01244442167</v>
      </c>
      <c r="AV2953" s="373">
        <f>IPMT('Assumptions (T&amp;D)'!$C$20,Model!AJ$1,'Assumptions (T&amp;D)'!$C$23,Model!$AI$2866)</f>
        <v>-0.008487224138</v>
      </c>
      <c r="AW2953" s="373">
        <f>IPMT('Assumptions (T&amp;D)'!$C$20,Model!AK$1,'Assumptions (T&amp;D)'!$C$23,Model!$AI$2866)</f>
        <v>-0.004342059724</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-0.04915309214</v>
      </c>
      <c r="AK2954" s="373">
        <f>IPMT('Assumptions (T&amp;D)'!$C$20,Model!X$1,'Assumptions (T&amp;D)'!$C$23,Model!$AJ$2866)</f>
        <v>-0.04683202737</v>
      </c>
      <c r="AL2954" s="373">
        <f>IPMT('Assumptions (T&amp;D)'!$C$20,Model!Y$1,'Assumptions (T&amp;D)'!$C$23,Model!$AJ$2866)</f>
        <v>-0.04440071202</v>
      </c>
      <c r="AM2954" s="373">
        <f>IPMT('Assumptions (T&amp;D)'!$C$20,Model!Z$1,'Assumptions (T&amp;D)'!$C$23,Model!$AJ$2866)</f>
        <v>-0.0418539092</v>
      </c>
      <c r="AN2954" s="373">
        <f>IPMT('Assumptions (T&amp;D)'!$C$20,Model!AA$1,'Assumptions (T&amp;D)'!$C$23,Model!$AJ$2866)</f>
        <v>-0.03918613324</v>
      </c>
      <c r="AO2954" s="373">
        <f>IPMT('Assumptions (T&amp;D)'!$C$20,Model!AB$1,'Assumptions (T&amp;D)'!$C$23,Model!$AJ$2866)</f>
        <v>-0.03639163792</v>
      </c>
      <c r="AP2954" s="373">
        <f>IPMT('Assumptions (T&amp;D)'!$C$20,Model!AC$1,'Assumptions (T&amp;D)'!$C$23,Model!$AJ$2866)</f>
        <v>-0.03346440407</v>
      </c>
      <c r="AQ2954" s="373">
        <f>IPMT('Assumptions (T&amp;D)'!$C$20,Model!AD$1,'Assumptions (T&amp;D)'!$C$23,Model!$AJ$2866)</f>
        <v>-0.03039812662</v>
      </c>
      <c r="AR2954" s="373">
        <f>IPMT('Assumptions (T&amp;D)'!$C$20,Model!AE$1,'Assumptions (T&amp;D)'!$C$23,Model!$AJ$2866)</f>
        <v>-0.02718620098</v>
      </c>
      <c r="AS2954" s="373">
        <f>IPMT('Assumptions (T&amp;D)'!$C$20,Model!AF$1,'Assumptions (T&amp;D)'!$C$23,Model!$AJ$2866)</f>
        <v>-0.02382170888</v>
      </c>
      <c r="AT2954" s="373">
        <f>IPMT('Assumptions (T&amp;D)'!$C$20,Model!AG$1,'Assumptions (T&amp;D)'!$C$23,Model!$AJ$2866)</f>
        <v>-0.02029740341</v>
      </c>
      <c r="AU2954" s="373">
        <f>IPMT('Assumptions (T&amp;D)'!$C$20,Model!AH$1,'Assumptions (T&amp;D)'!$C$23,Model!$AJ$2866)</f>
        <v>-0.01660569342</v>
      </c>
      <c r="AV2954" s="373">
        <f>IPMT('Assumptions (T&amp;D)'!$C$20,Model!AI$1,'Assumptions (T&amp;D)'!$C$23,Model!$AJ$2866)</f>
        <v>-0.01273862721</v>
      </c>
      <c r="AW2954" s="373">
        <f>IPMT('Assumptions (T&amp;D)'!$C$20,Model!AJ$1,'Assumptions (T&amp;D)'!$C$23,Model!$AJ$2866)</f>
        <v>-0.008687875358</v>
      </c>
      <c r="AX2954" s="373">
        <f>IPMT('Assumptions (T&amp;D)'!$C$20,Model!AK$1,'Assumptions (T&amp;D)'!$C$23,Model!$AJ$2866)</f>
        <v>-0.00444471279</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-0.05031441997</v>
      </c>
      <c r="AL2955" s="373">
        <f>IPMT('Assumptions (T&amp;D)'!$C$20,Model!X$1,'Assumptions (T&amp;D)'!$C$23,Model!$AK$2866)</f>
        <v>-0.04793851599</v>
      </c>
      <c r="AM2955" s="373">
        <f>IPMT('Assumptions (T&amp;D)'!$C$20,Model!Y$1,'Assumptions (T&amp;D)'!$C$23,Model!$AK$2866)</f>
        <v>-0.04544975656</v>
      </c>
      <c r="AN2955" s="373">
        <f>IPMT('Assumptions (T&amp;D)'!$C$20,Model!Z$1,'Assumptions (T&amp;D)'!$C$23,Model!$AK$2866)</f>
        <v>-0.04284278106</v>
      </c>
      <c r="AO2955" s="373">
        <f>IPMT('Assumptions (T&amp;D)'!$C$20,Model!AA$1,'Assumptions (T&amp;D)'!$C$23,Model!$AK$2866)</f>
        <v>-0.04011197422</v>
      </c>
      <c r="AP2955" s="373">
        <f>IPMT('Assumptions (T&amp;D)'!$C$20,Model!AB$1,'Assumptions (T&amp;D)'!$C$23,Model!$AK$2866)</f>
        <v>-0.03725145406</v>
      </c>
      <c r="AQ2955" s="373">
        <f>IPMT('Assumptions (T&amp;D)'!$C$20,Model!AC$1,'Assumptions (T&amp;D)'!$C$23,Model!$AK$2866)</f>
        <v>-0.03425505919</v>
      </c>
      <c r="AR2955" s="373">
        <f>IPMT('Assumptions (T&amp;D)'!$C$20,Model!AD$1,'Assumptions (T&amp;D)'!$C$23,Model!$AK$2866)</f>
        <v>-0.03111633556</v>
      </c>
      <c r="AS2955" s="373">
        <f>IPMT('Assumptions (T&amp;D)'!$C$20,Model!AE$1,'Assumptions (T&amp;D)'!$C$23,Model!$AK$2866)</f>
        <v>-0.02782852257</v>
      </c>
      <c r="AT2955" s="373">
        <f>IPMT('Assumptions (T&amp;D)'!$C$20,Model!AF$1,'Assumptions (T&amp;D)'!$C$23,Model!$AK$2866)</f>
        <v>-0.02438453845</v>
      </c>
      <c r="AU2955" s="373">
        <f>IPMT('Assumptions (T&amp;D)'!$C$20,Model!AG$1,'Assumptions (T&amp;D)'!$C$23,Model!$AK$2866)</f>
        <v>-0.02077696509</v>
      </c>
      <c r="AV2955" s="373">
        <f>IPMT('Assumptions (T&amp;D)'!$C$20,Model!AH$1,'Assumptions (T&amp;D)'!$C$23,Model!$AK$2866)</f>
        <v>-0.01699803199</v>
      </c>
      <c r="AW2955" s="373">
        <f>IPMT('Assumptions (T&amp;D)'!$C$20,Model!AI$1,'Assumptions (T&amp;D)'!$C$23,Model!$AK$2866)</f>
        <v>-0.01303959958</v>
      </c>
      <c r="AX2955" s="373">
        <f>IPMT('Assumptions (T&amp;D)'!$C$20,Model!AJ$1,'Assumptions (T&amp;D)'!$C$23,Model!$AK$2866)</f>
        <v>-0.008893141619</v>
      </c>
      <c r="AY2955" s="373">
        <f>IPMT('Assumptions (T&amp;D)'!$C$20,Model!AK$1,'Assumptions (T&amp;D)'!$C$23,Model!$AK$2866)</f>
        <v>-0.004549726909</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-0.0515024467</v>
      </c>
      <c r="AM2956" s="373">
        <f>IPMT('Assumptions (T&amp;D)'!$C$20,Model!X$1,'Assumptions (T&amp;D)'!$C$23,Model!$AL$2866)</f>
        <v>-0.04907044275</v>
      </c>
      <c r="AN2956" s="373">
        <f>IPMT('Assumptions (T&amp;D)'!$C$20,Model!Y$1,'Assumptions (T&amp;D)'!$C$23,Model!$AL$2866)</f>
        <v>-0.0465229186</v>
      </c>
      <c r="AO2956" s="373">
        <f>IPMT('Assumptions (T&amp;D)'!$C$20,Model!Z$1,'Assumptions (T&amp;D)'!$C$23,Model!$AL$2866)</f>
        <v>-0.04385438706</v>
      </c>
      <c r="AP2956" s="373">
        <f>IPMT('Assumptions (T&amp;D)'!$C$20,Model!AA$1,'Assumptions (T&amp;D)'!$C$23,Model!$AL$2866)</f>
        <v>-0.04105910026</v>
      </c>
      <c r="AQ2956" s="373">
        <f>IPMT('Assumptions (T&amp;D)'!$C$20,Model!AB$1,'Assumptions (T&amp;D)'!$C$23,Model!$AL$2866)</f>
        <v>-0.03813103735</v>
      </c>
      <c r="AR2956" s="373">
        <f>IPMT('Assumptions (T&amp;D)'!$C$20,Model!AC$1,'Assumptions (T&amp;D)'!$C$23,Model!$AL$2866)</f>
        <v>-0.03506389145</v>
      </c>
      <c r="AS2956" s="373">
        <f>IPMT('Assumptions (T&amp;D)'!$C$20,Model!AD$1,'Assumptions (T&amp;D)'!$C$23,Model!$AL$2866)</f>
        <v>-0.03185105611</v>
      </c>
      <c r="AT2956" s="373">
        <f>IPMT('Assumptions (T&amp;D)'!$C$20,Model!AE$1,'Assumptions (T&amp;D)'!$C$23,Model!$AL$2866)</f>
        <v>-0.0284856111</v>
      </c>
      <c r="AU2956" s="373">
        <f>IPMT('Assumptions (T&amp;D)'!$C$20,Model!AF$1,'Assumptions (T&amp;D)'!$C$23,Model!$AL$2866)</f>
        <v>-0.02496030745</v>
      </c>
      <c r="AV2956" s="373">
        <f>IPMT('Assumptions (T&amp;D)'!$C$20,Model!AG$1,'Assumptions (T&amp;D)'!$C$23,Model!$AL$2866)</f>
        <v>-0.02126755188</v>
      </c>
      <c r="AW2956" s="373">
        <f>IPMT('Assumptions (T&amp;D)'!$C$20,Model!AH$1,'Assumptions (T&amp;D)'!$C$23,Model!$AL$2866)</f>
        <v>-0.01739939042</v>
      </c>
      <c r="AX2956" s="373">
        <f>IPMT('Assumptions (T&amp;D)'!$C$20,Model!AI$1,'Assumptions (T&amp;D)'!$C$23,Model!$AL$2866)</f>
        <v>-0.01334749129</v>
      </c>
      <c r="AY2956" s="373">
        <f>IPMT('Assumptions (T&amp;D)'!$C$20,Model!AJ$1,'Assumptions (T&amp;D)'!$C$23,Model!$AL$2866)</f>
        <v>-0.009103126947</v>
      </c>
      <c r="AZ2956" s="373">
        <f>IPMT('Assumptions (T&amp;D)'!$C$20,Model!AK$1,'Assumptions (T&amp;D)'!$C$23,Model!$AL$2866)</f>
        <v>-0.0046571553</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-0.05271777393</v>
      </c>
      <c r="AN2957" s="373">
        <f>IPMT('Assumptions (T&amp;D)'!$C$20,Model!X$1,'Assumptions (T&amp;D)'!$C$23,Model!$AM$2866)</f>
        <v>-0.05022838084</v>
      </c>
      <c r="AO2957" s="373">
        <f>IPMT('Assumptions (T&amp;D)'!$C$20,Model!Y$1,'Assumptions (T&amp;D)'!$C$23,Model!$AM$2866)</f>
        <v>-0.04762074158</v>
      </c>
      <c r="AP2957" s="373">
        <f>IPMT('Assumptions (T&amp;D)'!$C$20,Model!Z$1,'Assumptions (T&amp;D)'!$C$23,Model!$AM$2866)</f>
        <v>-0.04488923946</v>
      </c>
      <c r="AQ2957" s="373">
        <f>IPMT('Assumptions (T&amp;D)'!$C$20,Model!AA$1,'Assumptions (T&amp;D)'!$C$23,Model!$AM$2866)</f>
        <v>-0.04202799098</v>
      </c>
      <c r="AR2957" s="373">
        <f>IPMT('Assumptions (T&amp;D)'!$C$20,Model!AB$1,'Assumptions (T&amp;D)'!$C$23,Model!$AM$2866)</f>
        <v>-0.0390308332</v>
      </c>
      <c r="AS2957" s="373">
        <f>IPMT('Assumptions (T&amp;D)'!$C$20,Model!AC$1,'Assumptions (T&amp;D)'!$C$23,Model!$AM$2866)</f>
        <v>-0.03589131043</v>
      </c>
      <c r="AT2957" s="373">
        <f>IPMT('Assumptions (T&amp;D)'!$C$20,Model!AD$1,'Assumptions (T&amp;D)'!$C$23,Model!$AM$2866)</f>
        <v>-0.03260266032</v>
      </c>
      <c r="AU2957" s="373">
        <f>IPMT('Assumptions (T&amp;D)'!$C$20,Model!AE$1,'Assumptions (T&amp;D)'!$C$23,Model!$AM$2866)</f>
        <v>-0.02915779934</v>
      </c>
      <c r="AV2957" s="373">
        <f>IPMT('Assumptions (T&amp;D)'!$C$20,Model!AF$1,'Assumptions (T&amp;D)'!$C$23,Model!$AM$2866)</f>
        <v>-0.02554930746</v>
      </c>
      <c r="AW2957" s="373">
        <f>IPMT('Assumptions (T&amp;D)'!$C$20,Model!AG$1,'Assumptions (T&amp;D)'!$C$23,Model!$AM$2866)</f>
        <v>-0.02176941221</v>
      </c>
      <c r="AX2957" s="373">
        <f>IPMT('Assumptions (T&amp;D)'!$C$20,Model!AH$1,'Assumptions (T&amp;D)'!$C$23,Model!$AM$2866)</f>
        <v>-0.01780997194</v>
      </c>
      <c r="AY2957" s="373">
        <f>IPMT('Assumptions (T&amp;D)'!$C$20,Model!AI$1,'Assumptions (T&amp;D)'!$C$23,Model!$AM$2866)</f>
        <v>-0.01366245826</v>
      </c>
      <c r="AZ2957" s="373">
        <f>IPMT('Assumptions (T&amp;D)'!$C$20,Model!AJ$1,'Assumptions (T&amp;D)'!$C$23,Model!$AM$2866)</f>
        <v>-0.009317937674</v>
      </c>
      <c r="BA2957" s="373">
        <f>IPMT('Assumptions (T&amp;D)'!$C$20,Model!AK$1,'Assumptions (T&amp;D)'!$C$23,Model!$AM$2866)</f>
        <v>-0.004767052363</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-0.05396101661</v>
      </c>
      <c r="AO2958" s="373">
        <f>IPMT('Assumptions (T&amp;D)'!$C$20,Model!X$1,'Assumptions (T&amp;D)'!$C$23,Model!$AN$2866)</f>
        <v>-0.05141291619</v>
      </c>
      <c r="AP2958" s="373">
        <f>IPMT('Assumptions (T&amp;D)'!$C$20,Model!Y$1,'Assumptions (T&amp;D)'!$C$23,Model!$AN$2866)</f>
        <v>-0.048743781</v>
      </c>
      <c r="AQ2958" s="373">
        <f>IPMT('Assumptions (T&amp;D)'!$C$20,Model!Z$1,'Assumptions (T&amp;D)'!$C$23,Model!$AN$2866)</f>
        <v>-0.04594786189</v>
      </c>
      <c r="AR2958" s="373">
        <f>IPMT('Assumptions (T&amp;D)'!$C$20,Model!AA$1,'Assumptions (T&amp;D)'!$C$23,Model!$AN$2866)</f>
        <v>-0.04301913663</v>
      </c>
      <c r="AS2958" s="373">
        <f>IPMT('Assumptions (T&amp;D)'!$C$20,Model!AB$1,'Assumptions (T&amp;D)'!$C$23,Model!$AN$2866)</f>
        <v>-0.03995129691</v>
      </c>
      <c r="AT2958" s="373">
        <f>IPMT('Assumptions (T&amp;D)'!$C$20,Model!AC$1,'Assumptions (T&amp;D)'!$C$23,Model!$AN$2866)</f>
        <v>-0.0367377348</v>
      </c>
      <c r="AU2958" s="373">
        <f>IPMT('Assumptions (T&amp;D)'!$C$20,Model!AD$1,'Assumptions (T&amp;D)'!$C$23,Model!$AN$2866)</f>
        <v>-0.0333715285</v>
      </c>
      <c r="AV2958" s="373">
        <f>IPMT('Assumptions (T&amp;D)'!$C$20,Model!AE$1,'Assumptions (T&amp;D)'!$C$23,Model!$AN$2866)</f>
        <v>-0.0298454274</v>
      </c>
      <c r="AW2958" s="373">
        <f>IPMT('Assumptions (T&amp;D)'!$C$20,Model!AF$1,'Assumptions (T&amp;D)'!$C$23,Model!$AN$2866)</f>
        <v>-0.02615183649</v>
      </c>
      <c r="AX2958" s="373">
        <f>IPMT('Assumptions (T&amp;D)'!$C$20,Model!AG$1,'Assumptions (T&amp;D)'!$C$23,Model!$AN$2866)</f>
        <v>-0.02228280002</v>
      </c>
      <c r="AY2958" s="373">
        <f>IPMT('Assumptions (T&amp;D)'!$C$20,Model!AH$1,'Assumptions (T&amp;D)'!$C$23,Model!$AN$2866)</f>
        <v>-0.01822998431</v>
      </c>
      <c r="AZ2958" s="373">
        <f>IPMT('Assumptions (T&amp;D)'!$C$20,Model!AI$1,'Assumptions (T&amp;D)'!$C$23,Model!$AN$2866)</f>
        <v>-0.01398465986</v>
      </c>
      <c r="BA2958" s="373">
        <f>IPMT('Assumptions (T&amp;D)'!$C$20,Model!AJ$1,'Assumptions (T&amp;D)'!$C$23,Model!$AN$2866)</f>
        <v>-0.009537682495</v>
      </c>
      <c r="BB2958" s="373">
        <f>IPMT('Assumptions (T&amp;D)'!$C$20,Model!AK$1,'Assumptions (T&amp;D)'!$C$23,Model!$AN$2866)</f>
        <v>-0.004879473706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-0.05523280332</v>
      </c>
      <c r="AP2959" s="373">
        <f>IPMT('Assumptions (T&amp;D)'!$C$20,Model!X$1,'Assumptions (T&amp;D)'!$C$23,Model!$AO$2866)</f>
        <v>-0.05262464769</v>
      </c>
      <c r="AQ2959" s="373">
        <f>IPMT('Assumptions (T&amp;D)'!$C$20,Model!Y$1,'Assumptions (T&amp;D)'!$C$23,Model!$AO$2866)</f>
        <v>-0.04989260467</v>
      </c>
      <c r="AR2959" s="373">
        <f>IPMT('Assumptions (T&amp;D)'!$C$20,Model!Z$1,'Assumptions (T&amp;D)'!$C$23,Model!$AO$2866)</f>
        <v>-0.04703078961</v>
      </c>
      <c r="AS2959" s="373">
        <f>IPMT('Assumptions (T&amp;D)'!$C$20,Model!AA$1,'Assumptions (T&amp;D)'!$C$23,Model!$AO$2866)</f>
        <v>-0.04403303833</v>
      </c>
      <c r="AT2959" s="373">
        <f>IPMT('Assumptions (T&amp;D)'!$C$20,Model!AB$1,'Assumptions (T&amp;D)'!$C$23,Model!$AO$2866)</f>
        <v>-0.04089289386</v>
      </c>
      <c r="AU2959" s="373">
        <f>IPMT('Assumptions (T&amp;D)'!$C$20,Model!AC$1,'Assumptions (T&amp;D)'!$C$23,Model!$AO$2866)</f>
        <v>-0.03760359253</v>
      </c>
      <c r="AV2959" s="373">
        <f>IPMT('Assumptions (T&amp;D)'!$C$20,Model!AD$1,'Assumptions (T&amp;D)'!$C$23,Model!$AO$2866)</f>
        <v>-0.03415804939</v>
      </c>
      <c r="AW2959" s="373">
        <f>IPMT('Assumptions (T&amp;D)'!$C$20,Model!AE$1,'Assumptions (T&amp;D)'!$C$23,Model!$AO$2866)</f>
        <v>-0.03054884294</v>
      </c>
      <c r="AX2959" s="373">
        <f>IPMT('Assumptions (T&amp;D)'!$C$20,Model!AF$1,'Assumptions (T&amp;D)'!$C$23,Model!$AO$2866)</f>
        <v>-0.0267681992</v>
      </c>
      <c r="AY2959" s="373">
        <f>IPMT('Assumptions (T&amp;D)'!$C$20,Model!AG$1,'Assumptions (T&amp;D)'!$C$23,Model!$AO$2866)</f>
        <v>-0.02280797487</v>
      </c>
      <c r="AZ2959" s="373">
        <f>IPMT('Assumptions (T&amp;D)'!$C$20,Model!AH$1,'Assumptions (T&amp;D)'!$C$23,Model!$AO$2866)</f>
        <v>-0.01865963989</v>
      </c>
      <c r="BA2959" s="373">
        <f>IPMT('Assumptions (T&amp;D)'!$C$20,Model!AI$1,'Assumptions (T&amp;D)'!$C$23,Model!$AO$2866)</f>
        <v>-0.014314259</v>
      </c>
      <c r="BB2959" s="373">
        <f>IPMT('Assumptions (T&amp;D)'!$C$20,Model!AJ$1,'Assumptions (T&amp;D)'!$C$23,Model!$AO$2866)</f>
        <v>-0.009762472513</v>
      </c>
      <c r="BC2959" s="373">
        <f>IPMT('Assumptions (T&amp;D)'!$C$20,Model!AK$1,'Assumptions (T&amp;D)'!$C$23,Model!$AO$2866)</f>
        <v>-0.004994476169</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-0.05653377661</v>
      </c>
      <c r="AQ2960" s="373">
        <f>IPMT('Assumptions (T&amp;D)'!$C$20,Model!X$1,'Assumptions (T&amp;D)'!$C$23,Model!$AP$2866)</f>
        <v>-0.05386418754</v>
      </c>
      <c r="AR2960" s="373">
        <f>IPMT('Assumptions (T&amp;D)'!$C$20,Model!Y$1,'Assumptions (T&amp;D)'!$C$23,Model!$AP$2866)</f>
        <v>-0.051067793</v>
      </c>
      <c r="AS2960" s="373">
        <f>IPMT('Assumptions (T&amp;D)'!$C$20,Model!Z$1,'Assumptions (T&amp;D)'!$C$23,Model!$AP$2866)</f>
        <v>-0.04813856971</v>
      </c>
      <c r="AT2960" s="373">
        <f>IPMT('Assumptions (T&amp;D)'!$C$20,Model!AA$1,'Assumptions (T&amp;D)'!$C$23,Model!$AP$2866)</f>
        <v>-0.04507020832</v>
      </c>
      <c r="AU2960" s="373">
        <f>IPMT('Assumptions (T&amp;D)'!$C$20,Model!AB$1,'Assumptions (T&amp;D)'!$C$23,Model!$AP$2866)</f>
        <v>-0.04185609977</v>
      </c>
      <c r="AV2960" s="373">
        <f>IPMT('Assumptions (T&amp;D)'!$C$20,Model!AC$1,'Assumptions (T&amp;D)'!$C$23,Model!$AP$2866)</f>
        <v>-0.03848932105</v>
      </c>
      <c r="AW2960" s="373">
        <f>IPMT('Assumptions (T&amp;D)'!$C$20,Model!AD$1,'Assumptions (T&amp;D)'!$C$23,Model!$AP$2866)</f>
        <v>-0.03496262035</v>
      </c>
      <c r="AX2960" s="373">
        <f>IPMT('Assumptions (T&amp;D)'!$C$20,Model!AE$1,'Assumptions (T&amp;D)'!$C$23,Model!$AP$2866)</f>
        <v>-0.03126840136</v>
      </c>
      <c r="AY2960" s="373">
        <f>IPMT('Assumptions (T&amp;D)'!$C$20,Model!AF$1,'Assumptions (T&amp;D)'!$C$23,Model!$AP$2866)</f>
        <v>-0.02739870697</v>
      </c>
      <c r="AZ2960" s="373">
        <f>IPMT('Assumptions (T&amp;D)'!$C$20,Model!AG$1,'Assumptions (T&amp;D)'!$C$23,Model!$AP$2866)</f>
        <v>-0.0233452021</v>
      </c>
      <c r="BA2960" s="373">
        <f>IPMT('Assumptions (T&amp;D)'!$C$20,Model!AH$1,'Assumptions (T&amp;D)'!$C$23,Model!$AP$2866)</f>
        <v>-0.01909915575</v>
      </c>
      <c r="BB2960" s="373">
        <f>IPMT('Assumptions (T&amp;D)'!$C$20,Model!AI$1,'Assumptions (T&amp;D)'!$C$23,Model!$AP$2866)</f>
        <v>-0.01465142219</v>
      </c>
      <c r="BC2960" s="373">
        <f>IPMT('Assumptions (T&amp;D)'!$C$20,Model!AJ$1,'Assumptions (T&amp;D)'!$C$23,Model!$AP$2866)</f>
        <v>-0.009992421296</v>
      </c>
      <c r="BD2960" s="373">
        <f>IPMT('Assumptions (T&amp;D)'!$C$20,Model!AK$1,'Assumptions (T&amp;D)'!$C$23,Model!$AP$2866)</f>
        <v>-0.005112117855</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-0.05786459324</v>
      </c>
      <c r="AR2961" s="373">
        <f>IPMT('Assumptions (T&amp;D)'!$C$20,Model!X$1,'Assumptions (T&amp;D)'!$C$23,Model!$AQ$2866)</f>
        <v>-0.0551321615</v>
      </c>
      <c r="AS2961" s="373">
        <f>IPMT('Assumptions (T&amp;D)'!$C$20,Model!Y$1,'Assumptions (T&amp;D)'!$C$23,Model!$AQ$2866)</f>
        <v>-0.05226993926</v>
      </c>
      <c r="AT2961" s="373">
        <f>IPMT('Assumptions (T&amp;D)'!$C$20,Model!Z$1,'Assumptions (T&amp;D)'!$C$23,Model!$AQ$2866)</f>
        <v>-0.04927176146</v>
      </c>
      <c r="AU2961" s="373">
        <f>IPMT('Assumptions (T&amp;D)'!$C$20,Model!AA$1,'Assumptions (T&amp;D)'!$C$23,Model!$AQ$2866)</f>
        <v>-0.04613117022</v>
      </c>
      <c r="AV2961" s="373">
        <f>IPMT('Assumptions (T&amp;D)'!$C$20,Model!AB$1,'Assumptions (T&amp;D)'!$C$23,Model!$AQ$2866)</f>
        <v>-0.04284140089</v>
      </c>
      <c r="AW2961" s="373">
        <f>IPMT('Assumptions (T&amp;D)'!$C$20,Model!AC$1,'Assumptions (T&amp;D)'!$C$23,Model!$AQ$2866)</f>
        <v>-0.03939536752</v>
      </c>
      <c r="AX2961" s="373">
        <f>IPMT('Assumptions (T&amp;D)'!$C$20,Model!AD$1,'Assumptions (T&amp;D)'!$C$23,Model!$AQ$2866)</f>
        <v>-0.03578564756</v>
      </c>
      <c r="AY2961" s="373">
        <f>IPMT('Assumptions (T&amp;D)'!$C$20,Model!AE$1,'Assumptions (T&amp;D)'!$C$23,Model!$AQ$2866)</f>
        <v>-0.03200446591</v>
      </c>
      <c r="AZ2961" s="373">
        <f>IPMT('Assumptions (T&amp;D)'!$C$20,Model!AF$1,'Assumptions (T&amp;D)'!$C$23,Model!$AQ$2866)</f>
        <v>-0.02804367812</v>
      </c>
      <c r="BA2961" s="373">
        <f>IPMT('Assumptions (T&amp;D)'!$C$20,Model!AG$1,'Assumptions (T&amp;D)'!$C$23,Model!$AQ$2866)</f>
        <v>-0.02389475292</v>
      </c>
      <c r="BB2961" s="373">
        <f>IPMT('Assumptions (T&amp;D)'!$C$20,Model!AH$1,'Assumptions (T&amp;D)'!$C$23,Model!$AQ$2866)</f>
        <v>-0.01954875377</v>
      </c>
      <c r="BC2961" s="373">
        <f>IPMT('Assumptions (T&amp;D)'!$C$20,Model!AI$1,'Assumptions (T&amp;D)'!$C$23,Model!$AQ$2866)</f>
        <v>-0.01499631966</v>
      </c>
      <c r="BD2961" s="373">
        <f>IPMT('Assumptions (T&amp;D)'!$C$20,Model!AJ$1,'Assumptions (T&amp;D)'!$C$23,Model!$AQ$2866)</f>
        <v>-0.01022764493</v>
      </c>
      <c r="BE2961" s="373">
        <f>IPMT('Assumptions (T&amp;D)'!$C$20,Model!AK$1,'Assumptions (T&amp;D)'!$C$23,Model!$AQ$2866)</f>
        <v>-0.005232458152</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-0.05922592455</v>
      </c>
      <c r="AS2962" s="373">
        <f>IPMT('Assumptions (T&amp;D)'!$C$20,Model!X$1,'Assumptions (T&amp;D)'!$C$23,Model!$AR$2866)</f>
        <v>-0.05642920921</v>
      </c>
      <c r="AT2962" s="373">
        <f>IPMT('Assumptions (T&amp;D)'!$C$20,Model!Y$1,'Assumptions (T&amp;D)'!$C$23,Model!$AR$2866)</f>
        <v>-0.05349964988</v>
      </c>
      <c r="AU2962" s="373">
        <f>IPMT('Assumptions (T&amp;D)'!$C$20,Model!Z$1,'Assumptions (T&amp;D)'!$C$23,Model!$AR$2866)</f>
        <v>-0.05043093649</v>
      </c>
      <c r="AV2962" s="373">
        <f>IPMT('Assumptions (T&amp;D)'!$C$20,Model!AA$1,'Assumptions (T&amp;D)'!$C$23,Model!$AR$2866)</f>
        <v>-0.04721645922</v>
      </c>
      <c r="AW2962" s="373">
        <f>IPMT('Assumptions (T&amp;D)'!$C$20,Model!AB$1,'Assumptions (T&amp;D)'!$C$23,Model!$AR$2866)</f>
        <v>-0.04384929427</v>
      </c>
      <c r="AX2962" s="373">
        <f>IPMT('Assumptions (T&amp;D)'!$C$20,Model!AC$1,'Assumptions (T&amp;D)'!$C$23,Model!$AR$2866)</f>
        <v>-0.04032218899</v>
      </c>
      <c r="AY2962" s="373">
        <f>IPMT('Assumptions (T&amp;D)'!$C$20,Model!AD$1,'Assumptions (T&amp;D)'!$C$23,Model!$AR$2866)</f>
        <v>-0.0366275462</v>
      </c>
      <c r="AZ2962" s="373">
        <f>IPMT('Assumptions (T&amp;D)'!$C$20,Model!AE$1,'Assumptions (T&amp;D)'!$C$23,Model!$AR$2866)</f>
        <v>-0.03275740789</v>
      </c>
      <c r="BA2962" s="373">
        <f>IPMT('Assumptions (T&amp;D)'!$C$20,Model!AF$1,'Assumptions (T&amp;D)'!$C$23,Model!$AR$2866)</f>
        <v>-0.028703438</v>
      </c>
      <c r="BB2962" s="373">
        <f>IPMT('Assumptions (T&amp;D)'!$C$20,Model!AG$1,'Assumptions (T&amp;D)'!$C$23,Model!$AR$2866)</f>
        <v>-0.02445690455</v>
      </c>
      <c r="BC2962" s="373">
        <f>IPMT('Assumptions (T&amp;D)'!$C$20,Model!AH$1,'Assumptions (T&amp;D)'!$C$23,Model!$AR$2866)</f>
        <v>-0.02000866076</v>
      </c>
      <c r="BD2962" s="373">
        <f>IPMT('Assumptions (T&amp;D)'!$C$20,Model!AI$1,'Assumptions (T&amp;D)'!$C$23,Model!$AR$2866)</f>
        <v>-0.01534912538</v>
      </c>
      <c r="BE2962" s="373">
        <f>IPMT('Assumptions (T&amp;D)'!$C$20,Model!AJ$1,'Assumptions (T&amp;D)'!$C$23,Model!$AR$2866)</f>
        <v>-0.01046826208</v>
      </c>
      <c r="BF2962" s="373">
        <f>IPMT('Assumptions (T&amp;D)'!$C$20,Model!AK$1,'Assumptions (T&amp;D)'!$C$23,Model!$AR$2866)</f>
        <v>-0.005355557766</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-0.06061845675</v>
      </c>
      <c r="AT2963" s="373">
        <f>IPMT('Assumptions (T&amp;D)'!$C$20,Model!X$1,'Assumptions (T&amp;D)'!$C$23,Model!$AS$2866)</f>
        <v>-0.05775598446</v>
      </c>
      <c r="AU2963" s="373">
        <f>IPMT('Assumptions (T&amp;D)'!$C$20,Model!Y$1,'Assumptions (T&amp;D)'!$C$23,Model!$AS$2866)</f>
        <v>-0.05475754473</v>
      </c>
      <c r="AV2963" s="373">
        <f>IPMT('Assumptions (T&amp;D)'!$C$20,Model!Z$1,'Assumptions (T&amp;D)'!$C$23,Model!$AS$2866)</f>
        <v>-0.05161667912</v>
      </c>
      <c r="AW2963" s="373">
        <f>IPMT('Assumptions (T&amp;D)'!$C$20,Model!AA$1,'Assumptions (T&amp;D)'!$C$23,Model!$AS$2866)</f>
        <v>-0.04832662238</v>
      </c>
      <c r="AX2963" s="373">
        <f>IPMT('Assumptions (T&amp;D)'!$C$20,Model!AB$1,'Assumptions (T&amp;D)'!$C$23,Model!$AS$2866)</f>
        <v>-0.04488028796</v>
      </c>
      <c r="AY2963" s="373">
        <f>IPMT('Assumptions (T&amp;D)'!$C$20,Model!AC$1,'Assumptions (T&amp;D)'!$C$23,Model!$AS$2866)</f>
        <v>-0.04127025265</v>
      </c>
      <c r="AZ2963" s="373">
        <f>IPMT('Assumptions (T&amp;D)'!$C$20,Model!AD$1,'Assumptions (T&amp;D)'!$C$23,Model!$AS$2866)</f>
        <v>-0.03748874066</v>
      </c>
      <c r="BA2963" s="373">
        <f>IPMT('Assumptions (T&amp;D)'!$C$20,Model!AE$1,'Assumptions (T&amp;D)'!$C$23,Model!$AS$2866)</f>
        <v>-0.03352760685</v>
      </c>
      <c r="BB2963" s="373">
        <f>IPMT('Assumptions (T&amp;D)'!$C$20,Model!AF$1,'Assumptions (T&amp;D)'!$C$23,Model!$AS$2866)</f>
        <v>-0.02937831918</v>
      </c>
      <c r="BC2963" s="373">
        <f>IPMT('Assumptions (T&amp;D)'!$C$20,Model!AG$1,'Assumptions (T&amp;D)'!$C$23,Model!$AS$2866)</f>
        <v>-0.02503194035</v>
      </c>
      <c r="BD2963" s="373">
        <f>IPMT('Assumptions (T&amp;D)'!$C$20,Model!AH$1,'Assumptions (T&amp;D)'!$C$23,Model!$AS$2866)</f>
        <v>-0.02047910853</v>
      </c>
      <c r="BE2963" s="373">
        <f>IPMT('Assumptions (T&amp;D)'!$C$20,Model!AI$1,'Assumptions (T&amp;D)'!$C$23,Model!$AS$2866)</f>
        <v>-0.0157100172</v>
      </c>
      <c r="BF2963" s="373">
        <f>IPMT('Assumptions (T&amp;D)'!$C$20,Model!AJ$1,'Assumptions (T&amp;D)'!$C$23,Model!$AS$2866)</f>
        <v>-0.01071439402</v>
      </c>
      <c r="BG2963" s="373">
        <f>IPMT('Assumptions (T&amp;D)'!$C$20,Model!AK$1,'Assumptions (T&amp;D)'!$C$23,Model!$AS$2866)</f>
        <v>-0.005481478749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-0.06204289126</v>
      </c>
      <c r="AU2964" s="373">
        <f>IPMT('Assumptions (T&amp;D)'!$C$20,Model!X$1,'Assumptions (T&amp;D)'!$C$23,Model!$AT$2866)</f>
        <v>-0.05911315555</v>
      </c>
      <c r="AV2964" s="373">
        <f>IPMT('Assumptions (T&amp;D)'!$C$20,Model!Y$1,'Assumptions (T&amp;D)'!$C$23,Model!$AT$2866)</f>
        <v>-0.0560442574</v>
      </c>
      <c r="AW2964" s="373">
        <f>IPMT('Assumptions (T&amp;D)'!$C$20,Model!Z$1,'Assumptions (T&amp;D)'!$C$23,Model!$AT$2866)</f>
        <v>-0.05282958658</v>
      </c>
      <c r="AX2964" s="373">
        <f>IPMT('Assumptions (T&amp;D)'!$C$20,Model!AA$1,'Assumptions (T&amp;D)'!$C$23,Model!$AT$2866)</f>
        <v>-0.0494622189</v>
      </c>
      <c r="AY2964" s="373">
        <f>IPMT('Assumptions (T&amp;D)'!$C$20,Model!AB$1,'Assumptions (T&amp;D)'!$C$23,Model!$AT$2866)</f>
        <v>-0.04593490126</v>
      </c>
      <c r="AZ2964" s="373">
        <f>IPMT('Assumptions (T&amp;D)'!$C$20,Model!AC$1,'Assumptions (T&amp;D)'!$C$23,Model!$AT$2866)</f>
        <v>-0.04224003603</v>
      </c>
      <c r="BA2964" s="373">
        <f>IPMT('Assumptions (T&amp;D)'!$C$20,Model!AD$1,'Assumptions (T&amp;D)'!$C$23,Model!$AT$2866)</f>
        <v>-0.0383696647</v>
      </c>
      <c r="BB2964" s="373">
        <f>IPMT('Assumptions (T&amp;D)'!$C$20,Model!AE$1,'Assumptions (T&amp;D)'!$C$23,Model!$AT$2866)</f>
        <v>-0.03431545073</v>
      </c>
      <c r="BC2964" s="373">
        <f>IPMT('Assumptions (T&amp;D)'!$C$20,Model!AF$1,'Assumptions (T&amp;D)'!$C$23,Model!$AT$2866)</f>
        <v>-0.03006866159</v>
      </c>
      <c r="BD2964" s="373">
        <f>IPMT('Assumptions (T&amp;D)'!$C$20,Model!AG$1,'Assumptions (T&amp;D)'!$C$23,Model!$AT$2866)</f>
        <v>-0.02562014998</v>
      </c>
      <c r="BE2964" s="373">
        <f>IPMT('Assumptions (T&amp;D)'!$C$20,Model!AH$1,'Assumptions (T&amp;D)'!$C$23,Model!$AT$2866)</f>
        <v>-0.02096033406</v>
      </c>
      <c r="BF2964" s="373">
        <f>IPMT('Assumptions (T&amp;D)'!$C$20,Model!AI$1,'Assumptions (T&amp;D)'!$C$23,Model!$AT$2866)</f>
        <v>-0.01607917688</v>
      </c>
      <c r="BG2964" s="373">
        <f>IPMT('Assumptions (T&amp;D)'!$C$20,Model!AJ$1,'Assumptions (T&amp;D)'!$C$23,Model!$AT$2866)</f>
        <v>-0.01096616474</v>
      </c>
      <c r="BH2964" s="373">
        <f>IPMT('Assumptions (T&amp;D)'!$C$20,Model!AK$1,'Assumptions (T&amp;D)'!$C$23,Model!$AT$2866)</f>
        <v>-0.005610284527</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-0.06349994502</v>
      </c>
      <c r="AV2965" s="373">
        <f>IPMT('Assumptions (T&amp;D)'!$C$20,Model!X$1,'Assumptions (T&amp;D)'!$C$23,Model!$AU$2866)</f>
        <v>-0.06050140558</v>
      </c>
      <c r="AW2965" s="373">
        <f>IPMT('Assumptions (T&amp;D)'!$C$20,Model!Y$1,'Assumptions (T&amp;D)'!$C$23,Model!$AU$2866)</f>
        <v>-0.05736043552</v>
      </c>
      <c r="AX2965" s="373">
        <f>IPMT('Assumptions (T&amp;D)'!$C$20,Model!Z$1,'Assumptions (T&amp;D)'!$C$23,Model!$AU$2866)</f>
        <v>-0.05407026938</v>
      </c>
      <c r="AY2965" s="373">
        <f>IPMT('Assumptions (T&amp;D)'!$C$20,Model!AA$1,'Assumptions (T&amp;D)'!$C$23,Model!$AU$2866)</f>
        <v>-0.05062382035</v>
      </c>
      <c r="AZ2965" s="373">
        <f>IPMT('Assumptions (T&amp;D)'!$C$20,Model!AB$1,'Assumptions (T&amp;D)'!$C$23,Model!$AU$2866)</f>
        <v>-0.04701366499</v>
      </c>
      <c r="BA2965" s="373">
        <f>IPMT('Assumptions (T&amp;D)'!$C$20,Model!AC$1,'Assumptions (T&amp;D)'!$C$23,Model!$AU$2866)</f>
        <v>-0.04323202725</v>
      </c>
      <c r="BB2965" s="373">
        <f>IPMT('Assumptions (T&amp;D)'!$C$20,Model!AD$1,'Assumptions (T&amp;D)'!$C$23,Model!$AU$2866)</f>
        <v>-0.03927076171</v>
      </c>
      <c r="BC2965" s="373">
        <f>IPMT('Assumptions (T&amp;D)'!$C$20,Model!AE$1,'Assumptions (T&amp;D)'!$C$23,Model!$AU$2866)</f>
        <v>-0.03512133607</v>
      </c>
      <c r="BD2965" s="373">
        <f>IPMT('Assumptions (T&amp;D)'!$C$20,Model!AF$1,'Assumptions (T&amp;D)'!$C$23,Model!$AU$2866)</f>
        <v>-0.0307748127</v>
      </c>
      <c r="BE2965" s="373">
        <f>IPMT('Assumptions (T&amp;D)'!$C$20,Model!AG$1,'Assumptions (T&amp;D)'!$C$23,Model!$AU$2866)</f>
        <v>-0.02622182948</v>
      </c>
      <c r="BF2965" s="373">
        <f>IPMT('Assumptions (T&amp;D)'!$C$20,Model!AH$1,'Assumptions (T&amp;D)'!$C$23,Model!$AU$2866)</f>
        <v>-0.02145257955</v>
      </c>
      <c r="BG2965" s="373">
        <f>IPMT('Assumptions (T&amp;D)'!$C$20,Model!AI$1,'Assumptions (T&amp;D)'!$C$23,Model!$AU$2866)</f>
        <v>-0.01645679025</v>
      </c>
      <c r="BH2965" s="373">
        <f>IPMT('Assumptions (T&amp;D)'!$C$20,Model!AJ$1,'Assumptions (T&amp;D)'!$C$23,Model!$AU$2866)</f>
        <v>-0.01122370096</v>
      </c>
      <c r="BI2965" s="373">
        <f>IPMT('Assumptions (T&amp;D)'!$C$20,Model!AK$1,'Assumptions (T&amp;D)'!$C$23,Model!$AU$2866)</f>
        <v>-0.005742039931</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-0.06499035086</v>
      </c>
      <c r="AW2966" s="373">
        <f>IPMT('Assumptions (T&amp;D)'!$C$20,Model!X$1,'Assumptions (T&amp;D)'!$C$23,Model!$AV$2866)</f>
        <v>-0.06192143277</v>
      </c>
      <c r="AX2966" s="373">
        <f>IPMT('Assumptions (T&amp;D)'!$C$20,Model!Y$1,'Assumptions (T&amp;D)'!$C$23,Model!$AV$2866)</f>
        <v>-0.05870674107</v>
      </c>
      <c r="AY2966" s="373">
        <f>IPMT('Assumptions (T&amp;D)'!$C$20,Model!Z$1,'Assumptions (T&amp;D)'!$C$23,Model!$AV$2866)</f>
        <v>-0.05533935151</v>
      </c>
      <c r="AZ2966" s="373">
        <f>IPMT('Assumptions (T&amp;D)'!$C$20,Model!AA$1,'Assumptions (T&amp;D)'!$C$23,Model!$AV$2866)</f>
        <v>-0.05181201094</v>
      </c>
      <c r="BA2966" s="373">
        <f>IPMT('Assumptions (T&amp;D)'!$C$20,Model!AB$1,'Assumptions (T&amp;D)'!$C$23,Model!$AV$2866)</f>
        <v>-0.0481171217</v>
      </c>
      <c r="BB2966" s="373">
        <f>IPMT('Assumptions (T&amp;D)'!$C$20,Model!AC$1,'Assumptions (T&amp;D)'!$C$23,Model!$AV$2866)</f>
        <v>-0.04424672523</v>
      </c>
      <c r="BC2966" s="373">
        <f>IPMT('Assumptions (T&amp;D)'!$C$20,Model!AD$1,'Assumptions (T&amp;D)'!$C$23,Model!$AV$2866)</f>
        <v>-0.04019248491</v>
      </c>
      <c r="BD2966" s="373">
        <f>IPMT('Assumptions (T&amp;D)'!$C$20,Model!AE$1,'Assumptions (T&amp;D)'!$C$23,Model!$AV$2866)</f>
        <v>-0.03594566819</v>
      </c>
      <c r="BE2966" s="373">
        <f>IPMT('Assumptions (T&amp;D)'!$C$20,Model!AF$1,'Assumptions (T&amp;D)'!$C$23,Model!$AV$2866)</f>
        <v>-0.03149712767</v>
      </c>
      <c r="BF2966" s="373">
        <f>IPMT('Assumptions (T&amp;D)'!$C$20,Model!AG$1,'Assumptions (T&amp;D)'!$C$23,Model!$AV$2866)</f>
        <v>-0.02683728147</v>
      </c>
      <c r="BG2966" s="373">
        <f>IPMT('Assumptions (T&amp;D)'!$C$20,Model!AH$1,'Assumptions (T&amp;D)'!$C$23,Model!$AV$2866)</f>
        <v>-0.02195609258</v>
      </c>
      <c r="BH2966" s="373">
        <f>IPMT('Assumptions (T&amp;D)'!$C$20,Model!AI$1,'Assumptions (T&amp;D)'!$C$23,Model!$AV$2866)</f>
        <v>-0.01684304722</v>
      </c>
      <c r="BI2966" s="373">
        <f>IPMT('Assumptions (T&amp;D)'!$C$20,Model!AJ$1,'Assumptions (T&amp;D)'!$C$23,Model!$AV$2866)</f>
        <v>-0.01148713221</v>
      </c>
      <c r="BJ2966" s="373">
        <f>IPMT('Assumptions (T&amp;D)'!$C$20,Model!AK$1,'Assumptions (T&amp;D)'!$C$23,Model!$AV$2866)</f>
        <v>-0.005876811226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-0.06651485782</v>
      </c>
      <c r="AX2967" s="373">
        <f>IPMT('Assumptions (T&amp;D)'!$C$20,Model!X$1,'Assumptions (T&amp;D)'!$C$23,Model!$AW$2866)</f>
        <v>-0.06337395078</v>
      </c>
      <c r="AY2967" s="373">
        <f>IPMT('Assumptions (T&amp;D)'!$C$20,Model!Y$1,'Assumptions (T&amp;D)'!$C$23,Model!$AW$2866)</f>
        <v>-0.06008385066</v>
      </c>
      <c r="AZ2967" s="373">
        <f>IPMT('Assumptions (T&amp;D)'!$C$20,Model!Z$1,'Assumptions (T&amp;D)'!$C$23,Model!$AW$2866)</f>
        <v>-0.05663747077</v>
      </c>
      <c r="BA2967" s="373">
        <f>IPMT('Assumptions (T&amp;D)'!$C$20,Model!AA$1,'Assumptions (T&amp;D)'!$C$23,Model!$AW$2866)</f>
        <v>-0.05302738785</v>
      </c>
      <c r="BB2967" s="373">
        <f>IPMT('Assumptions (T&amp;D)'!$C$20,Model!AB$1,'Assumptions (T&amp;D)'!$C$23,Model!$AW$2866)</f>
        <v>-0.04924582598</v>
      </c>
      <c r="BC2967" s="373">
        <f>IPMT('Assumptions (T&amp;D)'!$C$20,Model!AC$1,'Assumptions (T&amp;D)'!$C$23,Model!$AW$2866)</f>
        <v>-0.04528463993</v>
      </c>
      <c r="BD2967" s="373">
        <f>IPMT('Assumptions (T&amp;D)'!$C$20,Model!AD$1,'Assumptions (T&amp;D)'!$C$23,Model!$AW$2866)</f>
        <v>-0.04113529754</v>
      </c>
      <c r="BE2967" s="373">
        <f>IPMT('Assumptions (T&amp;D)'!$C$20,Model!AE$1,'Assumptions (T&amp;D)'!$C$23,Model!$AW$2866)</f>
        <v>-0.03678886138</v>
      </c>
      <c r="BF2967" s="373">
        <f>IPMT('Assumptions (T&amp;D)'!$C$20,Model!AF$1,'Assumptions (T&amp;D)'!$C$23,Model!$AW$2866)</f>
        <v>-0.03223596951</v>
      </c>
      <c r="BG2967" s="373">
        <f>IPMT('Assumptions (T&amp;D)'!$C$20,Model!AG$1,'Assumptions (T&amp;D)'!$C$23,Model!$AW$2866)</f>
        <v>-0.02746681527</v>
      </c>
      <c r="BH2967" s="373">
        <f>IPMT('Assumptions (T&amp;D)'!$C$20,Model!AH$1,'Assumptions (T&amp;D)'!$C$23,Model!$AW$2866)</f>
        <v>-0.02247112621</v>
      </c>
      <c r="BI2967" s="373">
        <f>IPMT('Assumptions (T&amp;D)'!$C$20,Model!AI$1,'Assumptions (T&amp;D)'!$C$23,Model!$AW$2866)</f>
        <v>-0.01723814192</v>
      </c>
      <c r="BJ2967" s="373">
        <f>IPMT('Assumptions (T&amp;D)'!$C$20,Model!AJ$1,'Assumptions (T&amp;D)'!$C$23,Model!$AW$2866)</f>
        <v>-0.01175659087</v>
      </c>
      <c r="BK2967" s="373">
        <f>IPMT('Assumptions (T&amp;D)'!$C$20,Model!AK$1,'Assumptions (T&amp;D)'!$C$23,Model!$AW$2866)</f>
        <v>-0.006014666146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-0.06807423154</v>
      </c>
      <c r="AY2968" s="373">
        <f>IPMT('Assumptions (T&amp;D)'!$C$20,Model!X$1,'Assumptions (T&amp;D)'!$C$23,Model!$AX$2866)</f>
        <v>-0.0648596891</v>
      </c>
      <c r="AZ2968" s="373">
        <f>IPMT('Assumptions (T&amp;D)'!$C$20,Model!Y$1,'Assumptions (T&amp;D)'!$C$23,Model!$AX$2866)</f>
        <v>-0.0614924559</v>
      </c>
      <c r="BA2968" s="373">
        <f>IPMT('Assumptions (T&amp;D)'!$C$20,Model!Z$1,'Assumptions (T&amp;D)'!$C$23,Model!$AX$2866)</f>
        <v>-0.05796527912</v>
      </c>
      <c r="BB2968" s="373">
        <f>IPMT('Assumptions (T&amp;D)'!$C$20,Model!AA$1,'Assumptions (T&amp;D)'!$C$23,Model!$AX$2866)</f>
        <v>-0.05427056144</v>
      </c>
      <c r="BC2968" s="373">
        <f>IPMT('Assumptions (T&amp;D)'!$C$20,Model!AB$1,'Assumptions (T&amp;D)'!$C$23,Model!$AX$2866)</f>
        <v>-0.05040034467</v>
      </c>
      <c r="BD2968" s="373">
        <f>IPMT('Assumptions (T&amp;D)'!$C$20,Model!AC$1,'Assumptions (T&amp;D)'!$C$23,Model!$AX$2866)</f>
        <v>-0.04634629261</v>
      </c>
      <c r="BE2968" s="373">
        <f>IPMT('Assumptions (T&amp;D)'!$C$20,Model!AD$1,'Assumptions (T&amp;D)'!$C$23,Model!$AX$2866)</f>
        <v>-0.04209967307</v>
      </c>
      <c r="BF2968" s="373">
        <f>IPMT('Assumptions (T&amp;D)'!$C$20,Model!AE$1,'Assumptions (T&amp;D)'!$C$23,Model!$AX$2866)</f>
        <v>-0.03765133911</v>
      </c>
      <c r="BG2968" s="373">
        <f>IPMT('Assumptions (T&amp;D)'!$C$20,Model!AF$1,'Assumptions (T&amp;D)'!$C$23,Model!$AX$2866)</f>
        <v>-0.03299170928</v>
      </c>
      <c r="BH2968" s="373">
        <f>IPMT('Assumptions (T&amp;D)'!$C$20,Model!AG$1,'Assumptions (T&amp;D)'!$C$23,Model!$AX$2866)</f>
        <v>-0.02811074704</v>
      </c>
      <c r="BI2968" s="373">
        <f>IPMT('Assumptions (T&amp;D)'!$C$20,Model!AH$1,'Assumptions (T&amp;D)'!$C$23,Model!$AX$2866)</f>
        <v>-0.02299793908</v>
      </c>
      <c r="BJ2968" s="373">
        <f>IPMT('Assumptions (T&amp;D)'!$C$20,Model!AI$1,'Assumptions (T&amp;D)'!$C$23,Model!$AX$2866)</f>
        <v>-0.01764227276</v>
      </c>
      <c r="BK2968" s="373">
        <f>IPMT('Assumptions (T&amp;D)'!$C$20,Model!AJ$1,'Assumptions (T&amp;D)'!$C$23,Model!$AX$2866)</f>
        <v>-0.01203221228</v>
      </c>
      <c r="BL2968" s="373">
        <f>IPMT('Assumptions (T&amp;D)'!$C$20,Model!AK$1,'Assumptions (T&amp;D)'!$C$23,Model!$AX$2866)</f>
        <v>-0.006155673924</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-0.06966925456</v>
      </c>
      <c r="AZ2969" s="373">
        <f>IPMT('Assumptions (T&amp;D)'!$C$20,Model!X$1,'Assumptions (T&amp;D)'!$C$23,Model!$AY$2866)</f>
        <v>-0.06637939333</v>
      </c>
      <c r="BA2969" s="373">
        <f>IPMT('Assumptions (T&amp;D)'!$C$20,Model!Y$1,'Assumptions (T&amp;D)'!$C$23,Model!$AY$2866)</f>
        <v>-0.06293326368</v>
      </c>
      <c r="BB2969" s="373">
        <f>IPMT('Assumptions (T&amp;D)'!$C$20,Model!Z$1,'Assumptions (T&amp;D)'!$C$23,Model!$AY$2866)</f>
        <v>-0.05932344288</v>
      </c>
      <c r="BC2969" s="373">
        <f>IPMT('Assumptions (T&amp;D)'!$C$20,Model!AA$1,'Assumptions (T&amp;D)'!$C$23,Model!$AY$2866)</f>
        <v>-0.05554215559</v>
      </c>
      <c r="BD2969" s="373">
        <f>IPMT('Assumptions (T&amp;D)'!$C$20,Model!AB$1,'Assumptions (T&amp;D)'!$C$23,Model!$AY$2866)</f>
        <v>-0.05158125716</v>
      </c>
      <c r="BE2969" s="373">
        <f>IPMT('Assumptions (T&amp;D)'!$C$20,Model!AC$1,'Assumptions (T&amp;D)'!$C$23,Model!$AY$2866)</f>
        <v>-0.04743221605</v>
      </c>
      <c r="BF2969" s="373">
        <f>IPMT('Assumptions (T&amp;D)'!$C$20,Model!AD$1,'Assumptions (T&amp;D)'!$C$23,Model!$AY$2866)</f>
        <v>-0.04308609549</v>
      </c>
      <c r="BG2969" s="373">
        <f>IPMT('Assumptions (T&amp;D)'!$C$20,Model!AE$1,'Assumptions (T&amp;D)'!$C$23,Model!$AY$2866)</f>
        <v>-0.0385335342</v>
      </c>
      <c r="BH2969" s="373">
        <f>IPMT('Assumptions (T&amp;D)'!$C$20,Model!AF$1,'Assumptions (T&amp;D)'!$C$23,Model!$AY$2866)</f>
        <v>-0.03376472624</v>
      </c>
      <c r="BI2969" s="373">
        <f>IPMT('Assumptions (T&amp;D)'!$C$20,Model!AG$1,'Assumptions (T&amp;D)'!$C$23,Model!$AY$2866)</f>
        <v>-0.02876939992</v>
      </c>
      <c r="BJ2969" s="373">
        <f>IPMT('Assumptions (T&amp;D)'!$C$20,Model!AH$1,'Assumptions (T&amp;D)'!$C$23,Model!$AY$2866)</f>
        <v>-0.02353679559</v>
      </c>
      <c r="BK2969" s="373">
        <f>IPMT('Assumptions (T&amp;D)'!$C$20,Model!AI$1,'Assumptions (T&amp;D)'!$C$23,Model!$AY$2866)</f>
        <v>-0.01805564255</v>
      </c>
      <c r="BL2969" s="373">
        <f>IPMT('Assumptions (T&amp;D)'!$C$20,Model!AJ$1,'Assumptions (T&amp;D)'!$C$23,Model!$AY$2866)</f>
        <v>-0.01231413475</v>
      </c>
      <c r="BM2969" s="373">
        <f>IPMT('Assumptions (T&amp;D)'!$C$20,Model!AK$1,'Assumptions (T&amp;D)'!$C$23,Model!$AY$2866)</f>
        <v>-0.006299905323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-0.07130072677</v>
      </c>
      <c r="BA2970" s="373">
        <f>IPMT('Assumptions (T&amp;D)'!$C$20,Model!X$1,'Assumptions (T&amp;D)'!$C$23,Model!$AZ$2866)</f>
        <v>-0.06793382557</v>
      </c>
      <c r="BB2970" s="373">
        <f>IPMT('Assumptions (T&amp;D)'!$C$20,Model!Y$1,'Assumptions (T&amp;D)'!$C$23,Model!$AZ$2866)</f>
        <v>-0.06440699656</v>
      </c>
      <c r="BC2970" s="373">
        <f>IPMT('Assumptions (T&amp;D)'!$C$20,Model!Z$1,'Assumptions (T&amp;D)'!$C$23,Model!$AZ$2866)</f>
        <v>-0.06071264317</v>
      </c>
      <c r="BD2970" s="373">
        <f>IPMT('Assumptions (T&amp;D)'!$C$20,Model!AA$1,'Assumptions (T&amp;D)'!$C$23,Model!$AZ$2866)</f>
        <v>-0.056842808</v>
      </c>
      <c r="BE2970" s="373">
        <f>IPMT('Assumptions (T&amp;D)'!$C$20,Model!AB$1,'Assumptions (T&amp;D)'!$C$23,Model!$AZ$2866)</f>
        <v>-0.05278915565</v>
      </c>
      <c r="BF2970" s="373">
        <f>IPMT('Assumptions (T&amp;D)'!$C$20,Model!AC$1,'Assumptions (T&amp;D)'!$C$23,Model!$AZ$2866)</f>
        <v>-0.04854295482</v>
      </c>
      <c r="BG2970" s="373">
        <f>IPMT('Assumptions (T&amp;D)'!$C$20,Model!AD$1,'Assumptions (T&amp;D)'!$C$23,Model!$AZ$2866)</f>
        <v>-0.04409505945</v>
      </c>
      <c r="BH2970" s="373">
        <f>IPMT('Assumptions (T&amp;D)'!$C$20,Model!AE$1,'Assumptions (T&amp;D)'!$C$23,Model!$AZ$2866)</f>
        <v>-0.03943588905</v>
      </c>
      <c r="BI2970" s="373">
        <f>IPMT('Assumptions (T&amp;D)'!$C$20,Model!AF$1,'Assumptions (T&amp;D)'!$C$23,Model!$AZ$2866)</f>
        <v>-0.03455540806</v>
      </c>
      <c r="BJ2970" s="373">
        <f>IPMT('Assumptions (T&amp;D)'!$C$20,Model!AG$1,'Assumptions (T&amp;D)'!$C$23,Model!$AZ$2866)</f>
        <v>-0.02944310422</v>
      </c>
      <c r="BK2970" s="373">
        <f>IPMT('Assumptions (T&amp;D)'!$C$20,Model!AH$1,'Assumptions (T&amp;D)'!$C$23,Model!$AZ$2866)</f>
        <v>-0.02408796594</v>
      </c>
      <c r="BL2970" s="373">
        <f>IPMT('Assumptions (T&amp;D)'!$C$20,Model!AI$1,'Assumptions (T&amp;D)'!$C$23,Model!$AZ$2866)</f>
        <v>-0.0184784586</v>
      </c>
      <c r="BM2970" s="373">
        <f>IPMT('Assumptions (T&amp;D)'!$C$20,Model!AJ$1,'Assumptions (T&amp;D)'!$C$23,Model!$AZ$2866)</f>
        <v>-0.01260249966</v>
      </c>
      <c r="BN2970" s="373">
        <f>IPMT('Assumptions (T&amp;D)'!$C$20,Model!AK$1,'Assumptions (T&amp;D)'!$C$23,Model!$AZ$2866)</f>
        <v>-0.006447432672</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-0.07270877141</v>
      </c>
      <c r="BB2971" s="373">
        <f>IPMT('Assumptions (T&amp;D)'!$C$20,Model!X$1,'Assumptions (T&amp;D)'!$C$23,Model!$BA$2866)</f>
        <v>-0.06927538074</v>
      </c>
      <c r="BC2971" s="373">
        <f>IPMT('Assumptions (T&amp;D)'!$C$20,Model!Y$1,'Assumptions (T&amp;D)'!$C$23,Model!$BA$2866)</f>
        <v>-0.06567890401</v>
      </c>
      <c r="BD2971" s="373">
        <f>IPMT('Assumptions (T&amp;D)'!$C$20,Model!Z$1,'Assumptions (T&amp;D)'!$C$23,Model!$BA$2866)</f>
        <v>-0.06191159465</v>
      </c>
      <c r="BE2971" s="373">
        <f>IPMT('Assumptions (T&amp;D)'!$C$20,Model!AA$1,'Assumptions (T&amp;D)'!$C$23,Model!$BA$2866)</f>
        <v>-0.05796533808</v>
      </c>
      <c r="BF2971" s="373">
        <f>IPMT('Assumptions (T&amp;D)'!$C$20,Model!AB$1,'Assumptions (T&amp;D)'!$C$23,Model!$BA$2866)</f>
        <v>-0.05383163433</v>
      </c>
      <c r="BG2971" s="373">
        <f>IPMT('Assumptions (T&amp;D)'!$C$20,Model!AC$1,'Assumptions (T&amp;D)'!$C$23,Model!$BA$2866)</f>
        <v>-0.04950157965</v>
      </c>
      <c r="BH2971" s="373">
        <f>IPMT('Assumptions (T&amp;D)'!$C$20,Model!AD$1,'Assumptions (T&amp;D)'!$C$23,Model!$BA$2866)</f>
        <v>-0.04496584738</v>
      </c>
      <c r="BI2971" s="373">
        <f>IPMT('Assumptions (T&amp;D)'!$C$20,Model!AE$1,'Assumptions (T&amp;D)'!$C$23,Model!$BA$2866)</f>
        <v>-0.04021466782</v>
      </c>
      <c r="BJ2971" s="373">
        <f>IPMT('Assumptions (T&amp;D)'!$C$20,Model!AF$1,'Assumptions (T&amp;D)'!$C$23,Model!$BA$2866)</f>
        <v>-0.03523780723</v>
      </c>
      <c r="BK2971" s="373">
        <f>IPMT('Assumptions (T&amp;D)'!$C$20,Model!AG$1,'Assumptions (T&amp;D)'!$C$23,Model!$BA$2866)</f>
        <v>-0.03002454577</v>
      </c>
      <c r="BL2971" s="373">
        <f>IPMT('Assumptions (T&amp;D)'!$C$20,Model!AH$1,'Assumptions (T&amp;D)'!$C$23,Model!$BA$2866)</f>
        <v>-0.02456365438</v>
      </c>
      <c r="BM2971" s="373">
        <f>IPMT('Assumptions (T&amp;D)'!$C$20,Model!AI$1,'Assumptions (T&amp;D)'!$C$23,Model!$BA$2866)</f>
        <v>-0.01884337065</v>
      </c>
      <c r="BN2971" s="373">
        <f>IPMT('Assumptions (T&amp;D)'!$C$20,Model!AJ$1,'Assumptions (T&amp;D)'!$C$23,Model!$BA$2866)</f>
        <v>-0.01285137345</v>
      </c>
      <c r="BO2971" s="373">
        <f>IPMT('Assumptions (T&amp;D)'!$C$20,Model!AK$1,'Assumptions (T&amp;D)'!$C$23,Model!$BA$2866)</f>
        <v>-0.006574756381</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0.02050799841</v>
      </c>
      <c r="D2972" s="371">
        <f>SUM($C$2865:D2865)*'Assumptions (T&amp;D)'!$C$25</f>
        <v>0.04652175492</v>
      </c>
      <c r="E2972" s="371">
        <f>SUM($C$2865:E2865)*'Assumptions (T&amp;D)'!$C$25</f>
        <v>0.07597532459</v>
      </c>
      <c r="F2972" s="371">
        <f>SUM($C$2865:F2865)*'Assumptions (T&amp;D)'!$C$25</f>
        <v>0.1056444083</v>
      </c>
      <c r="G2972" s="371">
        <f>SUM($C$2865:G2865)*'Assumptions (T&amp;D)'!$C$25</f>
        <v>0.1378339419</v>
      </c>
      <c r="H2972" s="371">
        <f>SUM($C$2865:H2865)*'Assumptions (T&amp;D)'!$C$25</f>
        <v>0.1684541432</v>
      </c>
      <c r="I2972" s="371">
        <f>SUM($C$2865:I2865)*'Assumptions (T&amp;D)'!$C$25</f>
        <v>0.2013568394</v>
      </c>
      <c r="J2972" s="371">
        <f>SUM($C$2865:J2865)*'Assumptions (T&amp;D)'!$C$25</f>
        <v>0.2374257245</v>
      </c>
      <c r="K2972" s="371">
        <f>SUM($C$2865:K2865)*'Assumptions (T&amp;D)'!$C$25</f>
        <v>0.2769100076</v>
      </c>
      <c r="L2972" s="371">
        <f>SUM($C$2865:L2865)*'Assumptions (T&amp;D)'!$C$25</f>
        <v>0.3179848432</v>
      </c>
      <c r="M2972" s="371">
        <f>SUM($C$2865:M2865)*'Assumptions (T&amp;D)'!$C$25</f>
        <v>0.3604772117</v>
      </c>
      <c r="N2972" s="371">
        <f>SUM($C$2865:N2865)*'Assumptions (T&amp;D)'!$C$25</f>
        <v>0.4038916001</v>
      </c>
      <c r="O2972" s="371">
        <f>SUM($C$2865:O2865)*'Assumptions (T&amp;D)'!$C$25</f>
        <v>0.4558185176</v>
      </c>
      <c r="P2972" s="371">
        <f>SUM($C$2865:P2865)*'Assumptions (T&amp;D)'!$C$25</f>
        <v>0.5018814064</v>
      </c>
      <c r="Q2972" s="371">
        <f>SUM($C$2865:Q2865)*'Assumptions (T&amp;D)'!$C$25</f>
        <v>0.5593633755</v>
      </c>
      <c r="R2972" s="371">
        <f>SUM($C$2865:R2865)*'Assumptions (T&amp;D)'!$C$25</f>
        <v>0.618467225</v>
      </c>
      <c r="S2972" s="371">
        <f>SUM($C$2865:S2865)*'Assumptions (T&amp;D)'!$C$25</f>
        <v>0.6843938675</v>
      </c>
      <c r="T2972" s="371">
        <f>SUM($C$2865:T2865)*'Assumptions (T&amp;D)'!$C$25</f>
        <v>0.7434891438</v>
      </c>
      <c r="U2972" s="371">
        <f>SUM($C$2865:U2865)*'Assumptions (T&amp;D)'!$C$25</f>
        <v>0.8033308728</v>
      </c>
      <c r="V2972" s="371">
        <f>SUM($C$2865:V2865)*'Assumptions (T&amp;D)'!$C$25</f>
        <v>0.8653572325</v>
      </c>
      <c r="W2972" s="371">
        <f>SUM($C$2865:W2865)*'Assumptions (T&amp;D)'!$C$25</f>
        <v>0.9286084869</v>
      </c>
      <c r="X2972" s="371">
        <f>SUM($C$2865:X2865)*'Assumptions (T&amp;D)'!$C$25</f>
        <v>0.9936270994</v>
      </c>
      <c r="Y2972" s="371">
        <f>SUM($C$2865:Y2865)*'Assumptions (T&amp;D)'!$C$25</f>
        <v>1.060193952</v>
      </c>
      <c r="Z2972" s="371">
        <f>SUM($C$2865:Z2865)*'Assumptions (T&amp;D)'!$C$25</f>
        <v>1.128344838</v>
      </c>
      <c r="AA2972" s="371">
        <f>SUM($C$2865:AA2865)*'Assumptions (T&amp;D)'!$C$25</f>
        <v>1.19811636</v>
      </c>
      <c r="AB2972" s="371">
        <f>SUM($C$2865:AB2865)*'Assumptions (T&amp;D)'!$C$25</f>
        <v>1.269545949</v>
      </c>
      <c r="AC2972" s="371">
        <f>SUM($C$2865:AC2865)*'Assumptions (T&amp;D)'!$C$25</f>
        <v>1.342671883</v>
      </c>
      <c r="AD2972" s="371">
        <f>SUM($C$2865:AD2865)*'Assumptions (T&amp;D)'!$C$25</f>
        <v>1.417533303</v>
      </c>
      <c r="AE2972" s="371">
        <f>SUM($C$2865:AE2865)*'Assumptions (T&amp;D)'!$C$25</f>
        <v>1.494170237</v>
      </c>
      <c r="AF2972" s="371">
        <f>SUM($C$2865:AF2865)*'Assumptions (T&amp;D)'!$C$25</f>
        <v>1.572623616</v>
      </c>
      <c r="AG2972" s="371">
        <f>SUM($C$2865:AG2865)*'Assumptions (T&amp;D)'!$C$25</f>
        <v>1.652935295</v>
      </c>
      <c r="AH2972" s="371">
        <f>SUM($C$2865:AH2865)*'Assumptions (T&amp;D)'!$C$25</f>
        <v>1.735148073</v>
      </c>
      <c r="AI2972" s="371">
        <f>SUM($C$2865:AI2865)*'Assumptions (T&amp;D)'!$C$25</f>
        <v>1.819305717</v>
      </c>
      <c r="AJ2972" s="371">
        <f>SUM($C$2865:AJ2865)*'Assumptions (T&amp;D)'!$C$25</f>
        <v>1.905452978</v>
      </c>
      <c r="AK2972" s="371">
        <f>SUM($C$2865:AK2865)*'Assumptions (T&amp;D)'!$C$25</f>
        <v>1.993635619</v>
      </c>
      <c r="AL2972" s="371">
        <f>SUM($C$2865:AL2865)*'Assumptions (T&amp;D)'!$C$25</f>
        <v>2.083900434</v>
      </c>
      <c r="AM2972" s="371">
        <f>SUM($C$2865:AM2865)*'Assumptions (T&amp;D)'!$C$25</f>
        <v>2.176295269</v>
      </c>
      <c r="AN2972" s="371">
        <f>SUM($C$2865:AN2865)*'Assumptions (T&amp;D)'!$C$25</f>
        <v>2.270869051</v>
      </c>
      <c r="AO2972" s="371">
        <f>SUM($C$2865:AO2865)*'Assumptions (T&amp;D)'!$C$25</f>
        <v>2.367671806</v>
      </c>
      <c r="AP2972" s="371">
        <f>SUM($C$2865:AP2865)*'Assumptions (T&amp;D)'!$C$25</f>
        <v>2.466754688</v>
      </c>
      <c r="AQ2972" s="371">
        <f>SUM($C$2865:AQ2865)*'Assumptions (T&amp;D)'!$C$25</f>
        <v>2.568170002</v>
      </c>
      <c r="AR2972" s="371">
        <f>SUM($C$2865:AR2865)*'Assumptions (T&amp;D)'!$C$25</f>
        <v>2.671971227</v>
      </c>
      <c r="AS2972" s="371">
        <f>SUM($C$2865:AS2865)*'Assumptions (T&amp;D)'!$C$25</f>
        <v>2.778213049</v>
      </c>
      <c r="AT2972" s="371">
        <f>SUM($C$2865:AT2865)*'Assumptions (T&amp;D)'!$C$25</f>
        <v>2.88695138</v>
      </c>
      <c r="AU2972" s="371">
        <f>SUM($C$2865:AU2865)*'Assumptions (T&amp;D)'!$C$25</f>
        <v>2.998243388</v>
      </c>
      <c r="AV2972" s="371">
        <f>SUM($C$2865:AV2865)*'Assumptions (T&amp;D)'!$C$25</f>
        <v>3.11214753</v>
      </c>
      <c r="AW2972" s="371">
        <f>SUM($C$2865:AW2865)*'Assumptions (T&amp;D)'!$C$25</f>
        <v>3.22872357</v>
      </c>
      <c r="AX2972" s="371">
        <f>SUM($C$2865:AX2865)*'Assumptions (T&amp;D)'!$C$25</f>
        <v>3.348032618</v>
      </c>
      <c r="AY2972" s="371">
        <f>SUM($C$2865:AY2865)*'Assumptions (T&amp;D)'!$C$25</f>
        <v>3.470137154</v>
      </c>
      <c r="AZ2972" s="371">
        <f>SUM($C$2865:AZ2865)*'Assumptions (T&amp;D)'!$C$25</f>
        <v>3.595101059</v>
      </c>
      <c r="BA2972" s="371">
        <f>SUM($C$2865:BA2865)*'Assumptions (T&amp;D)'!$C$25</f>
        <v>3.722532748</v>
      </c>
      <c r="BB2972" s="371">
        <f>SUM($C$2865:BB2865)*'Assumptions (T&amp;D)'!$C$25</f>
        <v>3.722532748</v>
      </c>
      <c r="BC2972" s="371">
        <f>SUM($C$2865:BC2865)*'Assumptions (T&amp;D)'!$C$25</f>
        <v>3.722532748</v>
      </c>
      <c r="BD2972" s="371">
        <f>SUM($C$2865:BD2865)*'Assumptions (T&amp;D)'!$C$25</f>
        <v>3.722532748</v>
      </c>
      <c r="BE2972" s="371">
        <f>SUM($C$2865:BE2865)*'Assumptions (T&amp;D)'!$C$25</f>
        <v>3.722532748</v>
      </c>
      <c r="BF2972" s="371">
        <f>SUM($C$2865:BF2865)*'Assumptions (T&amp;D)'!$C$25</f>
        <v>3.722532748</v>
      </c>
      <c r="BG2972" s="371">
        <f>SUM($C$2865:BG2865)*'Assumptions (T&amp;D)'!$C$25</f>
        <v>3.722532748</v>
      </c>
      <c r="BH2972" s="371">
        <f>SUM($C$2865:BH2865)*'Assumptions (T&amp;D)'!$C$25</f>
        <v>3.722532748</v>
      </c>
      <c r="BI2972" s="371">
        <f>SUM($C$2865:BI2865)*'Assumptions (T&amp;D)'!$C$25</f>
        <v>3.722532748</v>
      </c>
      <c r="BJ2972" s="371">
        <f>SUM($C$2865:BJ2865)*'Assumptions (T&amp;D)'!$C$25</f>
        <v>3.722532748</v>
      </c>
      <c r="BK2972" s="371">
        <f>SUM($C$2865:BK2865)*'Assumptions (T&amp;D)'!$C$25</f>
        <v>3.722532748</v>
      </c>
      <c r="BL2972" s="371">
        <f>SUM($C$2865:BL2865)*'Assumptions (T&amp;D)'!$C$25</f>
        <v>3.722532748</v>
      </c>
      <c r="BM2972" s="371">
        <f>SUM($C$2865:BM2865)*'Assumptions (T&amp;D)'!$C$25</f>
        <v>3.722532748</v>
      </c>
      <c r="BN2972" s="371">
        <f>SUM($C$2865:BN2865)*'Assumptions (T&amp;D)'!$C$25</f>
        <v>3.722532748</v>
      </c>
      <c r="BO2972" s="371">
        <f>SUM($C$2865:BO2865)*'Assumptions (T&amp;D)'!$C$25</f>
        <v>3.722532748</v>
      </c>
      <c r="BP2972" s="371">
        <f>SUM($C$2865:BP2865)*'Assumptions (T&amp;D)'!$C$25</f>
        <v>3.722532748</v>
      </c>
      <c r="BQ2972" s="371">
        <f>SUM($C$2865:BQ2865)*'Assumptions (T&amp;D)'!$C$25</f>
        <v>3.722532748</v>
      </c>
      <c r="BR2972" s="371">
        <f>SUM($C$2865:BR2865)*'Assumptions (T&amp;D)'!$C$25</f>
        <v>3.722532748</v>
      </c>
      <c r="BS2972" s="371">
        <f>SUM($C$2865:BS2865)*'Assumptions (T&amp;D)'!$C$25</f>
        <v>3.722532748</v>
      </c>
      <c r="BT2972" s="371">
        <f>SUM($C$2865:BT2865)*'Assumptions (T&amp;D)'!$C$25</f>
        <v>3.722532748</v>
      </c>
      <c r="BU2972" s="371">
        <f>SUM($C$2865:BU2865)*'Assumptions (T&amp;D)'!$C$25</f>
        <v>3.722532748</v>
      </c>
      <c r="BV2972" s="371">
        <f>SUM($C$2865:BV2865)*'Assumptions (T&amp;D)'!$C$25</f>
        <v>3.722532748</v>
      </c>
      <c r="BW2972" s="371">
        <f>SUM($C$2865:BW2865)*'Assumptions (T&amp;D)'!$C$25</f>
        <v>3.722532748</v>
      </c>
      <c r="BX2972" s="371">
        <f>SUM($C$2865:BX2865)*'Assumptions (T&amp;D)'!$C$25</f>
        <v>3.722532748</v>
      </c>
      <c r="BY2972" s="371">
        <f>SUM($C$2865:BY2865)*'Assumptions (T&amp;D)'!$C$25</f>
        <v>3.722532748</v>
      </c>
      <c r="BZ2972" s="371">
        <f>SUM($C$2865:BZ2865)*'Assumptions (T&amp;D)'!$C$25</f>
        <v>3.722532748</v>
      </c>
      <c r="CA2972" s="371">
        <f>SUM($C$2865:CA2865)*'Assumptions (T&amp;D)'!$C$25</f>
        <v>3.722532748</v>
      </c>
      <c r="CB2972" s="371">
        <f>SUM($C$2865:CB2865)*'Assumptions (T&amp;D)'!$C$25</f>
        <v>3.722532748</v>
      </c>
      <c r="CC2972" s="371">
        <f>SUM($C$2865:CC2865)*'Assumptions (T&amp;D)'!$C$25</f>
        <v>3.722532748</v>
      </c>
      <c r="CD2972" s="371">
        <f>SUM($C$2865:CD2865)*'Assumptions (T&amp;D)'!$C$25</f>
        <v>3.722532748</v>
      </c>
    </row>
    <row r="2973" ht="15.75" customHeight="1">
      <c r="A2973" s="365" t="s">
        <v>373</v>
      </c>
      <c r="B2973" s="159" t="s">
        <v>351</v>
      </c>
      <c r="C2973" s="372">
        <f t="shared" ref="C2973:BU2973" si="96">SUM(C2974:C3024)</f>
        <v>0.0230945928</v>
      </c>
      <c r="D2973" s="372">
        <f t="shared" si="96"/>
        <v>0.07375956019</v>
      </c>
      <c r="E2973" s="372">
        <f t="shared" si="96"/>
        <v>0.1307098011</v>
      </c>
      <c r="F2973" s="372">
        <f t="shared" si="96"/>
        <v>0.1875150632</v>
      </c>
      <c r="G2973" s="372">
        <f t="shared" si="96"/>
        <v>0.2431042243</v>
      </c>
      <c r="H2973" s="372">
        <f t="shared" si="96"/>
        <v>0.295637414</v>
      </c>
      <c r="I2973" s="372">
        <f t="shared" si="96"/>
        <v>0.3450212471</v>
      </c>
      <c r="J2973" s="372">
        <f t="shared" si="96"/>
        <v>0.3968208173</v>
      </c>
      <c r="K2973" s="372">
        <f t="shared" si="96"/>
        <v>0.4538539833</v>
      </c>
      <c r="L2973" s="372">
        <f t="shared" si="96"/>
        <v>0.5147774583</v>
      </c>
      <c r="M2973" s="372">
        <f t="shared" si="96"/>
        <v>0.5774125229</v>
      </c>
      <c r="N2973" s="372">
        <f t="shared" si="96"/>
        <v>0.6409620908</v>
      </c>
      <c r="O2973" s="372">
        <f t="shared" si="96"/>
        <v>0.7135633226</v>
      </c>
      <c r="P2973" s="372">
        <f t="shared" si="96"/>
        <v>0.7868080516</v>
      </c>
      <c r="Q2973" s="372">
        <f t="shared" si="96"/>
        <v>0.8640788239</v>
      </c>
      <c r="R2973" s="372">
        <f t="shared" si="96"/>
        <v>0.9538114487</v>
      </c>
      <c r="S2973" s="372">
        <f t="shared" si="96"/>
        <v>1.050219909</v>
      </c>
      <c r="T2973" s="372">
        <f t="shared" si="96"/>
        <v>1.143524529</v>
      </c>
      <c r="U2973" s="372">
        <f t="shared" si="96"/>
        <v>1.227178646</v>
      </c>
      <c r="V2973" s="372">
        <f t="shared" si="96"/>
        <v>1.312226894</v>
      </c>
      <c r="W2973" s="372">
        <f t="shared" si="96"/>
        <v>1.386061084</v>
      </c>
      <c r="X2973" s="372">
        <f t="shared" si="96"/>
        <v>1.444020671</v>
      </c>
      <c r="Y2973" s="372">
        <f t="shared" si="96"/>
        <v>1.498598947</v>
      </c>
      <c r="Z2973" s="372">
        <f t="shared" si="96"/>
        <v>1.553286783</v>
      </c>
      <c r="AA2973" s="372">
        <f t="shared" si="96"/>
        <v>1.609199682</v>
      </c>
      <c r="AB2973" s="372">
        <f t="shared" si="96"/>
        <v>1.666916064</v>
      </c>
      <c r="AC2973" s="372">
        <f t="shared" si="96"/>
        <v>1.726447537</v>
      </c>
      <c r="AD2973" s="372">
        <f t="shared" si="96"/>
        <v>1.784733412</v>
      </c>
      <c r="AE2973" s="372">
        <f t="shared" si="96"/>
        <v>1.841062715</v>
      </c>
      <c r="AF2973" s="372">
        <f t="shared" si="96"/>
        <v>1.896566682</v>
      </c>
      <c r="AG2973" s="372">
        <f t="shared" si="96"/>
        <v>1.952646092</v>
      </c>
      <c r="AH2973" s="372">
        <f t="shared" si="96"/>
        <v>2.009808246</v>
      </c>
      <c r="AI2973" s="372">
        <f t="shared" si="96"/>
        <v>2.063362789</v>
      </c>
      <c r="AJ2973" s="372">
        <f t="shared" si="96"/>
        <v>2.117916454</v>
      </c>
      <c r="AK2973" s="372">
        <f t="shared" si="96"/>
        <v>2.171586541</v>
      </c>
      <c r="AL2973" s="372">
        <f t="shared" si="96"/>
        <v>2.219425126</v>
      </c>
      <c r="AM2973" s="372">
        <f t="shared" si="96"/>
        <v>2.264576834</v>
      </c>
      <c r="AN2973" s="372">
        <f t="shared" si="96"/>
        <v>2.312770679</v>
      </c>
      <c r="AO2973" s="372">
        <f t="shared" si="96"/>
        <v>2.368145465</v>
      </c>
      <c r="AP2973" s="372">
        <f t="shared" si="96"/>
        <v>2.424734684</v>
      </c>
      <c r="AQ2973" s="372">
        <f t="shared" si="96"/>
        <v>2.482290772</v>
      </c>
      <c r="AR2973" s="372">
        <f t="shared" si="96"/>
        <v>2.541167633</v>
      </c>
      <c r="AS2973" s="372">
        <f t="shared" si="96"/>
        <v>2.601224879</v>
      </c>
      <c r="AT2973" s="372">
        <f t="shared" si="96"/>
        <v>2.662663132</v>
      </c>
      <c r="AU2973" s="372">
        <f t="shared" si="96"/>
        <v>2.725513515</v>
      </c>
      <c r="AV2973" s="372">
        <f t="shared" si="96"/>
        <v>2.789807841</v>
      </c>
      <c r="AW2973" s="372">
        <f t="shared" si="96"/>
        <v>2.85557863</v>
      </c>
      <c r="AX2973" s="372">
        <f t="shared" si="96"/>
        <v>2.922859122</v>
      </c>
      <c r="AY2973" s="372">
        <f t="shared" si="96"/>
        <v>2.991683296</v>
      </c>
      <c r="AZ2973" s="372">
        <f t="shared" si="96"/>
        <v>3.062085882</v>
      </c>
      <c r="BA2973" s="372">
        <f t="shared" si="96"/>
        <v>3.133587851</v>
      </c>
      <c r="BB2973" s="372">
        <f t="shared" si="96"/>
        <v>3.059390991</v>
      </c>
      <c r="BC2973" s="372">
        <f t="shared" si="96"/>
        <v>2.847603452</v>
      </c>
      <c r="BD2973" s="372">
        <f t="shared" si="96"/>
        <v>2.652046778</v>
      </c>
      <c r="BE2973" s="372">
        <f t="shared" si="96"/>
        <v>2.47153202</v>
      </c>
      <c r="BF2973" s="372">
        <f t="shared" si="96"/>
        <v>2.305231144</v>
      </c>
      <c r="BG2973" s="372">
        <f t="shared" si="96"/>
        <v>2.151517447</v>
      </c>
      <c r="BH2973" s="372">
        <f t="shared" si="96"/>
        <v>2.009899556</v>
      </c>
      <c r="BI2973" s="372">
        <f t="shared" si="96"/>
        <v>1.879444427</v>
      </c>
      <c r="BJ2973" s="372">
        <f t="shared" si="96"/>
        <v>1.748265757</v>
      </c>
      <c r="BK2973" s="372">
        <f t="shared" si="96"/>
        <v>1.613998197</v>
      </c>
      <c r="BL2973" s="372">
        <f t="shared" si="96"/>
        <v>1.476570905</v>
      </c>
      <c r="BM2973" s="372">
        <f t="shared" si="96"/>
        <v>1.335911447</v>
      </c>
      <c r="BN2973" s="372">
        <f t="shared" si="96"/>
        <v>1.191945759</v>
      </c>
      <c r="BO2973" s="372">
        <f t="shared" si="96"/>
        <v>1.044598115</v>
      </c>
      <c r="BP2973" s="372">
        <f t="shared" si="96"/>
        <v>0.8937910832</v>
      </c>
      <c r="BQ2973" s="372">
        <f t="shared" si="96"/>
        <v>0.7394454962</v>
      </c>
      <c r="BR2973" s="372">
        <f t="shared" si="96"/>
        <v>0.5814804071</v>
      </c>
      <c r="BS2973" s="372">
        <f t="shared" si="96"/>
        <v>0.4198130524</v>
      </c>
      <c r="BT2973" s="372">
        <f t="shared" si="96"/>
        <v>0.2543588111</v>
      </c>
      <c r="BU2973" s="372">
        <f t="shared" si="96"/>
        <v>0.08533713697</v>
      </c>
      <c r="BV2973" s="32"/>
      <c r="BW2973" s="32"/>
      <c r="BX2973" s="32"/>
      <c r="BY2973" s="32"/>
      <c r="BZ2973" s="32"/>
      <c r="CA2973" s="32"/>
      <c r="CB2973" s="32"/>
      <c r="CC2973" s="32"/>
      <c r="CD2973" s="32"/>
    </row>
    <row r="2974" ht="15.75" hidden="1" customHeight="1" outlineLevel="1">
      <c r="A2974" s="365"/>
      <c r="B2974" s="38"/>
      <c r="C2974" s="372">
        <f>$C2865*'Assumptions (T&amp;D)'!C$24</f>
        <v>0.0230945928</v>
      </c>
      <c r="D2974" s="372">
        <f>$C2865*'Assumptions (T&amp;D)'!D$24</f>
        <v>0.04446478934</v>
      </c>
      <c r="E2974" s="372">
        <f>$C2865*'Assumptions (T&amp;D)'!E$24</f>
        <v>0.04113916798</v>
      </c>
      <c r="F2974" s="372">
        <f>$C2865*'Assumptions (T&amp;D)'!F$24</f>
        <v>0.03805988894</v>
      </c>
      <c r="G2974" s="372">
        <f>$C2865*'Assumptions (T&amp;D)'!G$24</f>
        <v>0.03516536664</v>
      </c>
      <c r="H2974" s="372">
        <f>$C2865*'Assumptions (T&amp;D)'!H$24</f>
        <v>0.03257877224</v>
      </c>
      <c r="I2974" s="372">
        <f>$C2865*'Assumptions (T&amp;D)'!I$24</f>
        <v>0.03011534901</v>
      </c>
      <c r="J2974" s="372">
        <f>$C2865*'Assumptions (T&amp;D)'!J$24</f>
        <v>0.02783668252</v>
      </c>
      <c r="K2974" s="372">
        <f>$C2865*'Assumptions (T&amp;D)'!K$24</f>
        <v>0.02746716904</v>
      </c>
      <c r="L2974" s="372">
        <f>$C2865*'Assumptions (T&amp;D)'!L$24</f>
        <v>0.02746716904</v>
      </c>
      <c r="M2974" s="372">
        <f>$C2865*'Assumptions (T&amp;D)'!M$24</f>
        <v>0.02746716904</v>
      </c>
      <c r="N2974" s="372">
        <f>$C2865*'Assumptions (T&amp;D)'!N$24</f>
        <v>0.02746716904</v>
      </c>
      <c r="O2974" s="372">
        <f>$C2865*'Assumptions (T&amp;D)'!O$24</f>
        <v>0.02746716904</v>
      </c>
      <c r="P2974" s="372">
        <f>$C2865*'Assumptions (T&amp;D)'!P$24</f>
        <v>0.02746716904</v>
      </c>
      <c r="Q2974" s="372">
        <f>$C2865*'Assumptions (T&amp;D)'!Q$24</f>
        <v>0.02746716904</v>
      </c>
      <c r="R2974" s="372">
        <f>$C2865*'Assumptions (T&amp;D)'!R$24</f>
        <v>0.02746716904</v>
      </c>
      <c r="S2974" s="372">
        <f>$C2865*'Assumptions (T&amp;D)'!S$24</f>
        <v>0.02746716904</v>
      </c>
      <c r="T2974" s="372">
        <f>$C2865*'Assumptions (T&amp;D)'!T$24</f>
        <v>0.02746716904</v>
      </c>
      <c r="U2974" s="372">
        <f>$C2865*'Assumptions (T&amp;D)'!U$24</f>
        <v>0.02746716904</v>
      </c>
      <c r="V2974" s="372">
        <f>$C2865*'Assumptions (T&amp;D)'!V$24</f>
        <v>0.02746716904</v>
      </c>
      <c r="W2974" s="372">
        <f>$C2865*'Assumptions (T&amp;D)'!W$24</f>
        <v>0.01373358452</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0.02929477085</v>
      </c>
      <c r="E2975" s="372">
        <f>$D2865*'Assumptions (T&amp;D)'!D$24</f>
        <v>0.05640219881</v>
      </c>
      <c r="F2975" s="372">
        <f>$D2865*'Assumptions (T&amp;D)'!E$24</f>
        <v>0.05218375181</v>
      </c>
      <c r="G2975" s="372">
        <f>$D2865*'Assumptions (T&amp;D)'!F$24</f>
        <v>0.04827778236</v>
      </c>
      <c r="H2975" s="372">
        <f>$D2865*'Assumptions (T&amp;D)'!G$24</f>
        <v>0.04460617108</v>
      </c>
      <c r="I2975" s="372">
        <f>$D2865*'Assumptions (T&amp;D)'!H$24</f>
        <v>0.04132515675</v>
      </c>
      <c r="J2975" s="372">
        <f>$D2865*'Assumptions (T&amp;D)'!I$24</f>
        <v>0.03820038119</v>
      </c>
      <c r="K2975" s="372">
        <f>$D2865*'Assumptions (T&amp;D)'!J$24</f>
        <v>0.0353099638</v>
      </c>
      <c r="L2975" s="372">
        <f>$D2865*'Assumptions (T&amp;D)'!K$24</f>
        <v>0.03484124747</v>
      </c>
      <c r="M2975" s="372">
        <f>$D2865*'Assumptions (T&amp;D)'!L$24</f>
        <v>0.03484124747</v>
      </c>
      <c r="N2975" s="372">
        <f>$D2865*'Assumptions (T&amp;D)'!M$24</f>
        <v>0.03484124747</v>
      </c>
      <c r="O2975" s="372">
        <f>$D2865*'Assumptions (T&amp;D)'!N$24</f>
        <v>0.03484124747</v>
      </c>
      <c r="P2975" s="372">
        <f>$D2865*'Assumptions (T&amp;D)'!O$24</f>
        <v>0.03484124747</v>
      </c>
      <c r="Q2975" s="372">
        <f>$D2865*'Assumptions (T&amp;D)'!P$24</f>
        <v>0.03484124747</v>
      </c>
      <c r="R2975" s="372">
        <f>$D2865*'Assumptions (T&amp;D)'!Q$24</f>
        <v>0.03484124747</v>
      </c>
      <c r="S2975" s="372">
        <f>$D2865*'Assumptions (T&amp;D)'!R$24</f>
        <v>0.03484124747</v>
      </c>
      <c r="T2975" s="372">
        <f>$D2865*'Assumptions (T&amp;D)'!S$24</f>
        <v>0.03484124747</v>
      </c>
      <c r="U2975" s="372">
        <f>$D2865*'Assumptions (T&amp;D)'!T$24</f>
        <v>0.03484124747</v>
      </c>
      <c r="V2975" s="372">
        <f>$D2865*'Assumptions (T&amp;D)'!U$24</f>
        <v>0.03484124747</v>
      </c>
      <c r="W2975" s="372">
        <f>$D2865*'Assumptions (T&amp;D)'!V$24</f>
        <v>0.03484124747</v>
      </c>
      <c r="X2975" s="372">
        <f>$D2865*'Assumptions (T&amp;D)'!W$24</f>
        <v>0.01742062373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0.03316843431</v>
      </c>
      <c r="F2976" s="372">
        <f>$E2865*'Assumptions (T&amp;D)'!D$24</f>
        <v>0.06386029218</v>
      </c>
      <c r="G2976" s="372">
        <f>$E2865*'Assumptions (T&amp;D)'!E$24</f>
        <v>0.05908403764</v>
      </c>
      <c r="H2976" s="372">
        <f>$E2865*'Assumptions (T&amp;D)'!F$24</f>
        <v>0.05466157974</v>
      </c>
      <c r="I2976" s="372">
        <f>$E2865*'Assumptions (T&amp;D)'!G$24</f>
        <v>0.0505044693</v>
      </c>
      <c r="J2976" s="372">
        <f>$E2865*'Assumptions (T&amp;D)'!H$24</f>
        <v>0.04678960466</v>
      </c>
      <c r="K2976" s="372">
        <f>$E2865*'Assumptions (T&amp;D)'!I$24</f>
        <v>0.04325163834</v>
      </c>
      <c r="L2976" s="372">
        <f>$E2865*'Assumptions (T&amp;D)'!J$24</f>
        <v>0.03997901948</v>
      </c>
      <c r="M2976" s="372">
        <f>$E2865*'Assumptions (T&amp;D)'!K$24</f>
        <v>0.03944832453</v>
      </c>
      <c r="N2976" s="372">
        <f>$E2865*'Assumptions (T&amp;D)'!L$24</f>
        <v>0.03944832453</v>
      </c>
      <c r="O2976" s="372">
        <f>$E2865*'Assumptions (T&amp;D)'!M$24</f>
        <v>0.03944832453</v>
      </c>
      <c r="P2976" s="372">
        <f>$E2865*'Assumptions (T&amp;D)'!N$24</f>
        <v>0.03944832453</v>
      </c>
      <c r="Q2976" s="372">
        <f>$E2865*'Assumptions (T&amp;D)'!O$24</f>
        <v>0.03944832453</v>
      </c>
      <c r="R2976" s="372">
        <f>$E2865*'Assumptions (T&amp;D)'!P$24</f>
        <v>0.03944832453</v>
      </c>
      <c r="S2976" s="372">
        <f>$E2865*'Assumptions (T&amp;D)'!Q$24</f>
        <v>0.03944832453</v>
      </c>
      <c r="T2976" s="372">
        <f>$E2865*'Assumptions (T&amp;D)'!R$24</f>
        <v>0.03944832453</v>
      </c>
      <c r="U2976" s="372">
        <f>$E2865*'Assumptions (T&amp;D)'!S$24</f>
        <v>0.03944832453</v>
      </c>
      <c r="V2976" s="372">
        <f>$E2865*'Assumptions (T&amp;D)'!T$24</f>
        <v>0.03944832453</v>
      </c>
      <c r="W2976" s="372">
        <f>$E2865*'Assumptions (T&amp;D)'!U$24</f>
        <v>0.03944832453</v>
      </c>
      <c r="X2976" s="372">
        <f>$E2865*'Assumptions (T&amp;D)'!V$24</f>
        <v>0.03944832453</v>
      </c>
      <c r="Y2976" s="372">
        <f>$E2865*'Assumptions (T&amp;D)'!W$24</f>
        <v>0.01972416227</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0.03341113025</v>
      </c>
      <c r="G2977" s="372">
        <f>$F2865*'Assumptions (T&amp;D)'!D$24</f>
        <v>0.06432756278</v>
      </c>
      <c r="H2977" s="372">
        <f>$F2865*'Assumptions (T&amp;D)'!E$24</f>
        <v>0.05951636002</v>
      </c>
      <c r="I2977" s="372">
        <f>$F2865*'Assumptions (T&amp;D)'!F$24</f>
        <v>0.05506154265</v>
      </c>
      <c r="J2977" s="372">
        <f>$F2865*'Assumptions (T&amp;D)'!G$24</f>
        <v>0.05087401433</v>
      </c>
      <c r="K2977" s="372">
        <f>$F2865*'Assumptions (T&amp;D)'!H$24</f>
        <v>0.04713196774</v>
      </c>
      <c r="L2977" s="372">
        <f>$F2865*'Assumptions (T&amp;D)'!I$24</f>
        <v>0.04356811385</v>
      </c>
      <c r="M2977" s="372">
        <f>$F2865*'Assumptions (T&amp;D)'!J$24</f>
        <v>0.040271549</v>
      </c>
      <c r="N2977" s="372">
        <f>$F2865*'Assumptions (T&amp;D)'!K$24</f>
        <v>0.03973697091</v>
      </c>
      <c r="O2977" s="372">
        <f>$F2865*'Assumptions (T&amp;D)'!L$24</f>
        <v>0.03973697091</v>
      </c>
      <c r="P2977" s="372">
        <f>$F2865*'Assumptions (T&amp;D)'!M$24</f>
        <v>0.03973697091</v>
      </c>
      <c r="Q2977" s="372">
        <f>$F2865*'Assumptions (T&amp;D)'!N$24</f>
        <v>0.03973697091</v>
      </c>
      <c r="R2977" s="372">
        <f>$F2865*'Assumptions (T&amp;D)'!O$24</f>
        <v>0.03973697091</v>
      </c>
      <c r="S2977" s="372">
        <f>$F2865*'Assumptions (T&amp;D)'!P$24</f>
        <v>0.03973697091</v>
      </c>
      <c r="T2977" s="372">
        <f>$F2865*'Assumptions (T&amp;D)'!Q$24</f>
        <v>0.03973697091</v>
      </c>
      <c r="U2977" s="372">
        <f>$F2865*'Assumptions (T&amp;D)'!R$24</f>
        <v>0.03973697091</v>
      </c>
      <c r="V2977" s="372">
        <f>$F2865*'Assumptions (T&amp;D)'!S$24</f>
        <v>0.03973697091</v>
      </c>
      <c r="W2977" s="372">
        <f>$F2865*'Assumptions (T&amp;D)'!T$24</f>
        <v>0.03973697091</v>
      </c>
      <c r="X2977" s="372">
        <f>$F2865*'Assumptions (T&amp;D)'!U$24</f>
        <v>0.03973697091</v>
      </c>
      <c r="Y2977" s="372">
        <f>$F2865*'Assumptions (T&amp;D)'!V$24</f>
        <v>0.03973697091</v>
      </c>
      <c r="Z2977" s="372">
        <f>$F2865*'Assumptions (T&amp;D)'!W$24</f>
        <v>0.01986848546</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0.03624947484</v>
      </c>
      <c r="H2978" s="372">
        <f>$G2865*'Assumptions (T&amp;D)'!D$24</f>
        <v>0.06979232222</v>
      </c>
      <c r="I2978" s="372">
        <f>$G2865*'Assumptions (T&amp;D)'!E$24</f>
        <v>0.06457239785</v>
      </c>
      <c r="J2978" s="372">
        <f>$G2865*'Assumptions (T&amp;D)'!F$24</f>
        <v>0.05973913454</v>
      </c>
      <c r="K2978" s="372">
        <f>$G2865*'Assumptions (T&amp;D)'!G$24</f>
        <v>0.05519586702</v>
      </c>
      <c r="L2978" s="372">
        <f>$G2865*'Assumptions (T&amp;D)'!H$24</f>
        <v>0.05113592584</v>
      </c>
      <c r="M2978" s="372">
        <f>$G2865*'Assumptions (T&amp;D)'!I$24</f>
        <v>0.04726931519</v>
      </c>
      <c r="N2978" s="372">
        <f>$G2865*'Assumptions (T&amp;D)'!J$24</f>
        <v>0.04369270034</v>
      </c>
      <c r="O2978" s="372">
        <f>$G2865*'Assumptions (T&amp;D)'!K$24</f>
        <v>0.04311270874</v>
      </c>
      <c r="P2978" s="372">
        <f>$G2865*'Assumptions (T&amp;D)'!L$24</f>
        <v>0.04311270874</v>
      </c>
      <c r="Q2978" s="372">
        <f>$G2865*'Assumptions (T&amp;D)'!M$24</f>
        <v>0.04311270874</v>
      </c>
      <c r="R2978" s="372">
        <f>$G2865*'Assumptions (T&amp;D)'!N$24</f>
        <v>0.04311270874</v>
      </c>
      <c r="S2978" s="372">
        <f>$G2865*'Assumptions (T&amp;D)'!O$24</f>
        <v>0.04311270874</v>
      </c>
      <c r="T2978" s="372">
        <f>$G2865*'Assumptions (T&amp;D)'!P$24</f>
        <v>0.04311270874</v>
      </c>
      <c r="U2978" s="372">
        <f>$G2865*'Assumptions (T&amp;D)'!Q$24</f>
        <v>0.04311270874</v>
      </c>
      <c r="V2978" s="372">
        <f>$G2865*'Assumptions (T&amp;D)'!R$24</f>
        <v>0.04311270874</v>
      </c>
      <c r="W2978" s="372">
        <f>$G2865*'Assumptions (T&amp;D)'!S$24</f>
        <v>0.04311270874</v>
      </c>
      <c r="X2978" s="372">
        <f>$G2865*'Assumptions (T&amp;D)'!T$24</f>
        <v>0.04311270874</v>
      </c>
      <c r="Y2978" s="372">
        <f>$G2865*'Assumptions (T&amp;D)'!U$24</f>
        <v>0.04311270874</v>
      </c>
      <c r="Z2978" s="372">
        <f>$G2865*'Assumptions (T&amp;D)'!V$24</f>
        <v>0.04311270874</v>
      </c>
      <c r="AA2978" s="372">
        <f>$G2865*'Assumptions (T&amp;D)'!W$24</f>
        <v>0.02155635437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0.03448220865</v>
      </c>
      <c r="I2979" s="372">
        <f>$H2865*'Assumptions (T&amp;D)'!D$24</f>
        <v>0.06638974573</v>
      </c>
      <c r="J2979" s="372">
        <f>$H2865*'Assumptions (T&amp;D)'!E$24</f>
        <v>0.06142430768</v>
      </c>
      <c r="K2979" s="372">
        <f>$H2865*'Assumptions (T&amp;D)'!F$24</f>
        <v>0.05682667986</v>
      </c>
      <c r="L2979" s="372">
        <f>$H2865*'Assumptions (T&amp;D)'!G$24</f>
        <v>0.05250490971</v>
      </c>
      <c r="M2979" s="372">
        <f>$H2865*'Assumptions (T&amp;D)'!H$24</f>
        <v>0.04864290234</v>
      </c>
      <c r="N2979" s="372">
        <f>$H2865*'Assumptions (T&amp;D)'!I$24</f>
        <v>0.04496480009</v>
      </c>
      <c r="O2979" s="372">
        <f>$H2865*'Assumptions (T&amp;D)'!J$24</f>
        <v>0.0415625555</v>
      </c>
      <c r="P2979" s="372">
        <f>$H2865*'Assumptions (T&amp;D)'!K$24</f>
        <v>0.04101084016</v>
      </c>
      <c r="Q2979" s="372">
        <f>$H2865*'Assumptions (T&amp;D)'!L$24</f>
        <v>0.04101084016</v>
      </c>
      <c r="R2979" s="372">
        <f>$H2865*'Assumptions (T&amp;D)'!M$24</f>
        <v>0.04101084016</v>
      </c>
      <c r="S2979" s="372">
        <f>$H2865*'Assumptions (T&amp;D)'!N$24</f>
        <v>0.04101084016</v>
      </c>
      <c r="T2979" s="372">
        <f>$H2865*'Assumptions (T&amp;D)'!O$24</f>
        <v>0.04101084016</v>
      </c>
      <c r="U2979" s="372">
        <f>$H2865*'Assumptions (T&amp;D)'!P$24</f>
        <v>0.04101084016</v>
      </c>
      <c r="V2979" s="372">
        <f>$H2865*'Assumptions (T&amp;D)'!Q$24</f>
        <v>0.04101084016</v>
      </c>
      <c r="W2979" s="372">
        <f>$H2865*'Assumptions (T&amp;D)'!R$24</f>
        <v>0.04101084016</v>
      </c>
      <c r="X2979" s="372">
        <f>$H2865*'Assumptions (T&amp;D)'!S$24</f>
        <v>0.04101084016</v>
      </c>
      <c r="Y2979" s="372">
        <f>$H2865*'Assumptions (T&amp;D)'!T$24</f>
        <v>0.04101084016</v>
      </c>
      <c r="Z2979" s="372">
        <f>$H2865*'Assumptions (T&amp;D)'!U$24</f>
        <v>0.04101084016</v>
      </c>
      <c r="AA2979" s="372">
        <f>$H2865*'Assumptions (T&amp;D)'!V$24</f>
        <v>0.04101084016</v>
      </c>
      <c r="AB2979" s="372">
        <f>$H2865*'Assumptions (T&amp;D)'!W$24</f>
        <v>0.02050542008</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0.03705258583</v>
      </c>
      <c r="J2980" s="372">
        <f>$I2865*'Assumptions (T&amp;D)'!D$24</f>
        <v>0.07133857858</v>
      </c>
      <c r="K2980" s="372">
        <f>$I2865*'Assumptions (T&amp;D)'!E$24</f>
        <v>0.06600300622</v>
      </c>
      <c r="L2980" s="372">
        <f>$I2865*'Assumptions (T&amp;D)'!F$24</f>
        <v>0.06106266145</v>
      </c>
      <c r="M2980" s="372">
        <f>$I2865*'Assumptions (T&amp;D)'!G$24</f>
        <v>0.05641873736</v>
      </c>
      <c r="N2980" s="372">
        <f>$I2865*'Assumptions (T&amp;D)'!H$24</f>
        <v>0.05226884774</v>
      </c>
      <c r="O2980" s="372">
        <f>$I2865*'Assumptions (T&amp;D)'!I$24</f>
        <v>0.04831657192</v>
      </c>
      <c r="P2980" s="372">
        <f>$I2865*'Assumptions (T&amp;D)'!J$24</f>
        <v>0.04466071679</v>
      </c>
      <c r="Q2980" s="372">
        <f>$I2865*'Assumptions (T&amp;D)'!K$24</f>
        <v>0.04406787541</v>
      </c>
      <c r="R2980" s="372">
        <f>$I2865*'Assumptions (T&amp;D)'!L$24</f>
        <v>0.04406787541</v>
      </c>
      <c r="S2980" s="372">
        <f>$I2865*'Assumptions (T&amp;D)'!M$24</f>
        <v>0.04406787541</v>
      </c>
      <c r="T2980" s="372">
        <f>$I2865*'Assumptions (T&amp;D)'!N$24</f>
        <v>0.04406787541</v>
      </c>
      <c r="U2980" s="372">
        <f>$I2865*'Assumptions (T&amp;D)'!O$24</f>
        <v>0.04406787541</v>
      </c>
      <c r="V2980" s="372">
        <f>$I2865*'Assumptions (T&amp;D)'!P$24</f>
        <v>0.04406787541</v>
      </c>
      <c r="W2980" s="372">
        <f>$I2865*'Assumptions (T&amp;D)'!Q$24</f>
        <v>0.04406787541</v>
      </c>
      <c r="X2980" s="372">
        <f>$I2865*'Assumptions (T&amp;D)'!R$24</f>
        <v>0.04406787541</v>
      </c>
      <c r="Y2980" s="372">
        <f>$I2865*'Assumptions (T&amp;D)'!S$24</f>
        <v>0.04406787541</v>
      </c>
      <c r="Z2980" s="372">
        <f>$I2865*'Assumptions (T&amp;D)'!T$24</f>
        <v>0.04406787541</v>
      </c>
      <c r="AA2980" s="372">
        <f>$I2865*'Assumptions (T&amp;D)'!U$24</f>
        <v>0.04406787541</v>
      </c>
      <c r="AB2980" s="372">
        <f>$I2865*'Assumptions (T&amp;D)'!V$24</f>
        <v>0.04406787541</v>
      </c>
      <c r="AC2980" s="372">
        <f>$I2865*'Assumptions (T&amp;D)'!W$24</f>
        <v>0.02203393771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0.0406181138</v>
      </c>
      <c r="K2981" s="372">
        <f>$J2865*'Assumptions (T&amp;D)'!D$24</f>
        <v>0.07820340844</v>
      </c>
      <c r="L2981" s="372">
        <f>$J2865*'Assumptions (T&amp;D)'!E$24</f>
        <v>0.07235440005</v>
      </c>
      <c r="M2981" s="372">
        <f>$J2865*'Assumptions (T&amp;D)'!F$24</f>
        <v>0.06693865155</v>
      </c>
      <c r="N2981" s="372">
        <f>$J2865*'Assumptions (T&amp;D)'!G$24</f>
        <v>0.06184784795</v>
      </c>
      <c r="O2981" s="372">
        <f>$J2865*'Assumptions (T&amp;D)'!H$24</f>
        <v>0.05729861921</v>
      </c>
      <c r="P2981" s="372">
        <f>$J2865*'Assumptions (T&amp;D)'!I$24</f>
        <v>0.0529660204</v>
      </c>
      <c r="Q2981" s="372">
        <f>$J2865*'Assumptions (T&amp;D)'!J$24</f>
        <v>0.0489583665</v>
      </c>
      <c r="R2981" s="372">
        <f>$J2865*'Assumptions (T&amp;D)'!K$24</f>
        <v>0.04830847668</v>
      </c>
      <c r="S2981" s="372">
        <f>$J2865*'Assumptions (T&amp;D)'!L$24</f>
        <v>0.04830847668</v>
      </c>
      <c r="T2981" s="372">
        <f>$J2865*'Assumptions (T&amp;D)'!M$24</f>
        <v>0.04830847668</v>
      </c>
      <c r="U2981" s="372">
        <f>$J2865*'Assumptions (T&amp;D)'!N$24</f>
        <v>0.04830847668</v>
      </c>
      <c r="V2981" s="372">
        <f>$J2865*'Assumptions (T&amp;D)'!O$24</f>
        <v>0.04830847668</v>
      </c>
      <c r="W2981" s="372">
        <f>$J2865*'Assumptions (T&amp;D)'!P$24</f>
        <v>0.04830847668</v>
      </c>
      <c r="X2981" s="372">
        <f>$J2865*'Assumptions (T&amp;D)'!Q$24</f>
        <v>0.04830847668</v>
      </c>
      <c r="Y2981" s="372">
        <f>$J2865*'Assumptions (T&amp;D)'!R$24</f>
        <v>0.04830847668</v>
      </c>
      <c r="Z2981" s="372">
        <f>$J2865*'Assumptions (T&amp;D)'!S$24</f>
        <v>0.04830847668</v>
      </c>
      <c r="AA2981" s="372">
        <f>$J2865*'Assumptions (T&amp;D)'!T$24</f>
        <v>0.04830847668</v>
      </c>
      <c r="AB2981" s="372">
        <f>$J2865*'Assumptions (T&amp;D)'!U$24</f>
        <v>0.04830847668</v>
      </c>
      <c r="AC2981" s="372">
        <f>$J2865*'Assumptions (T&amp;D)'!V$24</f>
        <v>0.04830847668</v>
      </c>
      <c r="AD2981" s="372">
        <f>$J2865*'Assumptions (T&amp;D)'!W$24</f>
        <v>0.02415423834</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0.04446428283</v>
      </c>
      <c r="L2982" s="372">
        <f>$K2865*'Assumptions (T&amp;D)'!D$24</f>
        <v>0.08560856587</v>
      </c>
      <c r="M2982" s="372">
        <f>$K2865*'Assumptions (T&amp;D)'!E$24</f>
        <v>0.07920570914</v>
      </c>
      <c r="N2982" s="372">
        <f>$K2865*'Assumptions (T&amp;D)'!F$24</f>
        <v>0.0732771381</v>
      </c>
      <c r="O2982" s="372">
        <f>$K2865*'Assumptions (T&amp;D)'!G$24</f>
        <v>0.06770428132</v>
      </c>
      <c r="P2982" s="372">
        <f>$K2865*'Assumptions (T&amp;D)'!H$24</f>
        <v>0.06272428164</v>
      </c>
      <c r="Q2982" s="372">
        <f>$K2865*'Assumptions (T&amp;D)'!I$24</f>
        <v>0.05798142481</v>
      </c>
      <c r="R2982" s="372">
        <f>$K2865*'Assumptions (T&amp;D)'!J$24</f>
        <v>0.05359428224</v>
      </c>
      <c r="S2982" s="372">
        <f>$K2865*'Assumptions (T&amp;D)'!K$24</f>
        <v>0.05288285371</v>
      </c>
      <c r="T2982" s="372">
        <f>$K2865*'Assumptions (T&amp;D)'!L$24</f>
        <v>0.05288285371</v>
      </c>
      <c r="U2982" s="372">
        <f>$K2865*'Assumptions (T&amp;D)'!M$24</f>
        <v>0.05288285371</v>
      </c>
      <c r="V2982" s="372">
        <f>$K2865*'Assumptions (T&amp;D)'!N$24</f>
        <v>0.05288285371</v>
      </c>
      <c r="W2982" s="372">
        <f>$K2865*'Assumptions (T&amp;D)'!O$24</f>
        <v>0.05288285371</v>
      </c>
      <c r="X2982" s="372">
        <f>$K2865*'Assumptions (T&amp;D)'!P$24</f>
        <v>0.05288285371</v>
      </c>
      <c r="Y2982" s="372">
        <f>$K2865*'Assumptions (T&amp;D)'!Q$24</f>
        <v>0.05288285371</v>
      </c>
      <c r="Z2982" s="372">
        <f>$K2865*'Assumptions (T&amp;D)'!R$24</f>
        <v>0.05288285371</v>
      </c>
      <c r="AA2982" s="372">
        <f>$K2865*'Assumptions (T&amp;D)'!S$24</f>
        <v>0.05288285371</v>
      </c>
      <c r="AB2982" s="372">
        <f>$K2865*'Assumptions (T&amp;D)'!T$24</f>
        <v>0.05288285371</v>
      </c>
      <c r="AC2982" s="372">
        <f>$K2865*'Assumptions (T&amp;D)'!U$24</f>
        <v>0.05288285371</v>
      </c>
      <c r="AD2982" s="372">
        <f>$K2865*'Assumptions (T&amp;D)'!V$24</f>
        <v>0.05288285371</v>
      </c>
      <c r="AE2982" s="372">
        <f>$K2865*'Assumptions (T&amp;D)'!W$24</f>
        <v>0.02644142685</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0.04625544551</v>
      </c>
      <c r="M2983" s="372">
        <f>$L2865*'Assumptions (T&amp;D)'!D$24</f>
        <v>0.08905715109</v>
      </c>
      <c r="N2983" s="372">
        <f>$L2865*'Assumptions (T&amp;D)'!E$24</f>
        <v>0.08239636693</v>
      </c>
      <c r="O2983" s="372">
        <f>$L2865*'Assumptions (T&amp;D)'!F$24</f>
        <v>0.0762289742</v>
      </c>
      <c r="P2983" s="372">
        <f>$L2865*'Assumptions (T&amp;D)'!G$24</f>
        <v>0.07043162503</v>
      </c>
      <c r="Q2983" s="372">
        <f>$L2865*'Assumptions (T&amp;D)'!H$24</f>
        <v>0.06525101513</v>
      </c>
      <c r="R2983" s="372">
        <f>$L2865*'Assumptions (T&amp;D)'!I$24</f>
        <v>0.06031710094</v>
      </c>
      <c r="S2983" s="372">
        <f>$L2865*'Assumptions (T&amp;D)'!J$24</f>
        <v>0.05575323032</v>
      </c>
      <c r="T2983" s="372">
        <f>$L2865*'Assumptions (T&amp;D)'!K$24</f>
        <v>0.05501314319</v>
      </c>
      <c r="U2983" s="372">
        <f>$L2865*'Assumptions (T&amp;D)'!L$24</f>
        <v>0.05501314319</v>
      </c>
      <c r="V2983" s="372">
        <f>$L2865*'Assumptions (T&amp;D)'!M$24</f>
        <v>0.05501314319</v>
      </c>
      <c r="W2983" s="372">
        <f>$L2865*'Assumptions (T&amp;D)'!N$24</f>
        <v>0.05501314319</v>
      </c>
      <c r="X2983" s="372">
        <f>$L2865*'Assumptions (T&amp;D)'!O$24</f>
        <v>0.05501314319</v>
      </c>
      <c r="Y2983" s="372">
        <f>$L2865*'Assumptions (T&amp;D)'!P$24</f>
        <v>0.05501314319</v>
      </c>
      <c r="Z2983" s="372">
        <f>$L2865*'Assumptions (T&amp;D)'!Q$24</f>
        <v>0.05501314319</v>
      </c>
      <c r="AA2983" s="372">
        <f>$L2865*'Assumptions (T&amp;D)'!R$24</f>
        <v>0.05501314319</v>
      </c>
      <c r="AB2983" s="372">
        <f>$L2865*'Assumptions (T&amp;D)'!S$24</f>
        <v>0.05501314319</v>
      </c>
      <c r="AC2983" s="372">
        <f>$L2865*'Assumptions (T&amp;D)'!T$24</f>
        <v>0.05501314319</v>
      </c>
      <c r="AD2983" s="372">
        <f>$L2865*'Assumptions (T&amp;D)'!U$24</f>
        <v>0.05501314319</v>
      </c>
      <c r="AE2983" s="372">
        <f>$L2865*'Assumptions (T&amp;D)'!V$24</f>
        <v>0.05501314319</v>
      </c>
      <c r="AF2983" s="372">
        <f>$L2865*'Assumptions (T&amp;D)'!W$24</f>
        <v>0.0275065716</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0.04785176625</v>
      </c>
      <c r="N2984" s="372">
        <f>$M2865*'Assumptions (T&amp;D)'!D$24</f>
        <v>0.09213060061</v>
      </c>
      <c r="O2984" s="372">
        <f>$M2865*'Assumptions (T&amp;D)'!E$24</f>
        <v>0.08523994627</v>
      </c>
      <c r="P2984" s="372">
        <f>$M2865*'Assumptions (T&amp;D)'!F$24</f>
        <v>0.07885971077</v>
      </c>
      <c r="Q2984" s="372">
        <f>$M2865*'Assumptions (T&amp;D)'!G$24</f>
        <v>0.0728622894</v>
      </c>
      <c r="R2984" s="372">
        <f>$M2865*'Assumptions (T&amp;D)'!H$24</f>
        <v>0.06750289158</v>
      </c>
      <c r="S2984" s="372">
        <f>$M2865*'Assumptions (T&amp;D)'!I$24</f>
        <v>0.06239870318</v>
      </c>
      <c r="T2984" s="372">
        <f>$M2865*'Assumptions (T&amp;D)'!J$24</f>
        <v>0.05767732891</v>
      </c>
      <c r="U2984" s="372">
        <f>$M2865*'Assumptions (T&amp;D)'!K$24</f>
        <v>0.05691170065</v>
      </c>
      <c r="V2984" s="372">
        <f>$M2865*'Assumptions (T&amp;D)'!L$24</f>
        <v>0.05691170065</v>
      </c>
      <c r="W2984" s="372">
        <f>$M2865*'Assumptions (T&amp;D)'!M$24</f>
        <v>0.05691170065</v>
      </c>
      <c r="X2984" s="372">
        <f>$M2865*'Assumptions (T&amp;D)'!N$24</f>
        <v>0.05691170065</v>
      </c>
      <c r="Y2984" s="372">
        <f>$M2865*'Assumptions (T&amp;D)'!O$24</f>
        <v>0.05691170065</v>
      </c>
      <c r="Z2984" s="372">
        <f>$M2865*'Assumptions (T&amp;D)'!P$24</f>
        <v>0.05691170065</v>
      </c>
      <c r="AA2984" s="372">
        <f>$M2865*'Assumptions (T&amp;D)'!Q$24</f>
        <v>0.05691170065</v>
      </c>
      <c r="AB2984" s="372">
        <f>$M2865*'Assumptions (T&amp;D)'!R$24</f>
        <v>0.05691170065</v>
      </c>
      <c r="AC2984" s="372">
        <f>$M2865*'Assumptions (T&amp;D)'!S$24</f>
        <v>0.05691170065</v>
      </c>
      <c r="AD2984" s="372">
        <f>$M2865*'Assumptions (T&amp;D)'!T$24</f>
        <v>0.05691170065</v>
      </c>
      <c r="AE2984" s="372">
        <f>$M2865*'Assumptions (T&amp;D)'!U$24</f>
        <v>0.05691170065</v>
      </c>
      <c r="AF2984" s="372">
        <f>$M2865*'Assumptions (T&amp;D)'!V$24</f>
        <v>0.05691170065</v>
      </c>
      <c r="AG2984" s="372">
        <f>$M2865*'Assumptions (T&amp;D)'!W$24</f>
        <v>0.02845585033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0.04889007709</v>
      </c>
      <c r="O2985" s="372">
        <f>$N2865*'Assumptions (T&amp;D)'!D$24</f>
        <v>0.09412969509</v>
      </c>
      <c r="P2985" s="372">
        <f>$N2865*'Assumptions (T&amp;D)'!E$24</f>
        <v>0.08708952399</v>
      </c>
      <c r="Q2985" s="372">
        <f>$N2865*'Assumptions (T&amp;D)'!F$24</f>
        <v>0.08057084705</v>
      </c>
      <c r="R2985" s="372">
        <f>$N2865*'Assumptions (T&amp;D)'!G$24</f>
        <v>0.07444329072</v>
      </c>
      <c r="S2985" s="372">
        <f>$N2865*'Assumptions (T&amp;D)'!H$24</f>
        <v>0.06896760208</v>
      </c>
      <c r="T2985" s="372">
        <f>$N2865*'Assumptions (T&amp;D)'!I$24</f>
        <v>0.06375266053</v>
      </c>
      <c r="U2985" s="372">
        <f>$N2865*'Assumptions (T&amp;D)'!J$24</f>
        <v>0.05892883959</v>
      </c>
      <c r="V2985" s="372">
        <f>$N2865*'Assumptions (T&amp;D)'!K$24</f>
        <v>0.05814659835</v>
      </c>
      <c r="W2985" s="372">
        <f>$N2865*'Assumptions (T&amp;D)'!L$24</f>
        <v>0.05814659835</v>
      </c>
      <c r="X2985" s="372">
        <f>$N2865*'Assumptions (T&amp;D)'!M$24</f>
        <v>0.05814659835</v>
      </c>
      <c r="Y2985" s="372">
        <f>$N2865*'Assumptions (T&amp;D)'!N$24</f>
        <v>0.05814659835</v>
      </c>
      <c r="Z2985" s="372">
        <f>$N2865*'Assumptions (T&amp;D)'!O$24</f>
        <v>0.05814659835</v>
      </c>
      <c r="AA2985" s="372">
        <f>$N2865*'Assumptions (T&amp;D)'!P$24</f>
        <v>0.05814659835</v>
      </c>
      <c r="AB2985" s="372">
        <f>$N2865*'Assumptions (T&amp;D)'!Q$24</f>
        <v>0.05814659835</v>
      </c>
      <c r="AC2985" s="372">
        <f>$N2865*'Assumptions (T&amp;D)'!R$24</f>
        <v>0.05814659835</v>
      </c>
      <c r="AD2985" s="372">
        <f>$N2865*'Assumptions (T&amp;D)'!S$24</f>
        <v>0.05814659835</v>
      </c>
      <c r="AE2985" s="372">
        <f>$N2865*'Assumptions (T&amp;D)'!T$24</f>
        <v>0.05814659835</v>
      </c>
      <c r="AF2985" s="372">
        <f>$N2865*'Assumptions (T&amp;D)'!U$24</f>
        <v>0.05814659835</v>
      </c>
      <c r="AG2985" s="372">
        <f>$N2865*'Assumptions (T&amp;D)'!V$24</f>
        <v>0.05814659835</v>
      </c>
      <c r="AH2985" s="372">
        <f>$N2865*'Assumptions (T&amp;D)'!W$24</f>
        <v>0.02907329918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0.05847625843</v>
      </c>
      <c r="P2986" s="372">
        <f>$O2865*'Assumptions (T&amp;D)'!D$24</f>
        <v>0.1125862896</v>
      </c>
      <c r="Q2986" s="372">
        <f>$O2865*'Assumptions (T&amp;D)'!E$24</f>
        <v>0.1041657083</v>
      </c>
      <c r="R2986" s="372">
        <f>$O2865*'Assumptions (T&amp;D)'!F$24</f>
        <v>0.09636887389</v>
      </c>
      <c r="S2986" s="372">
        <f>$O2865*'Assumptions (T&amp;D)'!G$24</f>
        <v>0.0890398495</v>
      </c>
      <c r="T2986" s="372">
        <f>$O2865*'Assumptions (T&amp;D)'!H$24</f>
        <v>0.08249050856</v>
      </c>
      <c r="U2986" s="372">
        <f>$O2865*'Assumptions (T&amp;D)'!I$24</f>
        <v>0.07625304099</v>
      </c>
      <c r="V2986" s="372">
        <f>$O2865*'Assumptions (T&amp;D)'!J$24</f>
        <v>0.07048338349</v>
      </c>
      <c r="W2986" s="372">
        <f>$O2865*'Assumptions (T&amp;D)'!K$24</f>
        <v>0.06954776336</v>
      </c>
      <c r="X2986" s="372">
        <f>$O2865*'Assumptions (T&amp;D)'!L$24</f>
        <v>0.06954776336</v>
      </c>
      <c r="Y2986" s="372">
        <f>$O2865*'Assumptions (T&amp;D)'!M$24</f>
        <v>0.06954776336</v>
      </c>
      <c r="Z2986" s="372">
        <f>$O2865*'Assumptions (T&amp;D)'!N$24</f>
        <v>0.06954776336</v>
      </c>
      <c r="AA2986" s="372">
        <f>$O2865*'Assumptions (T&amp;D)'!O$24</f>
        <v>0.06954776336</v>
      </c>
      <c r="AB2986" s="372">
        <f>$O2865*'Assumptions (T&amp;D)'!P$24</f>
        <v>0.06954776336</v>
      </c>
      <c r="AC2986" s="372">
        <f>$O2865*'Assumptions (T&amp;D)'!Q$24</f>
        <v>0.06954776336</v>
      </c>
      <c r="AD2986" s="372">
        <f>$O2865*'Assumptions (T&amp;D)'!R$24</f>
        <v>0.06954776336</v>
      </c>
      <c r="AE2986" s="372">
        <f>$O2865*'Assumptions (T&amp;D)'!S$24</f>
        <v>0.06954776336</v>
      </c>
      <c r="AF2986" s="372">
        <f>$O2865*'Assumptions (T&amp;D)'!T$24</f>
        <v>0.06954776336</v>
      </c>
      <c r="AG2986" s="372">
        <f>$O2865*'Assumptions (T&amp;D)'!U$24</f>
        <v>0.06954776336</v>
      </c>
      <c r="AH2986" s="372">
        <f>$O2865*'Assumptions (T&amp;D)'!V$24</f>
        <v>0.06954776336</v>
      </c>
      <c r="AI2986" s="372">
        <f>$O2865*'Assumptions (T&amp;D)'!W$24</f>
        <v>0.03477388168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0.05187262254</v>
      </c>
      <c r="Q2987" s="372">
        <f>$P2865*'Assumptions (T&amp;D)'!D$24</f>
        <v>0.09987208926</v>
      </c>
      <c r="R2987" s="372">
        <f>$P2865*'Assumptions (T&amp;D)'!E$24</f>
        <v>0.09240243161</v>
      </c>
      <c r="S2987" s="372">
        <f>$P2865*'Assumptions (T&amp;D)'!F$24</f>
        <v>0.08548608194</v>
      </c>
      <c r="T2987" s="372">
        <f>$P2865*'Assumptions (T&amp;D)'!G$24</f>
        <v>0.07898471325</v>
      </c>
      <c r="U2987" s="372">
        <f>$P2865*'Assumptions (T&amp;D)'!H$24</f>
        <v>0.07317497952</v>
      </c>
      <c r="V2987" s="372">
        <f>$P2865*'Assumptions (T&amp;D)'!I$24</f>
        <v>0.06764189979</v>
      </c>
      <c r="W2987" s="372">
        <f>$P2865*'Assumptions (T&amp;D)'!J$24</f>
        <v>0.06252380103</v>
      </c>
      <c r="X2987" s="372">
        <f>$P2865*'Assumptions (T&amp;D)'!K$24</f>
        <v>0.06169383907</v>
      </c>
      <c r="Y2987" s="372">
        <f>$P2865*'Assumptions (T&amp;D)'!L$24</f>
        <v>0.06169383907</v>
      </c>
      <c r="Z2987" s="372">
        <f>$P2865*'Assumptions (T&amp;D)'!M$24</f>
        <v>0.06169383907</v>
      </c>
      <c r="AA2987" s="372">
        <f>$P2865*'Assumptions (T&amp;D)'!N$24</f>
        <v>0.06169383907</v>
      </c>
      <c r="AB2987" s="372">
        <f>$P2865*'Assumptions (T&amp;D)'!O$24</f>
        <v>0.06169383907</v>
      </c>
      <c r="AC2987" s="372">
        <f>$P2865*'Assumptions (T&amp;D)'!P$24</f>
        <v>0.06169383907</v>
      </c>
      <c r="AD2987" s="372">
        <f>$P2865*'Assumptions (T&amp;D)'!Q$24</f>
        <v>0.06169383907</v>
      </c>
      <c r="AE2987" s="372">
        <f>$P2865*'Assumptions (T&amp;D)'!R$24</f>
        <v>0.06169383907</v>
      </c>
      <c r="AF2987" s="372">
        <f>$P2865*'Assumptions (T&amp;D)'!S$24</f>
        <v>0.06169383907</v>
      </c>
      <c r="AG2987" s="372">
        <f>$P2865*'Assumptions (T&amp;D)'!T$24</f>
        <v>0.06169383907</v>
      </c>
      <c r="AH2987" s="372">
        <f>$P2865*'Assumptions (T&amp;D)'!U$24</f>
        <v>0.06169383907</v>
      </c>
      <c r="AI2987" s="372">
        <f>$P2865*'Assumptions (T&amp;D)'!V$24</f>
        <v>0.06169383907</v>
      </c>
      <c r="AJ2987" s="372">
        <f>$P2865*'Assumptions (T&amp;D)'!W$24</f>
        <v>0.03084691953</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0.06473194718</v>
      </c>
      <c r="R2988" s="372">
        <f>$Q2865*'Assumptions (T&amp;D)'!D$24</f>
        <v>0.1246305756</v>
      </c>
      <c r="S2988" s="372">
        <f>$Q2865*'Assumptions (T&amp;D)'!E$24</f>
        <v>0.1153091752</v>
      </c>
      <c r="T2988" s="372">
        <f>$Q2865*'Assumptions (T&amp;D)'!F$24</f>
        <v>0.1066782489</v>
      </c>
      <c r="U2988" s="372">
        <f>$Q2865*'Assumptions (T&amp;D)'!G$24</f>
        <v>0.09856517824</v>
      </c>
      <c r="V2988" s="372">
        <f>$Q2865*'Assumptions (T&amp;D)'!H$24</f>
        <v>0.09131520015</v>
      </c>
      <c r="W2988" s="372">
        <f>$Q2865*'Assumptions (T&amp;D)'!I$24</f>
        <v>0.08441045912</v>
      </c>
      <c r="X2988" s="372">
        <f>$Q2865*'Assumptions (T&amp;D)'!J$24</f>
        <v>0.07802357367</v>
      </c>
      <c r="Y2988" s="372">
        <f>$Q2865*'Assumptions (T&amp;D)'!K$24</f>
        <v>0.07698786251</v>
      </c>
      <c r="Z2988" s="372">
        <f>$Q2865*'Assumptions (T&amp;D)'!L$24</f>
        <v>0.07698786251</v>
      </c>
      <c r="AA2988" s="372">
        <f>$Q2865*'Assumptions (T&amp;D)'!M$24</f>
        <v>0.07698786251</v>
      </c>
      <c r="AB2988" s="372">
        <f>$Q2865*'Assumptions (T&amp;D)'!N$24</f>
        <v>0.07698786251</v>
      </c>
      <c r="AC2988" s="372">
        <f>$Q2865*'Assumptions (T&amp;D)'!O$24</f>
        <v>0.07698786251</v>
      </c>
      <c r="AD2988" s="372">
        <f>$Q2865*'Assumptions (T&amp;D)'!P$24</f>
        <v>0.07698786251</v>
      </c>
      <c r="AE2988" s="372">
        <f>$Q2865*'Assumptions (T&amp;D)'!Q$24</f>
        <v>0.07698786251</v>
      </c>
      <c r="AF2988" s="372">
        <f>$Q2865*'Assumptions (T&amp;D)'!R$24</f>
        <v>0.07698786251</v>
      </c>
      <c r="AG2988" s="372">
        <f>$Q2865*'Assumptions (T&amp;D)'!S$24</f>
        <v>0.07698786251</v>
      </c>
      <c r="AH2988" s="372">
        <f>$Q2865*'Assumptions (T&amp;D)'!T$24</f>
        <v>0.07698786251</v>
      </c>
      <c r="AI2988" s="372">
        <f>$Q2865*'Assumptions (T&amp;D)'!U$24</f>
        <v>0.07698786251</v>
      </c>
      <c r="AJ2988" s="372">
        <f>$Q2865*'Assumptions (T&amp;D)'!V$24</f>
        <v>0.07698786251</v>
      </c>
      <c r="AK2988" s="372">
        <f>$Q2865*'Assumptions (T&amp;D)'!W$24</f>
        <v>0.03849393126</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0.06655838913</v>
      </c>
      <c r="S2989" s="372">
        <f>$R2865*'Assumptions (T&amp;D)'!D$24</f>
        <v>0.1281470852</v>
      </c>
      <c r="T2989" s="372">
        <f>$R2865*'Assumptions (T&amp;D)'!E$24</f>
        <v>0.1185626772</v>
      </c>
      <c r="U2989" s="372">
        <f>$R2865*'Assumptions (T&amp;D)'!F$24</f>
        <v>0.1096882253</v>
      </c>
      <c r="V2989" s="372">
        <f>$R2865*'Assumptions (T&amp;D)'!G$24</f>
        <v>0.1013462405</v>
      </c>
      <c r="W2989" s="372">
        <f>$R2865*'Assumptions (T&amp;D)'!H$24</f>
        <v>0.09389170093</v>
      </c>
      <c r="X2989" s="372">
        <f>$R2865*'Assumptions (T&amp;D)'!I$24</f>
        <v>0.08679213942</v>
      </c>
      <c r="Y2989" s="372">
        <f>$R2865*'Assumptions (T&amp;D)'!J$24</f>
        <v>0.08022504503</v>
      </c>
      <c r="Z2989" s="372">
        <f>$R2865*'Assumptions (T&amp;D)'!K$24</f>
        <v>0.0791601108</v>
      </c>
      <c r="AA2989" s="372">
        <f>$R2865*'Assumptions (T&amp;D)'!L$24</f>
        <v>0.0791601108</v>
      </c>
      <c r="AB2989" s="372">
        <f>$R2865*'Assumptions (T&amp;D)'!M$24</f>
        <v>0.0791601108</v>
      </c>
      <c r="AC2989" s="372">
        <f>$R2865*'Assumptions (T&amp;D)'!N$24</f>
        <v>0.0791601108</v>
      </c>
      <c r="AD2989" s="372">
        <f>$R2865*'Assumptions (T&amp;D)'!O$24</f>
        <v>0.0791601108</v>
      </c>
      <c r="AE2989" s="372">
        <f>$R2865*'Assumptions (T&amp;D)'!P$24</f>
        <v>0.0791601108</v>
      </c>
      <c r="AF2989" s="372">
        <f>$R2865*'Assumptions (T&amp;D)'!Q$24</f>
        <v>0.0791601108</v>
      </c>
      <c r="AG2989" s="372">
        <f>$R2865*'Assumptions (T&amp;D)'!R$24</f>
        <v>0.0791601108</v>
      </c>
      <c r="AH2989" s="372">
        <f>$R2865*'Assumptions (T&amp;D)'!S$24</f>
        <v>0.0791601108</v>
      </c>
      <c r="AI2989" s="372">
        <f>$R2865*'Assumptions (T&amp;D)'!T$24</f>
        <v>0.0791601108</v>
      </c>
      <c r="AJ2989" s="372">
        <f>$R2865*'Assumptions (T&amp;D)'!U$24</f>
        <v>0.0791601108</v>
      </c>
      <c r="AK2989" s="372">
        <f>$R2865*'Assumptions (T&amp;D)'!V$24</f>
        <v>0.0791601108</v>
      </c>
      <c r="AL2989" s="372">
        <f>$R2865*'Assumptions (T&amp;D)'!W$24</f>
        <v>0.0395800554</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0.07424171447</v>
      </c>
      <c r="T2990" s="372">
        <f>$S2865*'Assumptions (T&amp;D)'!D$24</f>
        <v>0.1429400476</v>
      </c>
      <c r="U2990" s="372">
        <f>$S2865*'Assumptions (T&amp;D)'!E$24</f>
        <v>0.1322492407</v>
      </c>
      <c r="V2990" s="372">
        <f>$S2865*'Assumptions (T&amp;D)'!F$24</f>
        <v>0.1223503454</v>
      </c>
      <c r="W2990" s="372">
        <f>$S2865*'Assumptions (T&amp;D)'!G$24</f>
        <v>0.1130453839</v>
      </c>
      <c r="X2990" s="372">
        <f>$S2865*'Assumptions (T&amp;D)'!H$24</f>
        <v>0.1047303119</v>
      </c>
      <c r="Y2990" s="372">
        <f>$S2865*'Assumptions (T&amp;D)'!I$24</f>
        <v>0.09681119567</v>
      </c>
      <c r="Z2990" s="372">
        <f>$S2865*'Assumptions (T&amp;D)'!J$24</f>
        <v>0.08948601317</v>
      </c>
      <c r="AA2990" s="372">
        <f>$S2865*'Assumptions (T&amp;D)'!K$24</f>
        <v>0.08829814574</v>
      </c>
      <c r="AB2990" s="372">
        <f>$S2865*'Assumptions (T&amp;D)'!L$24</f>
        <v>0.08829814574</v>
      </c>
      <c r="AC2990" s="372">
        <f>$S2865*'Assumptions (T&amp;D)'!M$24</f>
        <v>0.08829814574</v>
      </c>
      <c r="AD2990" s="372">
        <f>$S2865*'Assumptions (T&amp;D)'!N$24</f>
        <v>0.08829814574</v>
      </c>
      <c r="AE2990" s="372">
        <f>$S2865*'Assumptions (T&amp;D)'!O$24</f>
        <v>0.08829814574</v>
      </c>
      <c r="AF2990" s="372">
        <f>$S2865*'Assumptions (T&amp;D)'!P$24</f>
        <v>0.08829814574</v>
      </c>
      <c r="AG2990" s="372">
        <f>$S2865*'Assumptions (T&amp;D)'!Q$24</f>
        <v>0.08829814574</v>
      </c>
      <c r="AH2990" s="372">
        <f>$S2865*'Assumptions (T&amp;D)'!R$24</f>
        <v>0.08829814574</v>
      </c>
      <c r="AI2990" s="372">
        <f>$S2865*'Assumptions (T&amp;D)'!S$24</f>
        <v>0.08829814574</v>
      </c>
      <c r="AJ2990" s="372">
        <f>$S2865*'Assumptions (T&amp;D)'!T$24</f>
        <v>0.08829814574</v>
      </c>
      <c r="AK2990" s="372">
        <f>$S2865*'Assumptions (T&amp;D)'!U$24</f>
        <v>0.08829814574</v>
      </c>
      <c r="AL2990" s="372">
        <f>$S2865*'Assumptions (T&amp;D)'!V$24</f>
        <v>0.08829814574</v>
      </c>
      <c r="AM2990" s="372">
        <f>$S2865*'Assumptions (T&amp;D)'!W$24</f>
        <v>0.04414907287</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0.06654873455</v>
      </c>
      <c r="U2991" s="372">
        <f>$T2865*'Assumptions (T&amp;D)'!D$24</f>
        <v>0.1281284969</v>
      </c>
      <c r="V2991" s="372">
        <f>$T2865*'Assumptions (T&amp;D)'!E$24</f>
        <v>0.1185454791</v>
      </c>
      <c r="W2991" s="372">
        <f>$T2865*'Assumptions (T&amp;D)'!F$24</f>
        <v>0.1096723145</v>
      </c>
      <c r="X2991" s="372">
        <f>$T2865*'Assumptions (T&amp;D)'!G$24</f>
        <v>0.1013315398</v>
      </c>
      <c r="Y2991" s="372">
        <f>$T2865*'Assumptions (T&amp;D)'!H$24</f>
        <v>0.09387808154</v>
      </c>
      <c r="Z2991" s="372">
        <f>$T2865*'Assumptions (T&amp;D)'!I$24</f>
        <v>0.08677954985</v>
      </c>
      <c r="AA2991" s="372">
        <f>$T2865*'Assumptions (T&amp;D)'!J$24</f>
        <v>0.08021340804</v>
      </c>
      <c r="AB2991" s="372">
        <f>$T2865*'Assumptions (T&amp;D)'!K$24</f>
        <v>0.07914862829</v>
      </c>
      <c r="AC2991" s="372">
        <f>$T2865*'Assumptions (T&amp;D)'!L$24</f>
        <v>0.07914862829</v>
      </c>
      <c r="AD2991" s="372">
        <f>$T2865*'Assumptions (T&amp;D)'!M$24</f>
        <v>0.07914862829</v>
      </c>
      <c r="AE2991" s="372">
        <f>$T2865*'Assumptions (T&amp;D)'!N$24</f>
        <v>0.07914862829</v>
      </c>
      <c r="AF2991" s="372">
        <f>$T2865*'Assumptions (T&amp;D)'!O$24</f>
        <v>0.07914862829</v>
      </c>
      <c r="AG2991" s="372">
        <f>$T2865*'Assumptions (T&amp;D)'!P$24</f>
        <v>0.07914862829</v>
      </c>
      <c r="AH2991" s="372">
        <f>$T2865*'Assumptions (T&amp;D)'!Q$24</f>
        <v>0.07914862829</v>
      </c>
      <c r="AI2991" s="372">
        <f>$T2865*'Assumptions (T&amp;D)'!R$24</f>
        <v>0.07914862829</v>
      </c>
      <c r="AJ2991" s="372">
        <f>$T2865*'Assumptions (T&amp;D)'!S$24</f>
        <v>0.07914862829</v>
      </c>
      <c r="AK2991" s="372">
        <f>$T2865*'Assumptions (T&amp;D)'!T$24</f>
        <v>0.07914862829</v>
      </c>
      <c r="AL2991" s="372">
        <f>$T2865*'Assumptions (T&amp;D)'!U$24</f>
        <v>0.07914862829</v>
      </c>
      <c r="AM2991" s="372">
        <f>$T2865*'Assumptions (T&amp;D)'!V$24</f>
        <v>0.07914862829</v>
      </c>
      <c r="AN2991" s="372">
        <f>$T2865*'Assumptions (T&amp;D)'!W$24</f>
        <v>0.03957431414</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0.06738933448</v>
      </c>
      <c r="V2992" s="372">
        <f>$U2865*'Assumptions (T&amp;D)'!D$24</f>
        <v>0.129746932</v>
      </c>
      <c r="W2992" s="372">
        <f>$U2865*'Assumptions (T&amp;D)'!E$24</f>
        <v>0.1200428678</v>
      </c>
      <c r="X2992" s="372">
        <f>$U2865*'Assumptions (T&amp;D)'!F$24</f>
        <v>0.1110576232</v>
      </c>
      <c r="Y2992" s="372">
        <f>$U2865*'Assumptions (T&amp;D)'!G$24</f>
        <v>0.1026114933</v>
      </c>
      <c r="Z2992" s="372">
        <f>$U2865*'Assumptions (T&amp;D)'!H$24</f>
        <v>0.09506388784</v>
      </c>
      <c r="AA2992" s="372">
        <f>$U2865*'Assumptions (T&amp;D)'!I$24</f>
        <v>0.08787569216</v>
      </c>
      <c r="AB2992" s="372">
        <f>$U2865*'Assumptions (T&amp;D)'!J$24</f>
        <v>0.08122661116</v>
      </c>
      <c r="AC2992" s="372">
        <f>$U2865*'Assumptions (T&amp;D)'!K$24</f>
        <v>0.08014838181</v>
      </c>
      <c r="AD2992" s="372">
        <f>$U2865*'Assumptions (T&amp;D)'!L$24</f>
        <v>0.08014838181</v>
      </c>
      <c r="AE2992" s="372">
        <f>$U2865*'Assumptions (T&amp;D)'!M$24</f>
        <v>0.08014838181</v>
      </c>
      <c r="AF2992" s="372">
        <f>$U2865*'Assumptions (T&amp;D)'!N$24</f>
        <v>0.08014838181</v>
      </c>
      <c r="AG2992" s="372">
        <f>$U2865*'Assumptions (T&amp;D)'!O$24</f>
        <v>0.08014838181</v>
      </c>
      <c r="AH2992" s="372">
        <f>$U2865*'Assumptions (T&amp;D)'!P$24</f>
        <v>0.08014838181</v>
      </c>
      <c r="AI2992" s="372">
        <f>$U2865*'Assumptions (T&amp;D)'!Q$24</f>
        <v>0.08014838181</v>
      </c>
      <c r="AJ2992" s="372">
        <f>$U2865*'Assumptions (T&amp;D)'!R$24</f>
        <v>0.08014838181</v>
      </c>
      <c r="AK2992" s="372">
        <f>$U2865*'Assumptions (T&amp;D)'!S$24</f>
        <v>0.08014838181</v>
      </c>
      <c r="AL2992" s="372">
        <f>$U2865*'Assumptions (T&amp;D)'!T$24</f>
        <v>0.08014838181</v>
      </c>
      <c r="AM2992" s="372">
        <f>$U2865*'Assumptions (T&amp;D)'!U$24</f>
        <v>0.08014838181</v>
      </c>
      <c r="AN2992" s="372">
        <f>$U2865*'Assumptions (T&amp;D)'!V$24</f>
        <v>0.08014838181</v>
      </c>
      <c r="AO2992" s="372">
        <f>$U2865*'Assumptions (T&amp;D)'!W$24</f>
        <v>0.04007419091</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0.06984950416</v>
      </c>
      <c r="W2993" s="372">
        <f>$V2865*'Assumptions (T&amp;D)'!D$24</f>
        <v>0.1344835787</v>
      </c>
      <c r="X2993" s="372">
        <f>$V2865*'Assumptions (T&amp;D)'!E$24</f>
        <v>0.1244252501</v>
      </c>
      <c r="Y2993" s="372">
        <f>$V2865*'Assumptions (T&amp;D)'!F$24</f>
        <v>0.1151119829</v>
      </c>
      <c r="Z2993" s="372">
        <f>$V2865*'Assumptions (T&amp;D)'!G$24</f>
        <v>0.1063575117</v>
      </c>
      <c r="AA2993" s="372">
        <f>$V2865*'Assumptions (T&amp;D)'!H$24</f>
        <v>0.0985343672</v>
      </c>
      <c r="AB2993" s="372">
        <f>$V2865*'Assumptions (T&amp;D)'!I$24</f>
        <v>0.09108375343</v>
      </c>
      <c r="AC2993" s="372">
        <f>$V2865*'Assumptions (T&amp;D)'!J$24</f>
        <v>0.08419193568</v>
      </c>
      <c r="AD2993" s="372">
        <f>$V2865*'Assumptions (T&amp;D)'!K$24</f>
        <v>0.08307434362</v>
      </c>
      <c r="AE2993" s="372">
        <f>$V2865*'Assumptions (T&amp;D)'!L$24</f>
        <v>0.08307434362</v>
      </c>
      <c r="AF2993" s="372">
        <f>$V2865*'Assumptions (T&amp;D)'!M$24</f>
        <v>0.08307434362</v>
      </c>
      <c r="AG2993" s="372">
        <f>$V2865*'Assumptions (T&amp;D)'!N$24</f>
        <v>0.08307434362</v>
      </c>
      <c r="AH2993" s="372">
        <f>$V2865*'Assumptions (T&amp;D)'!O$24</f>
        <v>0.08307434362</v>
      </c>
      <c r="AI2993" s="372">
        <f>$V2865*'Assumptions (T&amp;D)'!P$24</f>
        <v>0.08307434362</v>
      </c>
      <c r="AJ2993" s="372">
        <f>$V2865*'Assumptions (T&amp;D)'!Q$24</f>
        <v>0.08307434362</v>
      </c>
      <c r="AK2993" s="372">
        <f>$V2865*'Assumptions (T&amp;D)'!R$24</f>
        <v>0.08307434362</v>
      </c>
      <c r="AL2993" s="372">
        <f>$V2865*'Assumptions (T&amp;D)'!S$24</f>
        <v>0.08307434362</v>
      </c>
      <c r="AM2993" s="372">
        <f>$V2865*'Assumptions (T&amp;D)'!T$24</f>
        <v>0.08307434362</v>
      </c>
      <c r="AN2993" s="372">
        <f>$V2865*'Assumptions (T&amp;D)'!U$24</f>
        <v>0.08307434362</v>
      </c>
      <c r="AO2993" s="372">
        <f>$V2865*'Assumptions (T&amp;D)'!V$24</f>
        <v>0.08307434362</v>
      </c>
      <c r="AP2993" s="372">
        <f>$V2865*'Assumptions (T&amp;D)'!W$24</f>
        <v>0.04153717181</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0.0712288901</v>
      </c>
      <c r="X2994" s="372">
        <f>$W2865*'Assumptions (T&amp;D)'!D$24</f>
        <v>0.1371393564</v>
      </c>
      <c r="Y2994" s="372">
        <f>$W2865*'Assumptions (T&amp;D)'!E$24</f>
        <v>0.1268823962</v>
      </c>
      <c r="Z2994" s="372">
        <f>$W2865*'Assumptions (T&amp;D)'!F$24</f>
        <v>0.1173852109</v>
      </c>
      <c r="AA2994" s="372">
        <f>$W2865*'Assumptions (T&amp;D)'!G$24</f>
        <v>0.1084578567</v>
      </c>
      <c r="AB2994" s="372">
        <f>$W2865*'Assumptions (T&amp;D)'!H$24</f>
        <v>0.100480221</v>
      </c>
      <c r="AC2994" s="372">
        <f>$W2865*'Assumptions (T&amp;D)'!I$24</f>
        <v>0.09288247269</v>
      </c>
      <c r="AD2994" s="372">
        <f>$W2865*'Assumptions (T&amp;D)'!J$24</f>
        <v>0.08585455553</v>
      </c>
      <c r="AE2994" s="372">
        <f>$W2865*'Assumptions (T&amp;D)'!K$24</f>
        <v>0.08471489329</v>
      </c>
      <c r="AF2994" s="372">
        <f>$W2865*'Assumptions (T&amp;D)'!L$24</f>
        <v>0.08471489329</v>
      </c>
      <c r="AG2994" s="372">
        <f>$W2865*'Assumptions (T&amp;D)'!M$24</f>
        <v>0.08471489329</v>
      </c>
      <c r="AH2994" s="372">
        <f>$W2865*'Assumptions (T&amp;D)'!N$24</f>
        <v>0.08471489329</v>
      </c>
      <c r="AI2994" s="372">
        <f>$W2865*'Assumptions (T&amp;D)'!O$24</f>
        <v>0.08471489329</v>
      </c>
      <c r="AJ2994" s="372">
        <f>$W2865*'Assumptions (T&amp;D)'!P$24</f>
        <v>0.08471489329</v>
      </c>
      <c r="AK2994" s="372">
        <f>$W2865*'Assumptions (T&amp;D)'!Q$24</f>
        <v>0.08471489329</v>
      </c>
      <c r="AL2994" s="372">
        <f>$W2865*'Assumptions (T&amp;D)'!R$24</f>
        <v>0.08471489329</v>
      </c>
      <c r="AM2994" s="372">
        <f>$W2865*'Assumptions (T&amp;D)'!S$24</f>
        <v>0.08471489329</v>
      </c>
      <c r="AN2994" s="372">
        <f>$W2865*'Assumptions (T&amp;D)'!T$24</f>
        <v>0.08471489329</v>
      </c>
      <c r="AO2994" s="372">
        <f>$W2865*'Assumptions (T&amp;D)'!U$24</f>
        <v>0.08471489329</v>
      </c>
      <c r="AP2994" s="372">
        <f>$W2865*'Assumptions (T&amp;D)'!V$24</f>
        <v>0.08471489329</v>
      </c>
      <c r="AQ2994" s="372">
        <f>$W2865*'Assumptions (T&amp;D)'!W$24</f>
        <v>0.04235744664</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0.07321915819</v>
      </c>
      <c r="Y2995" s="372">
        <f>$X2865*'Assumptions (T&amp;D)'!D$24</f>
        <v>0.1409712859</v>
      </c>
      <c r="Z2995" s="372">
        <f>$X2865*'Assumptions (T&amp;D)'!E$24</f>
        <v>0.1304277271</v>
      </c>
      <c r="AA2995" s="372">
        <f>$X2865*'Assumptions (T&amp;D)'!F$24</f>
        <v>0.1206651727</v>
      </c>
      <c r="AB2995" s="372">
        <f>$X2865*'Assumptions (T&amp;D)'!G$24</f>
        <v>0.1114883715</v>
      </c>
      <c r="AC2995" s="372">
        <f>$X2865*'Assumptions (T&amp;D)'!H$24</f>
        <v>0.1032878258</v>
      </c>
      <c r="AD2995" s="372">
        <f>$X2865*'Assumptions (T&amp;D)'!I$24</f>
        <v>0.09547778228</v>
      </c>
      <c r="AE2995" s="372">
        <f>$X2865*'Assumptions (T&amp;D)'!J$24</f>
        <v>0.08825349201</v>
      </c>
      <c r="AF2995" s="372">
        <f>$X2865*'Assumptions (T&amp;D)'!K$24</f>
        <v>0.08708198548</v>
      </c>
      <c r="AG2995" s="372">
        <f>$X2865*'Assumptions (T&amp;D)'!L$24</f>
        <v>0.08708198548</v>
      </c>
      <c r="AH2995" s="372">
        <f>$X2865*'Assumptions (T&amp;D)'!M$24</f>
        <v>0.08708198548</v>
      </c>
      <c r="AI2995" s="372">
        <f>$X2865*'Assumptions (T&amp;D)'!N$24</f>
        <v>0.08708198548</v>
      </c>
      <c r="AJ2995" s="372">
        <f>$X2865*'Assumptions (T&amp;D)'!O$24</f>
        <v>0.08708198548</v>
      </c>
      <c r="AK2995" s="372">
        <f>$X2865*'Assumptions (T&amp;D)'!P$24</f>
        <v>0.08708198548</v>
      </c>
      <c r="AL2995" s="372">
        <f>$X2865*'Assumptions (T&amp;D)'!Q$24</f>
        <v>0.08708198548</v>
      </c>
      <c r="AM2995" s="372">
        <f>$X2865*'Assumptions (T&amp;D)'!R$24</f>
        <v>0.08708198548</v>
      </c>
      <c r="AN2995" s="372">
        <f>$X2865*'Assumptions (T&amp;D)'!S$24</f>
        <v>0.08708198548</v>
      </c>
      <c r="AO2995" s="372">
        <f>$X2865*'Assumptions (T&amp;D)'!T$24</f>
        <v>0.08708198548</v>
      </c>
      <c r="AP2995" s="372">
        <f>$X2865*'Assumptions (T&amp;D)'!U$24</f>
        <v>0.08708198548</v>
      </c>
      <c r="AQ2995" s="372">
        <f>$X2865*'Assumptions (T&amp;D)'!V$24</f>
        <v>0.08708198548</v>
      </c>
      <c r="AR2995" s="372">
        <f>$X2865*'Assumptions (T&amp;D)'!W$24</f>
        <v>0.04354099274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0.07496267187</v>
      </c>
      <c r="Z2996" s="372">
        <f>$Y2865*'Assumptions (T&amp;D)'!D$24</f>
        <v>0.1443281309</v>
      </c>
      <c r="AA2996" s="372">
        <f>$Y2865*'Assumptions (T&amp;D)'!E$24</f>
        <v>0.1335335062</v>
      </c>
      <c r="AB2996" s="372">
        <f>$Y2865*'Assumptions (T&amp;D)'!F$24</f>
        <v>0.1235384832</v>
      </c>
      <c r="AC2996" s="372">
        <f>$Y2865*'Assumptions (T&amp;D)'!G$24</f>
        <v>0.1141431617</v>
      </c>
      <c r="AD2996" s="372">
        <f>$Y2865*'Assumptions (T&amp;D)'!H$24</f>
        <v>0.1057473425</v>
      </c>
      <c r="AE2996" s="372">
        <f>$Y2865*'Assumptions (T&amp;D)'!I$24</f>
        <v>0.09775132412</v>
      </c>
      <c r="AF2996" s="372">
        <f>$Y2865*'Assumptions (T&amp;D)'!J$24</f>
        <v>0.09035500716</v>
      </c>
      <c r="AG2996" s="372">
        <f>$Y2865*'Assumptions (T&amp;D)'!K$24</f>
        <v>0.08915560441</v>
      </c>
      <c r="AH2996" s="372">
        <f>$Y2865*'Assumptions (T&amp;D)'!L$24</f>
        <v>0.08915560441</v>
      </c>
      <c r="AI2996" s="372">
        <f>$Y2865*'Assumptions (T&amp;D)'!M$24</f>
        <v>0.08915560441</v>
      </c>
      <c r="AJ2996" s="372">
        <f>$Y2865*'Assumptions (T&amp;D)'!N$24</f>
        <v>0.08915560441</v>
      </c>
      <c r="AK2996" s="372">
        <f>$Y2865*'Assumptions (T&amp;D)'!O$24</f>
        <v>0.08915560441</v>
      </c>
      <c r="AL2996" s="372">
        <f>$Y2865*'Assumptions (T&amp;D)'!P$24</f>
        <v>0.08915560441</v>
      </c>
      <c r="AM2996" s="372">
        <f>$Y2865*'Assumptions (T&amp;D)'!Q$24</f>
        <v>0.08915560441</v>
      </c>
      <c r="AN2996" s="372">
        <f>$Y2865*'Assumptions (T&amp;D)'!R$24</f>
        <v>0.08915560441</v>
      </c>
      <c r="AO2996" s="372">
        <f>$Y2865*'Assumptions (T&amp;D)'!S$24</f>
        <v>0.08915560441</v>
      </c>
      <c r="AP2996" s="372">
        <f>$Y2865*'Assumptions (T&amp;D)'!T$24</f>
        <v>0.08915560441</v>
      </c>
      <c r="AQ2996" s="372">
        <f>$Y2865*'Assumptions (T&amp;D)'!U$24</f>
        <v>0.08915560441</v>
      </c>
      <c r="AR2996" s="372">
        <f>$Y2865*'Assumptions (T&amp;D)'!V$24</f>
        <v>0.08915560441</v>
      </c>
      <c r="AS2996" s="372">
        <f>$Y2865*'Assumptions (T&amp;D)'!W$24</f>
        <v>0.04457780221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0.07674649309</v>
      </c>
      <c r="AA2997" s="372">
        <f>$Z2865*'Assumptions (T&amp;D)'!D$24</f>
        <v>0.1477625814</v>
      </c>
      <c r="AB2997" s="372">
        <f>$Z2865*'Assumptions (T&amp;D)'!E$24</f>
        <v>0.1367110864</v>
      </c>
      <c r="AC2997" s="372">
        <f>$Z2865*'Assumptions (T&amp;D)'!F$24</f>
        <v>0.1264782206</v>
      </c>
      <c r="AD2997" s="372">
        <f>$Z2865*'Assumptions (T&amp;D)'!G$24</f>
        <v>0.1168593268</v>
      </c>
      <c r="AE2997" s="372">
        <f>$Z2865*'Assumptions (T&amp;D)'!H$24</f>
        <v>0.1082637196</v>
      </c>
      <c r="AF2997" s="372">
        <f>$Z2865*'Assumptions (T&amp;D)'!I$24</f>
        <v>0.100077427</v>
      </c>
      <c r="AG2997" s="372">
        <f>$Z2865*'Assumptions (T&amp;D)'!J$24</f>
        <v>0.09250510634</v>
      </c>
      <c r="AH2997" s="372">
        <f>$Z2865*'Assumptions (T&amp;D)'!K$24</f>
        <v>0.09127716245</v>
      </c>
      <c r="AI2997" s="372">
        <f>$Z2865*'Assumptions (T&amp;D)'!L$24</f>
        <v>0.09127716245</v>
      </c>
      <c r="AJ2997" s="372">
        <f>$Z2865*'Assumptions (T&amp;D)'!M$24</f>
        <v>0.09127716245</v>
      </c>
      <c r="AK2997" s="372">
        <f>$Z2865*'Assumptions (T&amp;D)'!N$24</f>
        <v>0.09127716245</v>
      </c>
      <c r="AL2997" s="372">
        <f>$Z2865*'Assumptions (T&amp;D)'!O$24</f>
        <v>0.09127716245</v>
      </c>
      <c r="AM2997" s="372">
        <f>$Z2865*'Assumptions (T&amp;D)'!P$24</f>
        <v>0.09127716245</v>
      </c>
      <c r="AN2997" s="372">
        <f>$Z2865*'Assumptions (T&amp;D)'!Q$24</f>
        <v>0.09127716245</v>
      </c>
      <c r="AO2997" s="372">
        <f>$Z2865*'Assumptions (T&amp;D)'!R$24</f>
        <v>0.09127716245</v>
      </c>
      <c r="AP2997" s="372">
        <f>$Z2865*'Assumptions (T&amp;D)'!S$24</f>
        <v>0.09127716245</v>
      </c>
      <c r="AQ2997" s="372">
        <f>$Z2865*'Assumptions (T&amp;D)'!T$24</f>
        <v>0.09127716245</v>
      </c>
      <c r="AR2997" s="372">
        <f>$Z2865*'Assumptions (T&amp;D)'!U$24</f>
        <v>0.09127716245</v>
      </c>
      <c r="AS2997" s="372">
        <f>$Z2865*'Assumptions (T&amp;D)'!V$24</f>
        <v>0.09127716245</v>
      </c>
      <c r="AT2997" s="372">
        <f>$Z2865*'Assumptions (T&amp;D)'!W$24</f>
        <v>0.04563858122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0.07857153388</v>
      </c>
      <c r="AB2998" s="372">
        <f>$AA2865*'Assumptions (T&amp;D)'!D$24</f>
        <v>0.1512763932</v>
      </c>
      <c r="AC2998" s="372">
        <f>$AA2865*'Assumptions (T&amp;D)'!E$24</f>
        <v>0.1399620924</v>
      </c>
      <c r="AD2998" s="372">
        <f>$AA2865*'Assumptions (T&amp;D)'!F$24</f>
        <v>0.1294858878</v>
      </c>
      <c r="AE2998" s="372">
        <f>$AA2865*'Assumptions (T&amp;D)'!G$24</f>
        <v>0.1196382556</v>
      </c>
      <c r="AF2998" s="372">
        <f>$AA2865*'Assumptions (T&amp;D)'!H$24</f>
        <v>0.1108382438</v>
      </c>
      <c r="AG2998" s="372">
        <f>$AA2865*'Assumptions (T&amp;D)'!I$24</f>
        <v>0.1024572802</v>
      </c>
      <c r="AH2998" s="372">
        <f>$AA2865*'Assumptions (T&amp;D)'!J$24</f>
        <v>0.09470488884</v>
      </c>
      <c r="AI2998" s="372">
        <f>$AA2865*'Assumptions (T&amp;D)'!K$24</f>
        <v>0.0934477443</v>
      </c>
      <c r="AJ2998" s="372">
        <f>$AA2865*'Assumptions (T&amp;D)'!L$24</f>
        <v>0.0934477443</v>
      </c>
      <c r="AK2998" s="372">
        <f>$AA2865*'Assumptions (T&amp;D)'!M$24</f>
        <v>0.0934477443</v>
      </c>
      <c r="AL2998" s="372">
        <f>$AA2865*'Assumptions (T&amp;D)'!N$24</f>
        <v>0.0934477443</v>
      </c>
      <c r="AM2998" s="372">
        <f>$AA2865*'Assumptions (T&amp;D)'!O$24</f>
        <v>0.0934477443</v>
      </c>
      <c r="AN2998" s="372">
        <f>$AA2865*'Assumptions (T&amp;D)'!P$24</f>
        <v>0.0934477443</v>
      </c>
      <c r="AO2998" s="372">
        <f>$AA2865*'Assumptions (T&amp;D)'!Q$24</f>
        <v>0.0934477443</v>
      </c>
      <c r="AP2998" s="372">
        <f>$AA2865*'Assumptions (T&amp;D)'!R$24</f>
        <v>0.0934477443</v>
      </c>
      <c r="AQ2998" s="372">
        <f>$AA2865*'Assumptions (T&amp;D)'!S$24</f>
        <v>0.0934477443</v>
      </c>
      <c r="AR2998" s="372">
        <f>$AA2865*'Assumptions (T&amp;D)'!T$24</f>
        <v>0.0934477443</v>
      </c>
      <c r="AS2998" s="372">
        <f>$AA2865*'Assumptions (T&amp;D)'!U$24</f>
        <v>0.0934477443</v>
      </c>
      <c r="AT2998" s="372">
        <f>$AA2865*'Assumptions (T&amp;D)'!V$24</f>
        <v>0.0934477443</v>
      </c>
      <c r="AU2998" s="372">
        <f>$AA2865*'Assumptions (T&amp;D)'!W$24</f>
        <v>0.04672387215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0.0804387266</v>
      </c>
      <c r="AC2999" s="372">
        <f>$AB2865*'Assumptions (T&amp;D)'!D$24</f>
        <v>0.1548713616</v>
      </c>
      <c r="AD2999" s="372">
        <f>$AB2865*'Assumptions (T&amp;D)'!E$24</f>
        <v>0.143288185</v>
      </c>
      <c r="AE2999" s="372">
        <f>$AB2865*'Assumptions (T&amp;D)'!F$24</f>
        <v>0.1325630214</v>
      </c>
      <c r="AF2999" s="372">
        <f>$AB2865*'Assumptions (T&amp;D)'!G$24</f>
        <v>0.1224813677</v>
      </c>
      <c r="AG2999" s="372">
        <f>$AB2865*'Assumptions (T&amp;D)'!H$24</f>
        <v>0.1134722303</v>
      </c>
      <c r="AH2999" s="372">
        <f>$AB2865*'Assumptions (T&amp;D)'!I$24</f>
        <v>0.1048920995</v>
      </c>
      <c r="AI2999" s="372">
        <f>$AB2865*'Assumptions (T&amp;D)'!J$24</f>
        <v>0.09695547847</v>
      </c>
      <c r="AJ2999" s="372">
        <f>$AB2865*'Assumptions (T&amp;D)'!K$24</f>
        <v>0.09566845884</v>
      </c>
      <c r="AK2999" s="372">
        <f>$AB2865*'Assumptions (T&amp;D)'!L$24</f>
        <v>0.09566845884</v>
      </c>
      <c r="AL2999" s="372">
        <f>$AB2865*'Assumptions (T&amp;D)'!M$24</f>
        <v>0.09566845884</v>
      </c>
      <c r="AM2999" s="372">
        <f>$AB2865*'Assumptions (T&amp;D)'!N$24</f>
        <v>0.09566845884</v>
      </c>
      <c r="AN2999" s="372">
        <f>$AB2865*'Assumptions (T&amp;D)'!O$24</f>
        <v>0.09566845884</v>
      </c>
      <c r="AO2999" s="372">
        <f>$AB2865*'Assumptions (T&amp;D)'!P$24</f>
        <v>0.09566845884</v>
      </c>
      <c r="AP2999" s="372">
        <f>$AB2865*'Assumptions (T&amp;D)'!Q$24</f>
        <v>0.09566845884</v>
      </c>
      <c r="AQ2999" s="372">
        <f>$AB2865*'Assumptions (T&amp;D)'!R$24</f>
        <v>0.09566845884</v>
      </c>
      <c r="AR2999" s="372">
        <f>$AB2865*'Assumptions (T&amp;D)'!S$24</f>
        <v>0.09566845884</v>
      </c>
      <c r="AS2999" s="372">
        <f>$AB2865*'Assumptions (T&amp;D)'!T$24</f>
        <v>0.09566845884</v>
      </c>
      <c r="AT2999" s="372">
        <f>$AB2865*'Assumptions (T&amp;D)'!U$24</f>
        <v>0.09566845884</v>
      </c>
      <c r="AU2999" s="372">
        <f>$AB2865*'Assumptions (T&amp;D)'!V$24</f>
        <v>0.09566845884</v>
      </c>
      <c r="AV2999" s="372">
        <f>$AB2865*'Assumptions (T&amp;D)'!W$24</f>
        <v>0.04783422942</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0.08234902435</v>
      </c>
      <c r="AD3000" s="372">
        <f>$AC2865*'Assumptions (T&amp;D)'!D$24</f>
        <v>0.1585493215</v>
      </c>
      <c r="AE3000" s="372">
        <f>$AC2865*'Assumptions (T&amp;D)'!E$24</f>
        <v>0.146691062</v>
      </c>
      <c r="AF3000" s="372">
        <f>$AC2865*'Assumptions (T&amp;D)'!F$24</f>
        <v>0.1357111921</v>
      </c>
      <c r="AG3000" s="372">
        <f>$AC2865*'Assumptions (T&amp;D)'!G$24</f>
        <v>0.1253901144</v>
      </c>
      <c r="AH3000" s="372">
        <f>$AC2865*'Assumptions (T&amp;D)'!H$24</f>
        <v>0.1161670237</v>
      </c>
      <c r="AI3000" s="372">
        <f>$AC2865*'Assumptions (T&amp;D)'!I$24</f>
        <v>0.1073831277</v>
      </c>
      <c r="AJ3000" s="372">
        <f>$AC2865*'Assumptions (T&amp;D)'!J$24</f>
        <v>0.09925802401</v>
      </c>
      <c r="AK3000" s="372">
        <f>$AC2865*'Assumptions (T&amp;D)'!K$24</f>
        <v>0.09794043962</v>
      </c>
      <c r="AL3000" s="372">
        <f>$AC2865*'Assumptions (T&amp;D)'!L$24</f>
        <v>0.09794043962</v>
      </c>
      <c r="AM3000" s="372">
        <f>$AC2865*'Assumptions (T&amp;D)'!M$24</f>
        <v>0.09794043962</v>
      </c>
      <c r="AN3000" s="372">
        <f>$AC2865*'Assumptions (T&amp;D)'!N$24</f>
        <v>0.09794043962</v>
      </c>
      <c r="AO3000" s="372">
        <f>$AC2865*'Assumptions (T&amp;D)'!O$24</f>
        <v>0.09794043962</v>
      </c>
      <c r="AP3000" s="372">
        <f>$AC2865*'Assumptions (T&amp;D)'!P$24</f>
        <v>0.09794043962</v>
      </c>
      <c r="AQ3000" s="372">
        <f>$AC2865*'Assumptions (T&amp;D)'!Q$24</f>
        <v>0.09794043962</v>
      </c>
      <c r="AR3000" s="372">
        <f>$AC2865*'Assumptions (T&amp;D)'!R$24</f>
        <v>0.09794043962</v>
      </c>
      <c r="AS3000" s="372">
        <f>$AC2865*'Assumptions (T&amp;D)'!S$24</f>
        <v>0.09794043962</v>
      </c>
      <c r="AT3000" s="372">
        <f>$AC2865*'Assumptions (T&amp;D)'!T$24</f>
        <v>0.09794043962</v>
      </c>
      <c r="AU3000" s="372">
        <f>$AC2865*'Assumptions (T&amp;D)'!U$24</f>
        <v>0.09794043962</v>
      </c>
      <c r="AV3000" s="372">
        <f>$AC2865*'Assumptions (T&amp;D)'!V$24</f>
        <v>0.09794043962</v>
      </c>
      <c r="AW3000" s="372">
        <f>$AC2865*'Assumptions (T&amp;D)'!W$24</f>
        <v>0.04897021981</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0.08430340141</v>
      </c>
      <c r="AE3001" s="372">
        <f>$AD2865*'Assumptions (T&amp;D)'!D$24</f>
        <v>0.1623121489</v>
      </c>
      <c r="AF3001" s="372">
        <f>$AD2865*'Assumptions (T&amp;D)'!E$24</f>
        <v>0.1501724591</v>
      </c>
      <c r="AG3001" s="372">
        <f>$AD2865*'Assumptions (T&amp;D)'!F$24</f>
        <v>0.1389320055</v>
      </c>
      <c r="AH3001" s="372">
        <f>$AD2865*'Assumptions (T&amp;D)'!G$24</f>
        <v>0.1283659792</v>
      </c>
      <c r="AI3001" s="372">
        <f>$AD2865*'Assumptions (T&amp;D)'!H$24</f>
        <v>0.1189239983</v>
      </c>
      <c r="AJ3001" s="372">
        <f>$AD2865*'Assumptions (T&amp;D)'!I$24</f>
        <v>0.1099316354</v>
      </c>
      <c r="AK3001" s="372">
        <f>$AD2865*'Assumptions (T&amp;D)'!J$24</f>
        <v>0.1016136998</v>
      </c>
      <c r="AL3001" s="372">
        <f>$AD2865*'Assumptions (T&amp;D)'!K$24</f>
        <v>0.1002648454</v>
      </c>
      <c r="AM3001" s="372">
        <f>$AD2865*'Assumptions (T&amp;D)'!L$24</f>
        <v>0.1002648454</v>
      </c>
      <c r="AN3001" s="372">
        <f>$AD2865*'Assumptions (T&amp;D)'!M$24</f>
        <v>0.1002648454</v>
      </c>
      <c r="AO3001" s="372">
        <f>$AD2865*'Assumptions (T&amp;D)'!N$24</f>
        <v>0.1002648454</v>
      </c>
      <c r="AP3001" s="372">
        <f>$AD2865*'Assumptions (T&amp;D)'!O$24</f>
        <v>0.1002648454</v>
      </c>
      <c r="AQ3001" s="372">
        <f>$AD2865*'Assumptions (T&amp;D)'!P$24</f>
        <v>0.1002648454</v>
      </c>
      <c r="AR3001" s="372">
        <f>$AD2865*'Assumptions (T&amp;D)'!Q$24</f>
        <v>0.1002648454</v>
      </c>
      <c r="AS3001" s="372">
        <f>$AD2865*'Assumptions (T&amp;D)'!R$24</f>
        <v>0.1002648454</v>
      </c>
      <c r="AT3001" s="372">
        <f>$AD2865*'Assumptions (T&amp;D)'!S$24</f>
        <v>0.1002648454</v>
      </c>
      <c r="AU3001" s="372">
        <f>$AD2865*'Assumptions (T&amp;D)'!T$24</f>
        <v>0.1002648454</v>
      </c>
      <c r="AV3001" s="372">
        <f>$AD2865*'Assumptions (T&amp;D)'!U$24</f>
        <v>0.1002648454</v>
      </c>
      <c r="AW3001" s="372">
        <f>$AD2865*'Assumptions (T&amp;D)'!V$24</f>
        <v>0.1002648454</v>
      </c>
      <c r="AX3001" s="372">
        <f>$AD2865*'Assumptions (T&amp;D)'!W$24</f>
        <v>0.05013242271</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0.08630285378</v>
      </c>
      <c r="AF3002" s="372">
        <f>$AE2865*'Assumptions (T&amp;D)'!D$24</f>
        <v>0.1661617611</v>
      </c>
      <c r="AG3002" s="372">
        <f>$AE2865*'Assumptions (T&amp;D)'!E$24</f>
        <v>0.1537341502</v>
      </c>
      <c r="AH3002" s="372">
        <f>$AE2865*'Assumptions (T&amp;D)'!F$24</f>
        <v>0.142227103</v>
      </c>
      <c r="AI3002" s="372">
        <f>$AE2865*'Assumptions (T&amp;D)'!G$24</f>
        <v>0.1314104787</v>
      </c>
      <c r="AJ3002" s="372">
        <f>$AE2865*'Assumptions (T&amp;D)'!H$24</f>
        <v>0.1217445591</v>
      </c>
      <c r="AK3002" s="372">
        <f>$AE2865*'Assumptions (T&amp;D)'!I$24</f>
        <v>0.1125389213</v>
      </c>
      <c r="AL3002" s="372">
        <f>$AE2865*'Assumptions (T&amp;D)'!J$24</f>
        <v>0.1040237064</v>
      </c>
      <c r="AM3002" s="372">
        <f>$AE2865*'Assumptions (T&amp;D)'!K$24</f>
        <v>0.1026428608</v>
      </c>
      <c r="AN3002" s="372">
        <f>$AE2865*'Assumptions (T&amp;D)'!L$24</f>
        <v>0.1026428608</v>
      </c>
      <c r="AO3002" s="372">
        <f>$AE2865*'Assumptions (T&amp;D)'!M$24</f>
        <v>0.1026428608</v>
      </c>
      <c r="AP3002" s="372">
        <f>$AE2865*'Assumptions (T&amp;D)'!N$24</f>
        <v>0.1026428608</v>
      </c>
      <c r="AQ3002" s="372">
        <f>$AE2865*'Assumptions (T&amp;D)'!O$24</f>
        <v>0.1026428608</v>
      </c>
      <c r="AR3002" s="372">
        <f>$AE2865*'Assumptions (T&amp;D)'!P$24</f>
        <v>0.1026428608</v>
      </c>
      <c r="AS3002" s="372">
        <f>$AE2865*'Assumptions (T&amp;D)'!Q$24</f>
        <v>0.1026428608</v>
      </c>
      <c r="AT3002" s="372">
        <f>$AE2865*'Assumptions (T&amp;D)'!R$24</f>
        <v>0.1026428608</v>
      </c>
      <c r="AU3002" s="372">
        <f>$AE2865*'Assumptions (T&amp;D)'!S$24</f>
        <v>0.1026428608</v>
      </c>
      <c r="AV3002" s="372">
        <f>$AE2865*'Assumptions (T&amp;D)'!T$24</f>
        <v>0.1026428608</v>
      </c>
      <c r="AW3002" s="372">
        <f>$AE2865*'Assumptions (T&amp;D)'!U$24</f>
        <v>0.1026428608</v>
      </c>
      <c r="AX3002" s="372">
        <f>$AE2865*'Assumptions (T&amp;D)'!V$24</f>
        <v>0.1026428608</v>
      </c>
      <c r="AY3002" s="372">
        <f>$AE2865*'Assumptions (T&amp;D)'!W$24</f>
        <v>0.05132143038</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0.08834839956</v>
      </c>
      <c r="AG3003" s="372">
        <f>$AF2865*'Assumptions (T&amp;D)'!D$24</f>
        <v>0.1701001186</v>
      </c>
      <c r="AH3003" s="372">
        <f>$AF2865*'Assumptions (T&amp;D)'!E$24</f>
        <v>0.1573779491</v>
      </c>
      <c r="AI3003" s="372">
        <f>$AF2865*'Assumptions (T&amp;D)'!F$24</f>
        <v>0.1455981625</v>
      </c>
      <c r="AJ3003" s="372">
        <f>$AF2865*'Assumptions (T&amp;D)'!G$24</f>
        <v>0.1345251631</v>
      </c>
      <c r="AK3003" s="372">
        <f>$AF2865*'Assumptions (T&amp;D)'!H$24</f>
        <v>0.1246301423</v>
      </c>
      <c r="AL3003" s="372">
        <f>$AF2865*'Assumptions (T&amp;D)'!I$24</f>
        <v>0.115206313</v>
      </c>
      <c r="AM3003" s="372">
        <f>$AF2865*'Assumptions (T&amp;D)'!J$24</f>
        <v>0.1064892709</v>
      </c>
      <c r="AN3003" s="372">
        <f>$AF2865*'Assumptions (T&amp;D)'!K$24</f>
        <v>0.1050756965</v>
      </c>
      <c r="AO3003" s="372">
        <f>$AF2865*'Assumptions (T&amp;D)'!L$24</f>
        <v>0.1050756965</v>
      </c>
      <c r="AP3003" s="372">
        <f>$AF2865*'Assumptions (T&amp;D)'!M$24</f>
        <v>0.1050756965</v>
      </c>
      <c r="AQ3003" s="372">
        <f>$AF2865*'Assumptions (T&amp;D)'!N$24</f>
        <v>0.1050756965</v>
      </c>
      <c r="AR3003" s="372">
        <f>$AF2865*'Assumptions (T&amp;D)'!O$24</f>
        <v>0.1050756965</v>
      </c>
      <c r="AS3003" s="372">
        <f>$AF2865*'Assumptions (T&amp;D)'!P$24</f>
        <v>0.1050756965</v>
      </c>
      <c r="AT3003" s="372">
        <f>$AF2865*'Assumptions (T&amp;D)'!Q$24</f>
        <v>0.1050756965</v>
      </c>
      <c r="AU3003" s="372">
        <f>$AF2865*'Assumptions (T&amp;D)'!R$24</f>
        <v>0.1050756965</v>
      </c>
      <c r="AV3003" s="372">
        <f>$AF2865*'Assumptions (T&amp;D)'!S$24</f>
        <v>0.1050756965</v>
      </c>
      <c r="AW3003" s="372">
        <f>$AF2865*'Assumptions (T&amp;D)'!T$24</f>
        <v>0.1050756965</v>
      </c>
      <c r="AX3003" s="372">
        <f>$AF2865*'Assumptions (T&amp;D)'!U$24</f>
        <v>0.1050756965</v>
      </c>
      <c r="AY3003" s="372">
        <f>$AF2865*'Assumptions (T&amp;D)'!V$24</f>
        <v>0.1050756965</v>
      </c>
      <c r="AZ3003" s="372">
        <f>$AF2865*'Assumptions (T&amp;D)'!W$24</f>
        <v>0.05253784827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0.0904410795</v>
      </c>
      <c r="AH3004" s="372">
        <f>$AG2865*'Assumptions (T&amp;D)'!D$24</f>
        <v>0.1741292251</v>
      </c>
      <c r="AI3004" s="372">
        <f>$AG2865*'Assumptions (T&amp;D)'!E$24</f>
        <v>0.1611057096</v>
      </c>
      <c r="AJ3004" s="372">
        <f>$AG2865*'Assumptions (T&amp;D)'!F$24</f>
        <v>0.149046899</v>
      </c>
      <c r="AK3004" s="372">
        <f>$AG2865*'Assumptions (T&amp;D)'!G$24</f>
        <v>0.1377116171</v>
      </c>
      <c r="AL3004" s="372">
        <f>$AG2865*'Assumptions (T&amp;D)'!H$24</f>
        <v>0.1275822162</v>
      </c>
      <c r="AM3004" s="372">
        <f>$AG2865*'Assumptions (T&amp;D)'!I$24</f>
        <v>0.1179351677</v>
      </c>
      <c r="AN3004" s="372">
        <f>$AG2865*'Assumptions (T&amp;D)'!J$24</f>
        <v>0.1090116478</v>
      </c>
      <c r="AO3004" s="372">
        <f>$AG2865*'Assumptions (T&amp;D)'!K$24</f>
        <v>0.1075645906</v>
      </c>
      <c r="AP3004" s="372">
        <f>$AG2865*'Assumptions (T&amp;D)'!L$24</f>
        <v>0.1075645906</v>
      </c>
      <c r="AQ3004" s="372">
        <f>$AG2865*'Assumptions (T&amp;D)'!M$24</f>
        <v>0.1075645906</v>
      </c>
      <c r="AR3004" s="372">
        <f>$AG2865*'Assumptions (T&amp;D)'!N$24</f>
        <v>0.1075645906</v>
      </c>
      <c r="AS3004" s="372">
        <f>$AG2865*'Assumptions (T&amp;D)'!O$24</f>
        <v>0.1075645906</v>
      </c>
      <c r="AT3004" s="372">
        <f>$AG2865*'Assumptions (T&amp;D)'!P$24</f>
        <v>0.1075645906</v>
      </c>
      <c r="AU3004" s="372">
        <f>$AG2865*'Assumptions (T&amp;D)'!Q$24</f>
        <v>0.1075645906</v>
      </c>
      <c r="AV3004" s="372">
        <f>$AG2865*'Assumptions (T&amp;D)'!R$24</f>
        <v>0.1075645906</v>
      </c>
      <c r="AW3004" s="372">
        <f>$AG2865*'Assumptions (T&amp;D)'!S$24</f>
        <v>0.1075645906</v>
      </c>
      <c r="AX3004" s="372">
        <f>$AG2865*'Assumptions (T&amp;D)'!T$24</f>
        <v>0.1075645906</v>
      </c>
      <c r="AY3004" s="372">
        <f>$AG2865*'Assumptions (T&amp;D)'!U$24</f>
        <v>0.1075645906</v>
      </c>
      <c r="AZ3004" s="372">
        <f>$AG2865*'Assumptions (T&amp;D)'!V$24</f>
        <v>0.1075645906</v>
      </c>
      <c r="BA3004" s="372">
        <f>$AG2865*'Assumptions (T&amp;D)'!W$24</f>
        <v>0.05378229528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0.09258195749</v>
      </c>
      <c r="AI3005" s="372">
        <f>$AH2865*'Assumptions (T&amp;D)'!D$24</f>
        <v>0.1782511288</v>
      </c>
      <c r="AJ3005" s="372">
        <f>$AH2865*'Assumptions (T&amp;D)'!E$24</f>
        <v>0.164919327</v>
      </c>
      <c r="AK3005" s="372">
        <f>$AH2865*'Assumptions (T&amp;D)'!F$24</f>
        <v>0.152575066</v>
      </c>
      <c r="AL3005" s="372">
        <f>$AH2865*'Assumptions (T&amp;D)'!G$24</f>
        <v>0.1409714606</v>
      </c>
      <c r="AM3005" s="372">
        <f>$AH2865*'Assumptions (T&amp;D)'!H$24</f>
        <v>0.1306022814</v>
      </c>
      <c r="AN3005" s="372">
        <f>$AH2865*'Assumptions (T&amp;D)'!I$24</f>
        <v>0.1207268726</v>
      </c>
      <c r="AO3005" s="372">
        <f>$AH2865*'Assumptions (T&amp;D)'!J$24</f>
        <v>0.1115921194</v>
      </c>
      <c r="AP3005" s="372">
        <f>$AH2865*'Assumptions (T&amp;D)'!K$24</f>
        <v>0.1101108081</v>
      </c>
      <c r="AQ3005" s="372">
        <f>$AH2865*'Assumptions (T&amp;D)'!L$24</f>
        <v>0.1101108081</v>
      </c>
      <c r="AR3005" s="372">
        <f>$AH2865*'Assumptions (T&amp;D)'!M$24</f>
        <v>0.1101108081</v>
      </c>
      <c r="AS3005" s="372">
        <f>$AH2865*'Assumptions (T&amp;D)'!N$24</f>
        <v>0.1101108081</v>
      </c>
      <c r="AT3005" s="372">
        <f>$AH2865*'Assumptions (T&amp;D)'!O$24</f>
        <v>0.1101108081</v>
      </c>
      <c r="AU3005" s="372">
        <f>$AH2865*'Assumptions (T&amp;D)'!P$24</f>
        <v>0.1101108081</v>
      </c>
      <c r="AV3005" s="372">
        <f>$AH2865*'Assumptions (T&amp;D)'!Q$24</f>
        <v>0.1101108081</v>
      </c>
      <c r="AW3005" s="372">
        <f>$AH2865*'Assumptions (T&amp;D)'!R$24</f>
        <v>0.1101108081</v>
      </c>
      <c r="AX3005" s="372">
        <f>$AH2865*'Assumptions (T&amp;D)'!S$24</f>
        <v>0.1101108081</v>
      </c>
      <c r="AY3005" s="372">
        <f>$AH2865*'Assumptions (T&amp;D)'!T$24</f>
        <v>0.1101108081</v>
      </c>
      <c r="AZ3005" s="372">
        <f>$AH2865*'Assumptions (T&amp;D)'!U$24</f>
        <v>0.1101108081</v>
      </c>
      <c r="BA3005" s="372">
        <f>$AH2865*'Assumptions (T&amp;D)'!V$24</f>
        <v>0.1101108081</v>
      </c>
      <c r="BB3005" s="372">
        <f>$AH2865*'Assumptions (T&amp;D)'!W$24</f>
        <v>0.05505540406</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0.09477212105</v>
      </c>
      <c r="AJ3006" s="372">
        <f>$AI2865*'Assumptions (T&amp;D)'!D$24</f>
        <v>0.1824679237</v>
      </c>
      <c r="AK3006" s="372">
        <f>$AI2865*'Assumptions (T&amp;D)'!E$24</f>
        <v>0.1688207383</v>
      </c>
      <c r="AL3006" s="372">
        <f>$AI2865*'Assumptions (T&amp;D)'!F$24</f>
        <v>0.1561844555</v>
      </c>
      <c r="AM3006" s="372">
        <f>$AI2865*'Assumptions (T&amp;D)'!G$24</f>
        <v>0.1443063497</v>
      </c>
      <c r="AN3006" s="372">
        <f>$AI2865*'Assumptions (T&amp;D)'!H$24</f>
        <v>0.1336918721</v>
      </c>
      <c r="AO3006" s="372">
        <f>$AI2865*'Assumptions (T&amp;D)'!I$24</f>
        <v>0.1235828459</v>
      </c>
      <c r="AP3006" s="372">
        <f>$AI2865*'Assumptions (T&amp;D)'!J$24</f>
        <v>0.1142319966</v>
      </c>
      <c r="AQ3006" s="372">
        <f>$AI2865*'Assumptions (T&amp;D)'!K$24</f>
        <v>0.1127156426</v>
      </c>
      <c r="AR3006" s="372">
        <f>$AI2865*'Assumptions (T&amp;D)'!L$24</f>
        <v>0.1127156426</v>
      </c>
      <c r="AS3006" s="372">
        <f>$AI2865*'Assumptions (T&amp;D)'!M$24</f>
        <v>0.1127156426</v>
      </c>
      <c r="AT3006" s="372">
        <f>$AI2865*'Assumptions (T&amp;D)'!N$24</f>
        <v>0.1127156426</v>
      </c>
      <c r="AU3006" s="372">
        <f>$AI2865*'Assumptions (T&amp;D)'!O$24</f>
        <v>0.1127156426</v>
      </c>
      <c r="AV3006" s="372">
        <f>$AI2865*'Assumptions (T&amp;D)'!P$24</f>
        <v>0.1127156426</v>
      </c>
      <c r="AW3006" s="372">
        <f>$AI2865*'Assumptions (T&amp;D)'!Q$24</f>
        <v>0.1127156426</v>
      </c>
      <c r="AX3006" s="372">
        <f>$AI2865*'Assumptions (T&amp;D)'!R$24</f>
        <v>0.1127156426</v>
      </c>
      <c r="AY3006" s="372">
        <f>$AI2865*'Assumptions (T&amp;D)'!S$24</f>
        <v>0.1127156426</v>
      </c>
      <c r="AZ3006" s="372">
        <f>$AI2865*'Assumptions (T&amp;D)'!T$24</f>
        <v>0.1127156426</v>
      </c>
      <c r="BA3006" s="372">
        <f>$AI2865*'Assumptions (T&amp;D)'!U$24</f>
        <v>0.1127156426</v>
      </c>
      <c r="BB3006" s="372">
        <f>$AI2865*'Assumptions (T&amp;D)'!V$24</f>
        <v>0.1127156426</v>
      </c>
      <c r="BC3006" s="372">
        <f>$AI2865*'Assumptions (T&amp;D)'!W$24</f>
        <v>0.05635782132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0.09701268186</v>
      </c>
      <c r="AK3007" s="372">
        <f>$AJ2865*'Assumptions (T&amp;D)'!D$24</f>
        <v>0.1867817501</v>
      </c>
      <c r="AL3007" s="372">
        <f>$AJ2865*'Assumptions (T&amp;D)'!E$24</f>
        <v>0.1728119239</v>
      </c>
      <c r="AM3007" s="372">
        <f>$AJ2865*'Assumptions (T&amp;D)'!F$24</f>
        <v>0.1598768997</v>
      </c>
      <c r="AN3007" s="372">
        <f>$AJ2865*'Assumptions (T&amp;D)'!G$24</f>
        <v>0.1477179769</v>
      </c>
      <c r="AO3007" s="372">
        <f>$AJ2865*'Assumptions (T&amp;D)'!H$24</f>
        <v>0.1368525565</v>
      </c>
      <c r="AP3007" s="372">
        <f>$AJ2865*'Assumptions (T&amp;D)'!I$24</f>
        <v>0.1265045371</v>
      </c>
      <c r="AQ3007" s="372">
        <f>$AJ2865*'Assumptions (T&amp;D)'!J$24</f>
        <v>0.1169326192</v>
      </c>
      <c r="AR3007" s="372">
        <f>$AJ2865*'Assumptions (T&amp;D)'!K$24</f>
        <v>0.1153804163</v>
      </c>
      <c r="AS3007" s="372">
        <f>$AJ2865*'Assumptions (T&amp;D)'!L$24</f>
        <v>0.1153804163</v>
      </c>
      <c r="AT3007" s="372">
        <f>$AJ2865*'Assumptions (T&amp;D)'!M$24</f>
        <v>0.1153804163</v>
      </c>
      <c r="AU3007" s="372">
        <f>$AJ2865*'Assumptions (T&amp;D)'!N$24</f>
        <v>0.1153804163</v>
      </c>
      <c r="AV3007" s="372">
        <f>$AJ2865*'Assumptions (T&amp;D)'!O$24</f>
        <v>0.1153804163</v>
      </c>
      <c r="AW3007" s="372">
        <f>$AJ2865*'Assumptions (T&amp;D)'!P$24</f>
        <v>0.1153804163</v>
      </c>
      <c r="AX3007" s="372">
        <f>$AJ2865*'Assumptions (T&amp;D)'!Q$24</f>
        <v>0.1153804163</v>
      </c>
      <c r="AY3007" s="372">
        <f>$AJ2865*'Assumptions (T&amp;D)'!R$24</f>
        <v>0.1153804163</v>
      </c>
      <c r="AZ3007" s="372">
        <f>$AJ2865*'Assumptions (T&amp;D)'!S$24</f>
        <v>0.1153804163</v>
      </c>
      <c r="BA3007" s="372">
        <f>$AJ2865*'Assumptions (T&amp;D)'!T$24</f>
        <v>0.1153804163</v>
      </c>
      <c r="BB3007" s="372">
        <f>$AJ2865*'Assumptions (T&amp;D)'!U$24</f>
        <v>0.1153804163</v>
      </c>
      <c r="BC3007" s="372">
        <f>$AJ2865*'Assumptions (T&amp;D)'!V$24</f>
        <v>0.1153804163</v>
      </c>
      <c r="BD3007" s="372">
        <f>$AJ2865*'Assumptions (T&amp;D)'!W$24</f>
        <v>0.05769020814</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0.09930477626</v>
      </c>
      <c r="AL3008" s="372">
        <f>$AK2865*'Assumptions (T&amp;D)'!D$24</f>
        <v>0.1911947959</v>
      </c>
      <c r="AM3008" s="372">
        <f>$AK2865*'Assumptions (T&amp;D)'!E$24</f>
        <v>0.1768949081</v>
      </c>
      <c r="AN3008" s="372">
        <f>$AK2865*'Assumptions (T&amp;D)'!F$24</f>
        <v>0.1636542713</v>
      </c>
      <c r="AO3008" s="372">
        <f>$AK2865*'Assumptions (T&amp;D)'!G$24</f>
        <v>0.1512080727</v>
      </c>
      <c r="AP3008" s="372">
        <f>$AK2865*'Assumptions (T&amp;D)'!H$24</f>
        <v>0.1400859377</v>
      </c>
      <c r="AQ3008" s="372">
        <f>$AK2865*'Assumptions (T&amp;D)'!I$24</f>
        <v>0.1294934282</v>
      </c>
      <c r="AR3008" s="372">
        <f>$AK2865*'Assumptions (T&amp;D)'!J$24</f>
        <v>0.119695357</v>
      </c>
      <c r="AS3008" s="372">
        <f>$AK2865*'Assumptions (T&amp;D)'!K$24</f>
        <v>0.1181064806</v>
      </c>
      <c r="AT3008" s="372">
        <f>$AK2865*'Assumptions (T&amp;D)'!L$24</f>
        <v>0.1181064806</v>
      </c>
      <c r="AU3008" s="372">
        <f>$AK2865*'Assumptions (T&amp;D)'!M$24</f>
        <v>0.1181064806</v>
      </c>
      <c r="AV3008" s="372">
        <f>$AK2865*'Assumptions (T&amp;D)'!N$24</f>
        <v>0.1181064806</v>
      </c>
      <c r="AW3008" s="372">
        <f>$AK2865*'Assumptions (T&amp;D)'!O$24</f>
        <v>0.1181064806</v>
      </c>
      <c r="AX3008" s="372">
        <f>$AK2865*'Assumptions (T&amp;D)'!P$24</f>
        <v>0.1181064806</v>
      </c>
      <c r="AY3008" s="372">
        <f>$AK2865*'Assumptions (T&amp;D)'!Q$24</f>
        <v>0.1181064806</v>
      </c>
      <c r="AZ3008" s="372">
        <f>$AK2865*'Assumptions (T&amp;D)'!R$24</f>
        <v>0.1181064806</v>
      </c>
      <c r="BA3008" s="372">
        <f>$AK2865*'Assumptions (T&amp;D)'!S$24</f>
        <v>0.1181064806</v>
      </c>
      <c r="BB3008" s="372">
        <f>$AK2865*'Assumptions (T&amp;D)'!T$24</f>
        <v>0.1181064806</v>
      </c>
      <c r="BC3008" s="372">
        <f>$AK2865*'Assumptions (T&amp;D)'!U$24</f>
        <v>0.1181064806</v>
      </c>
      <c r="BD3008" s="372">
        <f>$AK2865*'Assumptions (T&amp;D)'!V$24</f>
        <v>0.1181064806</v>
      </c>
      <c r="BE3008" s="372">
        <f>$AK2865*'Assumptions (T&amp;D)'!W$24</f>
        <v>0.05905324028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0.1016495659</v>
      </c>
      <c r="AM3009" s="372">
        <f>$AL2865*'Assumptions (T&amp;D)'!D$24</f>
        <v>0.1957092975</v>
      </c>
      <c r="AN3009" s="372">
        <f>$AL2865*'Assumptions (T&amp;D)'!E$24</f>
        <v>0.18107176</v>
      </c>
      <c r="AO3009" s="372">
        <f>$AL2865*'Assumptions (T&amp;D)'!F$24</f>
        <v>0.1675184845</v>
      </c>
      <c r="AP3009" s="372">
        <f>$AL2865*'Assumptions (T&amp;D)'!G$24</f>
        <v>0.1547784056</v>
      </c>
      <c r="AQ3009" s="372">
        <f>$AL2865*'Assumptions (T&amp;D)'!H$24</f>
        <v>0.1433936542</v>
      </c>
      <c r="AR3009" s="372">
        <f>$AL2865*'Assumptions (T&amp;D)'!I$24</f>
        <v>0.1325510339</v>
      </c>
      <c r="AS3009" s="372">
        <f>$AL2865*'Assumptions (T&amp;D)'!J$24</f>
        <v>0.1225216101</v>
      </c>
      <c r="AT3009" s="372">
        <f>$AL2865*'Assumptions (T&amp;D)'!K$24</f>
        <v>0.120895217</v>
      </c>
      <c r="AU3009" s="372">
        <f>$AL2865*'Assumptions (T&amp;D)'!L$24</f>
        <v>0.120895217</v>
      </c>
      <c r="AV3009" s="372">
        <f>$AL2865*'Assumptions (T&amp;D)'!M$24</f>
        <v>0.120895217</v>
      </c>
      <c r="AW3009" s="372">
        <f>$AL2865*'Assumptions (T&amp;D)'!N$24</f>
        <v>0.120895217</v>
      </c>
      <c r="AX3009" s="372">
        <f>$AL2865*'Assumptions (T&amp;D)'!O$24</f>
        <v>0.120895217</v>
      </c>
      <c r="AY3009" s="372">
        <f>$AL2865*'Assumptions (T&amp;D)'!P$24</f>
        <v>0.120895217</v>
      </c>
      <c r="AZ3009" s="372">
        <f>$AL2865*'Assumptions (T&amp;D)'!Q$24</f>
        <v>0.120895217</v>
      </c>
      <c r="BA3009" s="372">
        <f>$AL2865*'Assumptions (T&amp;D)'!R$24</f>
        <v>0.120895217</v>
      </c>
      <c r="BB3009" s="372">
        <f>$AL2865*'Assumptions (T&amp;D)'!S$24</f>
        <v>0.120895217</v>
      </c>
      <c r="BC3009" s="372">
        <f>$AL2865*'Assumptions (T&amp;D)'!T$24</f>
        <v>0.120895217</v>
      </c>
      <c r="BD3009" s="372">
        <f>$AL2865*'Assumptions (T&amp;D)'!U$24</f>
        <v>0.120895217</v>
      </c>
      <c r="BE3009" s="372">
        <f>$AL2865*'Assumptions (T&amp;D)'!V$24</f>
        <v>0.120895217</v>
      </c>
      <c r="BF3009" s="372">
        <f>$AL2865*'Assumptions (T&amp;D)'!W$24</f>
        <v>0.0604476085</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0.104048238</v>
      </c>
      <c r="AN3010" s="372">
        <f>$AM2865*'Assumptions (T&amp;D)'!D$24</f>
        <v>0.2003275409</v>
      </c>
      <c r="AO3010" s="372">
        <f>$AM2865*'Assumptions (T&amp;D)'!E$24</f>
        <v>0.1853445947</v>
      </c>
      <c r="AP3010" s="372">
        <f>$AM2865*'Assumptions (T&amp;D)'!F$24</f>
        <v>0.1714714963</v>
      </c>
      <c r="AQ3010" s="372">
        <f>$AM2865*'Assumptions (T&amp;D)'!G$24</f>
        <v>0.1584307838</v>
      </c>
      <c r="AR3010" s="372">
        <f>$AM2865*'Assumptions (T&amp;D)'!H$24</f>
        <v>0.1467773811</v>
      </c>
      <c r="AS3010" s="372">
        <f>$AM2865*'Assumptions (T&amp;D)'!I$24</f>
        <v>0.1356789024</v>
      </c>
      <c r="AT3010" s="372">
        <f>$AM2865*'Assumptions (T&amp;D)'!J$24</f>
        <v>0.1254128096</v>
      </c>
      <c r="AU3010" s="372">
        <f>$AM2865*'Assumptions (T&amp;D)'!K$24</f>
        <v>0.1237480378</v>
      </c>
      <c r="AV3010" s="372">
        <f>$AM2865*'Assumptions (T&amp;D)'!L$24</f>
        <v>0.1237480378</v>
      </c>
      <c r="AW3010" s="372">
        <f>$AM2865*'Assumptions (T&amp;D)'!M$24</f>
        <v>0.1237480378</v>
      </c>
      <c r="AX3010" s="372">
        <f>$AM2865*'Assumptions (T&amp;D)'!N$24</f>
        <v>0.1237480378</v>
      </c>
      <c r="AY3010" s="372">
        <f>$AM2865*'Assumptions (T&amp;D)'!O$24</f>
        <v>0.1237480378</v>
      </c>
      <c r="AZ3010" s="372">
        <f>$AM2865*'Assumptions (T&amp;D)'!P$24</f>
        <v>0.1237480378</v>
      </c>
      <c r="BA3010" s="372">
        <f>$AM2865*'Assumptions (T&amp;D)'!Q$24</f>
        <v>0.1237480378</v>
      </c>
      <c r="BB3010" s="372">
        <f>$AM2865*'Assumptions (T&amp;D)'!R$24</f>
        <v>0.1237480378</v>
      </c>
      <c r="BC3010" s="372">
        <f>$AM2865*'Assumptions (T&amp;D)'!S$24</f>
        <v>0.1237480378</v>
      </c>
      <c r="BD3010" s="372">
        <f>$AM2865*'Assumptions (T&amp;D)'!T$24</f>
        <v>0.1237480378</v>
      </c>
      <c r="BE3010" s="372">
        <f>$AM2865*'Assumptions (T&amp;D)'!U$24</f>
        <v>0.1237480378</v>
      </c>
      <c r="BF3010" s="372">
        <f>$AM2865*'Assumptions (T&amp;D)'!V$24</f>
        <v>0.1237480378</v>
      </c>
      <c r="BG3010" s="372">
        <f>$AM2865*'Assumptions (T&amp;D)'!W$24</f>
        <v>0.06187401888</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0.1065020065</v>
      </c>
      <c r="AO3011" s="372">
        <f>$AN2865*'Assumptions (T&amp;D)'!D$24</f>
        <v>0.2050518631</v>
      </c>
      <c r="AP3011" s="372">
        <f>$AN2865*'Assumptions (T&amp;D)'!E$24</f>
        <v>0.1897155742</v>
      </c>
      <c r="AQ3011" s="372">
        <f>$AN2865*'Assumptions (T&amp;D)'!F$24</f>
        <v>0.1755153067</v>
      </c>
      <c r="AR3011" s="372">
        <f>$AN2865*'Assumptions (T&amp;D)'!G$24</f>
        <v>0.1621670552</v>
      </c>
      <c r="AS3011" s="372">
        <f>$AN2865*'Assumptions (T&amp;D)'!H$24</f>
        <v>0.1502388305</v>
      </c>
      <c r="AT3011" s="372">
        <f>$AN2865*'Assumptions (T&amp;D)'!I$24</f>
        <v>0.1388786164</v>
      </c>
      <c r="AU3011" s="372">
        <f>$AN2865*'Assumptions (T&amp;D)'!J$24</f>
        <v>0.1283704185</v>
      </c>
      <c r="AV3011" s="372">
        <f>$AN2865*'Assumptions (T&amp;D)'!K$24</f>
        <v>0.1266663864</v>
      </c>
      <c r="AW3011" s="372">
        <f>$AN2865*'Assumptions (T&amp;D)'!L$24</f>
        <v>0.1266663864</v>
      </c>
      <c r="AX3011" s="372">
        <f>$AN2865*'Assumptions (T&amp;D)'!M$24</f>
        <v>0.1266663864</v>
      </c>
      <c r="AY3011" s="372">
        <f>$AN2865*'Assumptions (T&amp;D)'!N$24</f>
        <v>0.1266663864</v>
      </c>
      <c r="AZ3011" s="372">
        <f>$AN2865*'Assumptions (T&amp;D)'!O$24</f>
        <v>0.1266663864</v>
      </c>
      <c r="BA3011" s="372">
        <f>$AN2865*'Assumptions (T&amp;D)'!P$24</f>
        <v>0.1266663864</v>
      </c>
      <c r="BB3011" s="372">
        <f>$AN2865*'Assumptions (T&amp;D)'!Q$24</f>
        <v>0.1266663864</v>
      </c>
      <c r="BC3011" s="372">
        <f>$AN2865*'Assumptions (T&amp;D)'!R$24</f>
        <v>0.1266663864</v>
      </c>
      <c r="BD3011" s="372">
        <f>$AN2865*'Assumptions (T&amp;D)'!S$24</f>
        <v>0.1266663864</v>
      </c>
      <c r="BE3011" s="372">
        <f>$AN2865*'Assumptions (T&amp;D)'!T$24</f>
        <v>0.1266663864</v>
      </c>
      <c r="BF3011" s="372">
        <f>$AN2865*'Assumptions (T&amp;D)'!U$24</f>
        <v>0.1266663864</v>
      </c>
      <c r="BG3011" s="372">
        <f>$AN2865*'Assumptions (T&amp;D)'!V$24</f>
        <v>0.1266663864</v>
      </c>
      <c r="BH3011" s="372">
        <f>$AN2865*'Assumptions (T&amp;D)'!W$24</f>
        <v>0.06333319318</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0.1090121118</v>
      </c>
      <c r="AP3012" s="372">
        <f>$AO2865*'Assumptions (T&amp;D)'!D$24</f>
        <v>0.2098846526</v>
      </c>
      <c r="AQ3012" s="372">
        <f>$AO2865*'Assumptions (T&amp;D)'!E$24</f>
        <v>0.1941869085</v>
      </c>
      <c r="AR3012" s="372">
        <f>$AO2865*'Assumptions (T&amp;D)'!F$24</f>
        <v>0.1796519603</v>
      </c>
      <c r="AS3012" s="372">
        <f>$AO2865*'Assumptions (T&amp;D)'!G$24</f>
        <v>0.1659891089</v>
      </c>
      <c r="AT3012" s="372">
        <f>$AO2865*'Assumptions (T&amp;D)'!H$24</f>
        <v>0.1537797524</v>
      </c>
      <c r="AU3012" s="372">
        <f>$AO2865*'Assumptions (T&amp;D)'!I$24</f>
        <v>0.1421517938</v>
      </c>
      <c r="AV3012" s="372">
        <f>$AO2865*'Assumptions (T&amp;D)'!J$24</f>
        <v>0.1313959321</v>
      </c>
      <c r="AW3012" s="372">
        <f>$AO2865*'Assumptions (T&amp;D)'!K$24</f>
        <v>0.1296517383</v>
      </c>
      <c r="AX3012" s="372">
        <f>$AO2865*'Assumptions (T&amp;D)'!L$24</f>
        <v>0.1296517383</v>
      </c>
      <c r="AY3012" s="372">
        <f>$AO2865*'Assumptions (T&amp;D)'!M$24</f>
        <v>0.1296517383</v>
      </c>
      <c r="AZ3012" s="372">
        <f>$AO2865*'Assumptions (T&amp;D)'!N$24</f>
        <v>0.1296517383</v>
      </c>
      <c r="BA3012" s="372">
        <f>$AO2865*'Assumptions (T&amp;D)'!O$24</f>
        <v>0.1296517383</v>
      </c>
      <c r="BB3012" s="372">
        <f>$AO2865*'Assumptions (T&amp;D)'!P$24</f>
        <v>0.1296517383</v>
      </c>
      <c r="BC3012" s="372">
        <f>$AO2865*'Assumptions (T&amp;D)'!Q$24</f>
        <v>0.1296517383</v>
      </c>
      <c r="BD3012" s="372">
        <f>$AO2865*'Assumptions (T&amp;D)'!R$24</f>
        <v>0.1296517383</v>
      </c>
      <c r="BE3012" s="372">
        <f>$AO2865*'Assumptions (T&amp;D)'!S$24</f>
        <v>0.1296517383</v>
      </c>
      <c r="BF3012" s="372">
        <f>$AO2865*'Assumptions (T&amp;D)'!T$24</f>
        <v>0.1296517383</v>
      </c>
      <c r="BG3012" s="372">
        <f>$AO2865*'Assumptions (T&amp;D)'!U$24</f>
        <v>0.1296517383</v>
      </c>
      <c r="BH3012" s="372">
        <f>$AO2865*'Assumptions (T&amp;D)'!V$24</f>
        <v>0.1296517383</v>
      </c>
      <c r="BI3012" s="372">
        <f>$AO2865*'Assumptions (T&amp;D)'!W$24</f>
        <v>0.06482586916</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0.1115798223</v>
      </c>
      <c r="AQ3013" s="372">
        <f>$AP2865*'Assumptions (T&amp;D)'!D$24</f>
        <v>0.2148283511</v>
      </c>
      <c r="AR3013" s="372">
        <f>$AP2865*'Assumptions (T&amp;D)'!E$24</f>
        <v>0.1987608567</v>
      </c>
      <c r="AS3013" s="372">
        <f>$AP2865*'Assumptions (T&amp;D)'!F$24</f>
        <v>0.1838835471</v>
      </c>
      <c r="AT3013" s="372">
        <f>$AP2865*'Assumptions (T&amp;D)'!G$24</f>
        <v>0.169898876</v>
      </c>
      <c r="AU3013" s="372">
        <f>$AP2865*'Assumptions (T&amp;D)'!H$24</f>
        <v>0.1574019359</v>
      </c>
      <c r="AV3013" s="372">
        <f>$AP2865*'Assumptions (T&amp;D)'!I$24</f>
        <v>0.1455000882</v>
      </c>
      <c r="AW3013" s="372">
        <f>$AP2865*'Assumptions (T&amp;D)'!J$24</f>
        <v>0.1344908791</v>
      </c>
      <c r="AX3013" s="372">
        <f>$AP2865*'Assumptions (T&amp;D)'!K$24</f>
        <v>0.1327056019</v>
      </c>
      <c r="AY3013" s="372">
        <f>$AP2865*'Assumptions (T&amp;D)'!L$24</f>
        <v>0.1327056019</v>
      </c>
      <c r="AZ3013" s="372">
        <f>$AP2865*'Assumptions (T&amp;D)'!M$24</f>
        <v>0.1327056019</v>
      </c>
      <c r="BA3013" s="372">
        <f>$AP2865*'Assumptions (T&amp;D)'!N$24</f>
        <v>0.1327056019</v>
      </c>
      <c r="BB3013" s="372">
        <f>$AP2865*'Assumptions (T&amp;D)'!O$24</f>
        <v>0.1327056019</v>
      </c>
      <c r="BC3013" s="372">
        <f>$AP2865*'Assumptions (T&amp;D)'!P$24</f>
        <v>0.1327056019</v>
      </c>
      <c r="BD3013" s="372">
        <f>$AP2865*'Assumptions (T&amp;D)'!Q$24</f>
        <v>0.1327056019</v>
      </c>
      <c r="BE3013" s="372">
        <f>$AP2865*'Assumptions (T&amp;D)'!R$24</f>
        <v>0.1327056019</v>
      </c>
      <c r="BF3013" s="372">
        <f>$AP2865*'Assumptions (T&amp;D)'!S$24</f>
        <v>0.1327056019</v>
      </c>
      <c r="BG3013" s="372">
        <f>$AP2865*'Assumptions (T&amp;D)'!T$24</f>
        <v>0.1327056019</v>
      </c>
      <c r="BH3013" s="372">
        <f>$AP2865*'Assumptions (T&amp;D)'!U$24</f>
        <v>0.1327056019</v>
      </c>
      <c r="BI3013" s="372">
        <f>$AP2865*'Assumptions (T&amp;D)'!V$24</f>
        <v>0.1327056019</v>
      </c>
      <c r="BJ3013" s="372">
        <f>$AP2865*'Assumptions (T&amp;D)'!W$24</f>
        <v>0.06635280097</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0.114206434</v>
      </c>
      <c r="AR3014" s="372">
        <f>$AQ2865*'Assumptions (T&amp;D)'!D$24</f>
        <v>0.2198854543</v>
      </c>
      <c r="AS3014" s="372">
        <f>$AQ2865*'Assumptions (T&amp;D)'!E$24</f>
        <v>0.2034397278</v>
      </c>
      <c r="AT3014" s="372">
        <f>$AQ2865*'Assumptions (T&amp;D)'!F$24</f>
        <v>0.1882122033</v>
      </c>
      <c r="AU3014" s="372">
        <f>$AQ2865*'Assumptions (T&amp;D)'!G$24</f>
        <v>0.1738983302</v>
      </c>
      <c r="AV3014" s="372">
        <f>$AQ2865*'Assumptions (T&amp;D)'!H$24</f>
        <v>0.1611072096</v>
      </c>
      <c r="AW3014" s="372">
        <f>$AQ2865*'Assumptions (T&amp;D)'!I$24</f>
        <v>0.14892519</v>
      </c>
      <c r="AX3014" s="372">
        <f>$AQ2865*'Assumptions (T&amp;D)'!J$24</f>
        <v>0.1376568218</v>
      </c>
      <c r="AY3014" s="372">
        <f>$AQ2865*'Assumptions (T&amp;D)'!K$24</f>
        <v>0.1358295189</v>
      </c>
      <c r="AZ3014" s="372">
        <f>$AQ2865*'Assumptions (T&amp;D)'!L$24</f>
        <v>0.1358295189</v>
      </c>
      <c r="BA3014" s="372">
        <f>$AQ2865*'Assumptions (T&amp;D)'!M$24</f>
        <v>0.1358295189</v>
      </c>
      <c r="BB3014" s="372">
        <f>$AQ2865*'Assumptions (T&amp;D)'!N$24</f>
        <v>0.1358295189</v>
      </c>
      <c r="BC3014" s="372">
        <f>$AQ2865*'Assumptions (T&amp;D)'!O$24</f>
        <v>0.1358295189</v>
      </c>
      <c r="BD3014" s="372">
        <f>$AQ2865*'Assumptions (T&amp;D)'!P$24</f>
        <v>0.1358295189</v>
      </c>
      <c r="BE3014" s="372">
        <f>$AQ2865*'Assumptions (T&amp;D)'!Q$24</f>
        <v>0.1358295189</v>
      </c>
      <c r="BF3014" s="372">
        <f>$AQ2865*'Assumptions (T&amp;D)'!R$24</f>
        <v>0.1358295189</v>
      </c>
      <c r="BG3014" s="372">
        <f>$AQ2865*'Assumptions (T&amp;D)'!S$24</f>
        <v>0.1358295189</v>
      </c>
      <c r="BH3014" s="372">
        <f>$AQ2865*'Assumptions (T&amp;D)'!T$24</f>
        <v>0.1358295189</v>
      </c>
      <c r="BI3014" s="372">
        <f>$AQ2865*'Assumptions (T&amp;D)'!U$24</f>
        <v>0.1358295189</v>
      </c>
      <c r="BJ3014" s="372">
        <f>$AQ2865*'Assumptions (T&amp;D)'!V$24</f>
        <v>0.1358295189</v>
      </c>
      <c r="BK3014" s="372">
        <f>$AQ2865*'Assumptions (T&amp;D)'!W$24</f>
        <v>0.06791475943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0.1168932721</v>
      </c>
      <c r="AS3015" s="372">
        <f>$AR2865*'Assumptions (T&amp;D)'!D$24</f>
        <v>0.2250585133</v>
      </c>
      <c r="AT3015" s="372">
        <f>$AR2865*'Assumptions (T&amp;D)'!E$24</f>
        <v>0.2082258821</v>
      </c>
      <c r="AU3015" s="372">
        <f>$AR2865*'Assumptions (T&amp;D)'!F$24</f>
        <v>0.1926401125</v>
      </c>
      <c r="AV3015" s="372">
        <f>$AR2865*'Assumptions (T&amp;D)'!G$24</f>
        <v>0.177989489</v>
      </c>
      <c r="AW3015" s="372">
        <f>$AR2865*'Assumptions (T&amp;D)'!H$24</f>
        <v>0.1648974426</v>
      </c>
      <c r="AX3015" s="372">
        <f>$AR2865*'Assumptions (T&amp;D)'!I$24</f>
        <v>0.1524288269</v>
      </c>
      <c r="AY3015" s="372">
        <f>$AR2865*'Assumptions (T&amp;D)'!J$24</f>
        <v>0.1408953574</v>
      </c>
      <c r="AZ3015" s="372">
        <f>$AR2865*'Assumptions (T&amp;D)'!K$24</f>
        <v>0.139025065</v>
      </c>
      <c r="BA3015" s="372">
        <f>$AR2865*'Assumptions (T&amp;D)'!L$24</f>
        <v>0.139025065</v>
      </c>
      <c r="BB3015" s="372">
        <f>$AR2865*'Assumptions (T&amp;D)'!M$24</f>
        <v>0.139025065</v>
      </c>
      <c r="BC3015" s="372">
        <f>$AR2865*'Assumptions (T&amp;D)'!N$24</f>
        <v>0.139025065</v>
      </c>
      <c r="BD3015" s="372">
        <f>$AR2865*'Assumptions (T&amp;D)'!O$24</f>
        <v>0.139025065</v>
      </c>
      <c r="BE3015" s="372">
        <f>$AR2865*'Assumptions (T&amp;D)'!P$24</f>
        <v>0.139025065</v>
      </c>
      <c r="BF3015" s="372">
        <f>$AR2865*'Assumptions (T&amp;D)'!Q$24</f>
        <v>0.139025065</v>
      </c>
      <c r="BG3015" s="372">
        <f>$AR2865*'Assumptions (T&amp;D)'!R$24</f>
        <v>0.139025065</v>
      </c>
      <c r="BH3015" s="372">
        <f>$AR2865*'Assumptions (T&amp;D)'!S$24</f>
        <v>0.139025065</v>
      </c>
      <c r="BI3015" s="372">
        <f>$AR2865*'Assumptions (T&amp;D)'!T$24</f>
        <v>0.139025065</v>
      </c>
      <c r="BJ3015" s="372">
        <f>$AR2865*'Assumptions (T&amp;D)'!U$24</f>
        <v>0.139025065</v>
      </c>
      <c r="BK3015" s="372">
        <f>$AR2865*'Assumptions (T&amp;D)'!V$24</f>
        <v>0.139025065</v>
      </c>
      <c r="BL3015" s="372">
        <f>$AR2865*'Assumptions (T&amp;D)'!W$24</f>
        <v>0.0695125325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0.119641691</v>
      </c>
      <c r="AT3016" s="372">
        <f>$AS2865*'Assumptions (T&amp;D)'!D$24</f>
        <v>0.2303501357</v>
      </c>
      <c r="AU3016" s="372">
        <f>$AS2865*'Assumptions (T&amp;D)'!E$24</f>
        <v>0.2131217322</v>
      </c>
      <c r="AV3016" s="372">
        <f>$AS2865*'Assumptions (T&amp;D)'!F$24</f>
        <v>0.1971695067</v>
      </c>
      <c r="AW3016" s="372">
        <f>$AS2865*'Assumptions (T&amp;D)'!G$24</f>
        <v>0.1821744148</v>
      </c>
      <c r="AX3016" s="372">
        <f>$AS2865*'Assumptions (T&amp;D)'!H$24</f>
        <v>0.1687745454</v>
      </c>
      <c r="AY3016" s="372">
        <f>$AS2865*'Assumptions (T&amp;D)'!I$24</f>
        <v>0.156012765</v>
      </c>
      <c r="AZ3016" s="372">
        <f>$AS2865*'Assumptions (T&amp;D)'!J$24</f>
        <v>0.1442081182</v>
      </c>
      <c r="BA3016" s="372">
        <f>$AS2865*'Assumptions (T&amp;D)'!K$24</f>
        <v>0.1422938511</v>
      </c>
      <c r="BB3016" s="372">
        <f>$AS2865*'Assumptions (T&amp;D)'!L$24</f>
        <v>0.1422938511</v>
      </c>
      <c r="BC3016" s="372">
        <f>$AS2865*'Assumptions (T&amp;D)'!M$24</f>
        <v>0.1422938511</v>
      </c>
      <c r="BD3016" s="372">
        <f>$AS2865*'Assumptions (T&amp;D)'!N$24</f>
        <v>0.1422938511</v>
      </c>
      <c r="BE3016" s="372">
        <f>$AS2865*'Assumptions (T&amp;D)'!O$24</f>
        <v>0.1422938511</v>
      </c>
      <c r="BF3016" s="372">
        <f>$AS2865*'Assumptions (T&amp;D)'!P$24</f>
        <v>0.1422938511</v>
      </c>
      <c r="BG3016" s="372">
        <f>$AS2865*'Assumptions (T&amp;D)'!Q$24</f>
        <v>0.1422938511</v>
      </c>
      <c r="BH3016" s="372">
        <f>$AS2865*'Assumptions (T&amp;D)'!R$24</f>
        <v>0.1422938511</v>
      </c>
      <c r="BI3016" s="372">
        <f>$AS2865*'Assumptions (T&amp;D)'!S$24</f>
        <v>0.1422938511</v>
      </c>
      <c r="BJ3016" s="372">
        <f>$AS2865*'Assumptions (T&amp;D)'!T$24</f>
        <v>0.1422938511</v>
      </c>
      <c r="BK3016" s="372">
        <f>$AS2865*'Assumptions (T&amp;D)'!U$24</f>
        <v>0.1422938511</v>
      </c>
      <c r="BL3016" s="372">
        <f>$AS2865*'Assumptions (T&amp;D)'!V$24</f>
        <v>0.1422938511</v>
      </c>
      <c r="BM3016" s="372">
        <f>$AS2865*'Assumptions (T&amp;D)'!W$24</f>
        <v>0.07114692556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0.1224530749</v>
      </c>
      <c r="AU3017" s="372">
        <f>$AT2865*'Assumptions (T&amp;D)'!D$24</f>
        <v>0.2357629868</v>
      </c>
      <c r="AV3017" s="372">
        <f>$AT2865*'Assumptions (T&amp;D)'!E$24</f>
        <v>0.218129744</v>
      </c>
      <c r="AW3017" s="372">
        <f>$AT2865*'Assumptions (T&amp;D)'!F$24</f>
        <v>0.2018026674</v>
      </c>
      <c r="AX3017" s="372">
        <f>$AT2865*'Assumptions (T&amp;D)'!G$24</f>
        <v>0.1864552153</v>
      </c>
      <c r="AY3017" s="372">
        <f>$AT2865*'Assumptions (T&amp;D)'!H$24</f>
        <v>0.1727404709</v>
      </c>
      <c r="AZ3017" s="372">
        <f>$AT2865*'Assumptions (T&amp;D)'!I$24</f>
        <v>0.1596788096</v>
      </c>
      <c r="BA3017" s="372">
        <f>$AT2865*'Assumptions (T&amp;D)'!J$24</f>
        <v>0.1475967729</v>
      </c>
      <c r="BB3017" s="372">
        <f>$AT2865*'Assumptions (T&amp;D)'!K$24</f>
        <v>0.1456375237</v>
      </c>
      <c r="BC3017" s="372">
        <f>$AT2865*'Assumptions (T&amp;D)'!L$24</f>
        <v>0.1456375237</v>
      </c>
      <c r="BD3017" s="372">
        <f>$AT2865*'Assumptions (T&amp;D)'!M$24</f>
        <v>0.1456375237</v>
      </c>
      <c r="BE3017" s="372">
        <f>$AT2865*'Assumptions (T&amp;D)'!N$24</f>
        <v>0.1456375237</v>
      </c>
      <c r="BF3017" s="372">
        <f>$AT2865*'Assumptions (T&amp;D)'!O$24</f>
        <v>0.1456375237</v>
      </c>
      <c r="BG3017" s="372">
        <f>$AT2865*'Assumptions (T&amp;D)'!P$24</f>
        <v>0.1456375237</v>
      </c>
      <c r="BH3017" s="372">
        <f>$AT2865*'Assumptions (T&amp;D)'!Q$24</f>
        <v>0.1456375237</v>
      </c>
      <c r="BI3017" s="372">
        <f>$AT2865*'Assumptions (T&amp;D)'!R$24</f>
        <v>0.1456375237</v>
      </c>
      <c r="BJ3017" s="372">
        <f>$AT2865*'Assumptions (T&amp;D)'!S$24</f>
        <v>0.1456375237</v>
      </c>
      <c r="BK3017" s="372">
        <f>$AT2865*'Assumptions (T&amp;D)'!T$24</f>
        <v>0.1456375237</v>
      </c>
      <c r="BL3017" s="372">
        <f>$AT2865*'Assumptions (T&amp;D)'!U$24</f>
        <v>0.1456375237</v>
      </c>
      <c r="BM3017" s="372">
        <f>$AT2865*'Assumptions (T&amp;D)'!V$24</f>
        <v>0.1456375237</v>
      </c>
      <c r="BN3017" s="372">
        <f>$AT2865*'Assumptions (T&amp;D)'!W$24</f>
        <v>0.07281876185</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0.1253288389</v>
      </c>
      <c r="AV3018" s="372">
        <f>$AU2865*'Assumptions (T&amp;D)'!D$24</f>
        <v>0.2412997911</v>
      </c>
      <c r="AW3018" s="372">
        <f>$AU2865*'Assumptions (T&amp;D)'!E$24</f>
        <v>0.2232524383</v>
      </c>
      <c r="AX3018" s="372">
        <f>$AU2865*'Assumptions (T&amp;D)'!F$24</f>
        <v>0.2065419264</v>
      </c>
      <c r="AY3018" s="372">
        <f>$AU2865*'Assumptions (T&amp;D)'!G$24</f>
        <v>0.1908340453</v>
      </c>
      <c r="AZ3018" s="372">
        <f>$AU2865*'Assumptions (T&amp;D)'!H$24</f>
        <v>0.1767972154</v>
      </c>
      <c r="BA3018" s="372">
        <f>$AU2865*'Assumptions (T&amp;D)'!I$24</f>
        <v>0.1634288059</v>
      </c>
      <c r="BB3018" s="372">
        <f>$AU2865*'Assumptions (T&amp;D)'!J$24</f>
        <v>0.1510630271</v>
      </c>
      <c r="BC3018" s="372">
        <f>$AU2865*'Assumptions (T&amp;D)'!K$24</f>
        <v>0.1490577657</v>
      </c>
      <c r="BD3018" s="372">
        <f>$AU2865*'Assumptions (T&amp;D)'!L$24</f>
        <v>0.1490577657</v>
      </c>
      <c r="BE3018" s="372">
        <f>$AU2865*'Assumptions (T&amp;D)'!M$24</f>
        <v>0.1490577657</v>
      </c>
      <c r="BF3018" s="372">
        <f>$AU2865*'Assumptions (T&amp;D)'!N$24</f>
        <v>0.1490577657</v>
      </c>
      <c r="BG3018" s="372">
        <f>$AU2865*'Assumptions (T&amp;D)'!O$24</f>
        <v>0.1490577657</v>
      </c>
      <c r="BH3018" s="372">
        <f>$AU2865*'Assumptions (T&amp;D)'!P$24</f>
        <v>0.1490577657</v>
      </c>
      <c r="BI3018" s="372">
        <f>$AU2865*'Assumptions (T&amp;D)'!Q$24</f>
        <v>0.1490577657</v>
      </c>
      <c r="BJ3018" s="372">
        <f>$AU2865*'Assumptions (T&amp;D)'!R$24</f>
        <v>0.1490577657</v>
      </c>
      <c r="BK3018" s="372">
        <f>$AU2865*'Assumptions (T&amp;D)'!S$24</f>
        <v>0.1490577657</v>
      </c>
      <c r="BL3018" s="372">
        <f>$AU2865*'Assumptions (T&amp;D)'!T$24</f>
        <v>0.1490577657</v>
      </c>
      <c r="BM3018" s="372">
        <f>$AU2865*'Assumptions (T&amp;D)'!U$24</f>
        <v>0.1490577657</v>
      </c>
      <c r="BN3018" s="372">
        <f>$AU2865*'Assumptions (T&amp;D)'!V$24</f>
        <v>0.1490577657</v>
      </c>
      <c r="BO3018" s="372">
        <f>$AU2865*'Assumptions (T&amp;D)'!W$24</f>
        <v>0.07452888284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0.1282704293</v>
      </c>
      <c r="AW3019" s="372">
        <f>$AV2865*'Assumptions (T&amp;D)'!D$24</f>
        <v>0.2469633333</v>
      </c>
      <c r="AX3019" s="372">
        <f>$AV2865*'Assumptions (T&amp;D)'!E$24</f>
        <v>0.2284923915</v>
      </c>
      <c r="AY3019" s="372">
        <f>$AV2865*'Assumptions (T&amp;D)'!F$24</f>
        <v>0.2113896675</v>
      </c>
      <c r="AZ3019" s="372">
        <f>$AV2865*'Assumptions (T&amp;D)'!G$24</f>
        <v>0.1953131071</v>
      </c>
      <c r="BA3019" s="372">
        <f>$AV2865*'Assumptions (T&amp;D)'!H$24</f>
        <v>0.180946819</v>
      </c>
      <c r="BB3019" s="372">
        <f>$AV2865*'Assumptions (T&amp;D)'!I$24</f>
        <v>0.1672646398</v>
      </c>
      <c r="BC3019" s="372">
        <f>$AV2865*'Assumptions (T&amp;D)'!J$24</f>
        <v>0.1546086242</v>
      </c>
      <c r="BD3019" s="372">
        <f>$AV2865*'Assumptions (T&amp;D)'!K$24</f>
        <v>0.1525562973</v>
      </c>
      <c r="BE3019" s="372">
        <f>$AV2865*'Assumptions (T&amp;D)'!L$24</f>
        <v>0.1525562973</v>
      </c>
      <c r="BF3019" s="372">
        <f>$AV2865*'Assumptions (T&amp;D)'!M$24</f>
        <v>0.1525562973</v>
      </c>
      <c r="BG3019" s="372">
        <f>$AV2865*'Assumptions (T&amp;D)'!N$24</f>
        <v>0.1525562973</v>
      </c>
      <c r="BH3019" s="372">
        <f>$AV2865*'Assumptions (T&amp;D)'!O$24</f>
        <v>0.1525562973</v>
      </c>
      <c r="BI3019" s="372">
        <f>$AV2865*'Assumptions (T&amp;D)'!P$24</f>
        <v>0.1525562973</v>
      </c>
      <c r="BJ3019" s="372">
        <f>$AV2865*'Assumptions (T&amp;D)'!Q$24</f>
        <v>0.1525562973</v>
      </c>
      <c r="BK3019" s="372">
        <f>$AV2865*'Assumptions (T&amp;D)'!R$24</f>
        <v>0.1525562973</v>
      </c>
      <c r="BL3019" s="372">
        <f>$AV2865*'Assumptions (T&amp;D)'!S$24</f>
        <v>0.1525562973</v>
      </c>
      <c r="BM3019" s="372">
        <f>$AV2865*'Assumptions (T&amp;D)'!T$24</f>
        <v>0.1525562973</v>
      </c>
      <c r="BN3019" s="372">
        <f>$AV2865*'Assumptions (T&amp;D)'!U$24</f>
        <v>0.1525562973</v>
      </c>
      <c r="BO3019" s="372">
        <f>$AV2865*'Assumptions (T&amp;D)'!V$24</f>
        <v>0.1525562973</v>
      </c>
      <c r="BP3019" s="372">
        <f>$AV2865*'Assumptions (T&amp;D)'!W$24</f>
        <v>0.07627814864</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0.1312793247</v>
      </c>
      <c r="AX3020" s="372">
        <f>$AW2865*'Assumptions (T&amp;D)'!D$24</f>
        <v>0.2527564597</v>
      </c>
      <c r="AY3020" s="372">
        <f>$AW2865*'Assumptions (T&amp;D)'!E$24</f>
        <v>0.233852237</v>
      </c>
      <c r="AZ3020" s="372">
        <f>$AW2865*'Assumptions (T&amp;D)'!F$24</f>
        <v>0.216348327</v>
      </c>
      <c r="BA3020" s="372">
        <f>$AW2865*'Assumptions (T&amp;D)'!G$24</f>
        <v>0.1998946517</v>
      </c>
      <c r="BB3020" s="372">
        <f>$AW2865*'Assumptions (T&amp;D)'!H$24</f>
        <v>0.1851913673</v>
      </c>
      <c r="BC3020" s="372">
        <f>$AW2865*'Assumptions (T&amp;D)'!I$24</f>
        <v>0.1711882393</v>
      </c>
      <c r="BD3020" s="372">
        <f>$AW2865*'Assumptions (T&amp;D)'!J$24</f>
        <v>0.158235346</v>
      </c>
      <c r="BE3020" s="372">
        <f>$AW2865*'Assumptions (T&amp;D)'!K$24</f>
        <v>0.1561348768</v>
      </c>
      <c r="BF3020" s="372">
        <f>$AW2865*'Assumptions (T&amp;D)'!L$24</f>
        <v>0.1561348768</v>
      </c>
      <c r="BG3020" s="372">
        <f>$AW2865*'Assumptions (T&amp;D)'!M$24</f>
        <v>0.1561348768</v>
      </c>
      <c r="BH3020" s="372">
        <f>$AW2865*'Assumptions (T&amp;D)'!N$24</f>
        <v>0.1561348768</v>
      </c>
      <c r="BI3020" s="372">
        <f>$AW2865*'Assumptions (T&amp;D)'!O$24</f>
        <v>0.1561348768</v>
      </c>
      <c r="BJ3020" s="372">
        <f>$AW2865*'Assumptions (T&amp;D)'!P$24</f>
        <v>0.1561348768</v>
      </c>
      <c r="BK3020" s="372">
        <f>$AW2865*'Assumptions (T&amp;D)'!Q$24</f>
        <v>0.1561348768</v>
      </c>
      <c r="BL3020" s="372">
        <f>$AW2865*'Assumptions (T&amp;D)'!R$24</f>
        <v>0.1561348768</v>
      </c>
      <c r="BM3020" s="372">
        <f>$AW2865*'Assumptions (T&amp;D)'!S$24</f>
        <v>0.1561348768</v>
      </c>
      <c r="BN3020" s="372">
        <f>$AW2865*'Assumptions (T&amp;D)'!T$24</f>
        <v>0.1561348768</v>
      </c>
      <c r="BO3020" s="372">
        <f>$AW2865*'Assumptions (T&amp;D)'!U$24</f>
        <v>0.1561348768</v>
      </c>
      <c r="BP3020" s="372">
        <f>$AW2865*'Assumptions (T&amp;D)'!V$24</f>
        <v>0.1561348768</v>
      </c>
      <c r="BQ3020" s="372">
        <f>$AW2865*'Assumptions (T&amp;D)'!W$24</f>
        <v>0.07806743839</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0.1343570359</v>
      </c>
      <c r="AY3021" s="372">
        <f>$AX2865*'Assumptions (T&amp;D)'!D$24</f>
        <v>0.2586820798</v>
      </c>
      <c r="AZ3021" s="372">
        <f>$AX2865*'Assumptions (T&amp;D)'!E$24</f>
        <v>0.2393346667</v>
      </c>
      <c r="BA3021" s="372">
        <f>$AX2865*'Assumptions (T&amp;D)'!F$24</f>
        <v>0.2214203952</v>
      </c>
      <c r="BB3021" s="372">
        <f>$AX2865*'Assumptions (T&amp;D)'!G$24</f>
        <v>0.20458098</v>
      </c>
      <c r="BC3021" s="372">
        <f>$AX2865*'Assumptions (T&amp;D)'!H$24</f>
        <v>0.189532992</v>
      </c>
      <c r="BD3021" s="372">
        <f>$AX2865*'Assumptions (T&amp;D)'!I$24</f>
        <v>0.1752015748</v>
      </c>
      <c r="BE3021" s="372">
        <f>$AX2865*'Assumptions (T&amp;D)'!J$24</f>
        <v>0.161945014</v>
      </c>
      <c r="BF3021" s="372">
        <f>$AX2865*'Assumptions (T&amp;D)'!K$24</f>
        <v>0.1597953014</v>
      </c>
      <c r="BG3021" s="372">
        <f>$AX2865*'Assumptions (T&amp;D)'!L$24</f>
        <v>0.1597953014</v>
      </c>
      <c r="BH3021" s="372">
        <f>$AX2865*'Assumptions (T&amp;D)'!M$24</f>
        <v>0.1597953014</v>
      </c>
      <c r="BI3021" s="372">
        <f>$AX2865*'Assumptions (T&amp;D)'!N$24</f>
        <v>0.1597953014</v>
      </c>
      <c r="BJ3021" s="372">
        <f>$AX2865*'Assumptions (T&amp;D)'!O$24</f>
        <v>0.1597953014</v>
      </c>
      <c r="BK3021" s="372">
        <f>$AX2865*'Assumptions (T&amp;D)'!P$24</f>
        <v>0.1597953014</v>
      </c>
      <c r="BL3021" s="372">
        <f>$AX2865*'Assumptions (T&amp;D)'!Q$24</f>
        <v>0.1597953014</v>
      </c>
      <c r="BM3021" s="372">
        <f>$AX2865*'Assumptions (T&amp;D)'!R$24</f>
        <v>0.1597953014</v>
      </c>
      <c r="BN3021" s="372">
        <f>$AX2865*'Assumptions (T&amp;D)'!S$24</f>
        <v>0.1597953014</v>
      </c>
      <c r="BO3021" s="372">
        <f>$AX2865*'Assumptions (T&amp;D)'!T$24</f>
        <v>0.1597953014</v>
      </c>
      <c r="BP3021" s="372">
        <f>$AX2865*'Assumptions (T&amp;D)'!U$24</f>
        <v>0.1597953014</v>
      </c>
      <c r="BQ3021" s="372">
        <f>$AX2865*'Assumptions (T&amp;D)'!V$24</f>
        <v>0.1597953014</v>
      </c>
      <c r="BR3021" s="372">
        <f>$AX2865*'Assumptions (T&amp;D)'!W$24</f>
        <v>0.0798976507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0.1375051077</v>
      </c>
      <c r="AZ3022" s="372">
        <f>$AY2865*'Assumptions (T&amp;D)'!D$24</f>
        <v>0.2647431673</v>
      </c>
      <c r="BA3022" s="372">
        <f>$AY2865*'Assumptions (T&amp;D)'!E$24</f>
        <v>0.2449424318</v>
      </c>
      <c r="BB3022" s="372">
        <f>$AY2865*'Assumptions (T&amp;D)'!F$24</f>
        <v>0.2266084175</v>
      </c>
      <c r="BC3022" s="372">
        <f>$AY2865*'Assumptions (T&amp;D)'!G$24</f>
        <v>0.209374444</v>
      </c>
      <c r="BD3022" s="372">
        <f>$AY2865*'Assumptions (T&amp;D)'!H$24</f>
        <v>0.1939738719</v>
      </c>
      <c r="BE3022" s="372">
        <f>$AY2865*'Assumptions (T&amp;D)'!I$24</f>
        <v>0.1793066604</v>
      </c>
      <c r="BF3022" s="372">
        <f>$AY2865*'Assumptions (T&amp;D)'!J$24</f>
        <v>0.1657394898</v>
      </c>
      <c r="BG3022" s="372">
        <f>$AY2865*'Assumptions (T&amp;D)'!K$24</f>
        <v>0.1635394081</v>
      </c>
      <c r="BH3022" s="372">
        <f>$AY2865*'Assumptions (T&amp;D)'!L$24</f>
        <v>0.1635394081</v>
      </c>
      <c r="BI3022" s="372">
        <f>$AY2865*'Assumptions (T&amp;D)'!M$24</f>
        <v>0.1635394081</v>
      </c>
      <c r="BJ3022" s="372">
        <f>$AY2865*'Assumptions (T&amp;D)'!N$24</f>
        <v>0.1635394081</v>
      </c>
      <c r="BK3022" s="372">
        <f>$AY2865*'Assumptions (T&amp;D)'!O$24</f>
        <v>0.1635394081</v>
      </c>
      <c r="BL3022" s="372">
        <f>$AY2865*'Assumptions (T&amp;D)'!P$24</f>
        <v>0.1635394081</v>
      </c>
      <c r="BM3022" s="372">
        <f>$AY2865*'Assumptions (T&amp;D)'!Q$24</f>
        <v>0.1635394081</v>
      </c>
      <c r="BN3022" s="372">
        <f>$AY2865*'Assumptions (T&amp;D)'!R$24</f>
        <v>0.1635394081</v>
      </c>
      <c r="BO3022" s="372">
        <f>$AY2865*'Assumptions (T&amp;D)'!S$24</f>
        <v>0.1635394081</v>
      </c>
      <c r="BP3022" s="372">
        <f>$AY2865*'Assumptions (T&amp;D)'!T$24</f>
        <v>0.1635394081</v>
      </c>
      <c r="BQ3022" s="372">
        <f>$AY2865*'Assumptions (T&amp;D)'!U$24</f>
        <v>0.1635394081</v>
      </c>
      <c r="BR3022" s="372">
        <f>$AY2865*'Assumptions (T&amp;D)'!V$24</f>
        <v>0.1635394081</v>
      </c>
      <c r="BS3022" s="372">
        <f>$AY2865*'Assumptions (T&amp;D)'!W$24</f>
        <v>0.08176970404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0.1407251186</v>
      </c>
      <c r="BA3023" s="372">
        <f>$AZ2865*'Assumptions (T&amp;D)'!D$24</f>
        <v>0.2709427617</v>
      </c>
      <c r="BB3023" s="372">
        <f>$AZ2865*'Assumptions (T&amp;D)'!E$24</f>
        <v>0.2506783446</v>
      </c>
      <c r="BC3023" s="372">
        <f>$AZ2865*'Assumptions (T&amp;D)'!F$24</f>
        <v>0.2319149955</v>
      </c>
      <c r="BD3023" s="372">
        <f>$AZ2865*'Assumptions (T&amp;D)'!G$24</f>
        <v>0.2142774473</v>
      </c>
      <c r="BE3023" s="372">
        <f>$AZ2865*'Assumptions (T&amp;D)'!H$24</f>
        <v>0.198516234</v>
      </c>
      <c r="BF3023" s="372">
        <f>$AZ2865*'Assumptions (T&amp;D)'!I$24</f>
        <v>0.1835055547</v>
      </c>
      <c r="BG3023" s="372">
        <f>$AZ2865*'Assumptions (T&amp;D)'!J$24</f>
        <v>0.1696206763</v>
      </c>
      <c r="BH3023" s="372">
        <f>$AZ2865*'Assumptions (T&amp;D)'!K$24</f>
        <v>0.1673690744</v>
      </c>
      <c r="BI3023" s="372">
        <f>$AZ2865*'Assumptions (T&amp;D)'!L$24</f>
        <v>0.1673690744</v>
      </c>
      <c r="BJ3023" s="372">
        <f>$AZ2865*'Assumptions (T&amp;D)'!M$24</f>
        <v>0.1673690744</v>
      </c>
      <c r="BK3023" s="372">
        <f>$AZ2865*'Assumptions (T&amp;D)'!N$24</f>
        <v>0.1673690744</v>
      </c>
      <c r="BL3023" s="372">
        <f>$AZ2865*'Assumptions (T&amp;D)'!O$24</f>
        <v>0.1673690744</v>
      </c>
      <c r="BM3023" s="372">
        <f>$AZ2865*'Assumptions (T&amp;D)'!P$24</f>
        <v>0.1673690744</v>
      </c>
      <c r="BN3023" s="372">
        <f>$AZ2865*'Assumptions (T&amp;D)'!Q$24</f>
        <v>0.1673690744</v>
      </c>
      <c r="BO3023" s="372">
        <f>$AZ2865*'Assumptions (T&amp;D)'!R$24</f>
        <v>0.1673690744</v>
      </c>
      <c r="BP3023" s="372">
        <f>$AZ2865*'Assumptions (T&amp;D)'!S$24</f>
        <v>0.1673690744</v>
      </c>
      <c r="BQ3023" s="372">
        <f>$AZ2865*'Assumptions (T&amp;D)'!T$24</f>
        <v>0.1673690744</v>
      </c>
      <c r="BR3023" s="372">
        <f>$AZ2865*'Assumptions (T&amp;D)'!U$24</f>
        <v>0.1673690744</v>
      </c>
      <c r="BS3023" s="372">
        <f>$AZ2865*'Assumptions (T&amp;D)'!V$24</f>
        <v>0.1673690744</v>
      </c>
      <c r="BT3023" s="372">
        <f>$AZ2865*'Assumptions (T&amp;D)'!W$24</f>
        <v>0.08368453721</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0.1435041541</v>
      </c>
      <c r="BB3024" s="372">
        <f>$BA2865*'Assumptions (T&amp;D)'!D$24</f>
        <v>0.2762933313</v>
      </c>
      <c r="BC3024" s="372">
        <f>$BA2865*'Assumptions (T&amp;D)'!E$24</f>
        <v>0.2556287332</v>
      </c>
      <c r="BD3024" s="372">
        <f>$BA2865*'Assumptions (T&amp;D)'!F$24</f>
        <v>0.2364948459</v>
      </c>
      <c r="BE3024" s="372">
        <f>$BA2865*'Assumptions (T&amp;D)'!G$24</f>
        <v>0.218508992</v>
      </c>
      <c r="BF3024" s="372">
        <f>$BA2865*'Assumptions (T&amp;D)'!H$24</f>
        <v>0.2024365267</v>
      </c>
      <c r="BG3024" s="372">
        <f>$BA2865*'Assumptions (T&amp;D)'!I$24</f>
        <v>0.1871294169</v>
      </c>
      <c r="BH3024" s="372">
        <f>$BA2865*'Assumptions (T&amp;D)'!J$24</f>
        <v>0.1729703404</v>
      </c>
      <c r="BI3024" s="372">
        <f>$BA2865*'Assumptions (T&amp;D)'!K$24</f>
        <v>0.1706742739</v>
      </c>
      <c r="BJ3024" s="372">
        <f>$BA2865*'Assumptions (T&amp;D)'!L$24</f>
        <v>0.1706742739</v>
      </c>
      <c r="BK3024" s="372">
        <f>$BA2865*'Assumptions (T&amp;D)'!M$24</f>
        <v>0.1706742739</v>
      </c>
      <c r="BL3024" s="372">
        <f>$BA2865*'Assumptions (T&amp;D)'!N$24</f>
        <v>0.1706742739</v>
      </c>
      <c r="BM3024" s="372">
        <f>$BA2865*'Assumptions (T&amp;D)'!O$24</f>
        <v>0.1706742739</v>
      </c>
      <c r="BN3024" s="372">
        <f>$BA2865*'Assumptions (T&amp;D)'!P$24</f>
        <v>0.1706742739</v>
      </c>
      <c r="BO3024" s="372">
        <f>$BA2865*'Assumptions (T&amp;D)'!Q$24</f>
        <v>0.1706742739</v>
      </c>
      <c r="BP3024" s="372">
        <f>$BA2865*'Assumptions (T&amp;D)'!R$24</f>
        <v>0.1706742739</v>
      </c>
      <c r="BQ3024" s="372">
        <f>$BA2865*'Assumptions (T&amp;D)'!S$24</f>
        <v>0.1706742739</v>
      </c>
      <c r="BR3024" s="372">
        <f>$BA2865*'Assumptions (T&amp;D)'!T$24</f>
        <v>0.1706742739</v>
      </c>
      <c r="BS3024" s="372">
        <f>$BA2865*'Assumptions (T&amp;D)'!U$24</f>
        <v>0.1706742739</v>
      </c>
      <c r="BT3024" s="372">
        <f>$BA2865*'Assumptions (T&amp;D)'!V$24</f>
        <v>0.1706742739</v>
      </c>
      <c r="BU3024" s="372">
        <f>$BA2865*'Assumptions (T&amp;D)'!W$24</f>
        <v>0.08533713697</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58.59958919</v>
      </c>
      <c r="D3025" s="377">
        <f>(1/(1-'Assumptions (T&amp;D)'!D$26))*(D2862+D2972+(D2863-D2972-D2863*'Assumptions (T&amp;D)'!$C$25)*'Assumptions (T&amp;D)'!$C$22)</f>
        <v>60.0791886</v>
      </c>
      <c r="E3025" s="377">
        <f>(1/(1-'Assumptions (T&amp;D)'!E$26))*(E2862+E2972+(E2863-E2972-E2863*'Assumptions (T&amp;D)'!$C$25)*'Assumptions (T&amp;D)'!$C$22)</f>
        <v>61.65818115</v>
      </c>
      <c r="F3025" s="377">
        <f>(1/(1-'Assumptions (T&amp;D)'!F$26))*(F2862+F2972+(F2863-F2972-F2863*'Assumptions (T&amp;D)'!$C$25)*'Assumptions (T&amp;D)'!$C$22)</f>
        <v>64.96930857</v>
      </c>
      <c r="G3025" s="377">
        <f>(1/(1-'Assumptions (T&amp;D)'!G$26))*(G2862+G2972+(G2863-G2972-G2863*'Assumptions (T&amp;D)'!$C$25)*'Assumptions (T&amp;D)'!$C$22)</f>
        <v>67.87789479</v>
      </c>
      <c r="H3025" s="377">
        <f>(1/(1-'Assumptions (T&amp;D)'!H$26))*(H2862+H2972+(H2863-H2972-H2863*'Assumptions (T&amp;D)'!$C$25)*'Assumptions (T&amp;D)'!$C$22)</f>
        <v>71.50886125</v>
      </c>
      <c r="I3025" s="377">
        <f>(1/(1-'Assumptions (T&amp;D)'!I$26))*(I2862+I2972+(I2863-I2972-I2863*'Assumptions (T&amp;D)'!$C$25)*'Assumptions (T&amp;D)'!$C$22)</f>
        <v>75.29143852</v>
      </c>
      <c r="J3025" s="377">
        <f>(1/(1-'Assumptions (T&amp;D)'!J$26))*(J2862+J2972+(J2863-J2972-J2863*'Assumptions (T&amp;D)'!$C$25)*'Assumptions (T&amp;D)'!$C$22)</f>
        <v>79.09093134</v>
      </c>
      <c r="K3025" s="377">
        <f>(1/(1-'Assumptions (T&amp;D)'!K$26))*(K2862+K2972+(K2863-K2972-K2863*'Assumptions (T&amp;D)'!$C$25)*'Assumptions (T&amp;D)'!$C$22)</f>
        <v>83.21116721</v>
      </c>
      <c r="L3025" s="377">
        <f>(1/(1-'Assumptions (T&amp;D)'!L$26))*(L2862+L2972+(L2863-L2972-L2863*'Assumptions (T&amp;D)'!$C$25)*'Assumptions (T&amp;D)'!$C$22)</f>
        <v>87.83454334</v>
      </c>
      <c r="M3025" s="377">
        <f>(1/(1-'Assumptions (T&amp;D)'!M$26))*(M2862+M2972+(M2863-M2972-M2863*'Assumptions (T&amp;D)'!$C$25)*'Assumptions (T&amp;D)'!$C$22)</f>
        <v>92.61503835</v>
      </c>
      <c r="N3025" s="377">
        <f>(1/(1-'Assumptions (T&amp;D)'!N$26))*(N2862+N2972+(N2863-N2972-N2863*'Assumptions (T&amp;D)'!$C$25)*'Assumptions (T&amp;D)'!$C$22)</f>
        <v>95.93980826</v>
      </c>
      <c r="O3025" s="377">
        <f>(1/(1-'Assumptions (T&amp;D)'!O$26))*(O2862+O2972+(O2863-O2972-O2863*'Assumptions (T&amp;D)'!$C$25)*'Assumptions (T&amp;D)'!$C$22)</f>
        <v>100.3998603</v>
      </c>
      <c r="P3025" s="377">
        <f>(1/(1-'Assumptions (T&amp;D)'!P$26))*(P2862+P2972+(P2863-P2972-P2863*'Assumptions (T&amp;D)'!$C$25)*'Assumptions (T&amp;D)'!$C$22)</f>
        <v>104.5779586</v>
      </c>
      <c r="Q3025" s="377">
        <f>(1/(1-'Assumptions (T&amp;D)'!Q$26))*(Q2862+Q2972+(Q2863-Q2972-Q2863*'Assumptions (T&amp;D)'!$C$25)*'Assumptions (T&amp;D)'!$C$22)</f>
        <v>109.3072725</v>
      </c>
      <c r="R3025" s="377">
        <f>(1/(1-'Assumptions (T&amp;D)'!R$26))*(R2862+R2972+(R2863-R2972-R2863*'Assumptions (T&amp;D)'!$C$25)*'Assumptions (T&amp;D)'!$C$22)</f>
        <v>113.9356243</v>
      </c>
      <c r="S3025" s="377">
        <f>(1/(1-'Assumptions (T&amp;D)'!S$26))*(S2862+S2972+(S2863-S2972-S2863*'Assumptions (T&amp;D)'!$C$25)*'Assumptions (T&amp;D)'!$C$22)</f>
        <v>118.6984217</v>
      </c>
      <c r="T3025" s="377">
        <f>(1/(1-'Assumptions (T&amp;D)'!T$26))*(T2862+T2972+(T2863-T2972-T2863*'Assumptions (T&amp;D)'!$C$25)*'Assumptions (T&amp;D)'!$C$22)</f>
        <v>6.690620538</v>
      </c>
      <c r="U3025" s="377">
        <f>(1/(1-'Assumptions (T&amp;D)'!U$26))*(U2862+U2972+(U2863-U2972-U2863*'Assumptions (T&amp;D)'!$C$25)*'Assumptions (T&amp;D)'!$C$22)</f>
        <v>5.525452899</v>
      </c>
      <c r="V3025" s="377">
        <f>(1/(1-'Assumptions (T&amp;D)'!V$26))*(V2862+V2972+(V2863-V2972-V2863*'Assumptions (T&amp;D)'!$C$25)*'Assumptions (T&amp;D)'!$C$22)</f>
        <v>5.78877782</v>
      </c>
      <c r="W3025" s="377">
        <f>(1/(1-'Assumptions (T&amp;D)'!W$26))*(W2862+W2972+(W2863-W2972-W2863*'Assumptions (T&amp;D)'!$C$25)*'Assumptions (T&amp;D)'!$C$22)</f>
        <v>5.972586595</v>
      </c>
      <c r="X3025" s="377">
        <f>(1/(1-'Assumptions (T&amp;D)'!X$26))*(X2862+X2972+(X2863-X2972-X2863*'Assumptions (T&amp;D)'!$C$25)*'Assumptions (T&amp;D)'!$C$22)</f>
        <v>6.145663295</v>
      </c>
      <c r="Y3025" s="377">
        <f>(1/(1-'Assumptions (T&amp;D)'!Y$26))*(Y2862+Y2972+(Y2863-Y2972-Y2863*'Assumptions (T&amp;D)'!$C$25)*'Assumptions (T&amp;D)'!$C$22)</f>
        <v>6.400767655</v>
      </c>
      <c r="Z3025" s="377">
        <f>(1/(1-'Assumptions (T&amp;D)'!Z$26))*(Z2862+Z2972+(Z2863-Z2972-Z2863*'Assumptions (T&amp;D)'!$C$25)*'Assumptions (T&amp;D)'!$C$22)</f>
        <v>6.66277428</v>
      </c>
      <c r="AA3025" s="377">
        <f>(1/(1-'Assumptions (T&amp;D)'!AA$26))*(AA2862+AA2972+(AA2863-AA2972-AA2863*'Assumptions (T&amp;D)'!$C$25)*'Assumptions (T&amp;D)'!$C$22)</f>
        <v>6.931856294</v>
      </c>
      <c r="AB3025" s="377">
        <f>(1/(1-'Assumptions (T&amp;D)'!AB$26))*(AB2862+AB2972+(AB2863-AB2972-AB2863*'Assumptions (T&amp;D)'!$C$25)*'Assumptions (T&amp;D)'!$C$22)</f>
        <v>7.208190968</v>
      </c>
      <c r="AC3025" s="377">
        <f>(1/(1-'Assumptions (T&amp;D)'!AC$26))*(AC2862+AC2972+(AC2863-AC2972-AC2863*'Assumptions (T&amp;D)'!$C$25)*'Assumptions (T&amp;D)'!$C$22)</f>
        <v>7.491959817</v>
      </c>
      <c r="AD3025" s="377">
        <f>(1/(1-'Assumptions (T&amp;D)'!AD$26))*(AD2862+AD2972+(AD2863-AD2972-AD2863*'Assumptions (T&amp;D)'!$C$25)*'Assumptions (T&amp;D)'!$C$22)</f>
        <v>7.783348693</v>
      </c>
      <c r="AE3025" s="377">
        <f>(1/(1-'Assumptions (T&amp;D)'!AE$26))*(AE2862+AE2972+(AE2863-AE2972-AE2863*'Assumptions (T&amp;D)'!$C$25)*'Assumptions (T&amp;D)'!$C$22)</f>
        <v>8.082547893</v>
      </c>
      <c r="AF3025" s="377">
        <f>(1/(1-'Assumptions (T&amp;D)'!AF$26))*(AF2862+AF2972+(AF2863-AF2972-AF2863*'Assumptions (T&amp;D)'!$C$25)*'Assumptions (T&amp;D)'!$C$22)</f>
        <v>8.389752256</v>
      </c>
      <c r="AG3025" s="377">
        <f>(1/(1-'Assumptions (T&amp;D)'!AG$26))*(AG2862+AG2972+(AG2863-AG2972-AG2863*'Assumptions (T&amp;D)'!$C$25)*'Assumptions (T&amp;D)'!$C$22)</f>
        <v>8.705161272</v>
      </c>
      <c r="AH3025" s="377">
        <f>(1/(1-'Assumptions (T&amp;D)'!AH$26))*(AH2862+AH2972+(AH2863-AH2972-AH2863*'Assumptions (T&amp;D)'!$C$25)*'Assumptions (T&amp;D)'!$C$22)</f>
        <v>9.028979185</v>
      </c>
      <c r="AI3025" s="377">
        <f>(1/(1-'Assumptions (T&amp;D)'!AI$26))*(AI2862+AI2972+(AI2863-AI2972-AI2863*'Assumptions (T&amp;D)'!$C$25)*'Assumptions (T&amp;D)'!$C$22)</f>
        <v>9.36141511</v>
      </c>
      <c r="AJ3025" s="377">
        <f>(1/(1-'Assumptions (T&amp;D)'!AJ$26))*(AJ2862+AJ2972+(AJ2863-AJ2972-AJ2863*'Assumptions (T&amp;D)'!$C$25)*'Assumptions (T&amp;D)'!$C$22)</f>
        <v>9.70268314</v>
      </c>
      <c r="AK3025" s="377">
        <f>(1/(1-'Assumptions (T&amp;D)'!AK$26))*(AK2862+AK2972+(AK2863-AK2972-AK2863*'Assumptions (T&amp;D)'!$C$25)*'Assumptions (T&amp;D)'!$C$22)</f>
        <v>10.05300246</v>
      </c>
      <c r="AL3025" s="377">
        <f>(1/(1-'Assumptions (T&amp;D)'!AL$26))*(AL2862+AL2972+(AL2863-AL2972-AL2863*'Assumptions (T&amp;D)'!$C$25)*'Assumptions (T&amp;D)'!$C$22)</f>
        <v>10.41259748</v>
      </c>
      <c r="AM3025" s="377">
        <f>(1/(1-'Assumptions (T&amp;D)'!AM$26))*(AM2862+AM2972+(AM2863-AM2972-AM2863*'Assumptions (T&amp;D)'!$C$25)*'Assumptions (T&amp;D)'!$C$22)</f>
        <v>10.78169792</v>
      </c>
      <c r="AN3025" s="377">
        <f>(1/(1-'Assumptions (T&amp;D)'!AN$26))*(AN2862+AN2972+(AN2863-AN2972-AN2863*'Assumptions (T&amp;D)'!$C$25)*'Assumptions (T&amp;D)'!$C$22)</f>
        <v>11.16053899</v>
      </c>
      <c r="AO3025" s="377">
        <f>(1/(1-'Assumptions (T&amp;D)'!AO$26))*(AO2862+AO2972+(AO2863-AO2972-AO2863*'Assumptions (T&amp;D)'!$C$25)*'Assumptions (T&amp;D)'!$C$22)</f>
        <v>11.54936144</v>
      </c>
      <c r="AP3025" s="377">
        <f>(1/(1-'Assumptions (T&amp;D)'!AP$26))*(AP2862+AP2972+(AP2863-AP2972-AP2863*'Assumptions (T&amp;D)'!$C$25)*'Assumptions (T&amp;D)'!$C$22)</f>
        <v>11.94841176</v>
      </c>
      <c r="AQ3025" s="377">
        <f>(1/(1-'Assumptions (T&amp;D)'!AQ$26))*(AQ2862+AQ2972+(AQ2863-AQ2972-AQ2863*'Assumptions (T&amp;D)'!$C$25)*'Assumptions (T&amp;D)'!$C$22)</f>
        <v>12.35794229</v>
      </c>
      <c r="AR3025" s="377">
        <f>(1/(1-'Assumptions (T&amp;D)'!AR$26))*(AR2862+AR2972+(AR2863-AR2972-AR2863*'Assumptions (T&amp;D)'!$C$25)*'Assumptions (T&amp;D)'!$C$22)</f>
        <v>12.77821131</v>
      </c>
      <c r="AS3025" s="377">
        <f>(1/(1-'Assumptions (T&amp;D)'!AS$26))*(AS2862+AS2972+(AS2863-AS2972-AS2863*'Assumptions (T&amp;D)'!$C$25)*'Assumptions (T&amp;D)'!$C$22)</f>
        <v>13.20948326</v>
      </c>
      <c r="AT3025" s="377">
        <f>(1/(1-'Assumptions (T&amp;D)'!AT$26))*(AT2862+AT2972+(AT2863-AT2972-AT2863*'Assumptions (T&amp;D)'!$C$25)*'Assumptions (T&amp;D)'!$C$22)</f>
        <v>13.6520288</v>
      </c>
      <c r="AU3025" s="377">
        <f>(1/(1-'Assumptions (T&amp;D)'!AU$26))*(AU2862+AU2972+(AU2863-AU2972-AU2863*'Assumptions (T&amp;D)'!$C$25)*'Assumptions (T&amp;D)'!$C$22)</f>
        <v>14.106125</v>
      </c>
      <c r="AV3025" s="377">
        <f>(1/(1-'Assumptions (T&amp;D)'!AV$26))*(AV2862+AV2972+(AV2863-AV2972-AV2863*'Assumptions (T&amp;D)'!$C$25)*'Assumptions (T&amp;D)'!$C$22)</f>
        <v>14.57205548</v>
      </c>
      <c r="AW3025" s="377">
        <f>(1/(1-'Assumptions (T&amp;D)'!AW$26))*(AW2862+AW2972+(AW2863-AW2972-AW2863*'Assumptions (T&amp;D)'!$C$25)*'Assumptions (T&amp;D)'!$C$22)</f>
        <v>15.05011057</v>
      </c>
      <c r="AX3025" s="377">
        <f>(1/(1-'Assumptions (T&amp;D)'!AX$26))*(AX2862+AX2972+(AX2863-AX2972-AX2863*'Assumptions (T&amp;D)'!$C$25)*'Assumptions (T&amp;D)'!$C$22)</f>
        <v>15.54058743</v>
      </c>
      <c r="AY3025" s="377">
        <f>(1/(1-'Assumptions (T&amp;D)'!AY$26))*(AY2862+AY2972+(AY2863-AY2972-AY2863*'Assumptions (T&amp;D)'!$C$25)*'Assumptions (T&amp;D)'!$C$22)</f>
        <v>16.04379023</v>
      </c>
      <c r="AZ3025" s="377">
        <f>(1/(1-'Assumptions (T&amp;D)'!AZ$26))*(AZ2862+AZ2972+(AZ2863-AZ2972-AZ2863*'Assumptions (T&amp;D)'!$C$25)*'Assumptions (T&amp;D)'!$C$22)</f>
        <v>16.56003032</v>
      </c>
      <c r="BA3025" s="377">
        <f>(1/(1-'Assumptions (T&amp;D)'!BA$26))*(BA2862+BA2972+(BA2863-BA2972-BA2863*'Assumptions (T&amp;D)'!$C$25)*'Assumptions (T&amp;D)'!$C$22)</f>
        <v>17.08908677</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36.53050588</v>
      </c>
      <c r="D3026" s="372">
        <f>IF(D3025-D2862-D2973-D2920&gt;0,(1-'Assumptions (T&amp;D)'!D$26)*(D3025-D2862-D2973+D2920)-D2867+D2868+Model!D2973,D3025-D2862-D2867+D2868+D2920)</f>
        <v>37.33161279</v>
      </c>
      <c r="E3026" s="372">
        <f>IF(E3025-E2862-E2973-E2920&gt;0,(1-'Assumptions (T&amp;D)'!E$26)*(E3025-E2862-E2973+E2920)-E2867+E2868+Model!E2973,E3025-E2862-E2867+E2868+E2920)</f>
        <v>38.29567925</v>
      </c>
      <c r="F3026" s="372">
        <f>IF(F3025-F2862-F2973-F2920&gt;0,(1-'Assumptions (T&amp;D)'!F$26)*(F3025-F2862-F2973+F2920)-F2867+F2868+Model!F2973,F3025-F2862-F2867+F2868+F2920)</f>
        <v>40.34097823</v>
      </c>
      <c r="G3026" s="372">
        <f>IF(G3025-G2862-G2973-G2920&gt;0,(1-'Assumptions (T&amp;D)'!G$26)*(G3025-G2862-G2973+G2920)-G2867+G2868+Model!G2973,G3025-G2862-G2867+G2868+G2920)</f>
        <v>42.28359056</v>
      </c>
      <c r="H3026" s="372">
        <f>IF(H3025-H2862-H2973-H2920&gt;0,(1-'Assumptions (T&amp;D)'!H$26)*(H3025-H2862-H2973+H2920)-H2867+H2868+Model!H2973,H3025-H2862-H2867+H2868+H2920)</f>
        <v>44.5560351</v>
      </c>
      <c r="I3026" s="372">
        <f>IF(I3025-I2862-I2973-I2920&gt;0,(1-'Assumptions (T&amp;D)'!I$26)*(I3025-I2862-I2973+I2920)-I2867+I2868+Model!I2973,I3025-I2862-I2867+I2868+I2920)</f>
        <v>46.80618966</v>
      </c>
      <c r="J3026" s="372">
        <f>IF(J3025-J2862-J2973-J2920&gt;0,(1-'Assumptions (T&amp;D)'!J$26)*(J3025-J2862-J2973+J2920)-J2867+J2868+Model!J2973,J3025-J2862-J2867+J2868+J2920)</f>
        <v>49.11393307</v>
      </c>
      <c r="K3026" s="372">
        <f>IF(K3025-K2862-K2973-K2920&gt;0,(1-'Assumptions (T&amp;D)'!K$26)*(K3025-K2862-K2973+K2920)-K2867+K2868+Model!K2973,K3025-K2862-K2867+K2868+K2920)</f>
        <v>51.59890997</v>
      </c>
      <c r="L3026" s="372">
        <f>IF(L3025-L2862-L2973-L2920&gt;0,(1-'Assumptions (T&amp;D)'!L$26)*(L3025-L2862-L2973+L2920)-L2867+L2868+Model!L2973,L3025-L2862-L2867+L2868+L2920)</f>
        <v>54.43348502</v>
      </c>
      <c r="M3026" s="372">
        <f>IF(M3025-M2862-M2973-M2920&gt;0,(1-'Assumptions (T&amp;D)'!M$26)*(M3025-M2862-M2973+M2920)-M2867+M2868+Model!M2973,M3025-M2862-M2867+M2868+M2920)</f>
        <v>57.37854224</v>
      </c>
      <c r="N3026" s="372">
        <f>IF(N3025-N2862-N2973-N2920&gt;0,(1-'Assumptions (T&amp;D)'!N$26)*(N3025-N2862-N2973+N2920)-N2867+N2868+Model!N2973,N3025-N2862-N2867+N2868+N2920)</f>
        <v>59.40930308</v>
      </c>
      <c r="O3026" s="372">
        <f>IF(O3025-O2862-O2973-O2920&gt;0,(1-'Assumptions (T&amp;D)'!O$26)*(O3025-O2862-O2973+O2920)-O2867+O2868+Model!O2973,O3025-O2862-O2867+O2868+O2920)</f>
        <v>62.00583617</v>
      </c>
      <c r="P3026" s="372">
        <f>IF(P3025-P2862-P2973-P2920&gt;0,(1-'Assumptions (T&amp;D)'!P$26)*(P3025-P2862-P2973+P2920)-P2867+P2868+Model!P2973,P3025-P2862-P2867+P2868+P2920)</f>
        <v>64.72561073</v>
      </c>
      <c r="Q3026" s="372">
        <f>IF(Q3025-Q2862-Q2973-Q2920&gt;0,(1-'Assumptions (T&amp;D)'!Q$26)*(Q3025-Q2862-Q2973+Q2920)-Q2867+Q2868+Model!Q2973,Q3025-Q2862-Q2867+Q2868+Q2920)</f>
        <v>67.43499217</v>
      </c>
      <c r="R3026" s="372">
        <f>IF(R3025-R2862-R2973-R2920&gt;0,(1-'Assumptions (T&amp;D)'!R$26)*(R3025-R2862-R2973+R2920)-R2867+R2868+Model!R2973,R3025-R2862-R2867+R2868+R2920)</f>
        <v>70.21121283</v>
      </c>
      <c r="S3026" s="372">
        <f>IF(S3025-S2862-S2973-S2920&gt;0,(1-'Assumptions (T&amp;D)'!S$26)*(S3025-S2862-S2973+S2920)-S2867+S2868+Model!S2973,S3025-S2862-S2867+S2868+S2920)</f>
        <v>73.10288048</v>
      </c>
      <c r="T3026" s="372">
        <f>IF(T3025-T2862-T2973-T2920&gt;0,(1-'Assumptions (T&amp;D)'!T$26)*(T3025-T2862-T2973+T2920)-T2867+T2868+Model!T2973,T3025-T2862-T2867+T2868+T2920)</f>
        <v>0.6367196114</v>
      </c>
      <c r="U3026" s="372">
        <f>IF(U3025-U2862-U2973-U2920&gt;0,(1-'Assumptions (T&amp;D)'!U$26)*(U3025-U2862-U2973+U2920)-U2867+U2868+Model!U2973,U3025-U2862-U2867+U2868+U2920)</f>
        <v>-0.05081328279</v>
      </c>
      <c r="V3026" s="372">
        <f>IF(V3025-V2862-V2973-V2920&gt;0,(1-'Assumptions (T&amp;D)'!V$26)*(V3025-V2862-V2973+V2920)-V2867+V2868+Model!V2973,V3025-V2862-V2867+V2868+V2920)</f>
        <v>-0.014746502</v>
      </c>
      <c r="W3026" s="372">
        <f>IF(W3025-W2862-W2973-W2920&gt;0,(1-'Assumptions (T&amp;D)'!W$26)*(W3025-W2862-W2973+W2920)-W2867+W2868+Model!W2973,W3025-W2862-W2867+W2868+W2920)</f>
        <v>0.02069827673</v>
      </c>
      <c r="X3026" s="372">
        <f>IF(X3025-X2862-X2973-X2920&gt;0,(1-'Assumptions (T&amp;D)'!X$26)*(X3025-X2862-X2973+X2920)-X2867+X2868+Model!X2973,X3025-X2862-X2867+X2868+X2920)</f>
        <v>0.04308110222</v>
      </c>
      <c r="Y3026" s="372">
        <f>IF(Y3025-Y2862-Y2973-Y2920&gt;0,(1-'Assumptions (T&amp;D)'!Y$26)*(Y3025-Y2862-Y2973+Y2920)-Y2867+Y2868+Model!Y2973,Y3025-Y2862-Y2867+Y2868+Y2920)</f>
        <v>0.08520647832</v>
      </c>
      <c r="Z3026" s="372">
        <f>IF(Z3025-Z2862-Z2973-Z2920&gt;0,(1-'Assumptions (T&amp;D)'!Z$26)*(Z3025-Z2862-Z2973+Z2920)-Z2867+Z2868+Model!Z2973,Z3025-Z2862-Z2867+Z2868+Z2920)</f>
        <v>0.1310389706</v>
      </c>
      <c r="AA3026" s="372">
        <f>IF(AA3025-AA2862-AA2973-AA2920&gt;0,(1-'Assumptions (T&amp;D)'!AA$26)*(AA3025-AA2862-AA2973+AA2920)-AA2867+AA2868+Model!AA2973,AA3025-AA2862-AA2867+AA2868+AA2920)</f>
        <v>0.1787579763</v>
      </c>
      <c r="AB3026" s="372">
        <f>IF(AB3025-AB2862-AB2973-AB2920&gt;0,(1-'Assumptions (T&amp;D)'!AB$26)*(AB3025-AB2862-AB2973+AB2920)-AB2867+AB2868+Model!AB2973,AB3025-AB2862-AB2867+AB2868+AB2920)</f>
        <v>0.2282895852</v>
      </c>
      <c r="AC3026" s="372">
        <f>IF(AC3025-AC2862-AC2973-AC2920&gt;0,(1-'Assumptions (T&amp;D)'!AC$26)*(AC3025-AC2862-AC2973+AC2920)-AC2867+AC2868+Model!AC2973,AC3025-AC2862-AC2867+AC2868+AC2920)</f>
        <v>0.2790717673</v>
      </c>
      <c r="AD3026" s="372">
        <f>IF(AD3025-AD2862-AD2973-AD2920&gt;0,(1-'Assumptions (T&amp;D)'!AD$26)*(AD3025-AD2862-AD2973+AD2920)-AD2867+AD2868+Model!AD2973,AD3025-AD2862-AD2867+AD2868+AD2920)</f>
        <v>0.3390915866</v>
      </c>
      <c r="AE3026" s="372">
        <f>IF(AE3025-AE2862-AE2973-AE2920&gt;0,(1-'Assumptions (T&amp;D)'!AE$26)*(AE3025-AE2862-AE2973+AE2920)-AE2867+AE2868+Model!AE2973,AE3025-AE2862-AE2867+AE2868+AE2920)</f>
        <v>0.3919211594</v>
      </c>
      <c r="AF3026" s="372">
        <f>IF(AF3025-AF2862-AF2973-AF2920&gt;0,(1-'Assumptions (T&amp;D)'!AF$26)*(AF3025-AF2862-AF2973+AF2920)-AF2867+AF2868+Model!AF2973,AF3025-AF2862-AF2867+AF2868+AF2920)</f>
        <v>0.4573818578</v>
      </c>
      <c r="AG3026" s="372">
        <f>IF(AG3025-AG2862-AG2973-AG2920&gt;0,(1-'Assumptions (T&amp;D)'!AG$26)*(AG3025-AG2862-AG2973+AG2920)-AG2867+AG2868+Model!AG2973,AG3025-AG2862-AG2867+AG2868+AG2920)</f>
        <v>0.5247319351</v>
      </c>
      <c r="AH3026" s="372">
        <f>IF(AH3025-AH2862-AH2973-AH2920&gt;0,(1-'Assumptions (T&amp;D)'!AH$26)*(AH3025-AH2862-AH2973+AH2920)-AH2867+AH2868+Model!AH2973,AH3025-AH2862-AH2867+AH2868+AH2920)</f>
        <v>0.600000524</v>
      </c>
      <c r="AI3026" s="372">
        <f>IF(AI3025-AI2862-AI2973-AI2920&gt;0,(1-'Assumptions (T&amp;D)'!AI$26)*(AI3025-AI2862-AI2973+AI2920)-AI2867+AI2868+Model!AI2973,AI3025-AI2862-AI2867+AI2868+AI2920)</f>
        <v>0.6667310643</v>
      </c>
      <c r="AJ3026" s="372">
        <f>IF(AJ3025-AJ2862-AJ2973-AJ2920&gt;0,(1-'Assumptions (T&amp;D)'!AJ$26)*(AJ3025-AJ2862-AJ2973+AJ2920)-AJ2867+AJ2868+Model!AJ2973,AJ3025-AJ2862-AJ2867+AJ2868+AJ2920)</f>
        <v>0.7344246966</v>
      </c>
      <c r="AK3026" s="372">
        <f>IF(AK3025-AK2862-AK2973-AK2920&gt;0,(1-'Assumptions (T&amp;D)'!AK$26)*(AK3025-AK2862-AK2973+AK2920)-AK2867+AK2868+Model!AK2973,AK3025-AK2862-AK2867+AK2868+AK2920)</f>
        <v>0.8043156296</v>
      </c>
      <c r="AL3026" s="372">
        <f>IF(AL3025-AL2862-AL2973-AL2920&gt;0,(1-'Assumptions (T&amp;D)'!AL$26)*(AL3025-AL2862-AL2973+AL2920)-AL2867+AL2868+Model!AL2973,AL3025-AL2862-AL2867+AL2868+AL2920)</f>
        <v>0.8742817105</v>
      </c>
      <c r="AM3026" s="372">
        <f>IF(AM3025-AM2862-AM2973-AM2920&gt;0,(1-'Assumptions (T&amp;D)'!AM$26)*(AM3025-AM2862-AM2973+AM2920)-AM2867+AM2868+Model!AM2973,AM3025-AM2862-AM2867+AM2868+AM2920)</f>
        <v>0.9455985908</v>
      </c>
      <c r="AN3026" s="372">
        <f>IF(AN3025-AN2862-AN2973-AN2920&gt;0,(1-'Assumptions (T&amp;D)'!AN$26)*(AN3025-AN2862-AN2973+AN2920)-AN2867+AN2868+Model!AN2973,AN3025-AN2862-AN2867+AN2868+AN2920)</f>
        <v>1.019223829</v>
      </c>
      <c r="AO3026" s="372">
        <f>IF(AO3025-AO2862-AO2973-AO2920&gt;0,(1-'Assumptions (T&amp;D)'!AO$26)*(AO3025-AO2862-AO2973+AO2920)-AO2867+AO2868+Model!AO2973,AO3025-AO2862-AO2867+AO2868+AO2920)</f>
        <v>1.096068398</v>
      </c>
      <c r="AP3026" s="372">
        <f>IF(AP3025-AP2862-AP2973-AP2920&gt;0,(1-'Assumptions (T&amp;D)'!AP$26)*(AP3025-AP2862-AP2973+AP2920)-AP2867+AP2868+Model!AP2973,AP3025-AP2862-AP2867+AP2868+AP2920)</f>
        <v>1.174922156</v>
      </c>
      <c r="AQ3026" s="372">
        <f>IF(AQ3025-AQ2862-AQ2973-AQ2920&gt;0,(1-'Assumptions (T&amp;D)'!AQ$26)*(AQ3025-AQ2862-AQ2973+AQ2920)-AQ2867+AQ2868+Model!AQ2973,AQ3025-AQ2862-AQ2867+AQ2868+AQ2920)</f>
        <v>1.255776964</v>
      </c>
      <c r="AR3026" s="372">
        <f>IF(AR3025-AR2862-AR2973-AR2920&gt;0,(1-'Assumptions (T&amp;D)'!AR$26)*(AR3025-AR2862-AR2973+AR2920)-AR2867+AR2868+Model!AR2973,AR3025-AR2862-AR2867+AR2868+AR2920)</f>
        <v>1.338752038</v>
      </c>
      <c r="AS3026" s="372">
        <f>IF(AS3025-AS2862-AS2973-AS2920&gt;0,(1-'Assumptions (T&amp;D)'!AS$26)*(AS3025-AS2862-AS2973+AS2920)-AS2867+AS2868+Model!AS2973,AS3025-AS2862-AS2867+AS2868+AS2920)</f>
        <v>1.423863867</v>
      </c>
      <c r="AT3026" s="372">
        <f>IF(AT3025-AT2862-AT2973-AT2920&gt;0,(1-'Assumptions (T&amp;D)'!AT$26)*(AT3025-AT2862-AT2973+AT2920)-AT2867+AT2868+Model!AT2973,AT3025-AT2862-AT2867+AT2868+AT2920)</f>
        <v>1.511201646</v>
      </c>
      <c r="AU3026" s="372">
        <f>IF(AU3025-AU2862-AU2973-AU2920&gt;0,(1-'Assumptions (T&amp;D)'!AU$26)*(AU3025-AU2862-AU2973+AU2920)-AU2867+AU2868+Model!AU2973,AU3025-AU2862-AU2867+AU2868+AU2920)</f>
        <v>1.600820099</v>
      </c>
      <c r="AV3026" s="372">
        <f>IF(AV3025-AV2862-AV2973-AV2920&gt;0,(1-'Assumptions (T&amp;D)'!AV$26)*(AV3025-AV2862-AV2973+AV2920)-AV2867+AV2868+Model!AV2973,AV3025-AV2862-AV2867+AV2868+AV2920)</f>
        <v>1.692775244</v>
      </c>
      <c r="AW3026" s="372">
        <f>IF(AW3025-AW2862-AW2973-AW2920&gt;0,(1-'Assumptions (T&amp;D)'!AW$26)*(AW3025-AW2862-AW2973+AW2920)-AW2867+AW2868+Model!AW2973,AW3025-AW2862-AW2867+AW2868+AW2920)</f>
        <v>1.78712442</v>
      </c>
      <c r="AX3026" s="372">
        <f>IF(AX3025-AX2862-AX2973-AX2920&gt;0,(1-'Assumptions (T&amp;D)'!AX$26)*(AX3025-AX2862-AX2973+AX2920)-AX2867+AX2868+Model!AX2973,AX3025-AX2862-AX2867+AX2868+AX2920)</f>
        <v>1.883926322</v>
      </c>
      <c r="AY3026" s="372">
        <f>IF(AY3025-AY2862-AY2973-AY2920&gt;0,(1-'Assumptions (T&amp;D)'!AY$26)*(AY3025-AY2862-AY2973+AY2920)-AY2867+AY2868+Model!AY2973,AY3025-AY2862-AY2867+AY2868+AY2920)</f>
        <v>1.983241027</v>
      </c>
      <c r="AZ3026" s="372">
        <f>IF(AZ3025-AZ2862-AZ2973-AZ2920&gt;0,(1-'Assumptions (T&amp;D)'!AZ$26)*(AZ3025-AZ2862-AZ2973+AZ2920)-AZ2867+AZ2868+Model!AZ2973,AZ3025-AZ2862-AZ2867+AZ2868+AZ2920)</f>
        <v>2.085130031</v>
      </c>
      <c r="BA3026" s="372">
        <f>IF(BA3025-BA2862-BA2973-BA2920&gt;0,(1-'Assumptions (T&amp;D)'!BA$26)*(BA3025-BA2862-BA2973+BA2920)-BA2867+BA2868+Model!BA2973,BA3025-BA2862-BA2867+BA2868+BA2920)</f>
        <v>2.197819501</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19.86306934</v>
      </c>
      <c r="D3027" s="372">
        <f>IF(D3025-D2862-D2973-D2920&gt;0,'Assumptions (T&amp;D)'!D$26*(D3025-D2862-D2973+D2920),0)</f>
        <v>20.3288132</v>
      </c>
      <c r="E3027" s="372">
        <f>IF(E3025-E2862-E2973-E2920&gt;0,'Assumptions (T&amp;D)'!E$26*(E3025-E2862-E2973+E2920),0)</f>
        <v>20.86031845</v>
      </c>
      <c r="F3027" s="372">
        <f>IF(F3025-F2862-F2973-F2920&gt;0,'Assumptions (T&amp;D)'!F$26*(F3025-F2862-F2973+F2920),0)</f>
        <v>21.94334758</v>
      </c>
      <c r="G3027" s="372">
        <f>IF(G3025-G2862-G2973-G2920&gt;0,'Assumptions (T&amp;D)'!G$26*(G3025-G2862-G2973+G2920),0)</f>
        <v>22.99535606</v>
      </c>
      <c r="H3027" s="372">
        <f>IF(H3025-H2862-H2973-H2920&gt;0,'Assumptions (T&amp;D)'!H$26*(H3025-H2862-H2973+H2920),0)</f>
        <v>24.18699821</v>
      </c>
      <c r="I3027" s="372">
        <f>IF(I3025-I2862-I2973-I2920&gt;0,'Assumptions (T&amp;D)'!I$26*(I3025-I2862-I2973+I2920),0)</f>
        <v>25.4069492</v>
      </c>
      <c r="J3027" s="372">
        <f>IF(J3025-J2862-J2973-J2920&gt;0,'Assumptions (T&amp;D)'!J$26*(J3025-J2862-J2973+J2920),0)</f>
        <v>26.66675628</v>
      </c>
      <c r="K3027" s="372">
        <f>IF(K3025-K2862-K2973-K2920&gt;0,'Assumptions (T&amp;D)'!K$26*(K3025-K2862-K2973+K2920),0)</f>
        <v>28.02332128</v>
      </c>
      <c r="L3027" s="372">
        <f>IF(L3025-L2862-L2973-L2920&gt;0,'Assumptions (T&amp;D)'!L$26*(L3025-L2862-L2973+L2920),0)</f>
        <v>29.54958132</v>
      </c>
      <c r="M3027" s="372">
        <f>IF(M3025-M2862-M2973-M2920&gt;0,'Assumptions (T&amp;D)'!M$26*(M3025-M2862-M2973+M2920),0)</f>
        <v>31.13398734</v>
      </c>
      <c r="N3027" s="372">
        <f>IF(N3025-N2862-N2973-N2920&gt;0,'Assumptions (T&amp;D)'!N$26*(N3025-N2862-N2973+N2920),0)</f>
        <v>32.22194416</v>
      </c>
      <c r="O3027" s="372">
        <f>IF(O3025-O2862-O2973-O2920&gt;0,'Assumptions (T&amp;D)'!O$26*(O3025-O2862-O2973+O2920),0)</f>
        <v>33.68685458</v>
      </c>
      <c r="P3027" s="372">
        <f>IF(P3025-P2862-P2973-P2920&gt;0,'Assumptions (T&amp;D)'!P$26*(P3025-P2862-P2973+P2920),0)</f>
        <v>35.07761263</v>
      </c>
      <c r="Q3027" s="372">
        <f>IF(Q3025-Q2862-Q2973-Q2920&gt;0,'Assumptions (T&amp;D)'!Q$26*(Q3025-Q2862-Q2973+Q2920),0)</f>
        <v>36.63284843</v>
      </c>
      <c r="R3027" s="372">
        <f>IF(R3025-R2862-R2973-R2920&gt;0,'Assumptions (T&amp;D)'!R$26*(R3025-R2862-R2973+R2920),0)</f>
        <v>38.1115328</v>
      </c>
      <c r="S3027" s="372">
        <f>IF(S3025-S2862-S2973-S2920&gt;0,'Assumptions (T&amp;D)'!S$26*(S3025-S2862-S2973+S2920),0)</f>
        <v>39.69873425</v>
      </c>
      <c r="T3027" s="372">
        <f>IF(T3025-T2862-T2973-T2920&gt;0,'Assumptions (T&amp;D)'!T$26*(T3025-T2862-T2973+T2920),0)</f>
        <v>0.5744017094</v>
      </c>
      <c r="U3027" s="372">
        <f>IF(U3025-U2862-U2973-U2920&gt;0,'Assumptions (T&amp;D)'!U$26*(U3025-U2862-U2973+U2920),0)</f>
        <v>0.08861508188</v>
      </c>
      <c r="V3027" s="372">
        <f>IF(V3025-V2862-V2973-V2920&gt;0,'Assumptions (T&amp;D)'!V$26*(V3025-V2862-V2973+V2920),0)</f>
        <v>0.09240632903</v>
      </c>
      <c r="W3027" s="372">
        <f>IF(W3025-W2862-W2973-W2920&gt;0,'Assumptions (T&amp;D)'!W$26*(W3025-W2862-W2973+W2920),0)</f>
        <v>0.09537730667</v>
      </c>
      <c r="X3027" s="372">
        <f>IF(X3025-X2862-X2973-X2920&gt;0,'Assumptions (T&amp;D)'!X$26*(X3025-X2862-X2973+X2920),0)</f>
        <v>0.1016174507</v>
      </c>
      <c r="Y3027" s="372">
        <f>IF(Y3025-Y2862-Y2973-Y2920&gt;0,'Assumptions (T&amp;D)'!Y$26*(Y3025-Y2862-Y2973+Y2920),0)</f>
        <v>0.1125743195</v>
      </c>
      <c r="Z3027" s="372">
        <f>IF(Z3025-Z2862-Z2973-Z2920&gt;0,'Assumptions (T&amp;D)'!Z$26*(Z3025-Z2862-Z2973+Z2920),0)</f>
        <v>0.1241902412</v>
      </c>
      <c r="AA3027" s="372">
        <f>IF(AA3025-AA2862-AA2973-AA2920&gt;0,'Assumptions (T&amp;D)'!AA$26*(AA3025-AA2862-AA2973+AA2920),0)</f>
        <v>0.1362237927</v>
      </c>
      <c r="AB3027" s="372">
        <f>IF(AB3025-AB2862-AB2973-AB2920&gt;0,'Assumptions (T&amp;D)'!AB$26*(AB3025-AB2862-AB2973+AB2920),0)</f>
        <v>0.1485666675</v>
      </c>
      <c r="AC3027" s="372">
        <f>IF(AC3025-AC2862-AC2973-AC2920&gt;0,'Assumptions (T&amp;D)'!AC$26*(AC3025-AC2862-AC2973+AC2920),0)</f>
        <v>0.1612321351</v>
      </c>
      <c r="AD3027" s="372">
        <f>IF(AD3025-AD2862-AD2973-AD2920&gt;0,'Assumptions (T&amp;D)'!AD$26*(AD3025-AD2862-AD2973+AD2920),0)</f>
        <v>0.1748849717</v>
      </c>
      <c r="AE3027" s="372">
        <f>IF(AE3025-AE2862-AE2973-AE2920&gt;0,'Assumptions (T&amp;D)'!AE$26*(AE3025-AE2862-AE2973+AE2920),0)</f>
        <v>0.1896113667</v>
      </c>
      <c r="AF3027" s="372">
        <f>IF(AF3025-AF2862-AF2973-AF2920&gt;0,'Assumptions (T&amp;D)'!AF$26*(AF3025-AF2862-AF2973+AF2920),0)</f>
        <v>0.2052707649</v>
      </c>
      <c r="AG3027" s="372">
        <f>IF(AG3025-AG2862-AG2973-AG2920&gt;0,'Assumptions (T&amp;D)'!AG$26*(AG3025-AG2862-AG2973+AG2920),0)</f>
        <v>0.2214744122</v>
      </c>
      <c r="AH3027" s="372">
        <f>IF(AH3025-AH2862-AH2973-AH2920&gt;0,'Assumptions (T&amp;D)'!AH$26*(AH3025-AH2862-AH2973+AH2920),0)</f>
        <v>0.238127834</v>
      </c>
      <c r="AI3027" s="372">
        <f>IF(AI3025-AI2862-AI2973-AI2920&gt;0,'Assumptions (T&amp;D)'!AI$26*(AI3025-AI2862-AI2973+AI2920),0)</f>
        <v>0.2561695563</v>
      </c>
      <c r="AJ3027" s="372">
        <f>IF(AJ3025-AJ2862-AJ2973-AJ2920&gt;0,'Assumptions (T&amp;D)'!AJ$26*(AJ3025-AJ2862-AJ2973+AJ2920),0)</f>
        <v>0.2747384238</v>
      </c>
      <c r="AK3027" s="372">
        <f>IF(AK3025-AK2862-AK2973-AK2920&gt;0,'Assumptions (T&amp;D)'!AK$26*(AK3025-AK2862-AK2973+AK2920),0)</f>
        <v>0.29425505</v>
      </c>
      <c r="AL3027" s="372">
        <f>IF(AL3025-AL2862-AL2973-AL2920&gt;0,'Assumptions (T&amp;D)'!AL$26*(AL3025-AL2862-AL2973+AL2920),0)</f>
        <v>0.3157685645</v>
      </c>
      <c r="AM3027" s="372">
        <f>IF(AM3025-AM2862-AM2973-AM2920&gt;0,'Assumptions (T&amp;D)'!AM$26*(AM3025-AM2862-AM2973+AM2920),0)</f>
        <v>0.3386399732</v>
      </c>
      <c r="AN3027" s="372">
        <f>IF(AN3025-AN2862-AN2973-AN2920&gt;0,'Assumptions (T&amp;D)'!AN$26*(AN3025-AN2862-AN2973+AN2920),0)</f>
        <v>0.3616823584</v>
      </c>
      <c r="AO3027" s="372">
        <f>IF(AO3025-AO2862-AO2973-AO2920&gt;0,'Assumptions (T&amp;D)'!AO$26*(AO3025-AO2862-AO2973+AO2920),0)</f>
        <v>0.3840459388</v>
      </c>
      <c r="AP3027" s="372">
        <f>IF(AP3025-AP2862-AP2973-AP2920&gt;0,'Assumptions (T&amp;D)'!AP$26*(AP3025-AP2862-AP2973+AP2920),0)</f>
        <v>0.4070034977</v>
      </c>
      <c r="AQ3027" s="372">
        <f>IF(AQ3025-AQ2862-AQ2973-AQ2920&gt;0,'Assumptions (T&amp;D)'!AQ$26*(AQ3025-AQ2862-AQ2973+AQ2920),0)</f>
        <v>0.4306272997</v>
      </c>
      <c r="AR3027" s="372">
        <f>IF(AR3025-AR2862-AR2973-AR2920&gt;0,'Assumptions (T&amp;D)'!AR$26*(AR3025-AR2862-AR2973+AR2920),0)</f>
        <v>0.4548637706</v>
      </c>
      <c r="AS3027" s="372">
        <f>IF(AS3025-AS2862-AS2973-AS2920&gt;0,'Assumptions (T&amp;D)'!AS$26*(AS3025-AS2862-AS2973+AS2920),0)</f>
        <v>0.4797636182</v>
      </c>
      <c r="AT3027" s="372">
        <f>IF(AT3025-AT2862-AT2973-AT2920&gt;0,'Assumptions (T&amp;D)'!AT$26*(AT3025-AT2862-AT2973+AT2920),0)</f>
        <v>0.5053064292</v>
      </c>
      <c r="AU3027" s="372">
        <f>IF(AU3025-AU2862-AU2973-AU2920&gt;0,'Assumptions (T&amp;D)'!AU$26*(AU3025-AU2862-AU2973+AU2920),0)</f>
        <v>0.5315078875</v>
      </c>
      <c r="AV3027" s="372">
        <f>IF(AV3025-AV2862-AV2973-AV2920&gt;0,'Assumptions (T&amp;D)'!AV$26*(AV3025-AV2862-AV2973+AV2920),0)</f>
        <v>0.5583840457</v>
      </c>
      <c r="AW3027" s="372">
        <f>IF(AW3025-AW2862-AW2973-AW2920&gt;0,'Assumptions (T&amp;D)'!AW$26*(AW3025-AW2862-AW2973+AW2920),0)</f>
        <v>0.5859513337</v>
      </c>
      <c r="AX3027" s="372">
        <f>IF(AX3025-AX2862-AX2973-AX2920&gt;0,'Assumptions (T&amp;D)'!AX$26*(AX3025-AX2862-AX2973+AX2920),0)</f>
        <v>0.6142265671</v>
      </c>
      <c r="AY3027" s="372">
        <f>IF(AY3025-AY2862-AY2973-AY2920&gt;0,'Assumptions (T&amp;D)'!AY$26*(AY3025-AY2862-AY2973+AY2920),0)</f>
        <v>0.6432269561</v>
      </c>
      <c r="AZ3027" s="372">
        <f>IF(AZ3025-AZ2862-AZ2973-AZ2920&gt;0,'Assumptions (T&amp;D)'!AZ$26*(AZ3025-AZ2862-AZ2973+AZ2920),0)</f>
        <v>0.6729701145</v>
      </c>
      <c r="BA3027" s="372">
        <f>IF(BA3025-BA2862-BA2973-BA2920&gt;0,'Assumptions (T&amp;D)'!BA$26*(BA3025-BA2862-BA2973+BA2920),0)</f>
        <v>0.7035235486</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0.00003333333333</v>
      </c>
      <c r="Z3533" s="394">
        <f t="shared" si="100"/>
        <v>0.00006666666667</v>
      </c>
      <c r="AA3533" s="394">
        <f t="shared" si="100"/>
        <v>0.0001</v>
      </c>
      <c r="AB3533" s="394">
        <f t="shared" si="100"/>
        <v>0.0001333333333</v>
      </c>
      <c r="AC3533" s="394">
        <f t="shared" si="100"/>
        <v>0.0001666666667</v>
      </c>
      <c r="AD3533" s="394">
        <f t="shared" si="100"/>
        <v>0.0002</v>
      </c>
      <c r="AE3533" s="394">
        <f t="shared" si="100"/>
        <v>0.0002333333333</v>
      </c>
      <c r="AF3533" s="394">
        <f t="shared" si="100"/>
        <v>0.0002666666667</v>
      </c>
      <c r="AG3533" s="394">
        <f t="shared" si="100"/>
        <v>0.0003</v>
      </c>
      <c r="AH3533" s="394">
        <f t="shared" si="100"/>
        <v>0.0003333333333</v>
      </c>
      <c r="AI3533" s="394">
        <f t="shared" si="100"/>
        <v>0.0003666666667</v>
      </c>
      <c r="AJ3533" s="394">
        <f t="shared" si="100"/>
        <v>0.0004</v>
      </c>
      <c r="AK3533" s="394">
        <f t="shared" si="100"/>
        <v>0.0004333333333</v>
      </c>
      <c r="AL3533" s="394">
        <f t="shared" si="100"/>
        <v>0.0004666666667</v>
      </c>
      <c r="AM3533" s="394">
        <f t="shared" si="100"/>
        <v>0.0005</v>
      </c>
      <c r="AN3533" s="394">
        <f t="shared" si="100"/>
        <v>0.0005333333333</v>
      </c>
      <c r="AO3533" s="394">
        <f t="shared" si="100"/>
        <v>0.0005666666667</v>
      </c>
      <c r="AP3533" s="394">
        <f t="shared" si="100"/>
        <v>0.0006</v>
      </c>
      <c r="AQ3533" s="394">
        <f t="shared" si="100"/>
        <v>0.0006333333333</v>
      </c>
      <c r="AR3533" s="394">
        <f t="shared" si="100"/>
        <v>0.0006666666667</v>
      </c>
      <c r="AS3533" s="394">
        <f t="shared" si="100"/>
        <v>0.0007</v>
      </c>
      <c r="AT3533" s="394">
        <f t="shared" si="100"/>
        <v>0.0007333333333</v>
      </c>
      <c r="AU3533" s="394">
        <f t="shared" si="100"/>
        <v>0.0007666666667</v>
      </c>
      <c r="AV3533" s="394">
        <f t="shared" si="100"/>
        <v>0.0008</v>
      </c>
      <c r="AW3533" s="394">
        <f t="shared" si="100"/>
        <v>0.0008333333333</v>
      </c>
      <c r="AX3533" s="394">
        <f t="shared" si="100"/>
        <v>0.0008666666667</v>
      </c>
      <c r="AY3533" s="394">
        <f t="shared" si="100"/>
        <v>0.0009</v>
      </c>
      <c r="AZ3533" s="394">
        <f t="shared" si="100"/>
        <v>0.0009333333333</v>
      </c>
      <c r="BA3533" s="394">
        <f t="shared" si="100"/>
        <v>0.0009666666667</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0.00003333333333</v>
      </c>
      <c r="Y3534" s="396">
        <f t="shared" si="102"/>
        <v>0.00006666666667</v>
      </c>
      <c r="Z3534" s="396">
        <f t="shared" si="102"/>
        <v>0.0001</v>
      </c>
      <c r="AA3534" s="396">
        <f t="shared" si="102"/>
        <v>0.0001333333333</v>
      </c>
      <c r="AB3534" s="396">
        <f t="shared" si="102"/>
        <v>0.0001666666667</v>
      </c>
      <c r="AC3534" s="396">
        <f t="shared" si="102"/>
        <v>0.0002</v>
      </c>
      <c r="AD3534" s="396">
        <f t="shared" si="102"/>
        <v>0.0002333333333</v>
      </c>
      <c r="AE3534" s="396">
        <f t="shared" si="102"/>
        <v>0.0002666666667</v>
      </c>
      <c r="AF3534" s="396">
        <f t="shared" si="102"/>
        <v>0.0003</v>
      </c>
      <c r="AG3534" s="396">
        <f t="shared" si="102"/>
        <v>0.0003333333333</v>
      </c>
      <c r="AH3534" s="396">
        <f t="shared" si="102"/>
        <v>0.0003666666667</v>
      </c>
      <c r="AI3534" s="396">
        <f t="shared" si="102"/>
        <v>0.0004</v>
      </c>
      <c r="AJ3534" s="396">
        <f t="shared" si="102"/>
        <v>0.0004333333333</v>
      </c>
      <c r="AK3534" s="396">
        <f t="shared" si="102"/>
        <v>0.0004666666667</v>
      </c>
      <c r="AL3534" s="396">
        <f t="shared" si="102"/>
        <v>0.0005</v>
      </c>
      <c r="AM3534" s="396">
        <f t="shared" si="102"/>
        <v>0.0005333333333</v>
      </c>
      <c r="AN3534" s="396">
        <f t="shared" si="102"/>
        <v>0.0005666666667</v>
      </c>
      <c r="AO3534" s="396">
        <f t="shared" si="102"/>
        <v>0.0006</v>
      </c>
      <c r="AP3534" s="396">
        <f t="shared" si="102"/>
        <v>0.0006333333333</v>
      </c>
      <c r="AQ3534" s="396">
        <f t="shared" si="102"/>
        <v>0.0006666666667</v>
      </c>
      <c r="AR3534" s="396">
        <f t="shared" si="102"/>
        <v>0.0007</v>
      </c>
      <c r="AS3534" s="396">
        <f t="shared" si="102"/>
        <v>0.0007333333333</v>
      </c>
      <c r="AT3534" s="396">
        <f t="shared" si="102"/>
        <v>0.0007666666667</v>
      </c>
      <c r="AU3534" s="396">
        <f t="shared" si="102"/>
        <v>0.0008</v>
      </c>
      <c r="AV3534" s="396">
        <f t="shared" si="102"/>
        <v>0.0008333333333</v>
      </c>
      <c r="AW3534" s="396">
        <f t="shared" si="102"/>
        <v>0.0008666666667</v>
      </c>
      <c r="AX3534" s="396">
        <f t="shared" si="102"/>
        <v>0.0009</v>
      </c>
      <c r="AY3534" s="396">
        <f t="shared" si="102"/>
        <v>0.0009333333333</v>
      </c>
      <c r="AZ3534" s="396">
        <f t="shared" si="102"/>
        <v>0.0009666666667</v>
      </c>
      <c r="BA3534" s="397">
        <f>Inputs!$H$15</f>
        <v>0.001</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0.00000005033389974</v>
      </c>
      <c r="Y3535" s="338">
        <f t="shared" si="104"/>
        <v>0.0000001006677995</v>
      </c>
      <c r="Z3535" s="338">
        <f t="shared" si="104"/>
        <v>0.0000001510016992</v>
      </c>
      <c r="AA3535" s="338">
        <f t="shared" si="104"/>
        <v>0.000000201335599</v>
      </c>
      <c r="AB3535" s="338">
        <f t="shared" si="104"/>
        <v>0.0000002516694987</v>
      </c>
      <c r="AC3535" s="338">
        <f t="shared" si="104"/>
        <v>0.0000003020033984</v>
      </c>
      <c r="AD3535" s="338">
        <f t="shared" si="104"/>
        <v>0.0000003523372982</v>
      </c>
      <c r="AE3535" s="338">
        <f t="shared" si="104"/>
        <v>0.0000004026711979</v>
      </c>
      <c r="AF3535" s="338">
        <f t="shared" si="104"/>
        <v>0.0000004530050977</v>
      </c>
      <c r="AG3535" s="338">
        <f t="shared" si="104"/>
        <v>0.0000005033389974</v>
      </c>
      <c r="AH3535" s="338">
        <f t="shared" si="104"/>
        <v>0.0000005536728971</v>
      </c>
      <c r="AI3535" s="338">
        <f t="shared" si="104"/>
        <v>0.0000006040067969</v>
      </c>
      <c r="AJ3535" s="338">
        <f t="shared" si="104"/>
        <v>0.0000006543406966</v>
      </c>
      <c r="AK3535" s="338">
        <f t="shared" si="104"/>
        <v>0.0000007046745963</v>
      </c>
      <c r="AL3535" s="338">
        <f t="shared" si="104"/>
        <v>0.0000007550084961</v>
      </c>
      <c r="AM3535" s="338">
        <f t="shared" si="104"/>
        <v>0.0000008053423958</v>
      </c>
      <c r="AN3535" s="338">
        <f t="shared" si="104"/>
        <v>0.0000008556762956</v>
      </c>
      <c r="AO3535" s="338">
        <f t="shared" si="104"/>
        <v>0.0000009060101953</v>
      </c>
      <c r="AP3535" s="338">
        <f t="shared" si="104"/>
        <v>0.000000956344095</v>
      </c>
      <c r="AQ3535" s="338">
        <f t="shared" si="104"/>
        <v>0.000001006677995</v>
      </c>
      <c r="AR3535" s="338">
        <f t="shared" si="104"/>
        <v>0.000001057011895</v>
      </c>
      <c r="AS3535" s="338">
        <f t="shared" si="104"/>
        <v>0.000001107345794</v>
      </c>
      <c r="AT3535" s="338">
        <f t="shared" si="104"/>
        <v>0.000001157679694</v>
      </c>
      <c r="AU3535" s="338">
        <f t="shared" si="104"/>
        <v>0.000001208013594</v>
      </c>
      <c r="AV3535" s="338">
        <f t="shared" si="104"/>
        <v>0.000001258347493</v>
      </c>
      <c r="AW3535" s="338">
        <f t="shared" si="104"/>
        <v>0.000001308681393</v>
      </c>
      <c r="AX3535" s="338">
        <f t="shared" si="104"/>
        <v>0.000001359015293</v>
      </c>
      <c r="AY3535" s="338">
        <f t="shared" si="104"/>
        <v>0.000001409349193</v>
      </c>
      <c r="AZ3535" s="338">
        <f t="shared" si="104"/>
        <v>0.000001459683092</v>
      </c>
      <c r="BA3535" s="399">
        <f>Inputs!$I$15</f>
        <v>0.000001510016992</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0.000000002612174875</v>
      </c>
      <c r="Y3536" s="400">
        <f>'Assumptions (CSP)'!X18*Model!Y3534/10^9+'Assumptions (CSP)'!X19*Model!Y3535/10^3</f>
        <v>0.000000005138930931</v>
      </c>
      <c r="Z3536" s="400">
        <f>'Assumptions (CSP)'!Y18*Model!Z3534/10^9+'Assumptions (CSP)'!Y19*Model!Z3535/10^3</f>
        <v>0.000000007672638338</v>
      </c>
      <c r="AA3536" s="400">
        <f>'Assumptions (CSP)'!Z18*Model!AA3534/10^9+'Assumptions (CSP)'!Z19*Model!AA3535/10^3</f>
        <v>0.00000001017823223</v>
      </c>
      <c r="AB3536" s="400">
        <f>'Assumptions (CSP)'!AA18*Model!AB3534/10^9+'Assumptions (CSP)'!AA19*Model!AB3535/10^3</f>
        <v>0.00000001264854112</v>
      </c>
      <c r="AC3536" s="400">
        <f>'Assumptions (CSP)'!AB18*Model!AC3534/10^9+'Assumptions (CSP)'!AB19*Model!AC3535/10^3</f>
        <v>0.00000001508219745</v>
      </c>
      <c r="AD3536" s="400">
        <f>'Assumptions (CSP)'!AC18*Model!AD3534/10^9+'Assumptions (CSP)'!AC19*Model!AD3535/10^3</f>
        <v>0.00000001746994796</v>
      </c>
      <c r="AE3536" s="400">
        <f>'Assumptions (CSP)'!AD18*Model!AE3534/10^9+'Assumptions (CSP)'!AD19*Model!AE3535/10^3</f>
        <v>0.00000001981167804</v>
      </c>
      <c r="AF3536" s="400">
        <f>'Assumptions (CSP)'!AE18*Model!AF3534/10^9+'Assumptions (CSP)'!AE19*Model!AF3535/10^3</f>
        <v>0.00000002209589586</v>
      </c>
      <c r="AG3536" s="400">
        <f>'Assumptions (CSP)'!AF18*Model!AG3534/10^9+'Assumptions (CSP)'!AF19*Model!AG3535/10^3</f>
        <v>0.00000002432383665</v>
      </c>
      <c r="AH3536" s="400">
        <f>'Assumptions (CSP)'!AG18*Model!AH3534/10^9+'Assumptions (CSP)'!AG19*Model!AH3535/10^3</f>
        <v>0.00000002727820674</v>
      </c>
      <c r="AI3536" s="400">
        <f>'Assumptions (CSP)'!AH18*Model!AI3534/10^9+'Assumptions (CSP)'!AH19*Model!AI3535/10^3</f>
        <v>0.00000003033859264</v>
      </c>
      <c r="AJ3536" s="400">
        <f>'Assumptions (CSP)'!AI18*Model!AJ3534/10^9+'Assumptions (CSP)'!AI19*Model!AJ3535/10^3</f>
        <v>0.00000003350800644</v>
      </c>
      <c r="AK3536" s="400">
        <f>'Assumptions (CSP)'!AJ18*Model!AK3534/10^9+'Assumptions (CSP)'!AJ19*Model!AK3535/10^3</f>
        <v>0.00000003678953739</v>
      </c>
      <c r="AL3536" s="400">
        <f>'Assumptions (CSP)'!AK18*Model!AL3534/10^9+'Assumptions (CSP)'!AK19*Model!AL3535/10^3</f>
        <v>0.00000004018635379</v>
      </c>
      <c r="AM3536" s="400">
        <f>'Assumptions (CSP)'!AL18*Model!AM3534/10^9+'Assumptions (CSP)'!AL19*Model!AM3535/10^3</f>
        <v>0.00000004370170491</v>
      </c>
      <c r="AN3536" s="400">
        <f>'Assumptions (CSP)'!AM18*Model!AN3534/10^9+'Assumptions (CSP)'!AM19*Model!AN3535/10^3</f>
        <v>0.00000004733892289</v>
      </c>
      <c r="AO3536" s="400">
        <f>'Assumptions (CSP)'!AN18*Model!AO3534/10^9+'Assumptions (CSP)'!AN19*Model!AO3535/10^3</f>
        <v>0.00000005110142479</v>
      </c>
      <c r="AP3536" s="400">
        <f>'Assumptions (CSP)'!AO18*Model!AP3534/10^9+'Assumptions (CSP)'!AO19*Model!AP3535/10^3</f>
        <v>0.00000005499271459</v>
      </c>
      <c r="AQ3536" s="400">
        <f>'Assumptions (CSP)'!AP18*Model!AQ3534/10^9+'Assumptions (CSP)'!AP19*Model!AQ3535/10^3</f>
        <v>0.00000005901638534</v>
      </c>
      <c r="AR3536" s="400">
        <f>'Assumptions (CSP)'!AQ18*Model!AR3534/10^9+'Assumptions (CSP)'!AQ19*Model!AR3535/10^3</f>
        <v>0.00000006317612123</v>
      </c>
      <c r="AS3536" s="400">
        <f>'Assumptions (CSP)'!AR18*Model!AS3534/10^9+'Assumptions (CSP)'!AR19*Model!AS3535/10^3</f>
        <v>0.00000006747569985</v>
      </c>
      <c r="AT3536" s="400">
        <f>'Assumptions (CSP)'!AS18*Model!AT3534/10^9+'Assumptions (CSP)'!AS19*Model!AT3535/10^3</f>
        <v>0.00000007191899437</v>
      </c>
      <c r="AU3536" s="400">
        <f>'Assumptions (CSP)'!AT18*Model!AU3534/10^9+'Assumptions (CSP)'!AT19*Model!AU3535/10^3</f>
        <v>0.00000007650997588</v>
      </c>
      <c r="AV3536" s="400">
        <f>'Assumptions (CSP)'!AU18*Model!AV3534/10^9+'Assumptions (CSP)'!AU19*Model!AV3535/10^3</f>
        <v>0.00000008125271569</v>
      </c>
      <c r="AW3536" s="400">
        <f>'Assumptions (CSP)'!AV18*Model!AW3534/10^9+'Assumptions (CSP)'!AV19*Model!AW3535/10^3</f>
        <v>0.00000008615138778</v>
      </c>
      <c r="AX3536" s="400">
        <f>'Assumptions (CSP)'!AW18*Model!AX3534/10^9+'Assumptions (CSP)'!AW19*Model!AX3535/10^3</f>
        <v>0.00000009121027122</v>
      </c>
      <c r="AY3536" s="400">
        <f>'Assumptions (CSP)'!AX18*Model!AY3534/10^9+'Assumptions (CSP)'!AX19*Model!AY3535/10^3</f>
        <v>0.00000009643375269</v>
      </c>
      <c r="AZ3536" s="400">
        <f>'Assumptions (CSP)'!AY18*Model!AZ3534/10^9+'Assumptions (CSP)'!AY19*Model!AZ3535/10^3</f>
        <v>0.0000001018263291</v>
      </c>
      <c r="BA3536" s="400">
        <f>'Assumptions (CSP)'!AZ18*Model!BA3534/10^9+'Assumptions (CSP)'!AZ19*Model!BA3535/10^3</f>
        <v>0.00000010739261</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0.000000003130158517</v>
      </c>
      <c r="Y3537" s="95">
        <f>Y3535*'Assumptions (CSP)'!X32/10^3</f>
        <v>0.000000006169316363</v>
      </c>
      <c r="Z3537" s="95">
        <f>Z3535*'Assumptions (CSP)'!Y32/10^3</f>
        <v>0.000000009178292493</v>
      </c>
      <c r="AA3537" s="95">
        <f>AA3535*'Assumptions (CSP)'!Z32/10^3</f>
        <v>0.00000001217477374</v>
      </c>
      <c r="AB3537" s="95">
        <f>AB3535*'Assumptions (CSP)'!AA32/10^3</f>
        <v>0.00000001528289456</v>
      </c>
      <c r="AC3537" s="95">
        <f>AC3535*'Assumptions (CSP)'!AB32/10^3</f>
        <v>0.00000001821790503</v>
      </c>
      <c r="AD3537" s="95">
        <f>AD3535*'Assumptions (CSP)'!AC32/10^3</f>
        <v>0.00000002119476209</v>
      </c>
      <c r="AE3537" s="95">
        <f>AE3535*'Assumptions (CSP)'!AD32/10^3</f>
        <v>0.00000002412748639</v>
      </c>
      <c r="AF3537" s="95">
        <f>AF3535*'Assumptions (CSP)'!AE32/10^3</f>
        <v>0.00000002706585865</v>
      </c>
      <c r="AG3537" s="95">
        <f>AG3535*'Assumptions (CSP)'!AF32/10^3</f>
        <v>0.00000002998476982</v>
      </c>
      <c r="AH3537" s="95">
        <f>AH3535*'Assumptions (CSP)'!AG32/10^3</f>
        <v>0.00000003292260854</v>
      </c>
      <c r="AI3537" s="95">
        <f>AI3535*'Assumptions (CSP)'!AH32/10^3</f>
        <v>0.0000000356957024</v>
      </c>
      <c r="AJ3537" s="95">
        <f>AJ3535*'Assumptions (CSP)'!AI32/10^3</f>
        <v>0.00000003840372007</v>
      </c>
      <c r="AK3537" s="95">
        <f>AK3535*'Assumptions (CSP)'!AJ32/10^3</f>
        <v>0.00000004106820998</v>
      </c>
      <c r="AL3537" s="95">
        <f>AL3535*'Assumptions (CSP)'!AK32/10^3</f>
        <v>0.00000004374926176</v>
      </c>
      <c r="AM3537" s="95">
        <f>AM3535*'Assumptions (CSP)'!AL32/10^3</f>
        <v>0.00000004656673351</v>
      </c>
      <c r="AN3537" s="95">
        <f>AN3535*'Assumptions (CSP)'!AM32/10^3</f>
        <v>0.0000000493205827</v>
      </c>
      <c r="AO3537" s="95">
        <f>AO3535*'Assumptions (CSP)'!AN32/10^3</f>
        <v>0.00000005220269476</v>
      </c>
      <c r="AP3537" s="95">
        <f>AP3535*'Assumptions (CSP)'!AO32/10^3</f>
        <v>0.00000005506931504</v>
      </c>
      <c r="AQ3537" s="95">
        <f>AQ3535*'Assumptions (CSP)'!AP32/10^3</f>
        <v>0.00000005781215822</v>
      </c>
      <c r="AR3537" s="95">
        <f>AR3535*'Assumptions (CSP)'!AQ32/10^3</f>
        <v>0.00000006047435644</v>
      </c>
      <c r="AS3537" s="95">
        <f>AS3535*'Assumptions (CSP)'!AR32/10^3</f>
        <v>0.00000006307150412</v>
      </c>
      <c r="AT3537" s="95">
        <f>AT3535*'Assumptions (CSP)'!AS32/10^3</f>
        <v>0.00000006567056148</v>
      </c>
      <c r="AU3537" s="95">
        <f>AU3535*'Assumptions (CSP)'!AT32/10^3</f>
        <v>0.00000006829227009</v>
      </c>
      <c r="AV3537" s="95">
        <f>AV3535*'Assumptions (CSP)'!AU32/10^3</f>
        <v>0.00000007088263881</v>
      </c>
      <c r="AW3537" s="95">
        <f>AW3535*'Assumptions (CSP)'!AV32/10^3</f>
        <v>0.00000007329671908</v>
      </c>
      <c r="AX3537" s="95">
        <f>AX3535*'Assumptions (CSP)'!AW32/10^3</f>
        <v>0.00000007590546168</v>
      </c>
      <c r="AY3537" s="95">
        <f>AY3535*'Assumptions (CSP)'!AX32/10^3</f>
        <v>0.00000007955020782</v>
      </c>
      <c r="AZ3537" s="95">
        <f>AZ3535*'Assumptions (CSP)'!AY32/10^3</f>
        <v>0.00000008250699575</v>
      </c>
      <c r="BA3537" s="95">
        <f>BA3535*'Assumptions (CSP)'!AZ32/10^3</f>
        <v>0.00000008492953161</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0.00000000107878735</v>
      </c>
      <c r="Y3538" s="95">
        <f>Y3534*'Assumptions (CSP)'!X36*'Assumptions (Hydro)'!X32*365/10^9</f>
        <v>0.000000002177495486</v>
      </c>
      <c r="Z3538" s="95">
        <f>Z3534*'Assumptions (CSP)'!Y36*'Assumptions (Hydro)'!Y32*365/10^9</f>
        <v>0.000000003319518031</v>
      </c>
      <c r="AA3538" s="95">
        <f>AA3534*'Assumptions (CSP)'!Z36*'Assumptions (Hydro)'!Z32*365/10^9</f>
        <v>0.000000004510147347</v>
      </c>
      <c r="AB3538" s="95">
        <f>AB3534*'Assumptions (CSP)'!AA36*'Assumptions (Hydro)'!AA32*365/10^9</f>
        <v>0.000000005796727037</v>
      </c>
      <c r="AC3538" s="95">
        <f>AC3534*'Assumptions (CSP)'!AB36*'Assumptions (Hydro)'!AB32*365/10^9</f>
        <v>0.000000007068388136</v>
      </c>
      <c r="AD3538" s="95">
        <f>AD3534*'Assumptions (CSP)'!AC36*'Assumptions (Hydro)'!AC32*365/10^9</f>
        <v>0.000000008408502674</v>
      </c>
      <c r="AE3538" s="95">
        <f>AE3534*'Assumptions (CSP)'!AD36*'Assumptions (Hydro)'!AD32*365/10^9</f>
        <v>0.000000009778501388</v>
      </c>
      <c r="AF3538" s="95">
        <f>AF3534*'Assumptions (CSP)'!AE36*'Assumptions (Hydro)'!AE32*365/10^9</f>
        <v>0.00000001120342427</v>
      </c>
      <c r="AG3538" s="95">
        <f>AG3534*'Assumptions (CSP)'!AF36*'Assumptions (Hydro)'!AF32*365/10^9</f>
        <v>0.00000001267813099</v>
      </c>
      <c r="AH3538" s="95">
        <f>AH3534*'Assumptions (CSP)'!AG36*'Assumptions (Hydro)'!AG32*365/10^9</f>
        <v>0.00000001422426707</v>
      </c>
      <c r="AI3538" s="95">
        <f>AI3534*'Assumptions (CSP)'!AH36*'Assumptions (Hydro)'!AH32*365/10^9</f>
        <v>0.00000001576129701</v>
      </c>
      <c r="AJ3538" s="95">
        <f>AJ3534*'Assumptions (CSP)'!AI36*'Assumptions (Hydro)'!AI32*365/10^9</f>
        <v>0.00000001733387471</v>
      </c>
      <c r="AK3538" s="95">
        <f>AK3534*'Assumptions (CSP)'!AJ36*'Assumptions (Hydro)'!AJ32*365/10^9</f>
        <v>0.00000001895213703</v>
      </c>
      <c r="AL3538" s="95">
        <f>AL3534*'Assumptions (CSP)'!AK36*'Assumptions (Hydro)'!AK32*365/10^9</f>
        <v>0.00000002064647562</v>
      </c>
      <c r="AM3538" s="95">
        <f>AM3534*'Assumptions (CSP)'!AL36*'Assumptions (Hydro)'!AL32*365/10^9</f>
        <v>0.00000002247936493</v>
      </c>
      <c r="AN3538" s="95">
        <f>AN3534*'Assumptions (CSP)'!AM36*'Assumptions (Hydro)'!AM32*365/10^9</f>
        <v>0.00000002435442991</v>
      </c>
      <c r="AO3538" s="95">
        <f>AO3534*'Assumptions (CSP)'!AN36*'Assumptions (Hydro)'!AN32*365/10^9</f>
        <v>0.0000000263660441</v>
      </c>
      <c r="AP3538" s="95">
        <f>AP3534*'Assumptions (CSP)'!AO36*'Assumptions (Hydro)'!AO32*365/10^9</f>
        <v>0.00000002845270337</v>
      </c>
      <c r="AQ3538" s="95">
        <f>AQ3534*'Assumptions (CSP)'!AP36*'Assumptions (Hydro)'!AP32*365/10^9</f>
        <v>0.00000003056134928</v>
      </c>
      <c r="AR3538" s="95">
        <f>AR3534*'Assumptions (CSP)'!AQ36*'Assumptions (Hydro)'!AQ32*365/10^9</f>
        <v>0.00000003271693477</v>
      </c>
      <c r="AS3538" s="95">
        <f>AS3534*'Assumptions (CSP)'!AR36*'Assumptions (Hydro)'!AR32*365/10^9</f>
        <v>0.00000003492781881</v>
      </c>
      <c r="AT3538" s="95">
        <f>AT3534*'Assumptions (CSP)'!AS36*'Assumptions (Hydro)'!AS32*365/10^9</f>
        <v>0.00000003723900649</v>
      </c>
      <c r="AU3538" s="95">
        <f>AU3534*'Assumptions (CSP)'!AT36*'Assumptions (Hydro)'!AT32*365/10^9</f>
        <v>0.00000003966361627</v>
      </c>
      <c r="AV3538" s="95">
        <f>AV3534*'Assumptions (CSP)'!AU36*'Assumptions (Hydro)'!AU32*365/10^9</f>
        <v>0.00000004217690243</v>
      </c>
      <c r="AW3538" s="95">
        <f>AW3534*'Assumptions (CSP)'!AV36*'Assumptions (Hydro)'!AV32*365/10^9</f>
        <v>0.00000004468329307</v>
      </c>
      <c r="AX3538" s="95">
        <f>AX3534*'Assumptions (CSP)'!AW36*'Assumptions (Hydro)'!AW32*365/10^9</f>
        <v>0.00000004742174063</v>
      </c>
      <c r="AY3538" s="95">
        <f>AY3534*'Assumptions (CSP)'!AX36*'Assumptions (Hydro)'!AX32*365/10^9</f>
        <v>0.00000005095081076</v>
      </c>
      <c r="AZ3538" s="95">
        <f>AZ3534*'Assumptions (CSP)'!AY36*'Assumptions (Hydro)'!AY32*365/10^9</f>
        <v>0.00000005417615962</v>
      </c>
      <c r="BA3538" s="95">
        <f>BA3534*'Assumptions (CSP)'!AZ36*'Assumptions (Hydro)'!AZ32*365/10^9</f>
        <v>0.00000005718749557</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0.00003333333333</v>
      </c>
      <c r="Y3539" s="401">
        <f t="shared" si="105"/>
        <v>0.00003333333333</v>
      </c>
      <c r="Z3539" s="401">
        <f t="shared" si="105"/>
        <v>0.00003333333333</v>
      </c>
      <c r="AA3539" s="401">
        <f t="shared" si="105"/>
        <v>0.00003333333333</v>
      </c>
      <c r="AB3539" s="401">
        <f t="shared" si="105"/>
        <v>0.00003333333333</v>
      </c>
      <c r="AC3539" s="401">
        <f t="shared" si="105"/>
        <v>0.00003333333333</v>
      </c>
      <c r="AD3539" s="401">
        <f t="shared" si="105"/>
        <v>0.00003333333333</v>
      </c>
      <c r="AE3539" s="401">
        <f t="shared" si="105"/>
        <v>0.00003333333333</v>
      </c>
      <c r="AF3539" s="401">
        <f t="shared" si="105"/>
        <v>0.00003333333333</v>
      </c>
      <c r="AG3539" s="401">
        <f t="shared" si="105"/>
        <v>0.00003333333333</v>
      </c>
      <c r="AH3539" s="401">
        <f t="shared" si="105"/>
        <v>0.00003333333333</v>
      </c>
      <c r="AI3539" s="401">
        <f t="shared" si="105"/>
        <v>0.00003333333333</v>
      </c>
      <c r="AJ3539" s="401">
        <f t="shared" si="105"/>
        <v>0.00003333333333</v>
      </c>
      <c r="AK3539" s="401">
        <f t="shared" si="105"/>
        <v>0.00003333333333</v>
      </c>
      <c r="AL3539" s="401">
        <f t="shared" si="105"/>
        <v>0.00003333333333</v>
      </c>
      <c r="AM3539" s="401">
        <f t="shared" si="105"/>
        <v>0.00003333333333</v>
      </c>
      <c r="AN3539" s="401">
        <f t="shared" si="105"/>
        <v>0.00003333333333</v>
      </c>
      <c r="AO3539" s="401">
        <f t="shared" si="105"/>
        <v>0.00003333333333</v>
      </c>
      <c r="AP3539" s="401">
        <f t="shared" si="105"/>
        <v>0.00003333333333</v>
      </c>
      <c r="AQ3539" s="401">
        <f t="shared" si="105"/>
        <v>0.00003333333333</v>
      </c>
      <c r="AR3539" s="401">
        <f t="shared" si="105"/>
        <v>0.00003333333333</v>
      </c>
      <c r="AS3539" s="401">
        <f t="shared" si="105"/>
        <v>0.00003333333333</v>
      </c>
      <c r="AT3539" s="401">
        <f t="shared" si="105"/>
        <v>0.00003333333333</v>
      </c>
      <c r="AU3539" s="401">
        <f t="shared" si="105"/>
        <v>0.00003333333333</v>
      </c>
      <c r="AV3539" s="401">
        <f t="shared" si="105"/>
        <v>0.00003333333333</v>
      </c>
      <c r="AW3539" s="401">
        <f t="shared" si="105"/>
        <v>0.00003333333333</v>
      </c>
      <c r="AX3539" s="401">
        <f t="shared" si="105"/>
        <v>0.00003333333333</v>
      </c>
      <c r="AY3539" s="401">
        <f t="shared" si="105"/>
        <v>0.00003333333333</v>
      </c>
      <c r="AZ3539" s="401">
        <f t="shared" si="105"/>
        <v>0.00003333333333</v>
      </c>
      <c r="BA3539" s="401">
        <f t="shared" si="105"/>
        <v>0.00003333333333</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0.00000004304640003</v>
      </c>
      <c r="X3541" s="218">
        <f t="shared" si="106"/>
        <v>0.00000008208957905</v>
      </c>
      <c r="Y3541" s="218">
        <f t="shared" si="106"/>
        <v>0.000000120963115</v>
      </c>
      <c r="Z3541" s="218">
        <f t="shared" si="106"/>
        <v>0.0000001180728514</v>
      </c>
      <c r="AA3541" s="218">
        <f t="shared" si="106"/>
        <v>0.0000001149863467</v>
      </c>
      <c r="AB3541" s="218">
        <f t="shared" si="106"/>
        <v>0.0000001131845802</v>
      </c>
      <c r="AC3541" s="218">
        <f t="shared" si="106"/>
        <v>0.0000001111520332</v>
      </c>
      <c r="AD3541" s="218">
        <f t="shared" si="106"/>
        <v>0.0000001091954232</v>
      </c>
      <c r="AE3541" s="218">
        <f t="shared" si="106"/>
        <v>0.0000001077267352</v>
      </c>
      <c r="AF3541" s="218">
        <f t="shared" si="106"/>
        <v>0.0000001057469135</v>
      </c>
      <c r="AG3541" s="218">
        <f t="shared" si="106"/>
        <v>0.0000001044054033</v>
      </c>
      <c r="AH3541" s="218">
        <f t="shared" si="106"/>
        <v>0.0000001039997304</v>
      </c>
      <c r="AI3541" s="218">
        <f t="shared" si="106"/>
        <v>0.0000001040627378</v>
      </c>
      <c r="AJ3541" s="218">
        <f t="shared" si="106"/>
        <v>0.0000001044003972</v>
      </c>
      <c r="AK3541" s="218">
        <f t="shared" si="106"/>
        <v>0.0000001043937667</v>
      </c>
      <c r="AL3541" s="218">
        <f t="shared" si="106"/>
        <v>0.0000001049489675</v>
      </c>
      <c r="AM3541" s="218">
        <f t="shared" si="106"/>
        <v>0.0000001055804934</v>
      </c>
      <c r="AN3541" s="218">
        <f t="shared" si="106"/>
        <v>0.0000001065335436</v>
      </c>
      <c r="AO3541" s="218">
        <f t="shared" si="106"/>
        <v>0.000000107777937</v>
      </c>
      <c r="AP3541" s="218">
        <f t="shared" si="106"/>
        <v>0.0000001092804071</v>
      </c>
      <c r="AQ3541" s="218">
        <f t="shared" si="106"/>
        <v>0.0000001106475113</v>
      </c>
      <c r="AR3541" s="218">
        <f t="shared" si="106"/>
        <v>0.0000001121303337</v>
      </c>
      <c r="AS3541" s="218">
        <f t="shared" si="106"/>
        <v>0.000000113787896</v>
      </c>
      <c r="AT3541" s="218">
        <f t="shared" si="106"/>
        <v>0.0000001156835861</v>
      </c>
      <c r="AU3541" s="218">
        <f t="shared" si="106"/>
        <v>0.000000117554848</v>
      </c>
      <c r="AV3541" s="218">
        <f t="shared" si="106"/>
        <v>0.0000001195112547</v>
      </c>
      <c r="AW3541" s="218">
        <f t="shared" si="106"/>
        <v>0.000000121556512</v>
      </c>
      <c r="AX3541" s="218">
        <f t="shared" si="106"/>
        <v>0.000000123636085</v>
      </c>
      <c r="AY3541" s="218">
        <f t="shared" si="106"/>
        <v>0.00000008379401433</v>
      </c>
      <c r="AZ3541" s="218">
        <f t="shared" si="106"/>
        <v>0.00000004257280255</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0.00000004304640003</v>
      </c>
      <c r="X3565" s="95">
        <f>IF($X$3539&gt;0,'Assumptions (CSP)'!$V$14*Model!$X$3539*'Assumptions (CSP)'!W$2/10^9,0)</f>
        <v>0.00000004104478953</v>
      </c>
      <c r="Y3565" s="95">
        <f>IF($X$3539&gt;0,'Assumptions (CSP)'!$V$14*Model!$X$3539*'Assumptions (CSP)'!X$2/10^9,0)</f>
        <v>0.00000004032103832</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0.00000004104478953</v>
      </c>
      <c r="Y3566" s="95">
        <f>IF($Y$3539&gt;0,'Assumptions (CSP)'!$V$14*Model!$Y$3539*'Assumptions (CSP)'!X$2/10^9,0)</f>
        <v>0.00000004032103832</v>
      </c>
      <c r="Z3566" s="95">
        <f>IF($Y$3539&gt;0,'Assumptions (CSP)'!$V$14*Model!$Y$3539*'Assumptions (CSP)'!Y$2/10^9,0)</f>
        <v>0.00000003935761714</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0.00000004032103832</v>
      </c>
      <c r="Z3567" s="95">
        <f>IF($Z$3539&gt;0,'Assumptions (CSP)'!$V$14*Model!$Z$3539*'Assumptions (CSP)'!Y$2/10^9,0)</f>
        <v>0.00000003935761714</v>
      </c>
      <c r="AA3567" s="95">
        <f>IF($Z$3539&gt;0,'Assumptions (CSP)'!$V$14*Model!$Z$3539*'Assumptions (CSP)'!Z$2/10^9,0)</f>
        <v>0.00000003832878223</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0.00000003935761714</v>
      </c>
      <c r="AA3568" s="95">
        <f>IF($AA$3539&gt;0,'Assumptions (CSP)'!$V$14*Model!$AA$3539*'Assumptions (CSP)'!Z$2/10^9,0)</f>
        <v>0.00000003832878223</v>
      </c>
      <c r="AB3568" s="95">
        <f>IF($AA$3539&gt;0,'Assumptions (CSP)'!$V$14*Model!$AA$3539*'Assumptions (CSP)'!AA$2/10^9,0)</f>
        <v>0.00000003772819341</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0.00000003832878223</v>
      </c>
      <c r="AB3569" s="95">
        <f>IF($AB$3539&gt;0,'Assumptions (CSP)'!$V$14*Model!$AB$3539*'Assumptions (CSP)'!AA$2/10^9,0)</f>
        <v>0.00000003772819341</v>
      </c>
      <c r="AC3569" s="95">
        <f>IF($AB$3539&gt;0,'Assumptions (CSP)'!$V$14*Model!$AB$3539*'Assumptions (CSP)'!AB$2/10^9,0)</f>
        <v>0.00000003705067775</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0.00000003772819341</v>
      </c>
      <c r="AC3570" s="95">
        <f>IF($AB$3539&gt;0,'Assumptions (CSP)'!$V$14*Model!$AB$3539*'Assumptions (CSP)'!AB$2/10^9,0)</f>
        <v>0.00000003705067775</v>
      </c>
      <c r="AD3570" s="95">
        <f>IF($AB$3539&gt;0,'Assumptions (CSP)'!$V$14*Model!$AB$3539*'Assumptions (CSP)'!AC$2/10^9,0)</f>
        <v>0.00000003639847439</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0.00000003705067775</v>
      </c>
      <c r="AD3571" s="95">
        <f>IF($AC$3539&gt;0,'Assumptions (CSP)'!$V$14*Model!$AC$3539*'Assumptions (CSP)'!AC$2/10^9,0)</f>
        <v>0.00000003639847439</v>
      </c>
      <c r="AE3571" s="95">
        <f>IF($AC$3539&gt;0,'Assumptions (CSP)'!$V$14*Model!$AC$3539*'Assumptions (CSP)'!AD$2/10^9,0)</f>
        <v>0.00000003590891172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0.00000003639847439</v>
      </c>
      <c r="AE3572" s="95">
        <f>IF($AD$3539&gt;0,'Assumptions (CSP)'!$V$14*Model!$AD$3539*'Assumptions (CSP)'!AD$2/10^9,0)</f>
        <v>0.00000003590891172</v>
      </c>
      <c r="AF3572" s="95">
        <f>IF($AD$3539&gt;0,'Assumptions (CSP)'!$V$14*Model!$AD$3539*'Assumptions (CSP)'!AE$2/10^9,0)</f>
        <v>0.00000003524897116</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0.00000003590891172</v>
      </c>
      <c r="AF3573" s="95">
        <f>IF($AE$3539&gt;0,'Assumptions (CSP)'!$V$14*Model!$AE$3539*'Assumptions (CSP)'!AE$2/10^9,0)</f>
        <v>0.00000003524897116</v>
      </c>
      <c r="AG3573" s="95">
        <f>IF($AE$3539&gt;0,'Assumptions (CSP)'!$V$14*Model!$AE$3539*'Assumptions (CSP)'!AF$2/10^9,0)</f>
        <v>0.00000003480180111</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0.00000003524897116</v>
      </c>
      <c r="AG3574" s="95">
        <f>IF($AF$3539&gt;0,'Assumptions (CSP)'!$V$14*Model!$AF$3539*'Assumptions (CSP)'!AF$2/10^9,0)</f>
        <v>0.00000003480180111</v>
      </c>
      <c r="AH3574" s="95">
        <f>IF($AF$3539&gt;0,'Assumptions (CSP)'!$V$14*Model!$AF$3539*'Assumptions (CSP)'!AG$2/10^9,0)</f>
        <v>0.0000000346665768</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0.00000003480180111</v>
      </c>
      <c r="AH3575" s="95">
        <f>IF($AG$3539&gt;0,'Assumptions (CSP)'!$V$14*Model!$AG$3539*'Assumptions (CSP)'!AG$2/10^9,0)</f>
        <v>0.0000000346665768</v>
      </c>
      <c r="AI3575" s="95">
        <f>IF($AG$3539&gt;0,'Assumptions (CSP)'!$V$14*Model!$AG$3539*'Assumptions (CSP)'!AH$2/10^9,0)</f>
        <v>0.00000003468757926</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0.0000000346665768</v>
      </c>
      <c r="AI3576" s="95">
        <f>IF($AH$3539&gt;0,'Assumptions (CSP)'!$V$14*Model!$AH$3539*'Assumptions (CSP)'!AH$2/10^9,0)</f>
        <v>0.00000003468757926</v>
      </c>
      <c r="AJ3576" s="95">
        <f>IF($AH$3539&gt;0,'Assumptions (CSP)'!$V$14*Model!$AH$3539*'Assumptions (CSP)'!AI$2/10^9,0)</f>
        <v>0.0000000348001324</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0.00000003468757926</v>
      </c>
      <c r="AJ3577" s="95">
        <f>IF($AI$3539&gt;0,'Assumptions (CSP)'!$V$14*Model!$AI$3539*'Assumptions (CSP)'!AI$2/10^9,0)</f>
        <v>0.0000000348001324</v>
      </c>
      <c r="AK3577" s="95">
        <f>IF($AI$3539&gt;0,'Assumptions (CSP)'!$V$14*Model!$AI$3539*'Assumptions (CSP)'!AJ$2/10^9,0)</f>
        <v>0.00000003479792225</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0.0000000348001324</v>
      </c>
      <c r="AK3578" s="95">
        <f>IF($AJ$3539&gt;0,'Assumptions (CSP)'!$V$14*Model!$AJ$3539*'Assumptions (CSP)'!AJ$2/10^9,0)</f>
        <v>0.00000003479792225</v>
      </c>
      <c r="AL3578" s="95">
        <f>IF($AJ$3539&gt;0,'Assumptions (CSP)'!$V$14*Model!$AJ$3539*'Assumptions (CSP)'!AK$2/10^9,0)</f>
        <v>0.00000003498298916</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0.00000003479792225</v>
      </c>
      <c r="AL3579" s="95">
        <f>IF($AK$3539&gt;0,'Assumptions (CSP)'!$V$14*Model!$AK$3539*'Assumptions (CSP)'!AK$2/10^9,0)</f>
        <v>0.00000003498298916</v>
      </c>
      <c r="AM3579" s="95">
        <f>IF($AK$3539&gt;0,'Assumptions (CSP)'!$V$14*Model!$AK$3539*'Assumptions (CSP)'!AL$2/10^9,0)</f>
        <v>0.00000003519349781</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0.00000003498298916</v>
      </c>
      <c r="AM3580" s="95">
        <f>IF($AL$3539&gt;0,'Assumptions (CSP)'!$V$14*Model!$AL$3539*'Assumptions (CSP)'!AL$2/10^9,0)</f>
        <v>0.00000003519349781</v>
      </c>
      <c r="AN3580" s="95">
        <f>IF($AL$3539&gt;0,'Assumptions (CSP)'!$V$14*Model!$AL$3539*'Assumptions (CSP)'!AM$2/10^9,0)</f>
        <v>0.00000003551118119</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0.00000003519349781</v>
      </c>
      <c r="AN3581" s="95">
        <f>IF($AM$3539&gt;0,'Assumptions (CSP)'!$V$14*Model!$AM$3539*'Assumptions (CSP)'!AM$2/10^9,0)</f>
        <v>0.00000003551118119</v>
      </c>
      <c r="AO3581" s="95">
        <f>IF($AM$3539&gt;0,'Assumptions (CSP)'!$V$14*Model!$AM$3539*'Assumptions (CSP)'!AN$2/10^9,0)</f>
        <v>0.00000003592597902</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0.00000003551118119</v>
      </c>
      <c r="AO3582" s="95">
        <f>IF($AN$3539&gt;0,'Assumptions (CSP)'!$V$14*Model!$AN$3539*'Assumptions (CSP)'!AN$2/10^9,0)</f>
        <v>0.00000003592597902</v>
      </c>
      <c r="AP3582" s="95">
        <f>IF($AN$3539&gt;0,'Assumptions (CSP)'!$V$14*Model!$AN$3539*'Assumptions (CSP)'!AO$2/10^9,0)</f>
        <v>0.00000003642680237</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0.00000003592597902</v>
      </c>
      <c r="AP3583" s="95">
        <f>IF($AO$3539&gt;0,'Assumptions (CSP)'!$V$14*Model!$AO$3539*'Assumptions (CSP)'!AO$2/10^9,0)</f>
        <v>0.00000003642680237</v>
      </c>
      <c r="AQ3583" s="95">
        <f>IF($AO$3539&gt;0,'Assumptions (CSP)'!$V$14*Model!$AO$3539*'Assumptions (CSP)'!AP$2/10^9,0)</f>
        <v>0.00000003688250375</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0.00000003642680237</v>
      </c>
      <c r="AQ3584" s="95">
        <f>IF($AP$3539&gt;0,'Assumptions (CSP)'!$V$14*Model!$AP$3539*'Assumptions (CSP)'!AP$2/10^9,0)</f>
        <v>0.00000003688250375</v>
      </c>
      <c r="AR3584" s="95">
        <f>IF($AP$3539&gt;0,'Assumptions (CSP)'!$V$14*Model!$AP$3539*'Assumptions (CSP)'!AQ$2/10^9,0)</f>
        <v>0.00000003737677789</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0.00000003688250375</v>
      </c>
      <c r="AR3585" s="95">
        <f>IF($AQ$3539&gt;0,'Assumptions (CSP)'!$V$14*Model!$AQ$3539*'Assumptions (CSP)'!AQ$2/10^9,0)</f>
        <v>0.00000003737677789</v>
      </c>
      <c r="AS3585" s="95">
        <f>IF($AQ$3539&gt;0,'Assumptions (CSP)'!$V$14*Model!$AQ$3539*'Assumptions (CSP)'!AR$2/10^9,0)</f>
        <v>0.00000003792929865</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0.00000003737677789</v>
      </c>
      <c r="AS3586" s="95">
        <f>IF($AR$3539&gt;0,'Assumptions (CSP)'!$V$14*Model!$AR$3539*'Assumptions (CSP)'!AR$2/10^9,0)</f>
        <v>0.00000003792929865</v>
      </c>
      <c r="AT3586" s="95">
        <f>IF($AR$3539&gt;0,'Assumptions (CSP)'!$V$14*Model!$AR$3539*'Assumptions (CSP)'!AS$2/10^9,0)</f>
        <v>0.00000003856119538</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0.00000003792929865</v>
      </c>
      <c r="AT3587" s="95">
        <f>IF($AS$3539&gt;0,'Assumptions (CSP)'!$V$14*Model!$AS$3539*'Assumptions (CSP)'!AS$2/10^9,0)</f>
        <v>0.00000003856119538</v>
      </c>
      <c r="AU3587" s="95">
        <f>IF($AS$3539&gt;0,'Assumptions (CSP)'!$V$14*Model!$AS$3539*'Assumptions (CSP)'!AT$2/10^9,0)</f>
        <v>0.00000003918494932</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0.00000003856119538</v>
      </c>
      <c r="AU3588" s="95">
        <f>IF($AT$3539&gt;0,'Assumptions (CSP)'!$V$14*Model!$AT$3539*'Assumptions (CSP)'!AT$2/10^9,0)</f>
        <v>0.00000003918494932</v>
      </c>
      <c r="AV3588" s="95">
        <f>IF($AT$3539&gt;0,'Assumptions (CSP)'!$V$14*Model!$AT$3539*'Assumptions (CSP)'!AU$2/10^9,0)</f>
        <v>0.0000000398370849</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0.00000003918494932</v>
      </c>
      <c r="AV3589" s="95">
        <f>IF($AU$3539&gt;0,'Assumptions (CSP)'!$V$14*Model!$AU$3539*'Assumptions (CSP)'!AU$2/10^9,0)</f>
        <v>0.0000000398370849</v>
      </c>
      <c r="AW3589" s="95">
        <f>IF($AU$3539&gt;0,'Assumptions (CSP)'!$V$14*Model!$AU$3539*'Assumptions (CSP)'!AV$2/10^9,0)</f>
        <v>0.00000004051883732</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0.0000000398370849</v>
      </c>
      <c r="AW3590" s="95">
        <f>IF($AV$3539&gt;0,'Assumptions (CSP)'!$V$14*Model!$AV$3539*'Assumptions (CSP)'!AV$2/10^9,0)</f>
        <v>0.00000004051883732</v>
      </c>
      <c r="AX3590" s="95">
        <f>IF($AV$3539&gt;0,'Assumptions (CSP)'!$V$14*Model!$AV$3539*'Assumptions (CSP)'!AW$2/10^9,0)</f>
        <v>0.00000004121202833</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0.00000004051883732</v>
      </c>
      <c r="AX3591" s="95">
        <f>IF($AW$3539&gt;0,'Assumptions (CSP)'!$V$14*Model!$AW$3539*'Assumptions (CSP)'!AW$2/10^9,0)</f>
        <v>0.00000004121202833</v>
      </c>
      <c r="AY3591" s="95">
        <f>IF($AW$3539&gt;0,'Assumptions (CSP)'!$V$14*Model!$AW$3539*'Assumptions (CSP)'!AX$2/10^9,0)</f>
        <v>0.00000004189700716</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0.00000004121202833</v>
      </c>
      <c r="AY3592" s="95">
        <f>IF($AX$3539&gt;0,'Assumptions (CSP)'!$V$14*Model!$AX$3539*'Assumptions (CSP)'!AX$2/10^9,0)</f>
        <v>0.00000004189700716</v>
      </c>
      <c r="AZ3592" s="95">
        <f>IF($AX$3539&gt;0,'Assumptions (CSP)'!$V$14*Model!$AX$3539*'Assumptions (CSP)'!AY$2/10^9,0)</f>
        <v>0.00000004257280255</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0.00000002582784002</v>
      </c>
      <c r="X3598" s="95">
        <f>'Assumptions (CSP)'!$V$5*Model!X3541</f>
        <v>0.00000004925374743</v>
      </c>
      <c r="Y3598" s="95">
        <f>'Assumptions (CSP)'!$V$5*Model!Y3541</f>
        <v>0.00000007257786898</v>
      </c>
      <c r="Z3598" s="95">
        <f>'Assumptions (CSP)'!$V$5*Model!Z3541</f>
        <v>0.00000007084371086</v>
      </c>
      <c r="AA3598" s="95">
        <f>'Assumptions (CSP)'!$V$5*Model!AA3541</f>
        <v>0.00000006899180802</v>
      </c>
      <c r="AB3598" s="95">
        <f>'Assumptions (CSP)'!$V$5*Model!AB3541</f>
        <v>0.00000006791074814</v>
      </c>
      <c r="AC3598" s="95">
        <f>'Assumptions (CSP)'!$V$5*Model!AC3541</f>
        <v>0.00000006669121995</v>
      </c>
      <c r="AD3598" s="95">
        <f>'Assumptions (CSP)'!$V$5*Model!AD3541</f>
        <v>0.0000000655172539</v>
      </c>
      <c r="AE3598" s="95">
        <f>'Assumptions (CSP)'!$V$5*Model!AE3541</f>
        <v>0.00000006463604109</v>
      </c>
      <c r="AF3598" s="95">
        <f>'Assumptions (CSP)'!$V$5*Model!AF3541</f>
        <v>0.00000006344814809</v>
      </c>
      <c r="AG3598" s="95">
        <f>'Assumptions (CSP)'!$V$5*Model!AG3541</f>
        <v>0.000000062643242</v>
      </c>
      <c r="AH3598" s="95">
        <f>'Assumptions (CSP)'!$V$5*Model!AH3541</f>
        <v>0.00000006239983824</v>
      </c>
      <c r="AI3598" s="95">
        <f>'Assumptions (CSP)'!$V$5*Model!AI3541</f>
        <v>0.00000006243764267</v>
      </c>
      <c r="AJ3598" s="95">
        <f>'Assumptions (CSP)'!$V$5*Model!AJ3541</f>
        <v>0.00000006264023831</v>
      </c>
      <c r="AK3598" s="95">
        <f>'Assumptions (CSP)'!$V$5*Model!AK3541</f>
        <v>0.00000006263626004</v>
      </c>
      <c r="AL3598" s="95">
        <f>'Assumptions (CSP)'!$V$5*Model!AL3541</f>
        <v>0.00000006296938048</v>
      </c>
      <c r="AM3598" s="95">
        <f>'Assumptions (CSP)'!$V$5*Model!AM3541</f>
        <v>0.00000006334829606</v>
      </c>
      <c r="AN3598" s="95">
        <f>'Assumptions (CSP)'!$V$5*Model!AN3541</f>
        <v>0.00000006392012615</v>
      </c>
      <c r="AO3598" s="95">
        <f>'Assumptions (CSP)'!$V$5*Model!AO3541</f>
        <v>0.00000006466676223</v>
      </c>
      <c r="AP3598" s="95">
        <f>'Assumptions (CSP)'!$V$5*Model!AP3541</f>
        <v>0.00000006556824426</v>
      </c>
      <c r="AQ3598" s="95">
        <f>'Assumptions (CSP)'!$V$5*Model!AQ3541</f>
        <v>0.00000006638850675</v>
      </c>
      <c r="AR3598" s="95">
        <f>'Assumptions (CSP)'!$V$5*Model!AR3541</f>
        <v>0.0000000672782002</v>
      </c>
      <c r="AS3598" s="95">
        <f>'Assumptions (CSP)'!$V$5*Model!AS3541</f>
        <v>0.00000006827273758</v>
      </c>
      <c r="AT3598" s="95">
        <f>'Assumptions (CSP)'!$V$5*Model!AT3541</f>
        <v>0.00000006941015168</v>
      </c>
      <c r="AU3598" s="95">
        <f>'Assumptions (CSP)'!$V$5*Model!AU3541</f>
        <v>0.00000007053290877</v>
      </c>
      <c r="AV3598" s="95">
        <f>'Assumptions (CSP)'!$V$5*Model!AV3541</f>
        <v>0.00000007170675281</v>
      </c>
      <c r="AW3598" s="95">
        <f>'Assumptions (CSP)'!$V$5*Model!AW3541</f>
        <v>0.00000007293390718</v>
      </c>
      <c r="AX3598" s="95">
        <f>'Assumptions (CSP)'!$V$5*Model!AX3541</f>
        <v>0.000000074181651</v>
      </c>
      <c r="AY3598" s="95">
        <f>'Assumptions (CSP)'!$V$5*Model!AY3541</f>
        <v>0.0000000502764086</v>
      </c>
      <c r="AZ3598" s="95">
        <f>'Assumptions (CSP)'!$V$5*Model!AZ3541</f>
        <v>0.00000002554368153</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0.00000001721856001</v>
      </c>
      <c r="X3599" s="95">
        <f>'Assumptions (CSP)'!$V$6*Model!X3541</f>
        <v>0.00000003283583162</v>
      </c>
      <c r="Y3599" s="95">
        <f>'Assumptions (CSP)'!$V$6*Model!Y3541</f>
        <v>0.00000004838524599</v>
      </c>
      <c r="Z3599" s="95">
        <f>'Assumptions (CSP)'!$V$6*Model!Z3541</f>
        <v>0.00000004722914057</v>
      </c>
      <c r="AA3599" s="95">
        <f>'Assumptions (CSP)'!$V$6*Model!AA3541</f>
        <v>0.00000004599453868</v>
      </c>
      <c r="AB3599" s="95">
        <f>'Assumptions (CSP)'!$V$6*Model!AB3541</f>
        <v>0.00000004527383209</v>
      </c>
      <c r="AC3599" s="95">
        <f>'Assumptions (CSP)'!$V$6*Model!AC3541</f>
        <v>0.0000000444608133</v>
      </c>
      <c r="AD3599" s="95">
        <f>'Assumptions (CSP)'!$V$6*Model!AD3541</f>
        <v>0.00000004367816927</v>
      </c>
      <c r="AE3599" s="95">
        <f>'Assumptions (CSP)'!$V$6*Model!AE3541</f>
        <v>0.00000004309069406</v>
      </c>
      <c r="AF3599" s="95">
        <f>'Assumptions (CSP)'!$V$6*Model!AF3541</f>
        <v>0.00000004229876539</v>
      </c>
      <c r="AG3599" s="95">
        <f>'Assumptions (CSP)'!$V$6*Model!AG3541</f>
        <v>0.00000004176216133</v>
      </c>
      <c r="AH3599" s="95">
        <f>'Assumptions (CSP)'!$V$6*Model!AH3541</f>
        <v>0.00000004159989216</v>
      </c>
      <c r="AI3599" s="95">
        <f>'Assumptions (CSP)'!$V$6*Model!AI3541</f>
        <v>0.00000004162509511</v>
      </c>
      <c r="AJ3599" s="95">
        <f>'Assumptions (CSP)'!$V$6*Model!AJ3541</f>
        <v>0.00000004176015888</v>
      </c>
      <c r="AK3599" s="95">
        <f>'Assumptions (CSP)'!$V$6*Model!AK3541</f>
        <v>0.00000004175750669</v>
      </c>
      <c r="AL3599" s="95">
        <f>'Assumptions (CSP)'!$V$6*Model!AL3541</f>
        <v>0.00000004197958699</v>
      </c>
      <c r="AM3599" s="95">
        <f>'Assumptions (CSP)'!$V$6*Model!AM3541</f>
        <v>0.00000004223219737</v>
      </c>
      <c r="AN3599" s="95">
        <f>'Assumptions (CSP)'!$V$6*Model!AN3541</f>
        <v>0.00000004261341743</v>
      </c>
      <c r="AO3599" s="95">
        <f>'Assumptions (CSP)'!$V$6*Model!AO3541</f>
        <v>0.00000004311117482</v>
      </c>
      <c r="AP3599" s="95">
        <f>'Assumptions (CSP)'!$V$6*Model!AP3541</f>
        <v>0.00000004371216284</v>
      </c>
      <c r="AQ3599" s="95">
        <f>'Assumptions (CSP)'!$V$6*Model!AQ3541</f>
        <v>0.0000000442590045</v>
      </c>
      <c r="AR3599" s="95">
        <f>'Assumptions (CSP)'!$V$6*Model!AR3541</f>
        <v>0.00000004485213346</v>
      </c>
      <c r="AS3599" s="95">
        <f>'Assumptions (CSP)'!$V$6*Model!AS3541</f>
        <v>0.00000004551515839</v>
      </c>
      <c r="AT3599" s="95">
        <f>'Assumptions (CSP)'!$V$6*Model!AT3541</f>
        <v>0.00000004627343446</v>
      </c>
      <c r="AU3599" s="95">
        <f>'Assumptions (CSP)'!$V$6*Model!AU3541</f>
        <v>0.00000004702193918</v>
      </c>
      <c r="AV3599" s="95">
        <f>'Assumptions (CSP)'!$V$6*Model!AV3541</f>
        <v>0.00000004780450188</v>
      </c>
      <c r="AW3599" s="95">
        <f>'Assumptions (CSP)'!$V$6*Model!AW3541</f>
        <v>0.00000004862260479</v>
      </c>
      <c r="AX3599" s="95">
        <f>'Assumptions (CSP)'!$V$6*Model!AX3541</f>
        <v>0.000000049454434</v>
      </c>
      <c r="AY3599" s="95">
        <f>'Assumptions (CSP)'!$V$6*Model!AY3541</f>
        <v>0.00000003351760573</v>
      </c>
      <c r="AZ3599" s="95">
        <f>'Assumptions (CSP)'!$V$6*Model!AZ3541</f>
        <v>0.00000001702912102</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-0.000000003802823251</v>
      </c>
      <c r="Y3600" s="95">
        <f t="array" ref="Y3600">SUM(IF(ISERROR(Y3601:Y3651),"",Y3601:Y3651))</f>
        <v>-0.000000007641983477</v>
      </c>
      <c r="Z3600" s="95">
        <f t="array" ref="Z3600">SUM(IF(ISERROR(Z3601:Z3651),"",Z3601:Z3651))</f>
        <v>-0.00000001152990961</v>
      </c>
      <c r="AA3600" s="95">
        <f t="array" ref="AA3600">SUM(IF(ISERROR(AA3601:AA3651),"",AA3601:AA3651))</f>
        <v>-0.00000001549799913</v>
      </c>
      <c r="AB3600" s="95">
        <f t="array" ref="AB3600">SUM(IF(ISERROR(AB3601:AB3651),"",AB3601:AB3651))</f>
        <v>-0.00000001957762114</v>
      </c>
      <c r="AC3600" s="95">
        <f t="array" ref="AC3600">SUM(IF(ISERROR(AC3601:AC3651),"",AC3601:AC3651))</f>
        <v>-0.00000002377756294</v>
      </c>
      <c r="AD3600" s="95">
        <f t="array" ref="AD3600">SUM(IF(ISERROR(AD3601:AD3651),"",AD3601:AD3651))</f>
        <v>-0.0000000281116402</v>
      </c>
      <c r="AE3600" s="95">
        <f t="array" ref="AE3600">SUM(IF(ISERROR(AE3601:AE3651),"",AE3601:AE3651))</f>
        <v>-0.00000003259689534</v>
      </c>
      <c r="AF3600" s="95">
        <f t="array" ref="AF3600">SUM(IF(ISERROR(AF3601:AF3651),"",AF3601:AF3651))</f>
        <v>-0.00000003724365497</v>
      </c>
      <c r="AG3600" s="95">
        <f t="array" ref="AG3600">SUM(IF(ISERROR(AG3601:AG3651),"",AG3601:AG3651))</f>
        <v>-0.0000000420600885</v>
      </c>
      <c r="AH3600" s="95">
        <f t="array" ref="AH3600">SUM(IF(ISERROR(AH3601:AH3651),"",AH3601:AH3651))</f>
        <v>-0.00000004706006459</v>
      </c>
      <c r="AI3600" s="95">
        <f t="array" ref="AI3600">SUM(IF(ISERROR(AI3601:AI3651),"",AI3601:AI3651))</f>
        <v>-0.00000005226234087</v>
      </c>
      <c r="AJ3600" s="95">
        <f t="array" ref="AJ3600">SUM(IF(ISERROR(AJ3601:AJ3651),"",AJ3601:AJ3651))</f>
        <v>-0.00000005769581953</v>
      </c>
      <c r="AK3600" s="95">
        <f t="array" ref="AK3600">SUM(IF(ISERROR(AK3601:AK3651),"",AK3601:AK3651))</f>
        <v>-0.00000006338734115</v>
      </c>
      <c r="AL3600" s="95">
        <f t="array" ref="AL3600">SUM(IF(ISERROR(AL3601:AL3651),"",AL3601:AL3651))</f>
        <v>-0.00000006935293142</v>
      </c>
      <c r="AM3600" s="95">
        <f t="array" ref="AM3600">SUM(IF(ISERROR(AM3601:AM3651),"",AM3601:AM3651))</f>
        <v>-0.00000006798215281</v>
      </c>
      <c r="AN3600" s="95">
        <f t="array" ref="AN3600">SUM(IF(ISERROR(AN3601:AN3651),"",AN3601:AN3651))</f>
        <v>-0.00000006684685372</v>
      </c>
      <c r="AO3600" s="95">
        <f t="array" ref="AO3600">SUM(IF(ISERROR(AO3601:AO3651),"",AO3601:AO3651))</f>
        <v>-0.00000006594581381</v>
      </c>
      <c r="AP3600" s="95">
        <f t="array" ref="AP3600">SUM(IF(ISERROR(AP3601:AP3651),"",AP3601:AP3651))</f>
        <v>-0.00000006523833535</v>
      </c>
      <c r="AQ3600" s="95">
        <f t="array" ref="AQ3600">SUM(IF(ISERROR(AQ3601:AQ3651),"",AQ3601:AQ3651))</f>
        <v>-0.00000006468655246</v>
      </c>
      <c r="AR3600" s="95">
        <f t="array" ref="AR3600">SUM(IF(ISERROR(AR3601:AR3651),"",AR3601:AR3651))</f>
        <v>-0.00000006429477146</v>
      </c>
      <c r="AS3600" s="95">
        <f t="array" ref="AS3600">SUM(IF(ISERROR(AS3601:AS3651),"",AS3601:AS3651))</f>
        <v>-0.00000006405659543</v>
      </c>
      <c r="AT3600" s="95">
        <f t="array" ref="AT3600">SUM(IF(ISERROR(AT3601:AT3651),"",AT3601:AT3651))</f>
        <v>-0.00000006395938035</v>
      </c>
      <c r="AU3600" s="95">
        <f t="array" ref="AU3600">SUM(IF(ISERROR(AU3601:AU3651),"",AU3601:AU3651))</f>
        <v>-0.00000006400850405</v>
      </c>
      <c r="AV3600" s="95">
        <f t="array" ref="AV3600">SUM(IF(ISERROR(AV3601:AV3651),"",AV3601:AV3651))</f>
        <v>-0.00000006421358728</v>
      </c>
      <c r="AW3600" s="95">
        <f t="array" ref="AW3600">SUM(IF(ISERROR(AW3601:AW3651),"",AW3601:AW3651))</f>
        <v>-0.00000006457320789</v>
      </c>
      <c r="AX3600" s="95">
        <f t="array" ref="AX3600">SUM(IF(ISERROR(AX3601:AX3651),"",AX3601:AX3651))</f>
        <v>-0.00000006507598095</v>
      </c>
      <c r="AY3600" s="95">
        <f t="array" ref="AY3600">SUM(IF(ISERROR(AY3601:AY3651),"",AY3601:AY3651))</f>
        <v>-0.00000006569197371</v>
      </c>
      <c r="AZ3600" s="95">
        <f t="array" ref="AZ3600">SUM(IF(ISERROR(AZ3601:AZ3651),"",AZ3601:AZ3651))</f>
        <v>-0.00000006639568409</v>
      </c>
      <c r="BA3600" s="95">
        <f t="array" ref="BA3600">SUM(IF(ISERROR(BA3601:BA3651),"",BA3601:BA3651))</f>
        <v>-0.00000006701717166</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-0.000000003802823251</v>
      </c>
      <c r="Y3622" s="95">
        <f>IF($X$3539&gt;0,PPMT('Assumptions (CSP)'!$V$7,Model!X$1,'Assumptions (CSP)'!$V$10,'Assumptions (CSP)'!$V$5*Model!$X$3539*AVERAGE('Assumptions (CSP)'!$T$2:$V$2)/10^9),0)</f>
        <v>-0.000000003983457356</v>
      </c>
      <c r="Z3622" s="95">
        <f>IF($X$3539&gt;0,PPMT('Assumptions (CSP)'!$V$7,Model!Y$1,'Assumptions (CSP)'!$V$10,'Assumptions (CSP)'!$V$5*Model!$X$3539*AVERAGE('Assumptions (CSP)'!$T$2:$V$2)/10^9),0)</f>
        <v>-0.00000000417267158</v>
      </c>
      <c r="AA3622" s="95">
        <f>IF($X$3539&gt;0,PPMT('Assumptions (CSP)'!$V$7,Model!Z$1,'Assumptions (CSP)'!$V$10,'Assumptions (CSP)'!$V$5*Model!$X$3539*AVERAGE('Assumptions (CSP)'!$T$2:$V$2)/10^9),0)</f>
        <v>-0.00000000437087348</v>
      </c>
      <c r="AB3622" s="95">
        <f>IF($X$3539&gt;0,PPMT('Assumptions (CSP)'!$V$7,Model!AA$1,'Assumptions (CSP)'!$V$10,'Assumptions (CSP)'!$V$5*Model!$X$3539*AVERAGE('Assumptions (CSP)'!$T$2:$V$2)/10^9),0)</f>
        <v>-0.00000000457848997</v>
      </c>
      <c r="AC3622" s="95">
        <f>IF($X$3539&gt;0,PPMT('Assumptions (CSP)'!$V$7,Model!AB$1,'Assumptions (CSP)'!$V$10,'Assumptions (CSP)'!$V$5*Model!$X$3539*AVERAGE('Assumptions (CSP)'!$T$2:$V$2)/10^9),0)</f>
        <v>-0.000000004795968244</v>
      </c>
      <c r="AD3622" s="95">
        <f>IF($X$3539&gt;0,PPMT('Assumptions (CSP)'!$V$7,Model!AC$1,'Assumptions (CSP)'!$V$10,'Assumptions (CSP)'!$V$5*Model!$X$3539*AVERAGE('Assumptions (CSP)'!$T$2:$V$2)/10^9),0)</f>
        <v>-0.000000005023776735</v>
      </c>
      <c r="AE3622" s="95">
        <f>IF($X$3539&gt;0,PPMT('Assumptions (CSP)'!$V$7,Model!AD$1,'Assumptions (CSP)'!$V$10,'Assumptions (CSP)'!$V$5*Model!$X$3539*AVERAGE('Assumptions (CSP)'!$T$2:$V$2)/10^9),0)</f>
        <v>-0.00000000526240613</v>
      </c>
      <c r="AF3622" s="95">
        <f>IF($X$3539&gt;0,PPMT('Assumptions (CSP)'!$V$7,Model!AE$1,'Assumptions (CSP)'!$V$10,'Assumptions (CSP)'!$V$5*Model!$X$3539*AVERAGE('Assumptions (CSP)'!$T$2:$V$2)/10^9),0)</f>
        <v>-0.000000005512370422</v>
      </c>
      <c r="AG3622" s="95">
        <f>IF($X$3539&gt;0,PPMT('Assumptions (CSP)'!$V$7,Model!AF$1,'Assumptions (CSP)'!$V$10,'Assumptions (CSP)'!$V$5*Model!$X$3539*AVERAGE('Assumptions (CSP)'!$T$2:$V$2)/10^9),0)</f>
        <v>-0.000000005774208017</v>
      </c>
      <c r="AH3622" s="95">
        <f>IF($X$3539&gt;0,PPMT('Assumptions (CSP)'!$V$7,Model!AG$1,'Assumptions (CSP)'!$V$10,'Assumptions (CSP)'!$V$5*Model!$X$3539*AVERAGE('Assumptions (CSP)'!$T$2:$V$2)/10^9),0)</f>
        <v>-0.000000006048482897</v>
      </c>
      <c r="AI3622" s="95">
        <f>IF($X$3539&gt;0,PPMT('Assumptions (CSP)'!$V$7,Model!AH$1,'Assumptions (CSP)'!$V$10,'Assumptions (CSP)'!$V$5*Model!$X$3539*AVERAGE('Assumptions (CSP)'!$T$2:$V$2)/10^9),0)</f>
        <v>-0.000000006335785835</v>
      </c>
      <c r="AJ3622" s="95">
        <f>IF($X$3539&gt;0,PPMT('Assumptions (CSP)'!$V$7,Model!AI$1,'Assumptions (CSP)'!$V$10,'Assumptions (CSP)'!$V$5*Model!$X$3539*AVERAGE('Assumptions (CSP)'!$T$2:$V$2)/10^9),0)</f>
        <v>-0.000000006636735662</v>
      </c>
      <c r="AK3622" s="95">
        <f>IF($X$3539&gt;0,PPMT('Assumptions (CSP)'!$V$7,Model!AJ$1,'Assumptions (CSP)'!$V$10,'Assumptions (CSP)'!$V$5*Model!$X$3539*AVERAGE('Assumptions (CSP)'!$T$2:$V$2)/10^9),0)</f>
        <v>-0.000000006951980606</v>
      </c>
      <c r="AL3622" s="95">
        <f>IF($X$3539&gt;0,PPMT('Assumptions (CSP)'!$V$7,Model!AK$1,'Assumptions (CSP)'!$V$10,'Assumptions (CSP)'!$V$5*Model!$X$3539*AVERAGE('Assumptions (CSP)'!$T$2:$V$2)/10^9),0)</f>
        <v>-0.000000007282199685</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-0.000000003658526121</v>
      </c>
      <c r="Z3623" s="95">
        <f>IF($Y$3539&gt;0,PPMT('Assumptions (CSP)'!$V$7,Model!X$1,'Assumptions (CSP)'!$V$10,'Assumptions (CSP)'!$V$5*Model!$Y$3539*AVERAGE('Assumptions (CSP)'!$U$2:$W$2)/10^9),0)</f>
        <v>-0.000000003832306112</v>
      </c>
      <c r="AA3623" s="95">
        <f>IF($Y$3539&gt;0,PPMT('Assumptions (CSP)'!$V$7,Model!Y$1,'Assumptions (CSP)'!$V$10,'Assumptions (CSP)'!$V$5*Model!$Y$3539*AVERAGE('Assumptions (CSP)'!$U$2:$W$2)/10^9),0)</f>
        <v>-0.000000004014340652</v>
      </c>
      <c r="AB3623" s="95">
        <f>IF($Y$3539&gt;0,PPMT('Assumptions (CSP)'!$V$7,Model!Z$1,'Assumptions (CSP)'!$V$10,'Assumptions (CSP)'!$V$5*Model!$Y$3539*AVERAGE('Assumptions (CSP)'!$U$2:$W$2)/10^9),0)</f>
        <v>-0.000000004205021833</v>
      </c>
      <c r="AC3623" s="95">
        <f>IF($Y$3539&gt;0,PPMT('Assumptions (CSP)'!$V$7,Model!AA$1,'Assumptions (CSP)'!$V$10,'Assumptions (CSP)'!$V$5*Model!$Y$3539*AVERAGE('Assumptions (CSP)'!$U$2:$W$2)/10^9),0)</f>
        <v>-0.00000000440476037</v>
      </c>
      <c r="AD3623" s="95">
        <f>IF($Y$3539&gt;0,PPMT('Assumptions (CSP)'!$V$7,Model!AB$1,'Assumptions (CSP)'!$V$10,'Assumptions (CSP)'!$V$5*Model!$Y$3539*AVERAGE('Assumptions (CSP)'!$U$2:$W$2)/10^9),0)</f>
        <v>-0.000000004613986488</v>
      </c>
      <c r="AE3623" s="95">
        <f>IF($Y$3539&gt;0,PPMT('Assumptions (CSP)'!$V$7,Model!AC$1,'Assumptions (CSP)'!$V$10,'Assumptions (CSP)'!$V$5*Model!$Y$3539*AVERAGE('Assumptions (CSP)'!$U$2:$W$2)/10^9),0)</f>
        <v>-0.000000004833150846</v>
      </c>
      <c r="AF3623" s="95">
        <f>IF($Y$3539&gt;0,PPMT('Assumptions (CSP)'!$V$7,Model!AD$1,'Assumptions (CSP)'!$V$10,'Assumptions (CSP)'!$V$5*Model!$Y$3539*AVERAGE('Assumptions (CSP)'!$U$2:$W$2)/10^9),0)</f>
        <v>-0.000000005062725511</v>
      </c>
      <c r="AG3623" s="95">
        <f>IF($Y$3539&gt;0,PPMT('Assumptions (CSP)'!$V$7,Model!AE$1,'Assumptions (CSP)'!$V$10,'Assumptions (CSP)'!$V$5*Model!$Y$3539*AVERAGE('Assumptions (CSP)'!$U$2:$W$2)/10^9),0)</f>
        <v>-0.000000005303204973</v>
      </c>
      <c r="AH3623" s="95">
        <f>IF($Y$3539&gt;0,PPMT('Assumptions (CSP)'!$V$7,Model!AF$1,'Assumptions (CSP)'!$V$10,'Assumptions (CSP)'!$V$5*Model!$Y$3539*AVERAGE('Assumptions (CSP)'!$U$2:$W$2)/10^9),0)</f>
        <v>-0.000000005555107209</v>
      </c>
      <c r="AI3623" s="95">
        <f>IF($Y$3539&gt;0,PPMT('Assumptions (CSP)'!$V$7,Model!AG$1,'Assumptions (CSP)'!$V$10,'Assumptions (CSP)'!$V$5*Model!$Y$3539*AVERAGE('Assumptions (CSP)'!$U$2:$W$2)/10^9),0)</f>
        <v>-0.000000005818974802</v>
      </c>
      <c r="AJ3623" s="95">
        <f>IF($Y$3539&gt;0,PPMT('Assumptions (CSP)'!$V$7,Model!AH$1,'Assumptions (CSP)'!$V$10,'Assumptions (CSP)'!$V$5*Model!$Y$3539*AVERAGE('Assumptions (CSP)'!$U$2:$W$2)/10^9),0)</f>
        <v>-0.000000006095376105</v>
      </c>
      <c r="AK3623" s="95">
        <f>IF($Y$3539&gt;0,PPMT('Assumptions (CSP)'!$V$7,Model!AI$1,'Assumptions (CSP)'!$V$10,'Assumptions (CSP)'!$V$5*Model!$Y$3539*AVERAGE('Assumptions (CSP)'!$U$2:$W$2)/10^9),0)</f>
        <v>-0.00000000638490647</v>
      </c>
      <c r="AL3623" s="95">
        <f>IF($Y$3539&gt;0,PPMT('Assumptions (CSP)'!$V$7,Model!AJ$1,'Assumptions (CSP)'!$V$10,'Assumptions (CSP)'!$V$5*Model!$Y$3539*AVERAGE('Assumptions (CSP)'!$U$2:$W$2)/10^9),0)</f>
        <v>-0.000000006688189527</v>
      </c>
      <c r="AM3623" s="95">
        <f>IF($Y$3539&gt;0,PPMT('Assumptions (CSP)'!$V$7,Model!AK$1,'Assumptions (CSP)'!$V$10,'Assumptions (CSP)'!$V$5*Model!$Y$3539*AVERAGE('Assumptions (CSP)'!$U$2:$W$2)/10^9),0)</f>
        <v>-0.00000000700587853</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-0.000000003524931921</v>
      </c>
      <c r="AA3624" s="95">
        <f>IF($Z$3539&gt;0,PPMT('Assumptions (CSP)'!$V$7,Model!X$1,'Assumptions (CSP)'!$V$10,'Assumptions (CSP)'!$V$5*Model!$Z$3539*AVERAGE('Assumptions (CSP)'!$V$2:$X$2)/10^9),0)</f>
        <v>-0.000000003692366187</v>
      </c>
      <c r="AB3624" s="95">
        <f>IF($Z$3539&gt;0,PPMT('Assumptions (CSP)'!$V$7,Model!Y$1,'Assumptions (CSP)'!$V$10,'Assumptions (CSP)'!$V$5*Model!$Z$3539*AVERAGE('Assumptions (CSP)'!$V$2:$X$2)/10^9),0)</f>
        <v>-0.000000003867753581</v>
      </c>
      <c r="AC3624" s="95">
        <f>IF($Z$3539&gt;0,PPMT('Assumptions (CSP)'!$V$7,Model!Z$1,'Assumptions (CSP)'!$V$10,'Assumptions (CSP)'!$V$5*Model!$Z$3539*AVERAGE('Assumptions (CSP)'!$V$2:$X$2)/10^9),0)</f>
        <v>-0.000000004051471876</v>
      </c>
      <c r="AD3624" s="95">
        <f>IF($Z$3539&gt;0,PPMT('Assumptions (CSP)'!$V$7,Model!AA$1,'Assumptions (CSP)'!$V$10,'Assumptions (CSP)'!$V$5*Model!$Z$3539*AVERAGE('Assumptions (CSP)'!$V$2:$X$2)/10^9),0)</f>
        <v>-0.000000004243916791</v>
      </c>
      <c r="AE3624" s="95">
        <f>IF($Z$3539&gt;0,PPMT('Assumptions (CSP)'!$V$7,Model!AB$1,'Assumptions (CSP)'!$V$10,'Assumptions (CSP)'!$V$5*Model!$Z$3539*AVERAGE('Assumptions (CSP)'!$V$2:$X$2)/10^9),0)</f>
        <v>-0.000000004445502838</v>
      </c>
      <c r="AF3624" s="95">
        <f>IF($Z$3539&gt;0,PPMT('Assumptions (CSP)'!$V$7,Model!AC$1,'Assumptions (CSP)'!$V$10,'Assumptions (CSP)'!$V$5*Model!$Z$3539*AVERAGE('Assumptions (CSP)'!$V$2:$X$2)/10^9),0)</f>
        <v>-0.000000004656664223</v>
      </c>
      <c r="AG3624" s="95">
        <f>IF($Z$3539&gt;0,PPMT('Assumptions (CSP)'!$V$7,Model!AD$1,'Assumptions (CSP)'!$V$10,'Assumptions (CSP)'!$V$5*Model!$Z$3539*AVERAGE('Assumptions (CSP)'!$V$2:$X$2)/10^9),0)</f>
        <v>-0.000000004877855773</v>
      </c>
      <c r="AH3624" s="95">
        <f>IF($Z$3539&gt;0,PPMT('Assumptions (CSP)'!$V$7,Model!AE$1,'Assumptions (CSP)'!$V$10,'Assumptions (CSP)'!$V$5*Model!$Z$3539*AVERAGE('Assumptions (CSP)'!$V$2:$X$2)/10^9),0)</f>
        <v>-0.000000005109553923</v>
      </c>
      <c r="AI3624" s="95">
        <f>IF($Z$3539&gt;0,PPMT('Assumptions (CSP)'!$V$7,Model!AF$1,'Assumptions (CSP)'!$V$10,'Assumptions (CSP)'!$V$5*Model!$Z$3539*AVERAGE('Assumptions (CSP)'!$V$2:$X$2)/10^9),0)</f>
        <v>-0.000000005352257734</v>
      </c>
      <c r="AJ3624" s="95">
        <f>IF($Z$3539&gt;0,PPMT('Assumptions (CSP)'!$V$7,Model!AG$1,'Assumptions (CSP)'!$V$10,'Assumptions (CSP)'!$V$5*Model!$Z$3539*AVERAGE('Assumptions (CSP)'!$V$2:$X$2)/10^9),0)</f>
        <v>-0.000000005606489976</v>
      </c>
      <c r="AK3624" s="95">
        <f>IF($Z$3539&gt;0,PPMT('Assumptions (CSP)'!$V$7,Model!AH$1,'Assumptions (CSP)'!$V$10,'Assumptions (CSP)'!$V$5*Model!$Z$3539*AVERAGE('Assumptions (CSP)'!$V$2:$X$2)/10^9),0)</f>
        <v>-0.00000000587279825</v>
      </c>
      <c r="AL3624" s="95">
        <f>IF($Z$3539&gt;0,PPMT('Assumptions (CSP)'!$V$7,Model!AI$1,'Assumptions (CSP)'!$V$10,'Assumptions (CSP)'!$V$5*Model!$Z$3539*AVERAGE('Assumptions (CSP)'!$V$2:$X$2)/10^9),0)</f>
        <v>-0.000000006151756167</v>
      </c>
      <c r="AM3624" s="95">
        <f>IF($Z$3539&gt;0,PPMT('Assumptions (CSP)'!$V$7,Model!AJ$1,'Assumptions (CSP)'!$V$10,'Assumptions (CSP)'!$V$5*Model!$Z$3539*AVERAGE('Assumptions (CSP)'!$V$2:$X$2)/10^9),0)</f>
        <v>-0.000000006443964585</v>
      </c>
      <c r="AN3624" s="95">
        <f>IF($Z$3539&gt;0,PPMT('Assumptions (CSP)'!$V$7,Model!AK$1,'Assumptions (CSP)'!$V$10,'Assumptions (CSP)'!$V$5*Model!$Z$3539*AVERAGE('Assumptions (CSP)'!$V$2:$X$2)/10^9),0)</f>
        <v>-0.000000006750052903</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-0.000000003420418814</v>
      </c>
      <c r="AB3625" s="95">
        <f>IF($AA$3539&gt;0,PPMT('Assumptions (CSP)'!$V$7,Model!X$1,'Assumptions (CSP)'!$V$10,'Assumptions (CSP)'!$V$5*Model!$AA$3539*AVERAGE('Assumptions (CSP)'!$W$2:$Y$2)/10^9),0)</f>
        <v>-0.000000003582888707</v>
      </c>
      <c r="AC3625" s="95">
        <f>IF($AA$3539&gt;0,PPMT('Assumptions (CSP)'!$V$7,Model!Y$1,'Assumptions (CSP)'!$V$10,'Assumptions (CSP)'!$V$5*Model!$AA$3539*AVERAGE('Assumptions (CSP)'!$W$2:$Y$2)/10^9),0)</f>
        <v>-0.000000003753075921</v>
      </c>
      <c r="AD3625" s="95">
        <f>IF($AA$3539&gt;0,PPMT('Assumptions (CSP)'!$V$7,Model!Z$1,'Assumptions (CSP)'!$V$10,'Assumptions (CSP)'!$V$5*Model!$AA$3539*AVERAGE('Assumptions (CSP)'!$W$2:$Y$2)/10^9),0)</f>
        <v>-0.000000003931347027</v>
      </c>
      <c r="AE3625" s="95">
        <f>IF($AA$3539&gt;0,PPMT('Assumptions (CSP)'!$V$7,Model!AA$1,'Assumptions (CSP)'!$V$10,'Assumptions (CSP)'!$V$5*Model!$AA$3539*AVERAGE('Assumptions (CSP)'!$W$2:$Y$2)/10^9),0)</f>
        <v>-0.000000004118086011</v>
      </c>
      <c r="AF3625" s="95">
        <f>IF($AA$3539&gt;0,PPMT('Assumptions (CSP)'!$V$7,Model!AB$1,'Assumptions (CSP)'!$V$10,'Assumptions (CSP)'!$V$5*Model!$AA$3539*AVERAGE('Assumptions (CSP)'!$W$2:$Y$2)/10^9),0)</f>
        <v>-0.000000004313695096</v>
      </c>
      <c r="AG3625" s="95">
        <f>IF($AA$3539&gt;0,PPMT('Assumptions (CSP)'!$V$7,Model!AC$1,'Assumptions (CSP)'!$V$10,'Assumptions (CSP)'!$V$5*Model!$AA$3539*AVERAGE('Assumptions (CSP)'!$W$2:$Y$2)/10^9),0)</f>
        <v>-0.000000004518595613</v>
      </c>
      <c r="AH3625" s="95">
        <f>IF($AA$3539&gt;0,PPMT('Assumptions (CSP)'!$V$7,Model!AD$1,'Assumptions (CSP)'!$V$10,'Assumptions (CSP)'!$V$5*Model!$AA$3539*AVERAGE('Assumptions (CSP)'!$W$2:$Y$2)/10^9),0)</f>
        <v>-0.000000004733228905</v>
      </c>
      <c r="AI3625" s="95">
        <f>IF($AA$3539&gt;0,PPMT('Assumptions (CSP)'!$V$7,Model!AE$1,'Assumptions (CSP)'!$V$10,'Assumptions (CSP)'!$V$5*Model!$AA$3539*AVERAGE('Assumptions (CSP)'!$W$2:$Y$2)/10^9),0)</f>
        <v>-0.000000004958057278</v>
      </c>
      <c r="AJ3625" s="95">
        <f>IF($AA$3539&gt;0,PPMT('Assumptions (CSP)'!$V$7,Model!AF$1,'Assumptions (CSP)'!$V$10,'Assumptions (CSP)'!$V$5*Model!$AA$3539*AVERAGE('Assumptions (CSP)'!$W$2:$Y$2)/10^9),0)</f>
        <v>-0.000000005193564999</v>
      </c>
      <c r="AK3625" s="95">
        <f>IF($AA$3539&gt;0,PPMT('Assumptions (CSP)'!$V$7,Model!AG$1,'Assumptions (CSP)'!$V$10,'Assumptions (CSP)'!$V$5*Model!$AA$3539*AVERAGE('Assumptions (CSP)'!$W$2:$Y$2)/10^9),0)</f>
        <v>-0.000000005440259336</v>
      </c>
      <c r="AL3625" s="95">
        <f>IF($AA$3539&gt;0,PPMT('Assumptions (CSP)'!$V$7,Model!AH$1,'Assumptions (CSP)'!$V$10,'Assumptions (CSP)'!$V$5*Model!$AA$3539*AVERAGE('Assumptions (CSP)'!$W$2:$Y$2)/10^9),0)</f>
        <v>-0.000000005698671655</v>
      </c>
      <c r="AM3625" s="95">
        <f>IF($AA$3539&gt;0,PPMT('Assumptions (CSP)'!$V$7,Model!AI$1,'Assumptions (CSP)'!$V$10,'Assumptions (CSP)'!$V$5*Model!$AA$3539*AVERAGE('Assumptions (CSP)'!$W$2:$Y$2)/10^9),0)</f>
        <v>-0.000000005969358558</v>
      </c>
      <c r="AN3625" s="95">
        <f>IF($AA$3539&gt;0,PPMT('Assumptions (CSP)'!$V$7,Model!AJ$1,'Assumptions (CSP)'!$V$10,'Assumptions (CSP)'!$V$5*Model!$AA$3539*AVERAGE('Assumptions (CSP)'!$W$2:$Y$2)/10^9),0)</f>
        <v>-0.00000000625290309</v>
      </c>
      <c r="AO3625" s="95">
        <f>IF($AA$3539&gt;0,PPMT('Assumptions (CSP)'!$V$7,Model!AK$1,'Assumptions (CSP)'!$V$10,'Assumptions (CSP)'!$V$5*Model!$AA$3539*AVERAGE('Assumptions (CSP)'!$W$2:$Y$2)/10^9),0)</f>
        <v>-0.000000006549915987</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-0.000000003343467046</v>
      </c>
      <c r="AC3626" s="95">
        <f>IF($AB$3539&gt;0,PPMT('Assumptions (CSP)'!$V$7,Model!X$1,'Assumptions (CSP)'!$V$10,'Assumptions (CSP)'!$V$5*Model!$AB$3539*AVERAGE('Assumptions (CSP)'!$X$2:$Z$2)/10^9),0)</f>
        <v>-0.000000003502281731</v>
      </c>
      <c r="AD3626" s="95">
        <f>IF($AB$3539&gt;0,PPMT('Assumptions (CSP)'!$V$7,Model!Y$1,'Assumptions (CSP)'!$V$10,'Assumptions (CSP)'!$V$5*Model!$AB$3539*AVERAGE('Assumptions (CSP)'!$X$2:$Z$2)/10^9),0)</f>
        <v>-0.000000003668640113</v>
      </c>
      <c r="AE3626" s="95">
        <f>IF($AB$3539&gt;0,PPMT('Assumptions (CSP)'!$V$7,Model!Z$1,'Assumptions (CSP)'!$V$10,'Assumptions (CSP)'!$V$5*Model!$AB$3539*AVERAGE('Assumptions (CSP)'!$X$2:$Z$2)/10^9),0)</f>
        <v>-0.000000003842900519</v>
      </c>
      <c r="AF3626" s="95">
        <f>IF($AB$3539&gt;0,PPMT('Assumptions (CSP)'!$V$7,Model!AA$1,'Assumptions (CSP)'!$V$10,'Assumptions (CSP)'!$V$5*Model!$AB$3539*AVERAGE('Assumptions (CSP)'!$X$2:$Z$2)/10^9),0)</f>
        <v>-0.000000004025438293</v>
      </c>
      <c r="AG3626" s="95">
        <f>IF($AB$3539&gt;0,PPMT('Assumptions (CSP)'!$V$7,Model!AB$1,'Assumptions (CSP)'!$V$10,'Assumptions (CSP)'!$V$5*Model!$AB$3539*AVERAGE('Assumptions (CSP)'!$X$2:$Z$2)/10^9),0)</f>
        <v>-0.000000004216646612</v>
      </c>
      <c r="AH3626" s="95">
        <f>IF($AB$3539&gt;0,PPMT('Assumptions (CSP)'!$V$7,Model!AC$1,'Assumptions (CSP)'!$V$10,'Assumptions (CSP)'!$V$5*Model!$AB$3539*AVERAGE('Assumptions (CSP)'!$X$2:$Z$2)/10^9),0)</f>
        <v>-0.000000004416937326</v>
      </c>
      <c r="AI3626" s="95">
        <f>IF($AB$3539&gt;0,PPMT('Assumptions (CSP)'!$V$7,Model!AD$1,'Assumptions (CSP)'!$V$10,'Assumptions (CSP)'!$V$5*Model!$AB$3539*AVERAGE('Assumptions (CSP)'!$X$2:$Z$2)/10^9),0)</f>
        <v>-0.000000004626741849</v>
      </c>
      <c r="AJ3626" s="95">
        <f>IF($AB$3539&gt;0,PPMT('Assumptions (CSP)'!$V$7,Model!AE$1,'Assumptions (CSP)'!$V$10,'Assumptions (CSP)'!$V$5*Model!$AB$3539*AVERAGE('Assumptions (CSP)'!$X$2:$Z$2)/10^9),0)</f>
        <v>-0.000000004846512087</v>
      </c>
      <c r="AK3626" s="95">
        <f>IF($AB$3539&gt;0,PPMT('Assumptions (CSP)'!$V$7,Model!AF$1,'Assumptions (CSP)'!$V$10,'Assumptions (CSP)'!$V$5*Model!$AB$3539*AVERAGE('Assumptions (CSP)'!$X$2:$Z$2)/10^9),0)</f>
        <v>-0.000000005076721411</v>
      </c>
      <c r="AL3626" s="95">
        <f>IF($AB$3539&gt;0,PPMT('Assumptions (CSP)'!$V$7,Model!AG$1,'Assumptions (CSP)'!$V$10,'Assumptions (CSP)'!$V$5*Model!$AB$3539*AVERAGE('Assumptions (CSP)'!$X$2:$Z$2)/10^9),0)</f>
        <v>-0.000000005317865678</v>
      </c>
      <c r="AM3626" s="95">
        <f>IF($AB$3539&gt;0,PPMT('Assumptions (CSP)'!$V$7,Model!AH$1,'Assumptions (CSP)'!$V$10,'Assumptions (CSP)'!$V$5*Model!$AB$3539*AVERAGE('Assumptions (CSP)'!$X$2:$Z$2)/10^9),0)</f>
        <v>-0.000000005570464298</v>
      </c>
      <c r="AN3626" s="95">
        <f>IF($AB$3539&gt;0,PPMT('Assumptions (CSP)'!$V$7,Model!AI$1,'Assumptions (CSP)'!$V$10,'Assumptions (CSP)'!$V$5*Model!$AB$3539*AVERAGE('Assumptions (CSP)'!$X$2:$Z$2)/10^9),0)</f>
        <v>-0.000000005835061352</v>
      </c>
      <c r="AO3626" s="95">
        <f>IF($AB$3539&gt;0,PPMT('Assumptions (CSP)'!$V$7,Model!AJ$1,'Assumptions (CSP)'!$V$10,'Assumptions (CSP)'!$V$5*Model!$AB$3539*AVERAGE('Assumptions (CSP)'!$X$2:$Z$2)/10^9),0)</f>
        <v>-0.000000006112226766</v>
      </c>
      <c r="AP3626" s="95">
        <f>IF($AB$3539&gt;0,PPMT('Assumptions (CSP)'!$V$7,Model!AK$1,'Assumptions (CSP)'!$V$10,'Assumptions (CSP)'!$V$5*Model!$AB$3539*AVERAGE('Assumptions (CSP)'!$X$2:$Z$2)/10^9),0)</f>
        <v>-0.000000006402557538</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-0.000000003270004799</v>
      </c>
      <c r="AD3627" s="95">
        <f>IF($AC$3539&gt;0,PPMT('Assumptions (CSP)'!$V$7,Model!X$1,'Assumptions (CSP)'!$V$10,'Assumptions (CSP)'!$V$5*Model!$AC$3539*AVERAGE('Assumptions (CSP)'!$Y$2:$AA$2)/10^9),0)</f>
        <v>-0.000000003425330027</v>
      </c>
      <c r="AE3627" s="95">
        <f>IF($AC$3539&gt;0,PPMT('Assumptions (CSP)'!$V$7,Model!Y$1,'Assumptions (CSP)'!$V$10,'Assumptions (CSP)'!$V$5*Model!$AC$3539*AVERAGE('Assumptions (CSP)'!$Y$2:$AA$2)/10^9),0)</f>
        <v>-0.000000003588033204</v>
      </c>
      <c r="AF3627" s="95">
        <f>IF($AC$3539&gt;0,PPMT('Assumptions (CSP)'!$V$7,Model!Z$1,'Assumptions (CSP)'!$V$10,'Assumptions (CSP)'!$V$5*Model!$AC$3539*AVERAGE('Assumptions (CSP)'!$Y$2:$AA$2)/10^9),0)</f>
        <v>-0.000000003758464781</v>
      </c>
      <c r="AG3627" s="95">
        <f>IF($AC$3539&gt;0,PPMT('Assumptions (CSP)'!$V$7,Model!AA$1,'Assumptions (CSP)'!$V$10,'Assumptions (CSP)'!$V$5*Model!$AC$3539*AVERAGE('Assumptions (CSP)'!$Y$2:$AA$2)/10^9),0)</f>
        <v>-0.000000003936991858</v>
      </c>
      <c r="AH3627" s="95">
        <f>IF($AC$3539&gt;0,PPMT('Assumptions (CSP)'!$V$7,Model!AB$1,'Assumptions (CSP)'!$V$10,'Assumptions (CSP)'!$V$5*Model!$AC$3539*AVERAGE('Assumptions (CSP)'!$Y$2:$AA$2)/10^9),0)</f>
        <v>-0.000000004123998971</v>
      </c>
      <c r="AI3627" s="95">
        <f>IF($AC$3539&gt;0,PPMT('Assumptions (CSP)'!$V$7,Model!AC$1,'Assumptions (CSP)'!$V$10,'Assumptions (CSP)'!$V$5*Model!$AC$3539*AVERAGE('Assumptions (CSP)'!$Y$2:$AA$2)/10^9),0)</f>
        <v>-0.000000004319888922</v>
      </c>
      <c r="AJ3627" s="95">
        <f>IF($AC$3539&gt;0,PPMT('Assumptions (CSP)'!$V$7,Model!AD$1,'Assumptions (CSP)'!$V$10,'Assumptions (CSP)'!$V$5*Model!$AC$3539*AVERAGE('Assumptions (CSP)'!$Y$2:$AA$2)/10^9),0)</f>
        <v>-0.000000004525083646</v>
      </c>
      <c r="AK3627" s="95">
        <f>IF($AC$3539&gt;0,PPMT('Assumptions (CSP)'!$V$7,Model!AE$1,'Assumptions (CSP)'!$V$10,'Assumptions (CSP)'!$V$5*Model!$AC$3539*AVERAGE('Assumptions (CSP)'!$Y$2:$AA$2)/10^9),0)</f>
        <v>-0.000000004740025119</v>
      </c>
      <c r="AL3627" s="95">
        <f>IF($AC$3539&gt;0,PPMT('Assumptions (CSP)'!$V$7,Model!AF$1,'Assumptions (CSP)'!$V$10,'Assumptions (CSP)'!$V$5*Model!$AC$3539*AVERAGE('Assumptions (CSP)'!$Y$2:$AA$2)/10^9),0)</f>
        <v>-0.000000004965176312</v>
      </c>
      <c r="AM3627" s="95">
        <f>IF($AC$3539&gt;0,PPMT('Assumptions (CSP)'!$V$7,Model!AG$1,'Assumptions (CSP)'!$V$10,'Assumptions (CSP)'!$V$5*Model!$AC$3539*AVERAGE('Assumptions (CSP)'!$Y$2:$AA$2)/10^9),0)</f>
        <v>-0.000000005201022187</v>
      </c>
      <c r="AN3627" s="95">
        <f>IF($AC$3539&gt;0,PPMT('Assumptions (CSP)'!$V$7,Model!AH$1,'Assumptions (CSP)'!$V$10,'Assumptions (CSP)'!$V$5*Model!$AC$3539*AVERAGE('Assumptions (CSP)'!$Y$2:$AA$2)/10^9),0)</f>
        <v>-0.000000005448070741</v>
      </c>
      <c r="AO3627" s="95">
        <f>IF($AC$3539&gt;0,PPMT('Assumptions (CSP)'!$V$7,Model!AI$1,'Assumptions (CSP)'!$V$10,'Assumptions (CSP)'!$V$5*Model!$AC$3539*AVERAGE('Assumptions (CSP)'!$Y$2:$AA$2)/10^9),0)</f>
        <v>-0.000000005706854101</v>
      </c>
      <c r="AP3627" s="95">
        <f>IF($AC$3539&gt;0,PPMT('Assumptions (CSP)'!$V$7,Model!AJ$1,'Assumptions (CSP)'!$V$10,'Assumptions (CSP)'!$V$5*Model!$AC$3539*AVERAGE('Assumptions (CSP)'!$Y$2:$AA$2)/10^9),0)</f>
        <v>-0.000000005977929671</v>
      </c>
      <c r="AQ3627" s="95">
        <f>IF($AC$3539&gt;0,PPMT('Assumptions (CSP)'!$V$7,Model!AK$1,'Assumptions (CSP)'!$V$10,'Assumptions (CSP)'!$V$5*Model!$AC$3539*AVERAGE('Assumptions (CSP)'!$Y$2:$AA$2)/10^9),0)</f>
        <v>-0.000000006261881331</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-0.000000003204643022</v>
      </c>
      <c r="AE3628" s="95">
        <f>IF($AD$3539&gt;0,PPMT('Assumptions (CSP)'!$V$7,Model!X$1,'Assumptions (CSP)'!$V$10,'Assumptions (CSP)'!$V$5*Model!$AD$3539*AVERAGE('Assumptions (CSP)'!$Z$2:$AB$2)/10^9),0)</f>
        <v>-0.000000003356863566</v>
      </c>
      <c r="AF3628" s="95">
        <f>IF($AD$3539&gt;0,PPMT('Assumptions (CSP)'!$V$7,Model!Y$1,'Assumptions (CSP)'!$V$10,'Assumptions (CSP)'!$V$5*Model!$AD$3539*AVERAGE('Assumptions (CSP)'!$Z$2:$AB$2)/10^9),0)</f>
        <v>-0.000000003516314585</v>
      </c>
      <c r="AG3628" s="95">
        <f>IF($AD$3539&gt;0,PPMT('Assumptions (CSP)'!$V$7,Model!Z$1,'Assumptions (CSP)'!$V$10,'Assumptions (CSP)'!$V$5*Model!$AD$3539*AVERAGE('Assumptions (CSP)'!$Z$2:$AB$2)/10^9),0)</f>
        <v>-0.000000003683339528</v>
      </c>
      <c r="AH3628" s="95">
        <f>IF($AD$3539&gt;0,PPMT('Assumptions (CSP)'!$V$7,Model!AA$1,'Assumptions (CSP)'!$V$10,'Assumptions (CSP)'!$V$5*Model!$AD$3539*AVERAGE('Assumptions (CSP)'!$Z$2:$AB$2)/10^9),0)</f>
        <v>-0.000000003858298156</v>
      </c>
      <c r="AI3628" s="95">
        <f>IF($AD$3539&gt;0,PPMT('Assumptions (CSP)'!$V$7,Model!AB$1,'Assumptions (CSP)'!$V$10,'Assumptions (CSP)'!$V$5*Model!$AD$3539*AVERAGE('Assumptions (CSP)'!$Z$2:$AB$2)/10^9),0)</f>
        <v>-0.000000004041567318</v>
      </c>
      <c r="AJ3628" s="95">
        <f>IF($AD$3539&gt;0,PPMT('Assumptions (CSP)'!$V$7,Model!AC$1,'Assumptions (CSP)'!$V$10,'Assumptions (CSP)'!$V$5*Model!$AD$3539*AVERAGE('Assumptions (CSP)'!$Z$2:$AB$2)/10^9),0)</f>
        <v>-0.000000004233541766</v>
      </c>
      <c r="AK3628" s="95">
        <f>IF($AD$3539&gt;0,PPMT('Assumptions (CSP)'!$V$7,Model!AD$1,'Assumptions (CSP)'!$V$10,'Assumptions (CSP)'!$V$5*Model!$AD$3539*AVERAGE('Assumptions (CSP)'!$Z$2:$AB$2)/10^9),0)</f>
        <v>-0.000000004434634999</v>
      </c>
      <c r="AL3628" s="95">
        <f>IF($AD$3539&gt;0,PPMT('Assumptions (CSP)'!$V$7,Model!AE$1,'Assumptions (CSP)'!$V$10,'Assumptions (CSP)'!$V$5*Model!$AD$3539*AVERAGE('Assumptions (CSP)'!$Z$2:$AB$2)/10^9),0)</f>
        <v>-0.000000004645280162</v>
      </c>
      <c r="AM3628" s="95">
        <f>IF($AD$3539&gt;0,PPMT('Assumptions (CSP)'!$V$7,Model!AF$1,'Assumptions (CSP)'!$V$10,'Assumptions (CSP)'!$V$5*Model!$AD$3539*AVERAGE('Assumptions (CSP)'!$Z$2:$AB$2)/10^9),0)</f>
        <v>-0.00000000486593097</v>
      </c>
      <c r="AN3628" s="95">
        <f>IF($AD$3539&gt;0,PPMT('Assumptions (CSP)'!$V$7,Model!AG$1,'Assumptions (CSP)'!$V$10,'Assumptions (CSP)'!$V$5*Model!$AD$3539*AVERAGE('Assumptions (CSP)'!$Z$2:$AB$2)/10^9),0)</f>
        <v>-0.000000005097062691</v>
      </c>
      <c r="AO3628" s="95">
        <f>IF($AD$3539&gt;0,PPMT('Assumptions (CSP)'!$V$7,Model!AH$1,'Assumptions (CSP)'!$V$10,'Assumptions (CSP)'!$V$5*Model!$AD$3539*AVERAGE('Assumptions (CSP)'!$Z$2:$AB$2)/10^9),0)</f>
        <v>-0.000000005339173168</v>
      </c>
      <c r="AP3628" s="95">
        <f>IF($AD$3539&gt;0,PPMT('Assumptions (CSP)'!$V$7,Model!AI$1,'Assumptions (CSP)'!$V$10,'Assumptions (CSP)'!$V$5*Model!$AD$3539*AVERAGE('Assumptions (CSP)'!$Z$2:$AB$2)/10^9),0)</f>
        <v>-0.000000005592783894</v>
      </c>
      <c r="AQ3628" s="95">
        <f>IF($AD$3539&gt;0,PPMT('Assumptions (CSP)'!$V$7,Model!AJ$1,'Assumptions (CSP)'!$V$10,'Assumptions (CSP)'!$V$5*Model!$AD$3539*AVERAGE('Assumptions (CSP)'!$Z$2:$AB$2)/10^9),0)</f>
        <v>-0.000000005858441129</v>
      </c>
      <c r="AR3628" s="95">
        <f>IF($AD$3539&gt;0,PPMT('Assumptions (CSP)'!$V$7,Model!AK$1,'Assumptions (CSP)'!$V$10,'Assumptions (CSP)'!$V$5*Model!$AD$3539*AVERAGE('Assumptions (CSP)'!$Z$2:$AB$2)/10^9),0)</f>
        <v>-0.000000006136717083</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-0.000000003149952227</v>
      </c>
      <c r="AF3629" s="95">
        <f>IF($AE$3539&gt;0,PPMT('Assumptions (CSP)'!$V$7,Model!X$1,'Assumptions (CSP)'!$V$10,'Assumptions (CSP)'!$V$5*Model!$AE$3539*AVERAGE('Assumptions (CSP)'!$AA$2:$AC$2)/10^9),0)</f>
        <v>-0.000000003299574957</v>
      </c>
      <c r="AG3629" s="95">
        <f>IF($AE$3539&gt;0,PPMT('Assumptions (CSP)'!$V$7,Model!Y$1,'Assumptions (CSP)'!$V$10,'Assumptions (CSP)'!$V$5*Model!$AE$3539*AVERAGE('Assumptions (CSP)'!$AA$2:$AC$2)/10^9),0)</f>
        <v>-0.000000003456304768</v>
      </c>
      <c r="AH3629" s="95">
        <f>IF($AE$3539&gt;0,PPMT('Assumptions (CSP)'!$V$7,Model!Z$1,'Assumptions (CSP)'!$V$10,'Assumptions (CSP)'!$V$5*Model!$AE$3539*AVERAGE('Assumptions (CSP)'!$AA$2:$AC$2)/10^9),0)</f>
        <v>-0.000000003620479244</v>
      </c>
      <c r="AI3629" s="95">
        <f>IF($AE$3539&gt;0,PPMT('Assumptions (CSP)'!$V$7,Model!AA$1,'Assumptions (CSP)'!$V$10,'Assumptions (CSP)'!$V$5*Model!$AE$3539*AVERAGE('Assumptions (CSP)'!$AA$2:$AC$2)/10^9),0)</f>
        <v>-0.000000003792452008</v>
      </c>
      <c r="AJ3629" s="95">
        <f>IF($AE$3539&gt;0,PPMT('Assumptions (CSP)'!$V$7,Model!AB$1,'Assumptions (CSP)'!$V$10,'Assumptions (CSP)'!$V$5*Model!$AE$3539*AVERAGE('Assumptions (CSP)'!$AA$2:$AC$2)/10^9),0)</f>
        <v>-0.000000003972593479</v>
      </c>
      <c r="AK3629" s="95">
        <f>IF($AE$3539&gt;0,PPMT('Assumptions (CSP)'!$V$7,Model!AC$1,'Assumptions (CSP)'!$V$10,'Assumptions (CSP)'!$V$5*Model!$AE$3539*AVERAGE('Assumptions (CSP)'!$AA$2:$AC$2)/10^9),0)</f>
        <v>-0.000000004161291669</v>
      </c>
      <c r="AL3629" s="95">
        <f>IF($AE$3539&gt;0,PPMT('Assumptions (CSP)'!$V$7,Model!AD$1,'Assumptions (CSP)'!$V$10,'Assumptions (CSP)'!$V$5*Model!$AE$3539*AVERAGE('Assumptions (CSP)'!$AA$2:$AC$2)/10^9),0)</f>
        <v>-0.000000004358953023</v>
      </c>
      <c r="AM3629" s="95">
        <f>IF($AE$3539&gt;0,PPMT('Assumptions (CSP)'!$V$7,Model!AE$1,'Assumptions (CSP)'!$V$10,'Assumptions (CSP)'!$V$5*Model!$AE$3539*AVERAGE('Assumptions (CSP)'!$AA$2:$AC$2)/10^9),0)</f>
        <v>-0.000000004566003292</v>
      </c>
      <c r="AN3629" s="95">
        <f>IF($AE$3539&gt;0,PPMT('Assumptions (CSP)'!$V$7,Model!AF$1,'Assumptions (CSP)'!$V$10,'Assumptions (CSP)'!$V$5*Model!$AE$3539*AVERAGE('Assumptions (CSP)'!$AA$2:$AC$2)/10^9),0)</f>
        <v>-0.000000004782888448</v>
      </c>
      <c r="AO3629" s="95">
        <f>IF($AE$3539&gt;0,PPMT('Assumptions (CSP)'!$V$7,Model!AG$1,'Assumptions (CSP)'!$V$10,'Assumptions (CSP)'!$V$5*Model!$AE$3539*AVERAGE('Assumptions (CSP)'!$AA$2:$AC$2)/10^9),0)</f>
        <v>-0.00000000501007565</v>
      </c>
      <c r="AP3629" s="95">
        <f>IF($AE$3539&gt;0,PPMT('Assumptions (CSP)'!$V$7,Model!AH$1,'Assumptions (CSP)'!$V$10,'Assumptions (CSP)'!$V$5*Model!$AE$3539*AVERAGE('Assumptions (CSP)'!$AA$2:$AC$2)/10^9),0)</f>
        <v>-0.000000005248054243</v>
      </c>
      <c r="AQ3629" s="95">
        <f>IF($AE$3539&gt;0,PPMT('Assumptions (CSP)'!$V$7,Model!AI$1,'Assumptions (CSP)'!$V$10,'Assumptions (CSP)'!$V$5*Model!$AE$3539*AVERAGE('Assumptions (CSP)'!$AA$2:$AC$2)/10^9),0)</f>
        <v>-0.000000005497336819</v>
      </c>
      <c r="AR3629" s="95">
        <f>IF($AE$3539&gt;0,PPMT('Assumptions (CSP)'!$V$7,Model!AJ$1,'Assumptions (CSP)'!$V$10,'Assumptions (CSP)'!$V$5*Model!$AE$3539*AVERAGE('Assumptions (CSP)'!$AA$2:$AC$2)/10^9),0)</f>
        <v>-0.000000005758460318</v>
      </c>
      <c r="AS3629" s="95">
        <f>IF($AE$3539&gt;0,PPMT('Assumptions (CSP)'!$V$7,Model!AK$1,'Assumptions (CSP)'!$V$10,'Assumptions (CSP)'!$V$5*Model!$AE$3539*AVERAGE('Assumptions (CSP)'!$AA$2:$AC$2)/10^9),0)</f>
        <v>-0.000000006031987183</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-0.000000003098407099</v>
      </c>
      <c r="AG3630" s="95">
        <f>IF($AF$3539&gt;0,PPMT('Assumptions (CSP)'!$V$7,Model!X$1,'Assumptions (CSP)'!$V$10,'Assumptions (CSP)'!$V$5*Model!$AF$3539*AVERAGE('Assumptions (CSP)'!$AB$2:$AD$2)/10^9),0)</f>
        <v>-0.000000003245581437</v>
      </c>
      <c r="AH3630" s="95">
        <f>IF($AF$3539&gt;0,PPMT('Assumptions (CSP)'!$V$7,Model!Y$1,'Assumptions (CSP)'!$V$10,'Assumptions (CSP)'!$V$5*Model!$AF$3539*AVERAGE('Assumptions (CSP)'!$AB$2:$AD$2)/10^9),0)</f>
        <v>-0.000000003399746555</v>
      </c>
      <c r="AI3630" s="95">
        <f>IF($AF$3539&gt;0,PPMT('Assumptions (CSP)'!$V$7,Model!Z$1,'Assumptions (CSP)'!$V$10,'Assumptions (CSP)'!$V$5*Model!$AF$3539*AVERAGE('Assumptions (CSP)'!$AB$2:$AD$2)/10^9),0)</f>
        <v>-0.000000003561234516</v>
      </c>
      <c r="AJ3630" s="95">
        <f>IF($AF$3539&gt;0,PPMT('Assumptions (CSP)'!$V$7,Model!AA$1,'Assumptions (CSP)'!$V$10,'Assumptions (CSP)'!$V$5*Model!$AF$3539*AVERAGE('Assumptions (CSP)'!$AB$2:$AD$2)/10^9),0)</f>
        <v>-0.000000003730393156</v>
      </c>
      <c r="AK3630" s="95">
        <f>IF($AF$3539&gt;0,PPMT('Assumptions (CSP)'!$V$7,Model!AB$1,'Assumptions (CSP)'!$V$10,'Assumptions (CSP)'!$V$5*Model!$AF$3539*AVERAGE('Assumptions (CSP)'!$AB$2:$AD$2)/10^9),0)</f>
        <v>-0.000000003907586831</v>
      </c>
      <c r="AL3630" s="95">
        <f>IF($AF$3539&gt;0,PPMT('Assumptions (CSP)'!$V$7,Model!AC$1,'Assumptions (CSP)'!$V$10,'Assumptions (CSP)'!$V$5*Model!$AF$3539*AVERAGE('Assumptions (CSP)'!$AB$2:$AD$2)/10^9),0)</f>
        <v>-0.000000004093197205</v>
      </c>
      <c r="AM3630" s="95">
        <f>IF($AF$3539&gt;0,PPMT('Assumptions (CSP)'!$V$7,Model!AD$1,'Assumptions (CSP)'!$V$10,'Assumptions (CSP)'!$V$5*Model!$AF$3539*AVERAGE('Assumptions (CSP)'!$AB$2:$AD$2)/10^9),0)</f>
        <v>-0.000000004287624072</v>
      </c>
      <c r="AN3630" s="95">
        <f>IF($AF$3539&gt;0,PPMT('Assumptions (CSP)'!$V$7,Model!AE$1,'Assumptions (CSP)'!$V$10,'Assumptions (CSP)'!$V$5*Model!$AF$3539*AVERAGE('Assumptions (CSP)'!$AB$2:$AD$2)/10^9),0)</f>
        <v>-0.000000004491286216</v>
      </c>
      <c r="AO3630" s="95">
        <f>IF($AF$3539&gt;0,PPMT('Assumptions (CSP)'!$V$7,Model!AF$1,'Assumptions (CSP)'!$V$10,'Assumptions (CSP)'!$V$5*Model!$AF$3539*AVERAGE('Assumptions (CSP)'!$AB$2:$AD$2)/10^9),0)</f>
        <v>-0.000000004704622311</v>
      </c>
      <c r="AP3630" s="95">
        <f>IF($AF$3539&gt;0,PPMT('Assumptions (CSP)'!$V$7,Model!AG$1,'Assumptions (CSP)'!$V$10,'Assumptions (CSP)'!$V$5*Model!$AF$3539*AVERAGE('Assumptions (CSP)'!$AB$2:$AD$2)/10^9),0)</f>
        <v>-0.000000004928091871</v>
      </c>
      <c r="AQ3630" s="95">
        <f>IF($AF$3539&gt;0,PPMT('Assumptions (CSP)'!$V$7,Model!AH$1,'Assumptions (CSP)'!$V$10,'Assumptions (CSP)'!$V$5*Model!$AF$3539*AVERAGE('Assumptions (CSP)'!$AB$2:$AD$2)/10^9),0)</f>
        <v>-0.000000005162176235</v>
      </c>
      <c r="AR3630" s="95">
        <f>IF($AF$3539&gt;0,PPMT('Assumptions (CSP)'!$V$7,Model!AI$1,'Assumptions (CSP)'!$V$10,'Assumptions (CSP)'!$V$5*Model!$AF$3539*AVERAGE('Assumptions (CSP)'!$AB$2:$AD$2)/10^9),0)</f>
        <v>-0.000000005407379606</v>
      </c>
      <c r="AS3630" s="95">
        <f>IF($AF$3539&gt;0,PPMT('Assumptions (CSP)'!$V$7,Model!AJ$1,'Assumptions (CSP)'!$V$10,'Assumptions (CSP)'!$V$5*Model!$AF$3539*AVERAGE('Assumptions (CSP)'!$AB$2:$AD$2)/10^9),0)</f>
        <v>-0.000000005664230137</v>
      </c>
      <c r="AT3630" s="95">
        <f>IF($AF$3539&gt;0,PPMT('Assumptions (CSP)'!$V$7,Model!AK$1,'Assumptions (CSP)'!$V$10,'Assumptions (CSP)'!$V$5*Model!$AF$3539*AVERAGE('Assumptions (CSP)'!$AB$2:$AD$2)/10^9),0)</f>
        <v>-0.000000005933281068</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-0.000000003047359922</v>
      </c>
      <c r="AH3631" s="95">
        <f>IF($AG$3539&gt;0,PPMT('Assumptions (CSP)'!$V$7,Model!X$1,'Assumptions (CSP)'!$V$10,'Assumptions (CSP)'!$V$5*Model!$AG$3539*AVERAGE('Assumptions (CSP)'!$AC$2:$AE$2)/10^9),0)</f>
        <v>-0.000000003192109518</v>
      </c>
      <c r="AI3631" s="95">
        <f>IF($AG$3539&gt;0,PPMT('Assumptions (CSP)'!$V$7,Model!Y$1,'Assumptions (CSP)'!$V$10,'Assumptions (CSP)'!$V$5*Model!$AG$3539*AVERAGE('Assumptions (CSP)'!$AC$2:$AE$2)/10^9),0)</f>
        <v>-0.00000000334373472</v>
      </c>
      <c r="AJ3631" s="95">
        <f>IF($AG$3539&gt;0,PPMT('Assumptions (CSP)'!$V$7,Model!Z$1,'Assumptions (CSP)'!$V$10,'Assumptions (CSP)'!$V$5*Model!$AG$3539*AVERAGE('Assumptions (CSP)'!$AC$2:$AE$2)/10^9),0)</f>
        <v>-0.00000000350256212</v>
      </c>
      <c r="AK3631" s="95">
        <f>IF($AG$3539&gt;0,PPMT('Assumptions (CSP)'!$V$7,Model!AA$1,'Assumptions (CSP)'!$V$10,'Assumptions (CSP)'!$V$5*Model!$AG$3539*AVERAGE('Assumptions (CSP)'!$AC$2:$AE$2)/10^9),0)</f>
        <v>-0.00000000366893382</v>
      </c>
      <c r="AL3631" s="95">
        <f>IF($AG$3539&gt;0,PPMT('Assumptions (CSP)'!$V$7,Model!AB$1,'Assumptions (CSP)'!$V$10,'Assumptions (CSP)'!$V$5*Model!$AG$3539*AVERAGE('Assumptions (CSP)'!$AC$2:$AE$2)/10^9),0)</f>
        <v>-0.000000003843208177</v>
      </c>
      <c r="AM3631" s="95">
        <f>IF($AG$3539&gt;0,PPMT('Assumptions (CSP)'!$V$7,Model!AC$1,'Assumptions (CSP)'!$V$10,'Assumptions (CSP)'!$V$5*Model!$AG$3539*AVERAGE('Assumptions (CSP)'!$AC$2:$AE$2)/10^9),0)</f>
        <v>-0.000000004025760565</v>
      </c>
      <c r="AN3631" s="95">
        <f>IF($AG$3539&gt;0,PPMT('Assumptions (CSP)'!$V$7,Model!AD$1,'Assumptions (CSP)'!$V$10,'Assumptions (CSP)'!$V$5*Model!$AG$3539*AVERAGE('Assumptions (CSP)'!$AC$2:$AE$2)/10^9),0)</f>
        <v>-0.000000004216984192</v>
      </c>
      <c r="AO3631" s="95">
        <f>IF($AG$3539&gt;0,PPMT('Assumptions (CSP)'!$V$7,Model!AE$1,'Assumptions (CSP)'!$V$10,'Assumptions (CSP)'!$V$5*Model!$AG$3539*AVERAGE('Assumptions (CSP)'!$AC$2:$AE$2)/10^9),0)</f>
        <v>-0.000000004417290941</v>
      </c>
      <c r="AP3631" s="95">
        <f>IF($AG$3539&gt;0,PPMT('Assumptions (CSP)'!$V$7,Model!AF$1,'Assumptions (CSP)'!$V$10,'Assumptions (CSP)'!$V$5*Model!$AG$3539*AVERAGE('Assumptions (CSP)'!$AC$2:$AE$2)/10^9),0)</f>
        <v>-0.000000004627112261</v>
      </c>
      <c r="AQ3631" s="95">
        <f>IF($AG$3539&gt;0,PPMT('Assumptions (CSP)'!$V$7,Model!AG$1,'Assumptions (CSP)'!$V$10,'Assumptions (CSP)'!$V$5*Model!$AG$3539*AVERAGE('Assumptions (CSP)'!$AC$2:$AE$2)/10^9),0)</f>
        <v>-0.000000004846900093</v>
      </c>
      <c r="AR3631" s="95">
        <f>IF($AG$3539&gt;0,PPMT('Assumptions (CSP)'!$V$7,Model!AH$1,'Assumptions (CSP)'!$V$10,'Assumptions (CSP)'!$V$5*Model!$AG$3539*AVERAGE('Assumptions (CSP)'!$AC$2:$AE$2)/10^9),0)</f>
        <v>-0.000000005077127848</v>
      </c>
      <c r="AS3631" s="95">
        <f>IF($AG$3539&gt;0,PPMT('Assumptions (CSP)'!$V$7,Model!AI$1,'Assumptions (CSP)'!$V$10,'Assumptions (CSP)'!$V$5*Model!$AG$3539*AVERAGE('Assumptions (CSP)'!$AC$2:$AE$2)/10^9),0)</f>
        <v>-0.00000000531829142</v>
      </c>
      <c r="AT3631" s="95">
        <f>IF($AG$3539&gt;0,PPMT('Assumptions (CSP)'!$V$7,Model!AJ$1,'Assumptions (CSP)'!$V$10,'Assumptions (CSP)'!$V$5*Model!$AG$3539*AVERAGE('Assumptions (CSP)'!$AC$2:$AE$2)/10^9),0)</f>
        <v>-0.000000005570910263</v>
      </c>
      <c r="AU3631" s="95">
        <f>IF($AG$3539&gt;0,PPMT('Assumptions (CSP)'!$V$7,Model!AK$1,'Assumptions (CSP)'!$V$10,'Assumptions (CSP)'!$V$5*Model!$AG$3539*AVERAGE('Assumptions (CSP)'!$AC$2:$AE$2)/10^9),0)</f>
        <v>-0.0000000058355285</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-0.000000003002121888</v>
      </c>
      <c r="AI3632" s="95">
        <f>IF($AH$3539&gt;0,PPMT('Assumptions (CSP)'!$V$7,Model!X$1,'Assumptions (CSP)'!$V$10,'Assumptions (CSP)'!$V$5*Model!$AH$3539*AVERAGE('Assumptions (CSP)'!$AD$2:$AF$2)/10^9),0)</f>
        <v>-0.000000003144722678</v>
      </c>
      <c r="AJ3632" s="95">
        <f>IF($AH$3539&gt;0,PPMT('Assumptions (CSP)'!$V$7,Model!Y$1,'Assumptions (CSP)'!$V$10,'Assumptions (CSP)'!$V$5*Model!$AH$3539*AVERAGE('Assumptions (CSP)'!$AD$2:$AF$2)/10^9),0)</f>
        <v>-0.000000003294097005</v>
      </c>
      <c r="AK3632" s="95">
        <f>IF($AH$3539&gt;0,PPMT('Assumptions (CSP)'!$V$7,Model!Z$1,'Assumptions (CSP)'!$V$10,'Assumptions (CSP)'!$V$5*Model!$AH$3539*AVERAGE('Assumptions (CSP)'!$AD$2:$AF$2)/10^9),0)</f>
        <v>-0.000000003450566612</v>
      </c>
      <c r="AL3632" s="95">
        <f>IF($AH$3539&gt;0,PPMT('Assumptions (CSP)'!$V$7,Model!AA$1,'Assumptions (CSP)'!$V$10,'Assumptions (CSP)'!$V$5*Model!$AH$3539*AVERAGE('Assumptions (CSP)'!$AD$2:$AF$2)/10^9),0)</f>
        <v>-0.000000003614468527</v>
      </c>
      <c r="AM3632" s="95">
        <f>IF($AH$3539&gt;0,PPMT('Assumptions (CSP)'!$V$7,Model!AB$1,'Assumptions (CSP)'!$V$10,'Assumptions (CSP)'!$V$5*Model!$AH$3539*AVERAGE('Assumptions (CSP)'!$AD$2:$AF$2)/10^9),0)</f>
        <v>-0.000000003786155782</v>
      </c>
      <c r="AN3632" s="95">
        <f>IF($AH$3539&gt;0,PPMT('Assumptions (CSP)'!$V$7,Model!AC$1,'Assumptions (CSP)'!$V$10,'Assumptions (CSP)'!$V$5*Model!$AH$3539*AVERAGE('Assumptions (CSP)'!$AD$2:$AF$2)/10^9),0)</f>
        <v>-0.000000003965998181</v>
      </c>
      <c r="AO3632" s="95">
        <f>IF($AH$3539&gt;0,PPMT('Assumptions (CSP)'!$V$7,Model!AD$1,'Assumptions (CSP)'!$V$10,'Assumptions (CSP)'!$V$5*Model!$AH$3539*AVERAGE('Assumptions (CSP)'!$AD$2:$AF$2)/10^9),0)</f>
        <v>-0.000000004154383095</v>
      </c>
      <c r="AP3632" s="95">
        <f>IF($AH$3539&gt;0,PPMT('Assumptions (CSP)'!$V$7,Model!AE$1,'Assumptions (CSP)'!$V$10,'Assumptions (CSP)'!$V$5*Model!$AH$3539*AVERAGE('Assumptions (CSP)'!$AD$2:$AF$2)/10^9),0)</f>
        <v>-0.000000004351716292</v>
      </c>
      <c r="AQ3632" s="95">
        <f>IF($AH$3539&gt;0,PPMT('Assumptions (CSP)'!$V$7,Model!AF$1,'Assumptions (CSP)'!$V$10,'Assumptions (CSP)'!$V$5*Model!$AH$3539*AVERAGE('Assumptions (CSP)'!$AD$2:$AF$2)/10^9),0)</f>
        <v>-0.000000004558422816</v>
      </c>
      <c r="AR3632" s="95">
        <f>IF($AH$3539&gt;0,PPMT('Assumptions (CSP)'!$V$7,Model!AG$1,'Assumptions (CSP)'!$V$10,'Assumptions (CSP)'!$V$5*Model!$AH$3539*AVERAGE('Assumptions (CSP)'!$AD$2:$AF$2)/10^9),0)</f>
        <v>-0.000000004774947899</v>
      </c>
      <c r="AS3632" s="95">
        <f>IF($AH$3539&gt;0,PPMT('Assumptions (CSP)'!$V$7,Model!AH$1,'Assumptions (CSP)'!$V$10,'Assumptions (CSP)'!$V$5*Model!$AH$3539*AVERAGE('Assumptions (CSP)'!$AD$2:$AF$2)/10^9),0)</f>
        <v>-0.000000005001757925</v>
      </c>
      <c r="AT3632" s="95">
        <f>IF($AH$3539&gt;0,PPMT('Assumptions (CSP)'!$V$7,Model!AI$1,'Assumptions (CSP)'!$V$10,'Assumptions (CSP)'!$V$5*Model!$AH$3539*AVERAGE('Assumptions (CSP)'!$AD$2:$AF$2)/10^9),0)</f>
        <v>-0.000000005239341426</v>
      </c>
      <c r="AU3632" s="95">
        <f>IF($AH$3539&gt;0,PPMT('Assumptions (CSP)'!$V$7,Model!AJ$1,'Assumptions (CSP)'!$V$10,'Assumptions (CSP)'!$V$5*Model!$AH$3539*AVERAGE('Assumptions (CSP)'!$AD$2:$AF$2)/10^9),0)</f>
        <v>-0.000000005488210144</v>
      </c>
      <c r="AV3632" s="95">
        <f>IF($AH$3539&gt;0,PPMT('Assumptions (CSP)'!$V$7,Model!AK$1,'Assumptions (CSP)'!$V$10,'Assumptions (CSP)'!$V$5*Model!$AH$3539*AVERAGE('Assumptions (CSP)'!$AD$2:$AF$2)/10^9),0)</f>
        <v>-0.000000005748900126</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-0.000000002966923209</v>
      </c>
      <c r="AJ3633" s="95">
        <f>IF($AI$3539&gt;0,PPMT('Assumptions (CSP)'!$V$7,Model!X$1,'Assumptions (CSP)'!$V$10,'Assumptions (CSP)'!$V$5*Model!$AI$3539*AVERAGE('Assumptions (CSP)'!$AE$2:$AG$2)/10^9),0)</f>
        <v>-0.000000003107852062</v>
      </c>
      <c r="AK3633" s="95">
        <f>IF($AI$3539&gt;0,PPMT('Assumptions (CSP)'!$V$7,Model!Y$1,'Assumptions (CSP)'!$V$10,'Assumptions (CSP)'!$V$5*Model!$AI$3539*AVERAGE('Assumptions (CSP)'!$AE$2:$AG$2)/10^9),0)</f>
        <v>-0.000000003255475035</v>
      </c>
      <c r="AL3633" s="95">
        <f>IF($AI$3539&gt;0,PPMT('Assumptions (CSP)'!$V$7,Model!Z$1,'Assumptions (CSP)'!$V$10,'Assumptions (CSP)'!$V$5*Model!$AI$3539*AVERAGE('Assumptions (CSP)'!$AE$2:$AG$2)/10^9),0)</f>
        <v>-0.000000003410110099</v>
      </c>
      <c r="AM3633" s="95">
        <f>IF($AI$3539&gt;0,PPMT('Assumptions (CSP)'!$V$7,Model!AA$1,'Assumptions (CSP)'!$V$10,'Assumptions (CSP)'!$V$5*Model!$AI$3539*AVERAGE('Assumptions (CSP)'!$AE$2:$AG$2)/10^9),0)</f>
        <v>-0.000000003572090329</v>
      </c>
      <c r="AN3633" s="95">
        <f>IF($AI$3539&gt;0,PPMT('Assumptions (CSP)'!$V$7,Model!AB$1,'Assumptions (CSP)'!$V$10,'Assumptions (CSP)'!$V$5*Model!$AI$3539*AVERAGE('Assumptions (CSP)'!$AE$2:$AG$2)/10^9),0)</f>
        <v>-0.000000003741764619</v>
      </c>
      <c r="AO3633" s="95">
        <f>IF($AI$3539&gt;0,PPMT('Assumptions (CSP)'!$V$7,Model!AC$1,'Assumptions (CSP)'!$V$10,'Assumptions (CSP)'!$V$5*Model!$AI$3539*AVERAGE('Assumptions (CSP)'!$AE$2:$AG$2)/10^9),0)</f>
        <v>-0.000000003919498439</v>
      </c>
      <c r="AP3633" s="95">
        <f>IF($AI$3539&gt;0,PPMT('Assumptions (CSP)'!$V$7,Model!AD$1,'Assumptions (CSP)'!$V$10,'Assumptions (CSP)'!$V$5*Model!$AI$3539*AVERAGE('Assumptions (CSP)'!$AE$2:$AG$2)/10^9),0)</f>
        <v>-0.000000004105674615</v>
      </c>
      <c r="AQ3633" s="95">
        <f>IF($AI$3539&gt;0,PPMT('Assumptions (CSP)'!$V$7,Model!AE$1,'Assumptions (CSP)'!$V$10,'Assumptions (CSP)'!$V$5*Model!$AI$3539*AVERAGE('Assumptions (CSP)'!$AE$2:$AG$2)/10^9),0)</f>
        <v>-0.000000004300694159</v>
      </c>
      <c r="AR3633" s="95">
        <f>IF($AI$3539&gt;0,PPMT('Assumptions (CSP)'!$V$7,Model!AF$1,'Assumptions (CSP)'!$V$10,'Assumptions (CSP)'!$V$5*Model!$AI$3539*AVERAGE('Assumptions (CSP)'!$AE$2:$AG$2)/10^9),0)</f>
        <v>-0.000000004504977131</v>
      </c>
      <c r="AS3633" s="95">
        <f>IF($AI$3539&gt;0,PPMT('Assumptions (CSP)'!$V$7,Model!AG$1,'Assumptions (CSP)'!$V$10,'Assumptions (CSP)'!$V$5*Model!$AI$3539*AVERAGE('Assumptions (CSP)'!$AE$2:$AG$2)/10^9),0)</f>
        <v>-0.000000004718963545</v>
      </c>
      <c r="AT3633" s="95">
        <f>IF($AI$3539&gt;0,PPMT('Assumptions (CSP)'!$V$7,Model!AH$1,'Assumptions (CSP)'!$V$10,'Assumptions (CSP)'!$V$5*Model!$AI$3539*AVERAGE('Assumptions (CSP)'!$AE$2:$AG$2)/10^9),0)</f>
        <v>-0.000000004943114313</v>
      </c>
      <c r="AU3633" s="95">
        <f>IF($AI$3539&gt;0,PPMT('Assumptions (CSP)'!$V$7,Model!AI$1,'Assumptions (CSP)'!$V$10,'Assumptions (CSP)'!$V$5*Model!$AI$3539*AVERAGE('Assumptions (CSP)'!$AE$2:$AG$2)/10^9),0)</f>
        <v>-0.000000005177912243</v>
      </c>
      <c r="AV3633" s="95">
        <f>IF($AI$3539&gt;0,PPMT('Assumptions (CSP)'!$V$7,Model!AJ$1,'Assumptions (CSP)'!$V$10,'Assumptions (CSP)'!$V$5*Model!$AI$3539*AVERAGE('Assumptions (CSP)'!$AE$2:$AG$2)/10^9),0)</f>
        <v>-0.000000005423863075</v>
      </c>
      <c r="AW3633" s="95">
        <f>IF($AI$3539&gt;0,PPMT('Assumptions (CSP)'!$V$7,Model!AK$1,'Assumptions (CSP)'!$V$10,'Assumptions (CSP)'!$V$5*Model!$AI$3539*AVERAGE('Assumptions (CSP)'!$AE$2:$AG$2)/10^9),0)</f>
        <v>-0.000000005681496571</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-0.000000002951017472</v>
      </c>
      <c r="AK3634" s="95">
        <f>IF($AJ$3539&gt;0,PPMT('Assumptions (CSP)'!$V$7,Model!X$1,'Assumptions (CSP)'!$V$10,'Assumptions (CSP)'!$V$5*Model!$AJ$3539*AVERAGE('Assumptions (CSP)'!$AF$2:$AH$2)/10^9),0)</f>
        <v>-0.000000003091190802</v>
      </c>
      <c r="AL3634" s="95">
        <f>IF($AJ$3539&gt;0,PPMT('Assumptions (CSP)'!$V$7,Model!Y$1,'Assumptions (CSP)'!$V$10,'Assumptions (CSP)'!$V$5*Model!$AJ$3539*AVERAGE('Assumptions (CSP)'!$AF$2:$AH$2)/10^9),0)</f>
        <v>-0.000000003238022365</v>
      </c>
      <c r="AM3634" s="95">
        <f>IF($AJ$3539&gt;0,PPMT('Assumptions (CSP)'!$V$7,Model!Z$1,'Assumptions (CSP)'!$V$10,'Assumptions (CSP)'!$V$5*Model!$AJ$3539*AVERAGE('Assumptions (CSP)'!$AF$2:$AH$2)/10^9),0)</f>
        <v>-0.000000003391828427</v>
      </c>
      <c r="AN3634" s="95">
        <f>IF($AJ$3539&gt;0,PPMT('Assumptions (CSP)'!$V$7,Model!AA$1,'Assumptions (CSP)'!$V$10,'Assumptions (CSP)'!$V$5*Model!$AJ$3539*AVERAGE('Assumptions (CSP)'!$AF$2:$AH$2)/10^9),0)</f>
        <v>-0.000000003552940278</v>
      </c>
      <c r="AO3634" s="95">
        <f>IF($AJ$3539&gt;0,PPMT('Assumptions (CSP)'!$V$7,Model!AB$1,'Assumptions (CSP)'!$V$10,'Assumptions (CSP)'!$V$5*Model!$AJ$3539*AVERAGE('Assumptions (CSP)'!$AF$2:$AH$2)/10^9),0)</f>
        <v>-0.000000003721704941</v>
      </c>
      <c r="AP3634" s="95">
        <f>IF($AJ$3539&gt;0,PPMT('Assumptions (CSP)'!$V$7,Model!AC$1,'Assumptions (CSP)'!$V$10,'Assumptions (CSP)'!$V$5*Model!$AJ$3539*AVERAGE('Assumptions (CSP)'!$AF$2:$AH$2)/10^9),0)</f>
        <v>-0.000000003898485925</v>
      </c>
      <c r="AQ3634" s="95">
        <f>IF($AJ$3539&gt;0,PPMT('Assumptions (CSP)'!$V$7,Model!AD$1,'Assumptions (CSP)'!$V$10,'Assumptions (CSP)'!$V$5*Model!$AJ$3539*AVERAGE('Assumptions (CSP)'!$AF$2:$AH$2)/10^9),0)</f>
        <v>-0.000000004083664007</v>
      </c>
      <c r="AR3634" s="95">
        <f>IF($AJ$3539&gt;0,PPMT('Assumptions (CSP)'!$V$7,Model!AE$1,'Assumptions (CSP)'!$V$10,'Assumptions (CSP)'!$V$5*Model!$AJ$3539*AVERAGE('Assumptions (CSP)'!$AF$2:$AH$2)/10^9),0)</f>
        <v>-0.000000004277638047</v>
      </c>
      <c r="AS3634" s="95">
        <f>IF($AJ$3539&gt;0,PPMT('Assumptions (CSP)'!$V$7,Model!AF$1,'Assumptions (CSP)'!$V$10,'Assumptions (CSP)'!$V$5*Model!$AJ$3539*AVERAGE('Assumptions (CSP)'!$AF$2:$AH$2)/10^9),0)</f>
        <v>-0.000000004480825854</v>
      </c>
      <c r="AT3634" s="95">
        <f>IF($AJ$3539&gt;0,PPMT('Assumptions (CSP)'!$V$7,Model!AG$1,'Assumptions (CSP)'!$V$10,'Assumptions (CSP)'!$V$5*Model!$AJ$3539*AVERAGE('Assumptions (CSP)'!$AF$2:$AH$2)/10^9),0)</f>
        <v>-0.000000004693665083</v>
      </c>
      <c r="AU3634" s="95">
        <f>IF($AJ$3539&gt;0,PPMT('Assumptions (CSP)'!$V$7,Model!AH$1,'Assumptions (CSP)'!$V$10,'Assumptions (CSP)'!$V$5*Model!$AJ$3539*AVERAGE('Assumptions (CSP)'!$AF$2:$AH$2)/10^9),0)</f>
        <v>-0.000000004916614174</v>
      </c>
      <c r="AV3634" s="95">
        <f>IF($AJ$3539&gt;0,PPMT('Assumptions (CSP)'!$V$7,Model!AI$1,'Assumptions (CSP)'!$V$10,'Assumptions (CSP)'!$V$5*Model!$AJ$3539*AVERAGE('Assumptions (CSP)'!$AF$2:$AH$2)/10^9),0)</f>
        <v>-0.000000005150153347</v>
      </c>
      <c r="AW3634" s="95">
        <f>IF($AJ$3539&gt;0,PPMT('Assumptions (CSP)'!$V$7,Model!AJ$1,'Assumptions (CSP)'!$V$10,'Assumptions (CSP)'!$V$5*Model!$AJ$3539*AVERAGE('Assumptions (CSP)'!$AF$2:$AH$2)/10^9),0)</f>
        <v>-0.000000005394785631</v>
      </c>
      <c r="AX3634" s="95">
        <f>IF($AJ$3539&gt;0,PPMT('Assumptions (CSP)'!$V$7,Model!AK$1,'Assumptions (CSP)'!$V$10,'Assumptions (CSP)'!$V$5*Model!$AJ$3539*AVERAGE('Assumptions (CSP)'!$AF$2:$AH$2)/10^9),0)</f>
        <v>-0.000000005651037949</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-0.000000002950970193</v>
      </c>
      <c r="AL3635" s="95">
        <f>IF($AK$3539&gt;0,PPMT('Assumptions (CSP)'!$V$7,Model!X$1,'Assumptions (CSP)'!$V$10,'Assumptions (CSP)'!$V$5*Model!$AK$3539*AVERAGE('Assumptions (CSP)'!$AG$2:$AI$2)/10^9),0)</f>
        <v>-0.000000003091141277</v>
      </c>
      <c r="AM3635" s="95">
        <f>IF($AK$3539&gt;0,PPMT('Assumptions (CSP)'!$V$7,Model!Y$1,'Assumptions (CSP)'!$V$10,'Assumptions (CSP)'!$V$5*Model!$AK$3539*AVERAGE('Assumptions (CSP)'!$AG$2:$AI$2)/10^9),0)</f>
        <v>-0.000000003237970488</v>
      </c>
      <c r="AN3635" s="95">
        <f>IF($AK$3539&gt;0,PPMT('Assumptions (CSP)'!$V$7,Model!Z$1,'Assumptions (CSP)'!$V$10,'Assumptions (CSP)'!$V$5*Model!$AK$3539*AVERAGE('Assumptions (CSP)'!$AG$2:$AI$2)/10^9),0)</f>
        <v>-0.000000003391774086</v>
      </c>
      <c r="AO3635" s="95">
        <f>IF($AK$3539&gt;0,PPMT('Assumptions (CSP)'!$V$7,Model!AA$1,'Assumptions (CSP)'!$V$10,'Assumptions (CSP)'!$V$5*Model!$AK$3539*AVERAGE('Assumptions (CSP)'!$AG$2:$AI$2)/10^9),0)</f>
        <v>-0.000000003552883355</v>
      </c>
      <c r="AP3635" s="95">
        <f>IF($AK$3539&gt;0,PPMT('Assumptions (CSP)'!$V$7,Model!AB$1,'Assumptions (CSP)'!$V$10,'Assumptions (CSP)'!$V$5*Model!$AK$3539*AVERAGE('Assumptions (CSP)'!$AG$2:$AI$2)/10^9),0)</f>
        <v>-0.000000003721645314</v>
      </c>
      <c r="AQ3635" s="95">
        <f>IF($AK$3539&gt;0,PPMT('Assumptions (CSP)'!$V$7,Model!AC$1,'Assumptions (CSP)'!$V$10,'Assumptions (CSP)'!$V$5*Model!$AK$3539*AVERAGE('Assumptions (CSP)'!$AG$2:$AI$2)/10^9),0)</f>
        <v>-0.000000003898423467</v>
      </c>
      <c r="AR3635" s="95">
        <f>IF($AK$3539&gt;0,PPMT('Assumptions (CSP)'!$V$7,Model!AD$1,'Assumptions (CSP)'!$V$10,'Assumptions (CSP)'!$V$5*Model!$AK$3539*AVERAGE('Assumptions (CSP)'!$AG$2:$AI$2)/10^9),0)</f>
        <v>-0.000000004083598581</v>
      </c>
      <c r="AS3635" s="95">
        <f>IF($AK$3539&gt;0,PPMT('Assumptions (CSP)'!$V$7,Model!AE$1,'Assumptions (CSP)'!$V$10,'Assumptions (CSP)'!$V$5*Model!$AK$3539*AVERAGE('Assumptions (CSP)'!$AG$2:$AI$2)/10^9),0)</f>
        <v>-0.000000004277569514</v>
      </c>
      <c r="AT3635" s="95">
        <f>IF($AK$3539&gt;0,PPMT('Assumptions (CSP)'!$V$7,Model!AF$1,'Assumptions (CSP)'!$V$10,'Assumptions (CSP)'!$V$5*Model!$AK$3539*AVERAGE('Assumptions (CSP)'!$AG$2:$AI$2)/10^9),0)</f>
        <v>-0.000000004480754066</v>
      </c>
      <c r="AU3635" s="95">
        <f>IF($AK$3539&gt;0,PPMT('Assumptions (CSP)'!$V$7,Model!AG$1,'Assumptions (CSP)'!$V$10,'Assumptions (CSP)'!$V$5*Model!$AK$3539*AVERAGE('Assumptions (CSP)'!$AG$2:$AI$2)/10^9),0)</f>
        <v>-0.000000004693589884</v>
      </c>
      <c r="AV3635" s="95">
        <f>IF($AK$3539&gt;0,PPMT('Assumptions (CSP)'!$V$7,Model!AH$1,'Assumptions (CSP)'!$V$10,'Assumptions (CSP)'!$V$5*Model!$AK$3539*AVERAGE('Assumptions (CSP)'!$AG$2:$AI$2)/10^9),0)</f>
        <v>-0.000000004916535403</v>
      </c>
      <c r="AW3635" s="95">
        <f>IF($AK$3539&gt;0,PPMT('Assumptions (CSP)'!$V$7,Model!AI$1,'Assumptions (CSP)'!$V$10,'Assumptions (CSP)'!$V$5*Model!$AK$3539*AVERAGE('Assumptions (CSP)'!$AG$2:$AI$2)/10^9),0)</f>
        <v>-0.000000005150070835</v>
      </c>
      <c r="AX3635" s="95">
        <f>IF($AK$3539&gt;0,PPMT('Assumptions (CSP)'!$V$7,Model!AJ$1,'Assumptions (CSP)'!$V$10,'Assumptions (CSP)'!$V$5*Model!$AK$3539*AVERAGE('Assumptions (CSP)'!$AG$2:$AI$2)/10^9),0)</f>
        <v>-0.0000000053946992</v>
      </c>
      <c r="AY3635" s="95">
        <f>IF($AK$3539&gt;0,PPMT('Assumptions (CSP)'!$V$7,Model!AK$1,'Assumptions (CSP)'!$V$10,'Assumptions (CSP)'!$V$5*Model!$AK$3539*AVERAGE('Assumptions (CSP)'!$AG$2:$AI$2)/10^9),0)</f>
        <v>-0.000000005650947412</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-0.000000002954691561</v>
      </c>
      <c r="AM3636" s="95">
        <f>IF($AL$3539&gt;0,PPMT('Assumptions (CSP)'!$V$7,Model!X$1,'Assumptions (CSP)'!$V$10,'Assumptions (CSP)'!$V$5*Model!$AL$3539*AVERAGE('Assumptions (CSP)'!$AH$2:$AJ$2)/10^9),0)</f>
        <v>-0.000000003095039411</v>
      </c>
      <c r="AN3636" s="95">
        <f>IF($AL$3539&gt;0,PPMT('Assumptions (CSP)'!$V$7,Model!Y$1,'Assumptions (CSP)'!$V$10,'Assumptions (CSP)'!$V$5*Model!$AL$3539*AVERAGE('Assumptions (CSP)'!$AH$2:$AJ$2)/10^9),0)</f>
        <v>-0.000000003242053783</v>
      </c>
      <c r="AO3636" s="95">
        <f>IF($AL$3539&gt;0,PPMT('Assumptions (CSP)'!$V$7,Model!Z$1,'Assumptions (CSP)'!$V$10,'Assumptions (CSP)'!$V$5*Model!$AL$3539*AVERAGE('Assumptions (CSP)'!$AH$2:$AJ$2)/10^9),0)</f>
        <v>-0.000000003396051337</v>
      </c>
      <c r="AP3636" s="95">
        <f>IF($AL$3539&gt;0,PPMT('Assumptions (CSP)'!$V$7,Model!AA$1,'Assumptions (CSP)'!$V$10,'Assumptions (CSP)'!$V$5*Model!$AL$3539*AVERAGE('Assumptions (CSP)'!$AH$2:$AJ$2)/10^9),0)</f>
        <v>-0.000000003557363776</v>
      </c>
      <c r="AQ3636" s="95">
        <f>IF($AL$3539&gt;0,PPMT('Assumptions (CSP)'!$V$7,Model!AB$1,'Assumptions (CSP)'!$V$10,'Assumptions (CSP)'!$V$5*Model!$AL$3539*AVERAGE('Assumptions (CSP)'!$AH$2:$AJ$2)/10^9),0)</f>
        <v>-0.000000003726338555</v>
      </c>
      <c r="AR3636" s="95">
        <f>IF($AL$3539&gt;0,PPMT('Assumptions (CSP)'!$V$7,Model!AC$1,'Assumptions (CSP)'!$V$10,'Assumptions (CSP)'!$V$5*Model!$AL$3539*AVERAGE('Assumptions (CSP)'!$AH$2:$AJ$2)/10^9),0)</f>
        <v>-0.000000003903339636</v>
      </c>
      <c r="AS3636" s="95">
        <f>IF($AL$3539&gt;0,PPMT('Assumptions (CSP)'!$V$7,Model!AD$1,'Assumptions (CSP)'!$V$10,'Assumptions (CSP)'!$V$5*Model!$AL$3539*AVERAGE('Assumptions (CSP)'!$AH$2:$AJ$2)/10^9),0)</f>
        <v>-0.000000004088748269</v>
      </c>
      <c r="AT3636" s="95">
        <f>IF($AL$3539&gt;0,PPMT('Assumptions (CSP)'!$V$7,Model!AE$1,'Assumptions (CSP)'!$V$10,'Assumptions (CSP)'!$V$5*Model!$AL$3539*AVERAGE('Assumptions (CSP)'!$AH$2:$AJ$2)/10^9),0)</f>
        <v>-0.000000004282963812</v>
      </c>
      <c r="AU3636" s="95">
        <f>IF($AL$3539&gt;0,PPMT('Assumptions (CSP)'!$V$7,Model!AF$1,'Assumptions (CSP)'!$V$10,'Assumptions (CSP)'!$V$5*Model!$AL$3539*AVERAGE('Assumptions (CSP)'!$AH$2:$AJ$2)/10^9),0)</f>
        <v>-0.000000004486404593</v>
      </c>
      <c r="AV3636" s="95">
        <f>IF($AL$3539&gt;0,PPMT('Assumptions (CSP)'!$V$7,Model!AG$1,'Assumptions (CSP)'!$V$10,'Assumptions (CSP)'!$V$5*Model!$AL$3539*AVERAGE('Assumptions (CSP)'!$AH$2:$AJ$2)/10^9),0)</f>
        <v>-0.000000004699508811</v>
      </c>
      <c r="AW3636" s="95">
        <f>IF($AL$3539&gt;0,PPMT('Assumptions (CSP)'!$V$7,Model!AH$1,'Assumptions (CSP)'!$V$10,'Assumptions (CSP)'!$V$5*Model!$AL$3539*AVERAGE('Assumptions (CSP)'!$AH$2:$AJ$2)/10^9),0)</f>
        <v>-0.00000000492273548</v>
      </c>
      <c r="AX3636" s="95">
        <f>IF($AL$3539&gt;0,PPMT('Assumptions (CSP)'!$V$7,Model!AI$1,'Assumptions (CSP)'!$V$10,'Assumptions (CSP)'!$V$5*Model!$AL$3539*AVERAGE('Assumptions (CSP)'!$AH$2:$AJ$2)/10^9),0)</f>
        <v>-0.000000005156565415</v>
      </c>
      <c r="AY3636" s="95">
        <f>IF($AL$3539&gt;0,PPMT('Assumptions (CSP)'!$V$7,Model!AJ$1,'Assumptions (CSP)'!$V$10,'Assumptions (CSP)'!$V$5*Model!$AL$3539*AVERAGE('Assumptions (CSP)'!$AH$2:$AJ$2)/10^9),0)</f>
        <v>-0.000000005401502272</v>
      </c>
      <c r="AZ3636" s="95">
        <f>IF($AL$3539&gt;0,PPMT('Assumptions (CSP)'!$V$7,Model!AK$1,'Assumptions (CSP)'!$V$10,'Assumptions (CSP)'!$V$5*Model!$AL$3539*AVERAGE('Assumptions (CSP)'!$AH$2:$AJ$2)/10^9),0)</f>
        <v>-0.00000000565807363</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-0.000000002963061316</v>
      </c>
      <c r="AN3637" s="95">
        <f>IF($AM$3539&gt;0,PPMT('Assumptions (CSP)'!$V$7,Model!X$1,'Assumptions (CSP)'!$V$10,'Assumptions (CSP)'!$V$5*Model!$AM$3539*AVERAGE('Assumptions (CSP)'!$AI$2:$AK$2)/10^9),0)</f>
        <v>-0.000000003103806728</v>
      </c>
      <c r="AO3637" s="95">
        <f>IF($AM$3539&gt;0,PPMT('Assumptions (CSP)'!$V$7,Model!Y$1,'Assumptions (CSP)'!$V$10,'Assumptions (CSP)'!$V$5*Model!$AM$3539*AVERAGE('Assumptions (CSP)'!$AI$2:$AK$2)/10^9),0)</f>
        <v>-0.000000003251237548</v>
      </c>
      <c r="AP3637" s="95">
        <f>IF($AM$3539&gt;0,PPMT('Assumptions (CSP)'!$V$7,Model!Z$1,'Assumptions (CSP)'!$V$10,'Assumptions (CSP)'!$V$5*Model!$AM$3539*AVERAGE('Assumptions (CSP)'!$AI$2:$AK$2)/10^9),0)</f>
        <v>-0.000000003405671331</v>
      </c>
      <c r="AQ3637" s="95">
        <f>IF($AM$3539&gt;0,PPMT('Assumptions (CSP)'!$V$7,Model!AA$1,'Assumptions (CSP)'!$V$10,'Assumptions (CSP)'!$V$5*Model!$AM$3539*AVERAGE('Assumptions (CSP)'!$AI$2:$AK$2)/10^9),0)</f>
        <v>-0.000000003567440719</v>
      </c>
      <c r="AR3637" s="95">
        <f>IF($AM$3539&gt;0,PPMT('Assumptions (CSP)'!$V$7,Model!AB$1,'Assumptions (CSP)'!$V$10,'Assumptions (CSP)'!$V$5*Model!$AM$3539*AVERAGE('Assumptions (CSP)'!$AI$2:$AK$2)/10^9),0)</f>
        <v>-0.000000003736894154</v>
      </c>
      <c r="AS3637" s="95">
        <f>IF($AM$3539&gt;0,PPMT('Assumptions (CSP)'!$V$7,Model!AC$1,'Assumptions (CSP)'!$V$10,'Assumptions (CSP)'!$V$5*Model!$AM$3539*AVERAGE('Assumptions (CSP)'!$AI$2:$AK$2)/10^9),0)</f>
        <v>-0.000000003914396626</v>
      </c>
      <c r="AT3637" s="95">
        <f>IF($AM$3539&gt;0,PPMT('Assumptions (CSP)'!$V$7,Model!AD$1,'Assumptions (CSP)'!$V$10,'Assumptions (CSP)'!$V$5*Model!$AM$3539*AVERAGE('Assumptions (CSP)'!$AI$2:$AK$2)/10^9),0)</f>
        <v>-0.000000004100330466</v>
      </c>
      <c r="AU3637" s="95">
        <f>IF($AM$3539&gt;0,PPMT('Assumptions (CSP)'!$V$7,Model!AE$1,'Assumptions (CSP)'!$V$10,'Assumptions (CSP)'!$V$5*Model!$AM$3539*AVERAGE('Assumptions (CSP)'!$AI$2:$AK$2)/10^9),0)</f>
        <v>-0.000000004295096163</v>
      </c>
      <c r="AV3637" s="95">
        <f>IF($AM$3539&gt;0,PPMT('Assumptions (CSP)'!$V$7,Model!AF$1,'Assumptions (CSP)'!$V$10,'Assumptions (CSP)'!$V$5*Model!$AM$3539*AVERAGE('Assumptions (CSP)'!$AI$2:$AK$2)/10^9),0)</f>
        <v>-0.00000000449911323</v>
      </c>
      <c r="AW3637" s="95">
        <f>IF($AM$3539&gt;0,PPMT('Assumptions (CSP)'!$V$7,Model!AG$1,'Assumptions (CSP)'!$V$10,'Assumptions (CSP)'!$V$5*Model!$AM$3539*AVERAGE('Assumptions (CSP)'!$AI$2:$AK$2)/10^9),0)</f>
        <v>-0.000000004712821109</v>
      </c>
      <c r="AX3637" s="95">
        <f>IF($AM$3539&gt;0,PPMT('Assumptions (CSP)'!$V$7,Model!AH$1,'Assumptions (CSP)'!$V$10,'Assumptions (CSP)'!$V$5*Model!$AM$3539*AVERAGE('Assumptions (CSP)'!$AI$2:$AK$2)/10^9),0)</f>
        <v>-0.000000004936680112</v>
      </c>
      <c r="AY3637" s="95">
        <f>IF($AM$3539&gt;0,PPMT('Assumptions (CSP)'!$V$7,Model!AI$1,'Assumptions (CSP)'!$V$10,'Assumptions (CSP)'!$V$5*Model!$AM$3539*AVERAGE('Assumptions (CSP)'!$AI$2:$AK$2)/10^9),0)</f>
        <v>-0.000000005171172417</v>
      </c>
      <c r="AZ3637" s="95">
        <f>IF($AM$3539&gt;0,PPMT('Assumptions (CSP)'!$V$7,Model!AJ$1,'Assumptions (CSP)'!$V$10,'Assumptions (CSP)'!$V$5*Model!$AM$3539*AVERAGE('Assumptions (CSP)'!$AI$2:$AK$2)/10^9),0)</f>
        <v>-0.000000005416803107</v>
      </c>
      <c r="BA3637" s="95">
        <f>IF($AM$3539&gt;0,PPMT('Assumptions (CSP)'!$V$7,Model!AK$1,'Assumptions (CSP)'!$V$10,'Assumptions (CSP)'!$V$5*Model!$AM$3539*AVERAGE('Assumptions (CSP)'!$AI$2:$AK$2)/10^9),0)</f>
        <v>-0.000000005674101254</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-0.000000002974206412</v>
      </c>
      <c r="AO3638" s="95">
        <f>IF($AN$3539&gt;0,PPMT('Assumptions (CSP)'!$V$7,Model!X$1,'Assumptions (CSP)'!$V$10,'Assumptions (CSP)'!$V$5*Model!$AN$3539*AVERAGE('Assumptions (CSP)'!$AJ$2:$AL$2)/10^9),0)</f>
        <v>-0.000000003115481217</v>
      </c>
      <c r="AP3638" s="95">
        <f>IF($AN$3539&gt;0,PPMT('Assumptions (CSP)'!$V$7,Model!Y$1,'Assumptions (CSP)'!$V$10,'Assumptions (CSP)'!$V$5*Model!$AN$3539*AVERAGE('Assumptions (CSP)'!$AJ$2:$AL$2)/10^9),0)</f>
        <v>-0.000000003263466575</v>
      </c>
      <c r="AQ3638" s="95">
        <f>IF($AN$3539&gt;0,PPMT('Assumptions (CSP)'!$V$7,Model!Z$1,'Assumptions (CSP)'!$V$10,'Assumptions (CSP)'!$V$5*Model!$AN$3539*AVERAGE('Assumptions (CSP)'!$AJ$2:$AL$2)/10^9),0)</f>
        <v>-0.000000003418481237</v>
      </c>
      <c r="AR3638" s="95">
        <f>IF($AN$3539&gt;0,PPMT('Assumptions (CSP)'!$V$7,Model!AA$1,'Assumptions (CSP)'!$V$10,'Assumptions (CSP)'!$V$5*Model!$AN$3539*AVERAGE('Assumptions (CSP)'!$AJ$2:$AL$2)/10^9),0)</f>
        <v>-0.000000003580859096</v>
      </c>
      <c r="AS3638" s="95">
        <f>IF($AN$3539&gt;0,PPMT('Assumptions (CSP)'!$V$7,Model!AB$1,'Assumptions (CSP)'!$V$10,'Assumptions (CSP)'!$V$5*Model!$AN$3539*AVERAGE('Assumptions (CSP)'!$AJ$2:$AL$2)/10^9),0)</f>
        <v>-0.000000003750949903</v>
      </c>
      <c r="AT3638" s="95">
        <f>IF($AN$3539&gt;0,PPMT('Assumptions (CSP)'!$V$7,Model!AC$1,'Assumptions (CSP)'!$V$10,'Assumptions (CSP)'!$V$5*Model!$AN$3539*AVERAGE('Assumptions (CSP)'!$AJ$2:$AL$2)/10^9),0)</f>
        <v>-0.000000003929120023</v>
      </c>
      <c r="AU3638" s="95">
        <f>IF($AN$3539&gt;0,PPMT('Assumptions (CSP)'!$V$7,Model!AD$1,'Assumptions (CSP)'!$V$10,'Assumptions (CSP)'!$V$5*Model!$AN$3539*AVERAGE('Assumptions (CSP)'!$AJ$2:$AL$2)/10^9),0)</f>
        <v>-0.000000004115753224</v>
      </c>
      <c r="AV3638" s="95">
        <f>IF($AN$3539&gt;0,PPMT('Assumptions (CSP)'!$V$7,Model!AE$1,'Assumptions (CSP)'!$V$10,'Assumptions (CSP)'!$V$5*Model!$AN$3539*AVERAGE('Assumptions (CSP)'!$AJ$2:$AL$2)/10^9),0)</f>
        <v>-0.000000004311251502</v>
      </c>
      <c r="AW3638" s="95">
        <f>IF($AN$3539&gt;0,PPMT('Assumptions (CSP)'!$V$7,Model!AF$1,'Assumptions (CSP)'!$V$10,'Assumptions (CSP)'!$V$5*Model!$AN$3539*AVERAGE('Assumptions (CSP)'!$AJ$2:$AL$2)/10^9),0)</f>
        <v>-0.000000004516035949</v>
      </c>
      <c r="AX3638" s="95">
        <f>IF($AN$3539&gt;0,PPMT('Assumptions (CSP)'!$V$7,Model!AG$1,'Assumptions (CSP)'!$V$10,'Assumptions (CSP)'!$V$5*Model!$AN$3539*AVERAGE('Assumptions (CSP)'!$AJ$2:$AL$2)/10^9),0)</f>
        <v>-0.000000004730547656</v>
      </c>
      <c r="AY3638" s="95">
        <f>IF($AN$3539&gt;0,PPMT('Assumptions (CSP)'!$V$7,Model!AH$1,'Assumptions (CSP)'!$V$10,'Assumptions (CSP)'!$V$5*Model!$AN$3539*AVERAGE('Assumptions (CSP)'!$AJ$2:$AL$2)/10^9),0)</f>
        <v>-0.00000000495524867</v>
      </c>
      <c r="AZ3638" s="95">
        <f>IF($AN$3539&gt;0,PPMT('Assumptions (CSP)'!$V$7,Model!AI$1,'Assumptions (CSP)'!$V$10,'Assumptions (CSP)'!$V$5*Model!$AN$3539*AVERAGE('Assumptions (CSP)'!$AJ$2:$AL$2)/10^9),0)</f>
        <v>-0.000000005190622982</v>
      </c>
      <c r="BA3638" s="95">
        <f>IF($AN$3539&gt;0,PPMT('Assumptions (CSP)'!$V$7,Model!AJ$1,'Assumptions (CSP)'!$V$10,'Assumptions (CSP)'!$V$5*Model!$AN$3539*AVERAGE('Assumptions (CSP)'!$AJ$2:$AL$2)/10^9),0)</f>
        <v>-0.000000005437177573</v>
      </c>
      <c r="BB3638" s="95">
        <f>IF($AN$3539&gt;0,PPMT('Assumptions (CSP)'!$V$7,Model!AK$1,'Assumptions (CSP)'!$V$10,'Assumptions (CSP)'!$V$5*Model!$AN$3539*AVERAGE('Assumptions (CSP)'!$AJ$2:$AL$2)/10^9),0)</f>
        <v>-0.000000005695443508</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-0.00000000299441495</v>
      </c>
      <c r="AP3639" s="95">
        <f>IF($AO$3539&gt;0,PPMT('Assumptions (CSP)'!$V$7,Model!X$1,'Assumptions (CSP)'!$V$10,'Assumptions (CSP)'!$V$5*Model!$AO$3539*AVERAGE('Assumptions (CSP)'!$AK$2:$AM$2)/10^9),0)</f>
        <v>-0.00000000313664966</v>
      </c>
      <c r="AQ3639" s="95">
        <f>IF($AO$3539&gt;0,PPMT('Assumptions (CSP)'!$V$7,Model!Y$1,'Assumptions (CSP)'!$V$10,'Assumptions (CSP)'!$V$5*Model!$AO$3539*AVERAGE('Assumptions (CSP)'!$AK$2:$AM$2)/10^9),0)</f>
        <v>-0.000000003285640519</v>
      </c>
      <c r="AR3639" s="95">
        <f>IF($AO$3539&gt;0,PPMT('Assumptions (CSP)'!$V$7,Model!Z$1,'Assumptions (CSP)'!$V$10,'Assumptions (CSP)'!$V$5*Model!$AO$3539*AVERAGE('Assumptions (CSP)'!$AK$2:$AM$2)/10^9),0)</f>
        <v>-0.000000003441708444</v>
      </c>
      <c r="AS3639" s="95">
        <f>IF($AO$3539&gt;0,PPMT('Assumptions (CSP)'!$V$7,Model!AA$1,'Assumptions (CSP)'!$V$10,'Assumptions (CSP)'!$V$5*Model!$AO$3539*AVERAGE('Assumptions (CSP)'!$AK$2:$AM$2)/10^9),0)</f>
        <v>-0.000000003605189595</v>
      </c>
      <c r="AT3639" s="95">
        <f>IF($AO$3539&gt;0,PPMT('Assumptions (CSP)'!$V$7,Model!AB$1,'Assumptions (CSP)'!$V$10,'Assumptions (CSP)'!$V$5*Model!$AO$3539*AVERAGE('Assumptions (CSP)'!$AK$2:$AM$2)/10^9),0)</f>
        <v>-0.000000003776436101</v>
      </c>
      <c r="AU3639" s="95">
        <f>IF($AO$3539&gt;0,PPMT('Assumptions (CSP)'!$V$7,Model!AC$1,'Assumptions (CSP)'!$V$10,'Assumptions (CSP)'!$V$5*Model!$AO$3539*AVERAGE('Assumptions (CSP)'!$AK$2:$AM$2)/10^9),0)</f>
        <v>-0.000000003955816816</v>
      </c>
      <c r="AV3639" s="95">
        <f>IF($AO$3539&gt;0,PPMT('Assumptions (CSP)'!$V$7,Model!AD$1,'Assumptions (CSP)'!$V$10,'Assumptions (CSP)'!$V$5*Model!$AO$3539*AVERAGE('Assumptions (CSP)'!$AK$2:$AM$2)/10^9),0)</f>
        <v>-0.000000004143718114</v>
      </c>
      <c r="AW3639" s="95">
        <f>IF($AO$3539&gt;0,PPMT('Assumptions (CSP)'!$V$7,Model!AE$1,'Assumptions (CSP)'!$V$10,'Assumptions (CSP)'!$V$5*Model!$AO$3539*AVERAGE('Assumptions (CSP)'!$AK$2:$AM$2)/10^9),0)</f>
        <v>-0.000000004340544725</v>
      </c>
      <c r="AX3639" s="95">
        <f>IF($AO$3539&gt;0,PPMT('Assumptions (CSP)'!$V$7,Model!AF$1,'Assumptions (CSP)'!$V$10,'Assumptions (CSP)'!$V$5*Model!$AO$3539*AVERAGE('Assumptions (CSP)'!$AK$2:$AM$2)/10^9),0)</f>
        <v>-0.000000004546720599</v>
      </c>
      <c r="AY3639" s="95">
        <f>IF($AO$3539&gt;0,PPMT('Assumptions (CSP)'!$V$7,Model!AG$1,'Assumptions (CSP)'!$V$10,'Assumptions (CSP)'!$V$5*Model!$AO$3539*AVERAGE('Assumptions (CSP)'!$AK$2:$AM$2)/10^9),0)</f>
        <v>-0.000000004762689828</v>
      </c>
      <c r="AZ3639" s="95">
        <f>IF($AO$3539&gt;0,PPMT('Assumptions (CSP)'!$V$7,Model!AH$1,'Assumptions (CSP)'!$V$10,'Assumptions (CSP)'!$V$5*Model!$AO$3539*AVERAGE('Assumptions (CSP)'!$AK$2:$AM$2)/10^9),0)</f>
        <v>-0.000000004988917594</v>
      </c>
      <c r="BA3639" s="95">
        <f>IF($AO$3539&gt;0,PPMT('Assumptions (CSP)'!$V$7,Model!AI$1,'Assumptions (CSP)'!$V$10,'Assumptions (CSP)'!$V$5*Model!$AO$3539*AVERAGE('Assumptions (CSP)'!$AK$2:$AM$2)/10^9),0)</f>
        <v>-0.00000000522589118</v>
      </c>
      <c r="BB3639" s="95">
        <f>IF($AO$3539&gt;0,PPMT('Assumptions (CSP)'!$V$7,Model!AJ$1,'Assumptions (CSP)'!$V$10,'Assumptions (CSP)'!$V$5*Model!$AO$3539*AVERAGE('Assumptions (CSP)'!$AK$2:$AM$2)/10^9),0)</f>
        <v>-0.000000005474121011</v>
      </c>
      <c r="BC3639" s="95">
        <f>IF($AO$3539&gt;0,PPMT('Assumptions (CSP)'!$V$7,Model!AK$1,'Assumptions (CSP)'!$V$10,'Assumptions (CSP)'!$V$5*Model!$AO$3539*AVERAGE('Assumptions (CSP)'!$AK$2:$AM$2)/10^9),0)</f>
        <v>-0.000000005734141759</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-0.000000003021132381</v>
      </c>
      <c r="AQ3640" s="95">
        <f>IF($AP$3539&gt;0,PPMT('Assumptions (CSP)'!$V$7,Model!X$1,'Assumptions (CSP)'!$V$10,'Assumptions (CSP)'!$V$5*Model!$AP$3539*AVERAGE('Assumptions (CSP)'!$AL$2:$AN$2)/10^9),0)</f>
        <v>-0.000000003164636169</v>
      </c>
      <c r="AR3640" s="95">
        <f>IF($AP$3539&gt;0,PPMT('Assumptions (CSP)'!$V$7,Model!Y$1,'Assumptions (CSP)'!$V$10,'Assumptions (CSP)'!$V$5*Model!$AP$3539*AVERAGE('Assumptions (CSP)'!$AL$2:$AN$2)/10^9),0)</f>
        <v>-0.000000003314956387</v>
      </c>
      <c r="AS3640" s="95">
        <f>IF($AP$3539&gt;0,PPMT('Assumptions (CSP)'!$V$7,Model!Z$1,'Assumptions (CSP)'!$V$10,'Assumptions (CSP)'!$V$5*Model!$AP$3539*AVERAGE('Assumptions (CSP)'!$AL$2:$AN$2)/10^9),0)</f>
        <v>-0.000000003472416815</v>
      </c>
      <c r="AT3640" s="95">
        <f>IF($AP$3539&gt;0,PPMT('Assumptions (CSP)'!$V$7,Model!AA$1,'Assumptions (CSP)'!$V$10,'Assumptions (CSP)'!$V$5*Model!$AP$3539*AVERAGE('Assumptions (CSP)'!$AL$2:$AN$2)/10^9),0)</f>
        <v>-0.000000003637356614</v>
      </c>
      <c r="AU3640" s="95">
        <f>IF($AP$3539&gt;0,PPMT('Assumptions (CSP)'!$V$7,Model!AB$1,'Assumptions (CSP)'!$V$10,'Assumptions (CSP)'!$V$5*Model!$AP$3539*AVERAGE('Assumptions (CSP)'!$AL$2:$AN$2)/10^9),0)</f>
        <v>-0.000000003810131053</v>
      </c>
      <c r="AV3640" s="95">
        <f>IF($AP$3539&gt;0,PPMT('Assumptions (CSP)'!$V$7,Model!AC$1,'Assumptions (CSP)'!$V$10,'Assumptions (CSP)'!$V$5*Model!$AP$3539*AVERAGE('Assumptions (CSP)'!$AL$2:$AN$2)/10^9),0)</f>
        <v>-0.000000003991112278</v>
      </c>
      <c r="AW3640" s="95">
        <f>IF($AP$3539&gt;0,PPMT('Assumptions (CSP)'!$V$7,Model!AD$1,'Assumptions (CSP)'!$V$10,'Assumptions (CSP)'!$V$5*Model!$AP$3539*AVERAGE('Assumptions (CSP)'!$AL$2:$AN$2)/10^9),0)</f>
        <v>-0.000000004180690111</v>
      </c>
      <c r="AX3640" s="95">
        <f>IF($AP$3539&gt;0,PPMT('Assumptions (CSP)'!$V$7,Model!AE$1,'Assumptions (CSP)'!$V$10,'Assumptions (CSP)'!$V$5*Model!$AP$3539*AVERAGE('Assumptions (CSP)'!$AL$2:$AN$2)/10^9),0)</f>
        <v>-0.000000004379272892</v>
      </c>
      <c r="AY3640" s="95">
        <f>IF($AP$3539&gt;0,PPMT('Assumptions (CSP)'!$V$7,Model!AF$1,'Assumptions (CSP)'!$V$10,'Assumptions (CSP)'!$V$5*Model!$AP$3539*AVERAGE('Assumptions (CSP)'!$AL$2:$AN$2)/10^9),0)</f>
        <v>-0.000000004587288354</v>
      </c>
      <c r="AZ3640" s="95">
        <f>IF($AP$3539&gt;0,PPMT('Assumptions (CSP)'!$V$7,Model!AG$1,'Assumptions (CSP)'!$V$10,'Assumptions (CSP)'!$V$5*Model!$AP$3539*AVERAGE('Assumptions (CSP)'!$AL$2:$AN$2)/10^9),0)</f>
        <v>-0.000000004805184551</v>
      </c>
      <c r="BA3640" s="95">
        <f>IF($AP$3539&gt;0,PPMT('Assumptions (CSP)'!$V$7,Model!AH$1,'Assumptions (CSP)'!$V$10,'Assumptions (CSP)'!$V$5*Model!$AP$3539*AVERAGE('Assumptions (CSP)'!$AL$2:$AN$2)/10^9),0)</f>
        <v>-0.000000005033430817</v>
      </c>
      <c r="BB3640" s="95">
        <f>IF($AP$3539&gt;0,PPMT('Assumptions (CSP)'!$V$7,Model!AI$1,'Assumptions (CSP)'!$V$10,'Assumptions (CSP)'!$V$5*Model!$AP$3539*AVERAGE('Assumptions (CSP)'!$AL$2:$AN$2)/10^9),0)</f>
        <v>-0.000000005272518781</v>
      </c>
      <c r="BC3640" s="95">
        <f>IF($AP$3539&gt;0,PPMT('Assumptions (CSP)'!$V$7,Model!AJ$1,'Assumptions (CSP)'!$V$10,'Assumptions (CSP)'!$V$5*Model!$AP$3539*AVERAGE('Assumptions (CSP)'!$AL$2:$AN$2)/10^9),0)</f>
        <v>-0.000000005522963423</v>
      </c>
      <c r="BD3640" s="95">
        <f>IF($AP$3539&gt;0,PPMT('Assumptions (CSP)'!$V$7,Model!AK$1,'Assumptions (CSP)'!$V$10,'Assumptions (CSP)'!$V$5*Model!$AP$3539*AVERAGE('Assumptions (CSP)'!$AL$2:$AN$2)/10^9),0)</f>
        <v>-0.000000005785304186</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-0.000000003056075205</v>
      </c>
      <c r="AR3641" s="95">
        <f>IF($AQ$3539&gt;0,PPMT('Assumptions (CSP)'!$V$7,Model!X$1,'Assumptions (CSP)'!$V$10,'Assumptions (CSP)'!$V$5*Model!$AQ$3539*AVERAGE('Assumptions (CSP)'!$AM$2:$AO$2)/10^9),0)</f>
        <v>-0.000000003201238777</v>
      </c>
      <c r="AS3641" s="95">
        <f>IF($AQ$3539&gt;0,PPMT('Assumptions (CSP)'!$V$7,Model!Y$1,'Assumptions (CSP)'!$V$10,'Assumptions (CSP)'!$V$5*Model!$AQ$3539*AVERAGE('Assumptions (CSP)'!$AM$2:$AO$2)/10^9),0)</f>
        <v>-0.000000003353297619</v>
      </c>
      <c r="AT3641" s="95">
        <f>IF($AQ$3539&gt;0,PPMT('Assumptions (CSP)'!$V$7,Model!Z$1,'Assumptions (CSP)'!$V$10,'Assumptions (CSP)'!$V$5*Model!$AQ$3539*AVERAGE('Assumptions (CSP)'!$AM$2:$AO$2)/10^9),0)</f>
        <v>-0.000000003512579256</v>
      </c>
      <c r="AU3641" s="95">
        <f>IF($AQ$3539&gt;0,PPMT('Assumptions (CSP)'!$V$7,Model!AA$1,'Assumptions (CSP)'!$V$10,'Assumptions (CSP)'!$V$5*Model!$AQ$3539*AVERAGE('Assumptions (CSP)'!$AM$2:$AO$2)/10^9),0)</f>
        <v>-0.000000003679426771</v>
      </c>
      <c r="AV3641" s="95">
        <f>IF($AQ$3539&gt;0,PPMT('Assumptions (CSP)'!$V$7,Model!AB$1,'Assumptions (CSP)'!$V$10,'Assumptions (CSP)'!$V$5*Model!$AQ$3539*AVERAGE('Assumptions (CSP)'!$AM$2:$AO$2)/10^9),0)</f>
        <v>-0.000000003854199542</v>
      </c>
      <c r="AW3641" s="95">
        <f>IF($AQ$3539&gt;0,PPMT('Assumptions (CSP)'!$V$7,Model!AC$1,'Assumptions (CSP)'!$V$10,'Assumptions (CSP)'!$V$5*Model!$AQ$3539*AVERAGE('Assumptions (CSP)'!$AM$2:$AO$2)/10^9),0)</f>
        <v>-0.000000004037274021</v>
      </c>
      <c r="AX3641" s="95">
        <f>IF($AQ$3539&gt;0,PPMT('Assumptions (CSP)'!$V$7,Model!AD$1,'Assumptions (CSP)'!$V$10,'Assumptions (CSP)'!$V$5*Model!$AQ$3539*AVERAGE('Assumptions (CSP)'!$AM$2:$AO$2)/10^9),0)</f>
        <v>-0.000000004229044537</v>
      </c>
      <c r="AY3641" s="95">
        <f>IF($AQ$3539&gt;0,PPMT('Assumptions (CSP)'!$V$7,Model!AE$1,'Assumptions (CSP)'!$V$10,'Assumptions (CSP)'!$V$5*Model!$AQ$3539*AVERAGE('Assumptions (CSP)'!$AM$2:$AO$2)/10^9),0)</f>
        <v>-0.000000004429924152</v>
      </c>
      <c r="AZ3641" s="95">
        <f>IF($AQ$3539&gt;0,PPMT('Assumptions (CSP)'!$V$7,Model!AF$1,'Assumptions (CSP)'!$V$10,'Assumptions (CSP)'!$V$5*Model!$AQ$3539*AVERAGE('Assumptions (CSP)'!$AM$2:$AO$2)/10^9),0)</f>
        <v>-0.000000004640345549</v>
      </c>
      <c r="BA3641" s="95">
        <f>IF($AQ$3539&gt;0,PPMT('Assumptions (CSP)'!$V$7,Model!AG$1,'Assumptions (CSP)'!$V$10,'Assumptions (CSP)'!$V$5*Model!$AQ$3539*AVERAGE('Assumptions (CSP)'!$AM$2:$AO$2)/10^9),0)</f>
        <v>-0.000000004860761963</v>
      </c>
      <c r="BB3641" s="95">
        <f>IF($AQ$3539&gt;0,PPMT('Assumptions (CSP)'!$V$7,Model!AH$1,'Assumptions (CSP)'!$V$10,'Assumptions (CSP)'!$V$5*Model!$AQ$3539*AVERAGE('Assumptions (CSP)'!$AM$2:$AO$2)/10^9),0)</f>
        <v>-0.000000005091648156</v>
      </c>
      <c r="BC3641" s="95">
        <f>IF($AQ$3539&gt;0,PPMT('Assumptions (CSP)'!$V$7,Model!AI$1,'Assumptions (CSP)'!$V$10,'Assumptions (CSP)'!$V$5*Model!$AQ$3539*AVERAGE('Assumptions (CSP)'!$AM$2:$AO$2)/10^9),0)</f>
        <v>-0.000000005333501444</v>
      </c>
      <c r="BD3641" s="95">
        <f>IF($AQ$3539&gt;0,PPMT('Assumptions (CSP)'!$V$7,Model!AJ$1,'Assumptions (CSP)'!$V$10,'Assumptions (CSP)'!$V$5*Model!$AQ$3539*AVERAGE('Assumptions (CSP)'!$AM$2:$AO$2)/10^9),0)</f>
        <v>-0.000000005586842762</v>
      </c>
      <c r="BE3641" s="95">
        <f>IF($AQ$3539&gt;0,PPMT('Assumptions (CSP)'!$V$7,Model!AK$1,'Assumptions (CSP)'!$V$10,'Assumptions (CSP)'!$V$5*Model!$AQ$3539*AVERAGE('Assumptions (CSP)'!$AM$2:$AO$2)/10^9),0)</f>
        <v>-0.000000005852217793</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-0.000000003094928449</v>
      </c>
      <c r="AS3642" s="95">
        <f>IF($AR$3539&gt;0,PPMT('Assumptions (CSP)'!$V$7,Model!X$1,'Assumptions (CSP)'!$V$10,'Assumptions (CSP)'!$V$5*Model!$AR$3539*AVERAGE('Assumptions (CSP)'!$AN$2:$AP$2)/10^9),0)</f>
        <v>-0.00000000324193755</v>
      </c>
      <c r="AT3642" s="95">
        <f>IF($AR$3539&gt;0,PPMT('Assumptions (CSP)'!$V$7,Model!Y$1,'Assumptions (CSP)'!$V$10,'Assumptions (CSP)'!$V$5*Model!$AR$3539*AVERAGE('Assumptions (CSP)'!$AN$2:$AP$2)/10^9),0)</f>
        <v>-0.000000003395929584</v>
      </c>
      <c r="AU3642" s="95">
        <f>IF($AR$3539&gt;0,PPMT('Assumptions (CSP)'!$V$7,Model!Z$1,'Assumptions (CSP)'!$V$10,'Assumptions (CSP)'!$V$5*Model!$AR$3539*AVERAGE('Assumptions (CSP)'!$AN$2:$AP$2)/10^9),0)</f>
        <v>-0.000000003557236239</v>
      </c>
      <c r="AV3642" s="95">
        <f>IF($AR$3539&gt;0,PPMT('Assumptions (CSP)'!$V$7,Model!AA$1,'Assumptions (CSP)'!$V$10,'Assumptions (CSP)'!$V$5*Model!$AR$3539*AVERAGE('Assumptions (CSP)'!$AN$2:$AP$2)/10^9),0)</f>
        <v>-0.000000003726204961</v>
      </c>
      <c r="AW3642" s="95">
        <f>IF($AR$3539&gt;0,PPMT('Assumptions (CSP)'!$V$7,Model!AB$1,'Assumptions (CSP)'!$V$10,'Assumptions (CSP)'!$V$5*Model!$AR$3539*AVERAGE('Assumptions (CSP)'!$AN$2:$AP$2)/10^9),0)</f>
        <v>-0.000000003903199696</v>
      </c>
      <c r="AX3642" s="95">
        <f>IF($AR$3539&gt;0,PPMT('Assumptions (CSP)'!$V$7,Model!AC$1,'Assumptions (CSP)'!$V$10,'Assumptions (CSP)'!$V$5*Model!$AR$3539*AVERAGE('Assumptions (CSP)'!$AN$2:$AP$2)/10^9),0)</f>
        <v>-0.000000004088601682</v>
      </c>
      <c r="AY3642" s="95">
        <f>IF($AR$3539&gt;0,PPMT('Assumptions (CSP)'!$V$7,Model!AD$1,'Assumptions (CSP)'!$V$10,'Assumptions (CSP)'!$V$5*Model!$AR$3539*AVERAGE('Assumptions (CSP)'!$AN$2:$AP$2)/10^9),0)</f>
        <v>-0.000000004282810262</v>
      </c>
      <c r="AZ3642" s="95">
        <f>IF($AR$3539&gt;0,PPMT('Assumptions (CSP)'!$V$7,Model!AE$1,'Assumptions (CSP)'!$V$10,'Assumptions (CSP)'!$V$5*Model!$AR$3539*AVERAGE('Assumptions (CSP)'!$AN$2:$AP$2)/10^9),0)</f>
        <v>-0.000000004486243749</v>
      </c>
      <c r="BA3642" s="95">
        <f>IF($AR$3539&gt;0,PPMT('Assumptions (CSP)'!$V$7,Model!AF$1,'Assumptions (CSP)'!$V$10,'Assumptions (CSP)'!$V$5*Model!$AR$3539*AVERAGE('Assumptions (CSP)'!$AN$2:$AP$2)/10^9),0)</f>
        <v>-0.000000004699340327</v>
      </c>
      <c r="BB3642" s="95">
        <f>IF($AR$3539&gt;0,PPMT('Assumptions (CSP)'!$V$7,Model!AG$1,'Assumptions (CSP)'!$V$10,'Assumptions (CSP)'!$V$5*Model!$AR$3539*AVERAGE('Assumptions (CSP)'!$AN$2:$AP$2)/10^9),0)</f>
        <v>-0.000000004922558993</v>
      </c>
      <c r="BC3642" s="95">
        <f>IF($AR$3539&gt;0,PPMT('Assumptions (CSP)'!$V$7,Model!AH$1,'Assumptions (CSP)'!$V$10,'Assumptions (CSP)'!$V$5*Model!$AR$3539*AVERAGE('Assumptions (CSP)'!$AN$2:$AP$2)/10^9),0)</f>
        <v>-0.000000005156380545</v>
      </c>
      <c r="BD3642" s="95">
        <f>IF($AR$3539&gt;0,PPMT('Assumptions (CSP)'!$V$7,Model!AI$1,'Assumptions (CSP)'!$V$10,'Assumptions (CSP)'!$V$5*Model!$AR$3539*AVERAGE('Assumptions (CSP)'!$AN$2:$AP$2)/10^9),0)</f>
        <v>-0.000000005401308621</v>
      </c>
      <c r="BE3642" s="95">
        <f>IF($AR$3539&gt;0,PPMT('Assumptions (CSP)'!$V$7,Model!AJ$1,'Assumptions (CSP)'!$V$10,'Assumptions (CSP)'!$V$5*Model!$AR$3539*AVERAGE('Assumptions (CSP)'!$AN$2:$AP$2)/10^9),0)</f>
        <v>-0.00000000565787078</v>
      </c>
      <c r="BF3642" s="95">
        <f>IF($AR$3539&gt;0,PPMT('Assumptions (CSP)'!$V$7,Model!AK$1,'Assumptions (CSP)'!$V$10,'Assumptions (CSP)'!$V$5*Model!$AR$3539*AVERAGE('Assumptions (CSP)'!$AN$2:$AP$2)/10^9),0)</f>
        <v>-0.000000005926619643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-0.00000000313603347</v>
      </c>
      <c r="AT3643" s="95">
        <f>IF($AS$3539&gt;0,PPMT('Assumptions (CSP)'!$V$7,Model!X$1,'Assumptions (CSP)'!$V$10,'Assumptions (CSP)'!$V$5*Model!$AS$3539*AVERAGE('Assumptions (CSP)'!$AO$2:$AQ$2)/10^9),0)</f>
        <v>-0.00000000328499506</v>
      </c>
      <c r="AU3643" s="95">
        <f>IF($AS$3539&gt;0,PPMT('Assumptions (CSP)'!$V$7,Model!Y$1,'Assumptions (CSP)'!$V$10,'Assumptions (CSP)'!$V$5*Model!$AS$3539*AVERAGE('Assumptions (CSP)'!$AO$2:$AQ$2)/10^9),0)</f>
        <v>-0.000000003441032325</v>
      </c>
      <c r="AV3643" s="95">
        <f>IF($AS$3539&gt;0,PPMT('Assumptions (CSP)'!$V$7,Model!Z$1,'Assumptions (CSP)'!$V$10,'Assumptions (CSP)'!$V$5*Model!$AS$3539*AVERAGE('Assumptions (CSP)'!$AO$2:$AQ$2)/10^9),0)</f>
        <v>-0.000000003604481361</v>
      </c>
      <c r="AW3643" s="95">
        <f>IF($AS$3539&gt;0,PPMT('Assumptions (CSP)'!$V$7,Model!AA$1,'Assumptions (CSP)'!$V$10,'Assumptions (CSP)'!$V$5*Model!$AS$3539*AVERAGE('Assumptions (CSP)'!$AO$2:$AQ$2)/10^9),0)</f>
        <v>-0.000000003775694225</v>
      </c>
      <c r="AX3643" s="95">
        <f>IF($AS$3539&gt;0,PPMT('Assumptions (CSP)'!$V$7,Model!AB$1,'Assumptions (CSP)'!$V$10,'Assumptions (CSP)'!$V$5*Model!$AS$3539*AVERAGE('Assumptions (CSP)'!$AO$2:$AQ$2)/10^9),0)</f>
        <v>-0.000000003955039701</v>
      </c>
      <c r="AY3643" s="95">
        <f>IF($AS$3539&gt;0,PPMT('Assumptions (CSP)'!$V$7,Model!AC$1,'Assumptions (CSP)'!$V$10,'Assumptions (CSP)'!$V$5*Model!$AS$3539*AVERAGE('Assumptions (CSP)'!$AO$2:$AQ$2)/10^9),0)</f>
        <v>-0.000000004142904087</v>
      </c>
      <c r="AZ3643" s="95">
        <f>IF($AS$3539&gt;0,PPMT('Assumptions (CSP)'!$V$7,Model!AD$1,'Assumptions (CSP)'!$V$10,'Assumptions (CSP)'!$V$5*Model!$AS$3539*AVERAGE('Assumptions (CSP)'!$AO$2:$AQ$2)/10^9),0)</f>
        <v>-0.000000004339692031</v>
      </c>
      <c r="BA3643" s="95">
        <f>IF($AS$3539&gt;0,PPMT('Assumptions (CSP)'!$V$7,Model!AE$1,'Assumptions (CSP)'!$V$10,'Assumptions (CSP)'!$V$5*Model!$AS$3539*AVERAGE('Assumptions (CSP)'!$AO$2:$AQ$2)/10^9),0)</f>
        <v>-0.000000004545827403</v>
      </c>
      <c r="BB3643" s="95">
        <f>IF($AS$3539&gt;0,PPMT('Assumptions (CSP)'!$V$7,Model!AF$1,'Assumptions (CSP)'!$V$10,'Assumptions (CSP)'!$V$5*Model!$AS$3539*AVERAGE('Assumptions (CSP)'!$AO$2:$AQ$2)/10^9),0)</f>
        <v>-0.000000004761754204</v>
      </c>
      <c r="BC3643" s="95">
        <f>IF($AS$3539&gt;0,PPMT('Assumptions (CSP)'!$V$7,Model!AG$1,'Assumptions (CSP)'!$V$10,'Assumptions (CSP)'!$V$5*Model!$AS$3539*AVERAGE('Assumptions (CSP)'!$AO$2:$AQ$2)/10^9),0)</f>
        <v>-0.000000004987937529</v>
      </c>
      <c r="BD3643" s="95">
        <f>IF($AS$3539&gt;0,PPMT('Assumptions (CSP)'!$V$7,Model!AH$1,'Assumptions (CSP)'!$V$10,'Assumptions (CSP)'!$V$5*Model!$AS$3539*AVERAGE('Assumptions (CSP)'!$AO$2:$AQ$2)/10^9),0)</f>
        <v>-0.000000005224864562</v>
      </c>
      <c r="BE3643" s="95">
        <f>IF($AS$3539&gt;0,PPMT('Assumptions (CSP)'!$V$7,Model!AI$1,'Assumptions (CSP)'!$V$10,'Assumptions (CSP)'!$V$5*Model!$AS$3539*AVERAGE('Assumptions (CSP)'!$AO$2:$AQ$2)/10^9),0)</f>
        <v>-0.000000005473045628</v>
      </c>
      <c r="BF3643" s="95">
        <f>IF($AS$3539&gt;0,PPMT('Assumptions (CSP)'!$V$7,Model!AJ$1,'Assumptions (CSP)'!$V$10,'Assumptions (CSP)'!$V$5*Model!$AS$3539*AVERAGE('Assumptions (CSP)'!$AO$2:$AQ$2)/10^9),0)</f>
        <v>-0.000000005733015296</v>
      </c>
      <c r="BG3643" s="95">
        <f>IF($AS$3539&gt;0,PPMT('Assumptions (CSP)'!$V$7,Model!AK$1,'Assumptions (CSP)'!$V$10,'Assumptions (CSP)'!$V$5*Model!$AS$3539*AVERAGE('Assumptions (CSP)'!$AO$2:$AQ$2)/10^9),0)</f>
        <v>-0.000000006005333522</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-0.000000003178603218</v>
      </c>
      <c r="AU3644" s="95">
        <f>IF($AT$3539&gt;0,PPMT('Assumptions (CSP)'!$V$7,Model!X$1,'Assumptions (CSP)'!$V$10,'Assumptions (CSP)'!$V$5*Model!$AT$3539*AVERAGE('Assumptions (CSP)'!$AP$2:$AR$2)/10^9),0)</f>
        <v>-0.00000000332958687</v>
      </c>
      <c r="AV3644" s="95">
        <f>IF($AT$3539&gt;0,PPMT('Assumptions (CSP)'!$V$7,Model!Y$1,'Assumptions (CSP)'!$V$10,'Assumptions (CSP)'!$V$5*Model!$AT$3539*AVERAGE('Assumptions (CSP)'!$AP$2:$AR$2)/10^9),0)</f>
        <v>-0.000000003487742247</v>
      </c>
      <c r="AW3644" s="95">
        <f>IF($AT$3539&gt;0,PPMT('Assumptions (CSP)'!$V$7,Model!Z$1,'Assumptions (CSP)'!$V$10,'Assumptions (CSP)'!$V$5*Model!$AT$3539*AVERAGE('Assumptions (CSP)'!$AP$2:$AR$2)/10^9),0)</f>
        <v>-0.000000003653410004</v>
      </c>
      <c r="AX3644" s="95">
        <f>IF($AT$3539&gt;0,PPMT('Assumptions (CSP)'!$V$7,Model!AA$1,'Assumptions (CSP)'!$V$10,'Assumptions (CSP)'!$V$5*Model!$AT$3539*AVERAGE('Assumptions (CSP)'!$AP$2:$AR$2)/10^9),0)</f>
        <v>-0.000000003826946979</v>
      </c>
      <c r="AY3644" s="95">
        <f>IF($AT$3539&gt;0,PPMT('Assumptions (CSP)'!$V$7,Model!AB$1,'Assumptions (CSP)'!$V$10,'Assumptions (CSP)'!$V$5*Model!$AT$3539*AVERAGE('Assumptions (CSP)'!$AP$2:$AR$2)/10^9),0)</f>
        <v>-0.00000000400872696</v>
      </c>
      <c r="AZ3644" s="95">
        <f>IF($AT$3539&gt;0,PPMT('Assumptions (CSP)'!$V$7,Model!AC$1,'Assumptions (CSP)'!$V$10,'Assumptions (CSP)'!$V$5*Model!$AT$3539*AVERAGE('Assumptions (CSP)'!$AP$2:$AR$2)/10^9),0)</f>
        <v>-0.000000004199141491</v>
      </c>
      <c r="BA3644" s="95">
        <f>IF($AT$3539&gt;0,PPMT('Assumptions (CSP)'!$V$7,Model!AD$1,'Assumptions (CSP)'!$V$10,'Assumptions (CSP)'!$V$5*Model!$AT$3539*AVERAGE('Assumptions (CSP)'!$AP$2:$AR$2)/10^9),0)</f>
        <v>-0.000000004398600712</v>
      </c>
      <c r="BB3644" s="95">
        <f>IF($AT$3539&gt;0,PPMT('Assumptions (CSP)'!$V$7,Model!AE$1,'Assumptions (CSP)'!$V$10,'Assumptions (CSP)'!$V$5*Model!$AT$3539*AVERAGE('Assumptions (CSP)'!$AP$2:$AR$2)/10^9),0)</f>
        <v>-0.000000004607534245</v>
      </c>
      <c r="BC3644" s="95">
        <f>IF($AT$3539&gt;0,PPMT('Assumptions (CSP)'!$V$7,Model!AF$1,'Assumptions (CSP)'!$V$10,'Assumptions (CSP)'!$V$5*Model!$AT$3539*AVERAGE('Assumptions (CSP)'!$AP$2:$AR$2)/10^9),0)</f>
        <v>-0.000000004826392122</v>
      </c>
      <c r="BD3644" s="95">
        <f>IF($AT$3539&gt;0,PPMT('Assumptions (CSP)'!$V$7,Model!AG$1,'Assumptions (CSP)'!$V$10,'Assumptions (CSP)'!$V$5*Model!$AT$3539*AVERAGE('Assumptions (CSP)'!$AP$2:$AR$2)/10^9),0)</f>
        <v>-0.000000005055645748</v>
      </c>
      <c r="BE3644" s="95">
        <f>IF($AT$3539&gt;0,PPMT('Assumptions (CSP)'!$V$7,Model!AH$1,'Assumptions (CSP)'!$V$10,'Assumptions (CSP)'!$V$5*Model!$AT$3539*AVERAGE('Assumptions (CSP)'!$AP$2:$AR$2)/10^9),0)</f>
        <v>-0.000000005295788921</v>
      </c>
      <c r="BF3644" s="95">
        <f>IF($AT$3539&gt;0,PPMT('Assumptions (CSP)'!$V$7,Model!AI$1,'Assumptions (CSP)'!$V$10,'Assumptions (CSP)'!$V$5*Model!$AT$3539*AVERAGE('Assumptions (CSP)'!$AP$2:$AR$2)/10^9),0)</f>
        <v>-0.000000005547338895</v>
      </c>
      <c r="BG3644" s="95">
        <f>IF($AT$3539&gt;0,PPMT('Assumptions (CSP)'!$V$7,Model!AJ$1,'Assumptions (CSP)'!$V$10,'Assumptions (CSP)'!$V$5*Model!$AT$3539*AVERAGE('Assumptions (CSP)'!$AP$2:$AR$2)/10^9),0)</f>
        <v>-0.000000005810837492</v>
      </c>
      <c r="BH3644" s="95">
        <f>IF($AT$3539&gt;0,PPMT('Assumptions (CSP)'!$V$7,Model!AK$1,'Assumptions (CSP)'!$V$10,'Assumptions (CSP)'!$V$5*Model!$AT$3539*AVERAGE('Assumptions (CSP)'!$AP$2:$AR$2)/10^9),0)</f>
        <v>-0.000000006086852273</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-0.000000003226165051</v>
      </c>
      <c r="AV3645" s="95">
        <f>IF($AU$3539&gt;0,PPMT('Assumptions (CSP)'!$V$7,Model!X$1,'Assumptions (CSP)'!$V$10,'Assumptions (CSP)'!$V$5*Model!$AU$3539*AVERAGE('Assumptions (CSP)'!$AQ$2:$AS$2)/10^9),0)</f>
        <v>-0.000000003379407891</v>
      </c>
      <c r="AW3645" s="95">
        <f>IF($AU$3539&gt;0,PPMT('Assumptions (CSP)'!$V$7,Model!Y$1,'Assumptions (CSP)'!$V$10,'Assumptions (CSP)'!$V$5*Model!$AU$3539*AVERAGE('Assumptions (CSP)'!$AQ$2:$AS$2)/10^9),0)</f>
        <v>-0.000000003539929766</v>
      </c>
      <c r="AX3645" s="95">
        <f>IF($AU$3539&gt;0,PPMT('Assumptions (CSP)'!$V$7,Model!Z$1,'Assumptions (CSP)'!$V$10,'Assumptions (CSP)'!$V$5*Model!$AU$3539*AVERAGE('Assumptions (CSP)'!$AQ$2:$AS$2)/10^9),0)</f>
        <v>-0.00000000370807643</v>
      </c>
      <c r="AY3645" s="95">
        <f>IF($AU$3539&gt;0,PPMT('Assumptions (CSP)'!$V$7,Model!AA$1,'Assumptions (CSP)'!$V$10,'Assumptions (CSP)'!$V$5*Model!$AU$3539*AVERAGE('Assumptions (CSP)'!$AQ$2:$AS$2)/10^9),0)</f>
        <v>-0.000000003884210061</v>
      </c>
      <c r="AZ3645" s="95">
        <f>IF($AU$3539&gt;0,PPMT('Assumptions (CSP)'!$V$7,Model!AB$1,'Assumptions (CSP)'!$V$10,'Assumptions (CSP)'!$V$5*Model!$AU$3539*AVERAGE('Assumptions (CSP)'!$AQ$2:$AS$2)/10^9),0)</f>
        <v>-0.000000004068710038</v>
      </c>
      <c r="BA3645" s="95">
        <f>IF($AU$3539&gt;0,PPMT('Assumptions (CSP)'!$V$7,Model!AC$1,'Assumptions (CSP)'!$V$10,'Assumptions (CSP)'!$V$5*Model!$AU$3539*AVERAGE('Assumptions (CSP)'!$AQ$2:$AS$2)/10^9),0)</f>
        <v>-0.000000004261973765</v>
      </c>
      <c r="BB3645" s="95">
        <f>IF($AU$3539&gt;0,PPMT('Assumptions (CSP)'!$V$7,Model!AD$1,'Assumptions (CSP)'!$V$10,'Assumptions (CSP)'!$V$5*Model!$AU$3539*AVERAGE('Assumptions (CSP)'!$AQ$2:$AS$2)/10^9),0)</f>
        <v>-0.000000004464417519</v>
      </c>
      <c r="BC3645" s="95">
        <f>IF($AU$3539&gt;0,PPMT('Assumptions (CSP)'!$V$7,Model!AE$1,'Assumptions (CSP)'!$V$10,'Assumptions (CSP)'!$V$5*Model!$AU$3539*AVERAGE('Assumptions (CSP)'!$AQ$2:$AS$2)/10^9),0)</f>
        <v>-0.000000004676477351</v>
      </c>
      <c r="BD3645" s="95">
        <f>IF($AU$3539&gt;0,PPMT('Assumptions (CSP)'!$V$7,Model!AF$1,'Assumptions (CSP)'!$V$10,'Assumptions (CSP)'!$V$5*Model!$AU$3539*AVERAGE('Assumptions (CSP)'!$AQ$2:$AS$2)/10^9),0)</f>
        <v>-0.000000004898610025</v>
      </c>
      <c r="BE3645" s="95">
        <f>IF($AU$3539&gt;0,PPMT('Assumptions (CSP)'!$V$7,Model!AG$1,'Assumptions (CSP)'!$V$10,'Assumptions (CSP)'!$V$5*Model!$AU$3539*AVERAGE('Assumptions (CSP)'!$AQ$2:$AS$2)/10^9),0)</f>
        <v>-0.000000005131294002</v>
      </c>
      <c r="BF3645" s="95">
        <f>IF($AU$3539&gt;0,PPMT('Assumptions (CSP)'!$V$7,Model!AH$1,'Assumptions (CSP)'!$V$10,'Assumptions (CSP)'!$V$5*Model!$AU$3539*AVERAGE('Assumptions (CSP)'!$AQ$2:$AS$2)/10^9),0)</f>
        <v>-0.000000005375030467</v>
      </c>
      <c r="BG3645" s="95">
        <f>IF($AU$3539&gt;0,PPMT('Assumptions (CSP)'!$V$7,Model!AI$1,'Assumptions (CSP)'!$V$10,'Assumptions (CSP)'!$V$5*Model!$AU$3539*AVERAGE('Assumptions (CSP)'!$AQ$2:$AS$2)/10^9),0)</f>
        <v>-0.000000005630344414</v>
      </c>
      <c r="BH3645" s="95">
        <f>IF($AU$3539&gt;0,PPMT('Assumptions (CSP)'!$V$7,Model!AJ$1,'Assumptions (CSP)'!$V$10,'Assumptions (CSP)'!$V$5*Model!$AU$3539*AVERAGE('Assumptions (CSP)'!$AQ$2:$AS$2)/10^9),0)</f>
        <v>-0.000000005897785774</v>
      </c>
      <c r="BI3645" s="95">
        <f>IF($AU$3539&gt;0,PPMT('Assumptions (CSP)'!$V$7,Model!AK$1,'Assumptions (CSP)'!$V$10,'Assumptions (CSP)'!$V$5*Model!$AU$3539*AVERAGE('Assumptions (CSP)'!$AQ$2:$AS$2)/10^9),0)</f>
        <v>-0.000000006177930598</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-0.000000003277395395</v>
      </c>
      <c r="AW3646" s="95">
        <f>IF($AV$3539&gt;0,PPMT('Assumptions (CSP)'!$V$7,Model!X$1,'Assumptions (CSP)'!$V$10,'Assumptions (CSP)'!$V$5*Model!$AV$3539*AVERAGE('Assumptions (CSP)'!$AR$2:$AT$2)/10^9),0)</f>
        <v>-0.000000003433071676</v>
      </c>
      <c r="AX3646" s="95">
        <f>IF($AV$3539&gt;0,PPMT('Assumptions (CSP)'!$V$7,Model!Y$1,'Assumptions (CSP)'!$V$10,'Assumptions (CSP)'!$V$5*Model!$AV$3539*AVERAGE('Assumptions (CSP)'!$AR$2:$AT$2)/10^9),0)</f>
        <v>-0.000000003596142581</v>
      </c>
      <c r="AY3646" s="95">
        <f>IF($AV$3539&gt;0,PPMT('Assumptions (CSP)'!$V$7,Model!Z$1,'Assumptions (CSP)'!$V$10,'Assumptions (CSP)'!$V$5*Model!$AV$3539*AVERAGE('Assumptions (CSP)'!$AR$2:$AT$2)/10^9),0)</f>
        <v>-0.000000003766959354</v>
      </c>
      <c r="AZ3646" s="95">
        <f>IF($AV$3539&gt;0,PPMT('Assumptions (CSP)'!$V$7,Model!AA$1,'Assumptions (CSP)'!$V$10,'Assumptions (CSP)'!$V$5*Model!$AV$3539*AVERAGE('Assumptions (CSP)'!$AR$2:$AT$2)/10^9),0)</f>
        <v>-0.000000003945889923</v>
      </c>
      <c r="BA3646" s="95">
        <f>IF($AV$3539&gt;0,PPMT('Assumptions (CSP)'!$V$7,Model!AB$1,'Assumptions (CSP)'!$V$10,'Assumptions (CSP)'!$V$5*Model!$AV$3539*AVERAGE('Assumptions (CSP)'!$AR$2:$AT$2)/10^9),0)</f>
        <v>-0.000000004133319694</v>
      </c>
      <c r="BB3646" s="95">
        <f>IF($AV$3539&gt;0,PPMT('Assumptions (CSP)'!$V$7,Model!AC$1,'Assumptions (CSP)'!$V$10,'Assumptions (CSP)'!$V$5*Model!$AV$3539*AVERAGE('Assumptions (CSP)'!$AR$2:$AT$2)/10^9),0)</f>
        <v>-0.00000000432965238</v>
      </c>
      <c r="BC3646" s="95">
        <f>IF($AV$3539&gt;0,PPMT('Assumptions (CSP)'!$V$7,Model!AD$1,'Assumptions (CSP)'!$V$10,'Assumptions (CSP)'!$V$5*Model!$AV$3539*AVERAGE('Assumptions (CSP)'!$AR$2:$AT$2)/10^9),0)</f>
        <v>-0.000000004535310868</v>
      </c>
      <c r="BD3646" s="95">
        <f>IF($AV$3539&gt;0,PPMT('Assumptions (CSP)'!$V$7,Model!AE$1,'Assumptions (CSP)'!$V$10,'Assumptions (CSP)'!$V$5*Model!$AV$3539*AVERAGE('Assumptions (CSP)'!$AR$2:$AT$2)/10^9),0)</f>
        <v>-0.000000004750738134</v>
      </c>
      <c r="BE3646" s="95">
        <f>IF($AV$3539&gt;0,PPMT('Assumptions (CSP)'!$V$7,Model!AF$1,'Assumptions (CSP)'!$V$10,'Assumptions (CSP)'!$V$5*Model!$AV$3539*AVERAGE('Assumptions (CSP)'!$AR$2:$AT$2)/10^9),0)</f>
        <v>-0.000000004976398195</v>
      </c>
      <c r="BF3646" s="95">
        <f>IF($AV$3539&gt;0,PPMT('Assumptions (CSP)'!$V$7,Model!AG$1,'Assumptions (CSP)'!$V$10,'Assumptions (CSP)'!$V$5*Model!$AV$3539*AVERAGE('Assumptions (CSP)'!$AR$2:$AT$2)/10^9),0)</f>
        <v>-0.00000000521277711</v>
      </c>
      <c r="BG3646" s="95">
        <f>IF($AV$3539&gt;0,PPMT('Assumptions (CSP)'!$V$7,Model!AH$1,'Assumptions (CSP)'!$V$10,'Assumptions (CSP)'!$V$5*Model!$AV$3539*AVERAGE('Assumptions (CSP)'!$AR$2:$AT$2)/10^9),0)</f>
        <v>-0.000000005460384022</v>
      </c>
      <c r="BH3646" s="95">
        <f>IF($AV$3539&gt;0,PPMT('Assumptions (CSP)'!$V$7,Model!AI$1,'Assumptions (CSP)'!$V$10,'Assumptions (CSP)'!$V$5*Model!$AV$3539*AVERAGE('Assumptions (CSP)'!$AR$2:$AT$2)/10^9),0)</f>
        <v>-0.000000005719752264</v>
      </c>
      <c r="BI3646" s="95">
        <f>IF($AV$3539&gt;0,PPMT('Assumptions (CSP)'!$V$7,Model!AJ$1,'Assumptions (CSP)'!$V$10,'Assumptions (CSP)'!$V$5*Model!$AV$3539*AVERAGE('Assumptions (CSP)'!$AR$2:$AT$2)/10^9),0)</f>
        <v>-0.000000005991440496</v>
      </c>
      <c r="BJ3646" s="95">
        <f>IF($AV$3539&gt;0,PPMT('Assumptions (CSP)'!$V$7,Model!AK$1,'Assumptions (CSP)'!$V$10,'Assumptions (CSP)'!$V$5*Model!$AV$3539*AVERAGE('Assumptions (CSP)'!$AR$2:$AT$2)/10^9),0)</f>
        <v>-0.00000000627603392</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-0.000000003331448094</v>
      </c>
      <c r="AX3647" s="95">
        <f>IF($AW$3539&gt;0,PPMT('Assumptions (CSP)'!$V$7,Model!X$1,'Assumptions (CSP)'!$V$10,'Assumptions (CSP)'!$V$5*Model!$AW$3539*AVERAGE('Assumptions (CSP)'!$AS$2:$AU$2)/10^9),0)</f>
        <v>-0.000000003489691878</v>
      </c>
      <c r="AY3647" s="95">
        <f>IF($AW$3539&gt;0,PPMT('Assumptions (CSP)'!$V$7,Model!Y$1,'Assumptions (CSP)'!$V$10,'Assumptions (CSP)'!$V$5*Model!$AW$3539*AVERAGE('Assumptions (CSP)'!$AS$2:$AU$2)/10^9),0)</f>
        <v>-0.000000003655452242</v>
      </c>
      <c r="AZ3647" s="95">
        <f>IF($AW$3539&gt;0,PPMT('Assumptions (CSP)'!$V$7,Model!Z$1,'Assumptions (CSP)'!$V$10,'Assumptions (CSP)'!$V$5*Model!$AW$3539*AVERAGE('Assumptions (CSP)'!$AS$2:$AU$2)/10^9),0)</f>
        <v>-0.000000003829086224</v>
      </c>
      <c r="BA3647" s="95">
        <f>IF($AW$3539&gt;0,PPMT('Assumptions (CSP)'!$V$7,Model!AA$1,'Assumptions (CSP)'!$V$10,'Assumptions (CSP)'!$V$5*Model!$AW$3539*AVERAGE('Assumptions (CSP)'!$AS$2:$AU$2)/10^9),0)</f>
        <v>-0.000000004010967819</v>
      </c>
      <c r="BB3647" s="95">
        <f>IF($AW$3539&gt;0,PPMT('Assumptions (CSP)'!$V$7,Model!AB$1,'Assumptions (CSP)'!$V$10,'Assumptions (CSP)'!$V$5*Model!$AW$3539*AVERAGE('Assumptions (CSP)'!$AS$2:$AU$2)/10^9),0)</f>
        <v>-0.000000004201488791</v>
      </c>
      <c r="BC3647" s="95">
        <f>IF($AW$3539&gt;0,PPMT('Assumptions (CSP)'!$V$7,Model!AC$1,'Assumptions (CSP)'!$V$10,'Assumptions (CSP)'!$V$5*Model!$AW$3539*AVERAGE('Assumptions (CSP)'!$AS$2:$AU$2)/10^9),0)</f>
        <v>-0.000000004401059508</v>
      </c>
      <c r="BD3647" s="95">
        <f>IF($AW$3539&gt;0,PPMT('Assumptions (CSP)'!$V$7,Model!AD$1,'Assumptions (CSP)'!$V$10,'Assumptions (CSP)'!$V$5*Model!$AW$3539*AVERAGE('Assumptions (CSP)'!$AS$2:$AU$2)/10^9),0)</f>
        <v>-0.000000004610109835</v>
      </c>
      <c r="BE3647" s="95">
        <f>IF($AW$3539&gt;0,PPMT('Assumptions (CSP)'!$V$7,Model!AE$1,'Assumptions (CSP)'!$V$10,'Assumptions (CSP)'!$V$5*Model!$AW$3539*AVERAGE('Assumptions (CSP)'!$AS$2:$AU$2)/10^9),0)</f>
        <v>-0.000000004829090052</v>
      </c>
      <c r="BF3647" s="95">
        <f>IF($AW$3539&gt;0,PPMT('Assumptions (CSP)'!$V$7,Model!AF$1,'Assumptions (CSP)'!$V$10,'Assumptions (CSP)'!$V$5*Model!$AW$3539*AVERAGE('Assumptions (CSP)'!$AS$2:$AU$2)/10^9),0)</f>
        <v>-0.00000000505847183</v>
      </c>
      <c r="BG3647" s="95">
        <f>IF($AW$3539&gt;0,PPMT('Assumptions (CSP)'!$V$7,Model!AG$1,'Assumptions (CSP)'!$V$10,'Assumptions (CSP)'!$V$5*Model!$AW$3539*AVERAGE('Assumptions (CSP)'!$AS$2:$AU$2)/10^9),0)</f>
        <v>-0.000000005298749241</v>
      </c>
      <c r="BH3647" s="95">
        <f>IF($AW$3539&gt;0,PPMT('Assumptions (CSP)'!$V$7,Model!AH$1,'Assumptions (CSP)'!$V$10,'Assumptions (CSP)'!$V$5*Model!$AW$3539*AVERAGE('Assumptions (CSP)'!$AS$2:$AU$2)/10^9),0)</f>
        <v>-0.00000000555043983</v>
      </c>
      <c r="BI3647" s="95">
        <f>IF($AW$3539&gt;0,PPMT('Assumptions (CSP)'!$V$7,Model!AI$1,'Assumptions (CSP)'!$V$10,'Assumptions (CSP)'!$V$5*Model!$AW$3539*AVERAGE('Assumptions (CSP)'!$AS$2:$AU$2)/10^9),0)</f>
        <v>-0.000000005814085722</v>
      </c>
      <c r="BJ3647" s="95">
        <f>IF($AW$3539&gt;0,PPMT('Assumptions (CSP)'!$V$7,Model!AJ$1,'Assumptions (CSP)'!$V$10,'Assumptions (CSP)'!$V$5*Model!$AW$3539*AVERAGE('Assumptions (CSP)'!$AS$2:$AU$2)/10^9),0)</f>
        <v>-0.000000006090254794</v>
      </c>
      <c r="BK3647" s="95">
        <f>IF($AW$3539&gt;0,PPMT('Assumptions (CSP)'!$V$7,Model!AK$1,'Assumptions (CSP)'!$V$10,'Assumptions (CSP)'!$V$5*Model!$AW$3539*AVERAGE('Assumptions (CSP)'!$AS$2:$AU$2)/10^9),0)</f>
        <v>-0.000000006379541897</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-0.000000003386913338</v>
      </c>
      <c r="AY3648" s="95">
        <f>IF($AX$3539&gt;0,PPMT('Assumptions (CSP)'!$V$7,Model!X$1,'Assumptions (CSP)'!$V$10,'Assumptions (CSP)'!$V$5*Model!$AX$3539*AVERAGE('Assumptions (CSP)'!$AT$2:$AV$2)/10^9),0)</f>
        <v>-0.000000003547791721</v>
      </c>
      <c r="AZ3648" s="95">
        <f>IF($AX$3539&gt;0,PPMT('Assumptions (CSP)'!$V$7,Model!Y$1,'Assumptions (CSP)'!$V$10,'Assumptions (CSP)'!$V$5*Model!$AX$3539*AVERAGE('Assumptions (CSP)'!$AT$2:$AV$2)/10^9),0)</f>
        <v>-0.000000003716311828</v>
      </c>
      <c r="BA3648" s="95">
        <f>IF($AX$3539&gt;0,PPMT('Assumptions (CSP)'!$V$7,Model!Z$1,'Assumptions (CSP)'!$V$10,'Assumptions (CSP)'!$V$5*Model!$AX$3539*AVERAGE('Assumptions (CSP)'!$AT$2:$AV$2)/10^9),0)</f>
        <v>-0.00000000389283664</v>
      </c>
      <c r="BB3648" s="95">
        <f>IF($AX$3539&gt;0,PPMT('Assumptions (CSP)'!$V$7,Model!AA$1,'Assumptions (CSP)'!$V$10,'Assumptions (CSP)'!$V$5*Model!$AX$3539*AVERAGE('Assumptions (CSP)'!$AT$2:$AV$2)/10^9),0)</f>
        <v>-0.00000000407774638</v>
      </c>
      <c r="BC3648" s="95">
        <f>IF($AX$3539&gt;0,PPMT('Assumptions (CSP)'!$V$7,Model!AB$1,'Assumptions (CSP)'!$V$10,'Assumptions (CSP)'!$V$5*Model!$AX$3539*AVERAGE('Assumptions (CSP)'!$AT$2:$AV$2)/10^9),0)</f>
        <v>-0.000000004271439333</v>
      </c>
      <c r="BD3648" s="95">
        <f>IF($AX$3539&gt;0,PPMT('Assumptions (CSP)'!$V$7,Model!AC$1,'Assumptions (CSP)'!$V$10,'Assumptions (CSP)'!$V$5*Model!$AX$3539*AVERAGE('Assumptions (CSP)'!$AT$2:$AV$2)/10^9),0)</f>
        <v>-0.000000004474332701</v>
      </c>
      <c r="BE3648" s="95">
        <f>IF($AX$3539&gt;0,PPMT('Assumptions (CSP)'!$V$7,Model!AD$1,'Assumptions (CSP)'!$V$10,'Assumptions (CSP)'!$V$5*Model!$AX$3539*AVERAGE('Assumptions (CSP)'!$AT$2:$AV$2)/10^9),0)</f>
        <v>-0.000000004686863505</v>
      </c>
      <c r="BF3648" s="95">
        <f>IF($AX$3539&gt;0,PPMT('Assumptions (CSP)'!$V$7,Model!AE$1,'Assumptions (CSP)'!$V$10,'Assumptions (CSP)'!$V$5*Model!$AX$3539*AVERAGE('Assumptions (CSP)'!$AT$2:$AV$2)/10^9),0)</f>
        <v>-0.000000004909489521</v>
      </c>
      <c r="BG3648" s="95">
        <f>IF($AX$3539&gt;0,PPMT('Assumptions (CSP)'!$V$7,Model!AF$1,'Assumptions (CSP)'!$V$10,'Assumptions (CSP)'!$V$5*Model!$AX$3539*AVERAGE('Assumptions (CSP)'!$AT$2:$AV$2)/10^9),0)</f>
        <v>-0.000000005142690273</v>
      </c>
      <c r="BH3648" s="95">
        <f>IF($AX$3539&gt;0,PPMT('Assumptions (CSP)'!$V$7,Model!AG$1,'Assumptions (CSP)'!$V$10,'Assumptions (CSP)'!$V$5*Model!$AX$3539*AVERAGE('Assumptions (CSP)'!$AT$2:$AV$2)/10^9),0)</f>
        <v>-0.000000005386968061</v>
      </c>
      <c r="BI3648" s="95">
        <f>IF($AX$3539&gt;0,PPMT('Assumptions (CSP)'!$V$7,Model!AH$1,'Assumptions (CSP)'!$V$10,'Assumptions (CSP)'!$V$5*Model!$AX$3539*AVERAGE('Assumptions (CSP)'!$AT$2:$AV$2)/10^9),0)</f>
        <v>-0.000000005642849044</v>
      </c>
      <c r="BJ3648" s="95">
        <f>IF($AX$3539&gt;0,PPMT('Assumptions (CSP)'!$V$7,Model!AI$1,'Assumptions (CSP)'!$V$10,'Assumptions (CSP)'!$V$5*Model!$AX$3539*AVERAGE('Assumptions (CSP)'!$AT$2:$AV$2)/10^9),0)</f>
        <v>-0.000000005910884374</v>
      </c>
      <c r="BK3648" s="95">
        <f>IF($AX$3539&gt;0,PPMT('Assumptions (CSP)'!$V$7,Model!AJ$1,'Assumptions (CSP)'!$V$10,'Assumptions (CSP)'!$V$5*Model!$AX$3539*AVERAGE('Assumptions (CSP)'!$AT$2:$AV$2)/10^9),0)</f>
        <v>-0.000000006191651382</v>
      </c>
      <c r="BL3648" s="95">
        <f>IF($AX$3539&gt;0,PPMT('Assumptions (CSP)'!$V$7,Model!AK$1,'Assumptions (CSP)'!$V$10,'Assumptions (CSP)'!$V$5*Model!$AX$3539*AVERAGE('Assumptions (CSP)'!$AT$2:$AV$2)/10^9),0)</f>
        <v>-0.000000006485754822</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-0.00000000344434592</v>
      </c>
      <c r="AZ3649" s="95">
        <f>IF($AY$3539&gt;0,PPMT('Assumptions (CSP)'!$V$7,Model!X$1,'Assumptions (CSP)'!$V$10,'Assumptions (CSP)'!$V$5*Model!$AY$3539*AVERAGE('Assumptions (CSP)'!$AU$2:$AW$2)/10^9),0)</f>
        <v>-0.000000003607952351</v>
      </c>
      <c r="BA3649" s="95">
        <f>IF($AY$3539&gt;0,PPMT('Assumptions (CSP)'!$V$7,Model!Y$1,'Assumptions (CSP)'!$V$10,'Assumptions (CSP)'!$V$5*Model!$AY$3539*AVERAGE('Assumptions (CSP)'!$AU$2:$AW$2)/10^9),0)</f>
        <v>-0.000000003779330088</v>
      </c>
      <c r="BB3649" s="95">
        <f>IF($AY$3539&gt;0,PPMT('Assumptions (CSP)'!$V$7,Model!Z$1,'Assumptions (CSP)'!$V$10,'Assumptions (CSP)'!$V$5*Model!$AY$3539*AVERAGE('Assumptions (CSP)'!$AU$2:$AW$2)/10^9),0)</f>
        <v>-0.000000003958848267</v>
      </c>
      <c r="BC3649" s="95">
        <f>IF($AY$3539&gt;0,PPMT('Assumptions (CSP)'!$V$7,Model!AA$1,'Assumptions (CSP)'!$V$10,'Assumptions (CSP)'!$V$5*Model!$AY$3539*AVERAGE('Assumptions (CSP)'!$AU$2:$AW$2)/10^9),0)</f>
        <v>-0.00000000414689356</v>
      </c>
      <c r="BD3649" s="95">
        <f>IF($AY$3539&gt;0,PPMT('Assumptions (CSP)'!$V$7,Model!AB$1,'Assumptions (CSP)'!$V$10,'Assumptions (CSP)'!$V$5*Model!$AY$3539*AVERAGE('Assumptions (CSP)'!$AU$2:$AW$2)/10^9),0)</f>
        <v>-0.000000004343871004</v>
      </c>
      <c r="BE3649" s="95">
        <f>IF($AY$3539&gt;0,PPMT('Assumptions (CSP)'!$V$7,Model!AC$1,'Assumptions (CSP)'!$V$10,'Assumptions (CSP)'!$V$5*Model!$AY$3539*AVERAGE('Assumptions (CSP)'!$AU$2:$AW$2)/10^9),0)</f>
        <v>-0.000000004550204876</v>
      </c>
      <c r="BF3649" s="95">
        <f>IF($AY$3539&gt;0,PPMT('Assumptions (CSP)'!$V$7,Model!AD$1,'Assumptions (CSP)'!$V$10,'Assumptions (CSP)'!$V$5*Model!$AY$3539*AVERAGE('Assumptions (CSP)'!$AU$2:$AW$2)/10^9),0)</f>
        <v>-0.000000004766339608</v>
      </c>
      <c r="BG3649" s="95">
        <f>IF($AY$3539&gt;0,PPMT('Assumptions (CSP)'!$V$7,Model!AE$1,'Assumptions (CSP)'!$V$10,'Assumptions (CSP)'!$V$5*Model!$AY$3539*AVERAGE('Assumptions (CSP)'!$AU$2:$AW$2)/10^9),0)</f>
        <v>-0.000000004992740739</v>
      </c>
      <c r="BH3649" s="95">
        <f>IF($AY$3539&gt;0,PPMT('Assumptions (CSP)'!$V$7,Model!AF$1,'Assumptions (CSP)'!$V$10,'Assumptions (CSP)'!$V$5*Model!$AY$3539*AVERAGE('Assumptions (CSP)'!$AU$2:$AW$2)/10^9),0)</f>
        <v>-0.000000005229895925</v>
      </c>
      <c r="BI3649" s="95">
        <f>IF($AY$3539&gt;0,PPMT('Assumptions (CSP)'!$V$7,Model!AG$1,'Assumptions (CSP)'!$V$10,'Assumptions (CSP)'!$V$5*Model!$AY$3539*AVERAGE('Assumptions (CSP)'!$AU$2:$AW$2)/10^9),0)</f>
        <v>-0.000000005478315981</v>
      </c>
      <c r="BJ3649" s="95">
        <f>IF($AY$3539&gt;0,PPMT('Assumptions (CSP)'!$V$7,Model!AH$1,'Assumptions (CSP)'!$V$10,'Assumptions (CSP)'!$V$5*Model!$AY$3539*AVERAGE('Assumptions (CSP)'!$AU$2:$AW$2)/10^9),0)</f>
        <v>-0.00000000573853599</v>
      </c>
      <c r="BK3649" s="95">
        <f>IF($AY$3539&gt;0,PPMT('Assumptions (CSP)'!$V$7,Model!AI$1,'Assumptions (CSP)'!$V$10,'Assumptions (CSP)'!$V$5*Model!$AY$3539*AVERAGE('Assumptions (CSP)'!$AU$2:$AW$2)/10^9),0)</f>
        <v>-0.00000000601111645</v>
      </c>
      <c r="BL3649" s="95">
        <f>IF($AY$3539&gt;0,PPMT('Assumptions (CSP)'!$V$7,Model!AJ$1,'Assumptions (CSP)'!$V$10,'Assumptions (CSP)'!$V$5*Model!$AY$3539*AVERAGE('Assumptions (CSP)'!$AU$2:$AW$2)/10^9),0)</f>
        <v>-0.000000006296644481</v>
      </c>
      <c r="BM3649" s="95">
        <f>IF($AY$3539&gt;0,PPMT('Assumptions (CSP)'!$V$7,Model!AK$1,'Assumptions (CSP)'!$V$10,'Assumptions (CSP)'!$V$5*Model!$AY$3539*AVERAGE('Assumptions (CSP)'!$AU$2:$AW$2)/10^9),0)</f>
        <v>-0.000000006595735094</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-0.00000000350270904</v>
      </c>
      <c r="BA3650" s="95">
        <f>IF($BA$3539&gt;0,PPMT('Assumptions (CSP)'!$V$7,Model!W$1,'Assumptions (CSP)'!$V$10,'Assumptions (CSP)'!$V$5*Model!$BA$3539*AVERAGE('Assumptions (CSP)'!$AW$2:$AY$2)/10^9),0)</f>
        <v>-0.000000003560903381</v>
      </c>
      <c r="BB3650" s="95">
        <f>IF($AZ$3539&gt;0,PPMT('Assumptions (CSP)'!$V$7,Model!Y$1,'Assumptions (CSP)'!$V$10,'Assumptions (CSP)'!$V$5*Model!$AZ$3539*AVERAGE('Assumptions (CSP)'!$AV$2:$AX$2)/10^9),0)</f>
        <v>-0.000000003843369386</v>
      </c>
      <c r="BC3650" s="95">
        <f>IF($AZ$3539&gt;0,PPMT('Assumptions (CSP)'!$V$7,Model!Z$1,'Assumptions (CSP)'!$V$10,'Assumptions (CSP)'!$V$5*Model!$AZ$3539*AVERAGE('Assumptions (CSP)'!$AV$2:$AX$2)/10^9),0)</f>
        <v>-0.000000004025929432</v>
      </c>
      <c r="BD3650" s="95">
        <f>IF($AZ$3539&gt;0,PPMT('Assumptions (CSP)'!$V$7,Model!AA$1,'Assumptions (CSP)'!$V$10,'Assumptions (CSP)'!$V$5*Model!$AZ$3539*AVERAGE('Assumptions (CSP)'!$AV$2:$AX$2)/10^9),0)</f>
        <v>-0.00000000421716108</v>
      </c>
      <c r="BE3650" s="95">
        <f>IF($AZ$3539&gt;0,PPMT('Assumptions (CSP)'!$V$7,Model!AB$1,'Assumptions (CSP)'!$V$10,'Assumptions (CSP)'!$V$5*Model!$AZ$3539*AVERAGE('Assumptions (CSP)'!$AV$2:$AX$2)/10^9),0)</f>
        <v>-0.000000004417476231</v>
      </c>
      <c r="BF3650" s="95">
        <f>IF($AZ$3539&gt;0,PPMT('Assumptions (CSP)'!$V$7,Model!AC$1,'Assumptions (CSP)'!$V$10,'Assumptions (CSP)'!$V$5*Model!$AZ$3539*AVERAGE('Assumptions (CSP)'!$AV$2:$AX$2)/10^9),0)</f>
        <v>-0.000000004627306352</v>
      </c>
      <c r="BG3650" s="95">
        <f>IF($AZ$3539&gt;0,PPMT('Assumptions (CSP)'!$V$7,Model!AD$1,'Assumptions (CSP)'!$V$10,'Assumptions (CSP)'!$V$5*Model!$AZ$3539*AVERAGE('Assumptions (CSP)'!$AV$2:$AX$2)/10^9),0)</f>
        <v>-0.000000004847103404</v>
      </c>
      <c r="BH3650" s="95">
        <f>IF($AZ$3539&gt;0,PPMT('Assumptions (CSP)'!$V$7,Model!AE$1,'Assumptions (CSP)'!$V$10,'Assumptions (CSP)'!$V$5*Model!$AZ$3539*AVERAGE('Assumptions (CSP)'!$AV$2:$AX$2)/10^9),0)</f>
        <v>-0.000000005077340815</v>
      </c>
      <c r="BI3650" s="95">
        <f>IF($AZ$3539&gt;0,PPMT('Assumptions (CSP)'!$V$7,Model!AF$1,'Assumptions (CSP)'!$V$10,'Assumptions (CSP)'!$V$5*Model!$AZ$3539*AVERAGE('Assumptions (CSP)'!$AV$2:$AX$2)/10^9),0)</f>
        <v>-0.000000005318514504</v>
      </c>
      <c r="BJ3650" s="95">
        <f>IF($AZ$3539&gt;0,PPMT('Assumptions (CSP)'!$V$7,Model!AG$1,'Assumptions (CSP)'!$V$10,'Assumptions (CSP)'!$V$5*Model!$AZ$3539*AVERAGE('Assumptions (CSP)'!$AV$2:$AX$2)/10^9),0)</f>
        <v>-0.000000005571143943</v>
      </c>
      <c r="BK3650" s="95">
        <f>IF($AZ$3539&gt;0,PPMT('Assumptions (CSP)'!$V$7,Model!AH$1,'Assumptions (CSP)'!$V$10,'Assumptions (CSP)'!$V$5*Model!$AZ$3539*AVERAGE('Assumptions (CSP)'!$AV$2:$AX$2)/10^9),0)</f>
        <v>-0.00000000583577328</v>
      </c>
      <c r="BL3650" s="95">
        <f>IF($AZ$3539&gt;0,PPMT('Assumptions (CSP)'!$V$7,Model!AI$1,'Assumptions (CSP)'!$V$10,'Assumptions (CSP)'!$V$5*Model!$AZ$3539*AVERAGE('Assumptions (CSP)'!$AV$2:$AX$2)/10^9),0)</f>
        <v>-0.000000006112972511</v>
      </c>
      <c r="BM3650" s="95">
        <f>IF($AZ$3539&gt;0,PPMT('Assumptions (CSP)'!$V$7,Model!AJ$1,'Assumptions (CSP)'!$V$10,'Assumptions (CSP)'!$V$5*Model!$AZ$3539*AVERAGE('Assumptions (CSP)'!$AV$2:$AX$2)/10^9),0)</f>
        <v>-0.000000006403338705</v>
      </c>
      <c r="BN3650" s="95">
        <f>IF($AZ$3539&gt;0,PPMT('Assumptions (CSP)'!$V$7,Model!AK$1,'Assumptions (CSP)'!$V$10,'Assumptions (CSP)'!$V$5*Model!$AZ$3539*AVERAGE('Assumptions (CSP)'!$AV$2:$AX$2)/10^9),0)</f>
        <v>-0.000000006707497294</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-0.00000000350270904</v>
      </c>
      <c r="BB3651" s="95">
        <f>IF($AZ$3539&gt;0,PPMT('Assumptions (CSP)'!$V$7,Model!X$1,'Assumptions (CSP)'!$V$10,'Assumptions (CSP)'!$V$5*Model!$AZ$3539*AVERAGE('Assumptions (CSP)'!$AV$2:$AX$2)/10^9),0)</f>
        <v>-0.000000003669087719</v>
      </c>
      <c r="BC3651" s="95">
        <f>IF($AZ$3539&gt;0,PPMT('Assumptions (CSP)'!$V$7,Model!Y$1,'Assumptions (CSP)'!$V$10,'Assumptions (CSP)'!$V$5*Model!$AZ$3539*AVERAGE('Assumptions (CSP)'!$AV$2:$AX$2)/10^9),0)</f>
        <v>-0.000000003843369386</v>
      </c>
      <c r="BD3651" s="95">
        <f>IF($AZ$3539&gt;0,PPMT('Assumptions (CSP)'!$V$7,Model!Z$1,'Assumptions (CSP)'!$V$10,'Assumptions (CSP)'!$V$5*Model!$AZ$3539*AVERAGE('Assumptions (CSP)'!$AV$2:$AX$2)/10^9),0)</f>
        <v>-0.000000004025929432</v>
      </c>
      <c r="BE3651" s="95">
        <f>IF($AZ$3539&gt;0,PPMT('Assumptions (CSP)'!$V$7,Model!AA$1,'Assumptions (CSP)'!$V$10,'Assumptions (CSP)'!$V$5*Model!$AZ$3539*AVERAGE('Assumptions (CSP)'!$AV$2:$AX$2)/10^9),0)</f>
        <v>-0.00000000421716108</v>
      </c>
      <c r="BF3651" s="95">
        <f>IF($AZ$3539&gt;0,PPMT('Assumptions (CSP)'!$V$7,Model!AB$1,'Assumptions (CSP)'!$V$10,'Assumptions (CSP)'!$V$5*Model!$AZ$3539*AVERAGE('Assumptions (CSP)'!$AV$2:$AX$2)/10^9),0)</f>
        <v>-0.000000004417476231</v>
      </c>
      <c r="BG3651" s="95">
        <f>IF($AZ$3539&gt;0,PPMT('Assumptions (CSP)'!$V$7,Model!AC$1,'Assumptions (CSP)'!$V$10,'Assumptions (CSP)'!$V$5*Model!$AZ$3539*AVERAGE('Assumptions (CSP)'!$AV$2:$AX$2)/10^9),0)</f>
        <v>-0.000000004627306352</v>
      </c>
      <c r="BH3651" s="95">
        <f>IF($AZ$3539&gt;0,PPMT('Assumptions (CSP)'!$V$7,Model!AD$1,'Assumptions (CSP)'!$V$10,'Assumptions (CSP)'!$V$5*Model!$AZ$3539*AVERAGE('Assumptions (CSP)'!$AV$2:$AX$2)/10^9),0)</f>
        <v>-0.000000004847103404</v>
      </c>
      <c r="BI3651" s="95">
        <f>IF($AZ$3539&gt;0,PPMT('Assumptions (CSP)'!$V$7,Model!AE$1,'Assumptions (CSP)'!$V$10,'Assumptions (CSP)'!$V$5*Model!$AZ$3539*AVERAGE('Assumptions (CSP)'!$AV$2:$AX$2)/10^9),0)</f>
        <v>-0.000000005077340815</v>
      </c>
      <c r="BJ3651" s="95">
        <f>IF($AZ$3539&gt;0,PPMT('Assumptions (CSP)'!$V$7,Model!AF$1,'Assumptions (CSP)'!$V$10,'Assumptions (CSP)'!$V$5*Model!$AZ$3539*AVERAGE('Assumptions (CSP)'!$AV$2:$AX$2)/10^9),0)</f>
        <v>-0.000000005318514504</v>
      </c>
      <c r="BK3651" s="95">
        <f>IF($AZ$3539&gt;0,PPMT('Assumptions (CSP)'!$V$7,Model!AG$1,'Assumptions (CSP)'!$V$10,'Assumptions (CSP)'!$V$5*Model!$AZ$3539*AVERAGE('Assumptions (CSP)'!$AV$2:$AX$2)/10^9),0)</f>
        <v>-0.000000005571143943</v>
      </c>
      <c r="BL3651" s="95">
        <f>IF($AZ$3539&gt;0,PPMT('Assumptions (CSP)'!$V$7,Model!AH$1,'Assumptions (CSP)'!$V$10,'Assumptions (CSP)'!$V$5*Model!$AZ$3539*AVERAGE('Assumptions (CSP)'!$AV$2:$AX$2)/10^9),0)</f>
        <v>-0.00000000583577328</v>
      </c>
      <c r="BM3651" s="95">
        <f>IF($AZ$3539&gt;0,PPMT('Assumptions (CSP)'!$V$7,Model!AI$1,'Assumptions (CSP)'!$V$10,'Assumptions (CSP)'!$V$5*Model!$AZ$3539*AVERAGE('Assumptions (CSP)'!$AV$2:$AX$2)/10^9),0)</f>
        <v>-0.000000006112972511</v>
      </c>
      <c r="BN3651" s="95">
        <f>IF($AZ$3539&gt;0,PPMT('Assumptions (CSP)'!$V$7,Model!AJ$1,'Assumptions (CSP)'!$V$10,'Assumptions (CSP)'!$V$5*Model!$AZ$3539*AVERAGE('Assumptions (CSP)'!$AV$2:$AX$2)/10^9),0)</f>
        <v>-0.000000006403338705</v>
      </c>
      <c r="BO3651" s="95">
        <f>IF($AZ$3539&gt;0,PPMT('Assumptions (CSP)'!$V$7,Model!AK$1,'Assumptions (CSP)'!$V$10,'Assumptions (CSP)'!$V$5*Model!$AZ$3539*AVERAGE('Assumptions (CSP)'!$AV$2:$AX$2)/10^9),0)</f>
        <v>-0.000000006707497294</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-0.000000003825280919</v>
      </c>
      <c r="Y3652" s="218">
        <f t="array" ref="Y3652">SUM(IF(ISERROR(Y3653:Y3703),"",Y3653:Y3703))</f>
        <v>-0.000000007324778453</v>
      </c>
      <c r="Z3652" s="218">
        <f t="array" ref="Z3652">SUM(IF(ISERROR(Z3653:Z3703),"",Z3653:Z3703))</f>
        <v>-0.00000001050753273</v>
      </c>
      <c r="AA3652" s="218">
        <f t="array" ref="AA3652">SUM(IF(ISERROR(AA3653:AA3703),"",AA3653:AA3703))</f>
        <v>-0.00000001340048021</v>
      </c>
      <c r="AB3652" s="218">
        <f t="array" ref="AB3652">SUM(IF(ISERROR(AB3653:AB3703),"",AB3653:AB3703))</f>
        <v>-0.00000001602753722</v>
      </c>
      <c r="AC3652" s="218">
        <f t="array" ref="AC3652">SUM(IF(ISERROR(AC3653:AC3703),"",AC3653:AC3703))</f>
        <v>-0.00000001838691611</v>
      </c>
      <c r="AD3652" s="218">
        <f t="array" ref="AD3652">SUM(IF(ISERROR(AD3653:AD3703),"",AD3653:AD3703))</f>
        <v>-0.00000002048105</v>
      </c>
      <c r="AE3652" s="218">
        <f t="array" ref="AE3652">SUM(IF(ISERROR(AE3653:AE3703),"",AE3653:AE3703))</f>
        <v>-0.00000002231430143</v>
      </c>
      <c r="AF3652" s="218">
        <f t="array" ref="AF3652">SUM(IF(ISERROR(AF3653:AF3703),"",AF3653:AF3703))</f>
        <v>-0.00000002388265373</v>
      </c>
      <c r="AG3652" s="218">
        <f t="array" ref="AG3652">SUM(IF(ISERROR(AG3653:AG3703),"",AG3653:AG3703))</f>
        <v>-0.0000000251789363</v>
      </c>
      <c r="AH3652" s="218">
        <f t="array" ref="AH3652">SUM(IF(ISERROR(AH3653:AH3703),"",AH3653:AH3703))</f>
        <v>-0.00000002620093309</v>
      </c>
      <c r="AI3652" s="218">
        <f t="array" ref="AI3652">SUM(IF(ISERROR(AI3653:AI3703),"",AI3653:AI3703))</f>
        <v>-0.00000002695002447</v>
      </c>
      <c r="AJ3652" s="218">
        <f t="array" ref="AJ3652">SUM(IF(ISERROR(AJ3653:AJ3703),"",AJ3653:AJ3703))</f>
        <v>-0.00000002743600806</v>
      </c>
      <c r="AK3652" s="218">
        <f t="array" ref="AK3652">SUM(IF(ISERROR(AK3653:AK3703),"",AK3653:AK3703))</f>
        <v>-0.00000002766385385</v>
      </c>
      <c r="AL3652" s="218">
        <f t="array" ref="AL3652">SUM(IF(ISERROR(AL3653:AL3703),"",AL3653:AL3703))</f>
        <v>-0.00000002762509571</v>
      </c>
      <c r="AM3652" s="218">
        <f t="array" ref="AM3652">SUM(IF(ISERROR(AM3653:AM3703),"",AM3653:AM3703))</f>
        <v>-0.00000002731139122</v>
      </c>
      <c r="AN3652" s="218">
        <f t="array" ref="AN3652">SUM(IF(ISERROR(AN3653:AN3703),"",AN3653:AN3703))</f>
        <v>-0.00000002707400962</v>
      </c>
      <c r="AO3652" s="218">
        <f t="array" ref="AO3652">SUM(IF(ISERROR(AO3653:AO3703),"",AO3653:AO3703))</f>
        <v>-0.00000002691088261</v>
      </c>
      <c r="AP3652" s="218">
        <f t="array" ref="AP3652">SUM(IF(ISERROR(AP3653:AP3703),"",AP3653:AP3703))</f>
        <v>-0.00000002681743021</v>
      </c>
      <c r="AQ3652" s="218">
        <f t="array" ref="AQ3652">SUM(IF(ISERROR(AQ3653:AQ3703),"",AQ3653:AQ3703))</f>
        <v>-0.00000002679273221</v>
      </c>
      <c r="AR3652" s="218">
        <f t="array" ref="AR3652">SUM(IF(ISERROR(AR3653:AR3703),"",AR3653:AR3703))</f>
        <v>-0.0000000268333266</v>
      </c>
      <c r="AS3652" s="218">
        <f t="array" ref="AS3652">SUM(IF(ISERROR(AS3653:AS3703),"",AS3653:AS3703))</f>
        <v>-0.00000002693387835</v>
      </c>
      <c r="AT3652" s="218">
        <f t="array" ref="AT3652">SUM(IF(ISERROR(AT3653:AT3703),"",AT3653:AT3703))</f>
        <v>-0.0000000270885646</v>
      </c>
      <c r="AU3652" s="218">
        <f t="array" ref="AU3652">SUM(IF(ISERROR(AU3653:AU3703),"",AU3653:AU3703))</f>
        <v>-0.00000002729571129</v>
      </c>
      <c r="AV3652" s="218">
        <f t="array" ref="AV3652">SUM(IF(ISERROR(AV3653:AV3703),"",AV3653:AV3703))</f>
        <v>-0.00000002755205748</v>
      </c>
      <c r="AW3652" s="218">
        <f t="array" ref="AW3652">SUM(IF(ISERROR(AW3653:AW3703),"",AW3653:AW3703))</f>
        <v>-0.00000002785303413</v>
      </c>
      <c r="AX3652" s="218">
        <f t="array" ref="AX3652">SUM(IF(ISERROR(AX3653:AX3703),"",AX3653:AX3703))</f>
        <v>-0.00000002819272159</v>
      </c>
      <c r="AY3652" s="218">
        <f t="array" ref="AY3652">SUM(IF(ISERROR(AY3653:AY3703),"",AY3653:AY3703))</f>
        <v>-0.00000002856629909</v>
      </c>
      <c r="AZ3652" s="218">
        <f t="array" ref="AZ3652">SUM(IF(ISERROR(AZ3653:AZ3703),"",AZ3653:AZ3703))</f>
        <v>-0.00000002896932471</v>
      </c>
      <c r="BA3652" s="218">
        <f t="array" ref="BA3652">SUM(IF(ISERROR(BA3653:BA3703),"",BA3653:BA3703))</f>
        <v>-0.0000000293974621</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-0.000000003825280919</v>
      </c>
      <c r="Y3674" s="95">
        <f>IF($X$3539&gt;0,IPMT('Assumptions (CSP)'!$V$7,Model!X$1,'Assumptions (CSP)'!$V$10,'Assumptions (CSP)'!$V$5*Model!$X$3539*AVERAGE('Assumptions (CSP)'!$T$2:$V$2)/10^9),0)</f>
        <v>-0.000000003644646814</v>
      </c>
      <c r="Z3674" s="95">
        <f>IF($X$3539&gt;0,IPMT('Assumptions (CSP)'!$V$7,Model!Y$1,'Assumptions (CSP)'!$V$10,'Assumptions (CSP)'!$V$5*Model!$X$3539*AVERAGE('Assumptions (CSP)'!$T$2:$V$2)/10^9),0)</f>
        <v>-0.00000000345543259</v>
      </c>
      <c r="AA3674" s="95">
        <f>IF($X$3539&gt;0,IPMT('Assumptions (CSP)'!$V$7,Model!Z$1,'Assumptions (CSP)'!$V$10,'Assumptions (CSP)'!$V$5*Model!$X$3539*AVERAGE('Assumptions (CSP)'!$T$2:$V$2)/10^9),0)</f>
        <v>-0.00000000325723069</v>
      </c>
      <c r="AB3674" s="95">
        <f>IF($X$3539&gt;0,IPMT('Assumptions (CSP)'!$V$7,Model!AA$1,'Assumptions (CSP)'!$V$10,'Assumptions (CSP)'!$V$5*Model!$X$3539*AVERAGE('Assumptions (CSP)'!$T$2:$V$2)/10^9),0)</f>
        <v>-0.0000000030496142</v>
      </c>
      <c r="AC3674" s="95">
        <f>IF($X$3539&gt;0,IPMT('Assumptions (CSP)'!$V$7,Model!AB$1,'Assumptions (CSP)'!$V$10,'Assumptions (CSP)'!$V$5*Model!$X$3539*AVERAGE('Assumptions (CSP)'!$T$2:$V$2)/10^9),0)</f>
        <v>-0.000000002832135926</v>
      </c>
      <c r="AD3674" s="95">
        <f>IF($X$3539&gt;0,IPMT('Assumptions (CSP)'!$V$7,Model!AC$1,'Assumptions (CSP)'!$V$10,'Assumptions (CSP)'!$V$5*Model!$X$3539*AVERAGE('Assumptions (CSP)'!$T$2:$V$2)/10^9),0)</f>
        <v>-0.000000002604327434</v>
      </c>
      <c r="AE3674" s="95">
        <f>IF($X$3539&gt;0,IPMT('Assumptions (CSP)'!$V$7,Model!AD$1,'Assumptions (CSP)'!$V$10,'Assumptions (CSP)'!$V$5*Model!$X$3539*AVERAGE('Assumptions (CSP)'!$T$2:$V$2)/10^9),0)</f>
        <v>-0.00000000236569804</v>
      </c>
      <c r="AF3674" s="95">
        <f>IF($X$3539&gt;0,IPMT('Assumptions (CSP)'!$V$7,Model!AE$1,'Assumptions (CSP)'!$V$10,'Assumptions (CSP)'!$V$5*Model!$X$3539*AVERAGE('Assumptions (CSP)'!$T$2:$V$2)/10^9),0)</f>
        <v>-0.000000002115733748</v>
      </c>
      <c r="AG3674" s="95">
        <f>IF($X$3539&gt;0,IPMT('Assumptions (CSP)'!$V$7,Model!AF$1,'Assumptions (CSP)'!$V$10,'Assumptions (CSP)'!$V$5*Model!$X$3539*AVERAGE('Assumptions (CSP)'!$T$2:$V$2)/10^9),0)</f>
        <v>-0.000000001853896153</v>
      </c>
      <c r="AH3674" s="95">
        <f>IF($X$3539&gt;0,IPMT('Assumptions (CSP)'!$V$7,Model!AG$1,'Assumptions (CSP)'!$V$10,'Assumptions (CSP)'!$V$5*Model!$X$3539*AVERAGE('Assumptions (CSP)'!$T$2:$V$2)/10^9),0)</f>
        <v>-0.000000001579621273</v>
      </c>
      <c r="AI3674" s="95">
        <f>IF($X$3539&gt;0,IPMT('Assumptions (CSP)'!$V$7,Model!AH$1,'Assumptions (CSP)'!$V$10,'Assumptions (CSP)'!$V$5*Model!$X$3539*AVERAGE('Assumptions (CSP)'!$T$2:$V$2)/10^9),0)</f>
        <v>-0.000000001292318335</v>
      </c>
      <c r="AJ3674" s="95">
        <f>IF($X$3539&gt;0,IPMT('Assumptions (CSP)'!$V$7,Model!AI$1,'Assumptions (CSP)'!$V$10,'Assumptions (CSP)'!$V$5*Model!$X$3539*AVERAGE('Assumptions (CSP)'!$T$2:$V$2)/10^9),0)</f>
        <v>-0.0000000009913685078</v>
      </c>
      <c r="AK3674" s="95">
        <f>IF($X$3539&gt;0,IPMT('Assumptions (CSP)'!$V$7,Model!AJ$1,'Assumptions (CSP)'!$V$10,'Assumptions (CSP)'!$V$5*Model!$X$3539*AVERAGE('Assumptions (CSP)'!$T$2:$V$2)/10^9),0)</f>
        <v>-0.0000000006761235638</v>
      </c>
      <c r="AL3674" s="95">
        <f>IF($X$3539&gt;0,IPMT('Assumptions (CSP)'!$V$7,Model!AK$1,'Assumptions (CSP)'!$V$10,'Assumptions (CSP)'!$V$5*Model!$X$3539*AVERAGE('Assumptions (CSP)'!$T$2:$V$2)/10^9),0)</f>
        <v>-0.000000000345904485</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-0.000000003680131639</v>
      </c>
      <c r="Z3675" s="95">
        <f>IF($Y$3539&gt;0,IPMT('Assumptions (CSP)'!$V$7,Model!X$1,'Assumptions (CSP)'!$V$10,'Assumptions (CSP)'!$V$5*Model!$Y$3539*AVERAGE('Assumptions (CSP)'!$U$2:$W$2)/10^9),0)</f>
        <v>-0.000000003506351648</v>
      </c>
      <c r="AA3675" s="95">
        <f>IF($Y$3539&gt;0,IPMT('Assumptions (CSP)'!$V$7,Model!Y$1,'Assumptions (CSP)'!$V$10,'Assumptions (CSP)'!$V$5*Model!$Y$3539*AVERAGE('Assumptions (CSP)'!$U$2:$W$2)/10^9),0)</f>
        <v>-0.000000003324317108</v>
      </c>
      <c r="AB3675" s="95">
        <f>IF($Y$3539&gt;0,IPMT('Assumptions (CSP)'!$V$7,Model!Z$1,'Assumptions (CSP)'!$V$10,'Assumptions (CSP)'!$V$5*Model!$Y$3539*AVERAGE('Assumptions (CSP)'!$U$2:$W$2)/10^9),0)</f>
        <v>-0.000000003133635927</v>
      </c>
      <c r="AC3675" s="95">
        <f>IF($Y$3539&gt;0,IPMT('Assumptions (CSP)'!$V$7,Model!AA$1,'Assumptions (CSP)'!$V$10,'Assumptions (CSP)'!$V$5*Model!$Y$3539*AVERAGE('Assumptions (CSP)'!$U$2:$W$2)/10^9),0)</f>
        <v>-0.000000002933897389</v>
      </c>
      <c r="AD3675" s="95">
        <f>IF($Y$3539&gt;0,IPMT('Assumptions (CSP)'!$V$7,Model!AB$1,'Assumptions (CSP)'!$V$10,'Assumptions (CSP)'!$V$5*Model!$Y$3539*AVERAGE('Assumptions (CSP)'!$U$2:$W$2)/10^9),0)</f>
        <v>-0.000000002724671272</v>
      </c>
      <c r="AE3675" s="95">
        <f>IF($Y$3539&gt;0,IPMT('Assumptions (CSP)'!$V$7,Model!AC$1,'Assumptions (CSP)'!$V$10,'Assumptions (CSP)'!$V$5*Model!$Y$3539*AVERAGE('Assumptions (CSP)'!$U$2:$W$2)/10^9),0)</f>
        <v>-0.000000002505506914</v>
      </c>
      <c r="AF3675" s="95">
        <f>IF($Y$3539&gt;0,IPMT('Assumptions (CSP)'!$V$7,Model!AD$1,'Assumptions (CSP)'!$V$10,'Assumptions (CSP)'!$V$5*Model!$Y$3539*AVERAGE('Assumptions (CSP)'!$U$2:$W$2)/10^9),0)</f>
        <v>-0.000000002275932249</v>
      </c>
      <c r="AG3675" s="95">
        <f>IF($Y$3539&gt;0,IPMT('Assumptions (CSP)'!$V$7,Model!AE$1,'Assumptions (CSP)'!$V$10,'Assumptions (CSP)'!$V$5*Model!$Y$3539*AVERAGE('Assumptions (CSP)'!$U$2:$W$2)/10^9),0)</f>
        <v>-0.000000002035452787</v>
      </c>
      <c r="AH3675" s="95">
        <f>IF($Y$3539&gt;0,IPMT('Assumptions (CSP)'!$V$7,Model!AF$1,'Assumptions (CSP)'!$V$10,'Assumptions (CSP)'!$V$5*Model!$Y$3539*AVERAGE('Assumptions (CSP)'!$U$2:$W$2)/10^9),0)</f>
        <v>-0.000000001783550551</v>
      </c>
      <c r="AI3675" s="95">
        <f>IF($Y$3539&gt;0,IPMT('Assumptions (CSP)'!$V$7,Model!AG$1,'Assumptions (CSP)'!$V$10,'Assumptions (CSP)'!$V$5*Model!$Y$3539*AVERAGE('Assumptions (CSP)'!$U$2:$W$2)/10^9),0)</f>
        <v>-0.000000001519682958</v>
      </c>
      <c r="AJ3675" s="95">
        <f>IF($Y$3539&gt;0,IPMT('Assumptions (CSP)'!$V$7,Model!AH$1,'Assumptions (CSP)'!$V$10,'Assumptions (CSP)'!$V$5*Model!$Y$3539*AVERAGE('Assumptions (CSP)'!$U$2:$W$2)/10^9),0)</f>
        <v>-0.000000001243281655</v>
      </c>
      <c r="AK3675" s="95">
        <f>IF($Y$3539&gt;0,IPMT('Assumptions (CSP)'!$V$7,Model!AI$1,'Assumptions (CSP)'!$V$10,'Assumptions (CSP)'!$V$5*Model!$Y$3539*AVERAGE('Assumptions (CSP)'!$U$2:$W$2)/10^9),0)</f>
        <v>-0.00000000095375129</v>
      </c>
      <c r="AL3675" s="95">
        <f>IF($Y$3539&gt;0,IPMT('Assumptions (CSP)'!$V$7,Model!AJ$1,'Assumptions (CSP)'!$V$10,'Assumptions (CSP)'!$V$5*Model!$Y$3539*AVERAGE('Assumptions (CSP)'!$U$2:$W$2)/10^9),0)</f>
        <v>-0.0000000006504682327</v>
      </c>
      <c r="AM3675" s="95">
        <f>IF($Y$3539&gt;0,IPMT('Assumptions (CSP)'!$V$7,Model!AK$1,'Assumptions (CSP)'!$V$10,'Assumptions (CSP)'!$V$5*Model!$Y$3539*AVERAGE('Assumptions (CSP)'!$U$2:$W$2)/10^9),0)</f>
        <v>-0.0000000003327792302</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-0.000000003545748495</v>
      </c>
      <c r="AA3676" s="95">
        <f>IF($Z$3539&gt;0,IPMT('Assumptions (CSP)'!$V$7,Model!X$1,'Assumptions (CSP)'!$V$10,'Assumptions (CSP)'!$V$5*Model!$Z$3539*AVERAGE('Assumptions (CSP)'!$V$2:$X$2)/10^9),0)</f>
        <v>-0.000000003378314228</v>
      </c>
      <c r="AB3676" s="95">
        <f>IF($Z$3539&gt;0,IPMT('Assumptions (CSP)'!$V$7,Model!Y$1,'Assumptions (CSP)'!$V$10,'Assumptions (CSP)'!$V$5*Model!$Z$3539*AVERAGE('Assumptions (CSP)'!$V$2:$X$2)/10^9),0)</f>
        <v>-0.000000003202926835</v>
      </c>
      <c r="AC3676" s="95">
        <f>IF($Z$3539&gt;0,IPMT('Assumptions (CSP)'!$V$7,Model!Z$1,'Assumptions (CSP)'!$V$10,'Assumptions (CSP)'!$V$5*Model!$Z$3539*AVERAGE('Assumptions (CSP)'!$V$2:$X$2)/10^9),0)</f>
        <v>-0.000000003019208539</v>
      </c>
      <c r="AD3676" s="95">
        <f>IF($Z$3539&gt;0,IPMT('Assumptions (CSP)'!$V$7,Model!AA$1,'Assumptions (CSP)'!$V$10,'Assumptions (CSP)'!$V$5*Model!$Z$3539*AVERAGE('Assumptions (CSP)'!$V$2:$X$2)/10^9),0)</f>
        <v>-0.000000002826763625</v>
      </c>
      <c r="AE3676" s="95">
        <f>IF($Z$3539&gt;0,IPMT('Assumptions (CSP)'!$V$7,Model!AB$1,'Assumptions (CSP)'!$V$10,'Assumptions (CSP)'!$V$5*Model!$Z$3539*AVERAGE('Assumptions (CSP)'!$V$2:$X$2)/10^9),0)</f>
        <v>-0.000000002625177578</v>
      </c>
      <c r="AF3676" s="95">
        <f>IF($Z$3539&gt;0,IPMT('Assumptions (CSP)'!$V$7,Model!AC$1,'Assumptions (CSP)'!$V$10,'Assumptions (CSP)'!$V$5*Model!$Z$3539*AVERAGE('Assumptions (CSP)'!$V$2:$X$2)/10^9),0)</f>
        <v>-0.000000002414016193</v>
      </c>
      <c r="AG3676" s="95">
        <f>IF($Z$3539&gt;0,IPMT('Assumptions (CSP)'!$V$7,Model!AD$1,'Assumptions (CSP)'!$V$10,'Assumptions (CSP)'!$V$5*Model!$Z$3539*AVERAGE('Assumptions (CSP)'!$V$2:$X$2)/10^9),0)</f>
        <v>-0.000000002192824642</v>
      </c>
      <c r="AH3676" s="95">
        <f>IF($Z$3539&gt;0,IPMT('Assumptions (CSP)'!$V$7,Model!AE$1,'Assumptions (CSP)'!$V$10,'Assumptions (CSP)'!$V$5*Model!$Z$3539*AVERAGE('Assumptions (CSP)'!$V$2:$X$2)/10^9),0)</f>
        <v>-0.000000001961126493</v>
      </c>
      <c r="AI3676" s="95">
        <f>IF($Z$3539&gt;0,IPMT('Assumptions (CSP)'!$V$7,Model!AF$1,'Assumptions (CSP)'!$V$10,'Assumptions (CSP)'!$V$5*Model!$Z$3539*AVERAGE('Assumptions (CSP)'!$V$2:$X$2)/10^9),0)</f>
        <v>-0.000000001718422682</v>
      </c>
      <c r="AJ3676" s="95">
        <f>IF($Z$3539&gt;0,IPMT('Assumptions (CSP)'!$V$7,Model!AG$1,'Assumptions (CSP)'!$V$10,'Assumptions (CSP)'!$V$5*Model!$Z$3539*AVERAGE('Assumptions (CSP)'!$V$2:$X$2)/10^9),0)</f>
        <v>-0.000000001464190439</v>
      </c>
      <c r="AK3676" s="95">
        <f>IF($Z$3539&gt;0,IPMT('Assumptions (CSP)'!$V$7,Model!AH$1,'Assumptions (CSP)'!$V$10,'Assumptions (CSP)'!$V$5*Model!$Z$3539*AVERAGE('Assumptions (CSP)'!$V$2:$X$2)/10^9),0)</f>
        <v>-0.000000001197882166</v>
      </c>
      <c r="AL3676" s="95">
        <f>IF($Z$3539&gt;0,IPMT('Assumptions (CSP)'!$V$7,Model!AI$1,'Assumptions (CSP)'!$V$10,'Assumptions (CSP)'!$V$5*Model!$Z$3539*AVERAGE('Assumptions (CSP)'!$V$2:$X$2)/10^9),0)</f>
        <v>-0.0000000009189242486</v>
      </c>
      <c r="AM3676" s="95">
        <f>IF($Z$3539&gt;0,IPMT('Assumptions (CSP)'!$V$7,Model!AJ$1,'Assumptions (CSP)'!$V$10,'Assumptions (CSP)'!$V$5*Model!$Z$3539*AVERAGE('Assumptions (CSP)'!$V$2:$X$2)/10^9),0)</f>
        <v>-0.0000000006267158307</v>
      </c>
      <c r="AN3676" s="95">
        <f>IF($Z$3539&gt;0,IPMT('Assumptions (CSP)'!$V$7,Model!AK$1,'Assumptions (CSP)'!$V$10,'Assumptions (CSP)'!$V$5*Model!$Z$3539*AVERAGE('Assumptions (CSP)'!$V$2:$X$2)/10^9),0)</f>
        <v>-0.0000000003206275129</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-0.000000003440618182</v>
      </c>
      <c r="AB3677" s="95">
        <f>IF($AA$3539&gt;0,IPMT('Assumptions (CSP)'!$V$7,Model!X$1,'Assumptions (CSP)'!$V$10,'Assumptions (CSP)'!$V$5*Model!$AA$3539*AVERAGE('Assumptions (CSP)'!$W$2:$Y$2)/10^9),0)</f>
        <v>-0.000000003278148289</v>
      </c>
      <c r="AC3677" s="95">
        <f>IF($AA$3539&gt;0,IPMT('Assumptions (CSP)'!$V$7,Model!Y$1,'Assumptions (CSP)'!$V$10,'Assumptions (CSP)'!$V$5*Model!$AA$3539*AVERAGE('Assumptions (CSP)'!$W$2:$Y$2)/10^9),0)</f>
        <v>-0.000000003107961075</v>
      </c>
      <c r="AD3677" s="95">
        <f>IF($AA$3539&gt;0,IPMT('Assumptions (CSP)'!$V$7,Model!Z$1,'Assumptions (CSP)'!$V$10,'Assumptions (CSP)'!$V$5*Model!$AA$3539*AVERAGE('Assumptions (CSP)'!$W$2:$Y$2)/10^9),0)</f>
        <v>-0.000000002929689969</v>
      </c>
      <c r="AE3677" s="95">
        <f>IF($AA$3539&gt;0,IPMT('Assumptions (CSP)'!$V$7,Model!AA$1,'Assumptions (CSP)'!$V$10,'Assumptions (CSP)'!$V$5*Model!$AA$3539*AVERAGE('Assumptions (CSP)'!$W$2:$Y$2)/10^9),0)</f>
        <v>-0.000000002742950985</v>
      </c>
      <c r="AF3677" s="95">
        <f>IF($AA$3539&gt;0,IPMT('Assumptions (CSP)'!$V$7,Model!AB$1,'Assumptions (CSP)'!$V$10,'Assumptions (CSP)'!$V$5*Model!$AA$3539*AVERAGE('Assumptions (CSP)'!$W$2:$Y$2)/10^9),0)</f>
        <v>-0.0000000025473419</v>
      </c>
      <c r="AG3677" s="95">
        <f>IF($AA$3539&gt;0,IPMT('Assumptions (CSP)'!$V$7,Model!AC$1,'Assumptions (CSP)'!$V$10,'Assumptions (CSP)'!$V$5*Model!$AA$3539*AVERAGE('Assumptions (CSP)'!$W$2:$Y$2)/10^9),0)</f>
        <v>-0.000000002342441382</v>
      </c>
      <c r="AH3677" s="95">
        <f>IF($AA$3539&gt;0,IPMT('Assumptions (CSP)'!$V$7,Model!AD$1,'Assumptions (CSP)'!$V$10,'Assumptions (CSP)'!$V$5*Model!$AA$3539*AVERAGE('Assumptions (CSP)'!$W$2:$Y$2)/10^9),0)</f>
        <v>-0.000000002127808091</v>
      </c>
      <c r="AI3677" s="95">
        <f>IF($AA$3539&gt;0,IPMT('Assumptions (CSP)'!$V$7,Model!AE$1,'Assumptions (CSP)'!$V$10,'Assumptions (CSP)'!$V$5*Model!$AA$3539*AVERAGE('Assumptions (CSP)'!$W$2:$Y$2)/10^9),0)</f>
        <v>-0.000000001902979718</v>
      </c>
      <c r="AJ3677" s="95">
        <f>IF($AA$3539&gt;0,IPMT('Assumptions (CSP)'!$V$7,Model!AF$1,'Assumptions (CSP)'!$V$10,'Assumptions (CSP)'!$V$5*Model!$AA$3539*AVERAGE('Assumptions (CSP)'!$W$2:$Y$2)/10^9),0)</f>
        <v>-0.000000001667471997</v>
      </c>
      <c r="AK3677" s="95">
        <f>IF($AA$3539&gt;0,IPMT('Assumptions (CSP)'!$V$7,Model!AG$1,'Assumptions (CSP)'!$V$10,'Assumptions (CSP)'!$V$5*Model!$AA$3539*AVERAGE('Assumptions (CSP)'!$W$2:$Y$2)/10^9),0)</f>
        <v>-0.00000000142077766</v>
      </c>
      <c r="AL3677" s="95">
        <f>IF($AA$3539&gt;0,IPMT('Assumptions (CSP)'!$V$7,Model!AH$1,'Assumptions (CSP)'!$V$10,'Assumptions (CSP)'!$V$5*Model!$AA$3539*AVERAGE('Assumptions (CSP)'!$W$2:$Y$2)/10^9),0)</f>
        <v>-0.000000001162365341</v>
      </c>
      <c r="AM3677" s="95">
        <f>IF($AA$3539&gt;0,IPMT('Assumptions (CSP)'!$V$7,Model!AI$1,'Assumptions (CSP)'!$V$10,'Assumptions (CSP)'!$V$5*Model!$AA$3539*AVERAGE('Assumptions (CSP)'!$W$2:$Y$2)/10^9),0)</f>
        <v>-0.0000000008916784376</v>
      </c>
      <c r="AN3677" s="95">
        <f>IF($AA$3539&gt;0,IPMT('Assumptions (CSP)'!$V$7,Model!AJ$1,'Assumptions (CSP)'!$V$10,'Assumptions (CSP)'!$V$5*Model!$AA$3539*AVERAGE('Assumptions (CSP)'!$W$2:$Y$2)/10^9),0)</f>
        <v>-0.0000000006081339061</v>
      </c>
      <c r="AO3677" s="95">
        <f>IF($AA$3539&gt;0,IPMT('Assumptions (CSP)'!$V$7,Model!AK$1,'Assumptions (CSP)'!$V$10,'Assumptions (CSP)'!$V$5*Model!$AA$3539*AVERAGE('Assumptions (CSP)'!$W$2:$Y$2)/10^9),0)</f>
        <v>-0.0000000003111210094</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-0.000000003363211974</v>
      </c>
      <c r="AC3678" s="95">
        <f>IF($AB$3539&gt;0,IPMT('Assumptions (CSP)'!$V$7,Model!X$1,'Assumptions (CSP)'!$V$10,'Assumptions (CSP)'!$V$5*Model!$AB$3539*AVERAGE('Assumptions (CSP)'!$X$2:$Z$2)/10^9),0)</f>
        <v>-0.00000000320439729</v>
      </c>
      <c r="AD3678" s="95">
        <f>IF($AB$3539&gt;0,IPMT('Assumptions (CSP)'!$V$7,Model!Y$1,'Assumptions (CSP)'!$V$10,'Assumptions (CSP)'!$V$5*Model!$AB$3539*AVERAGE('Assumptions (CSP)'!$X$2:$Z$2)/10^9),0)</f>
        <v>-0.000000003038038908</v>
      </c>
      <c r="AE3678" s="95">
        <f>IF($AB$3539&gt;0,IPMT('Assumptions (CSP)'!$V$7,Model!Z$1,'Assumptions (CSP)'!$V$10,'Assumptions (CSP)'!$V$5*Model!$AB$3539*AVERAGE('Assumptions (CSP)'!$X$2:$Z$2)/10^9),0)</f>
        <v>-0.000000002863778502</v>
      </c>
      <c r="AF3678" s="95">
        <f>IF($AB$3539&gt;0,IPMT('Assumptions (CSP)'!$V$7,Model!AA$1,'Assumptions (CSP)'!$V$10,'Assumptions (CSP)'!$V$5*Model!$AB$3539*AVERAGE('Assumptions (CSP)'!$X$2:$Z$2)/10^9),0)</f>
        <v>-0.000000002681240728</v>
      </c>
      <c r="AG3678" s="95">
        <f>IF($AB$3539&gt;0,IPMT('Assumptions (CSP)'!$V$7,Model!AB$1,'Assumptions (CSP)'!$V$10,'Assumptions (CSP)'!$V$5*Model!$AB$3539*AVERAGE('Assumptions (CSP)'!$X$2:$Z$2)/10^9),0)</f>
        <v>-0.000000002490032409</v>
      </c>
      <c r="AH3678" s="95">
        <f>IF($AB$3539&gt;0,IPMT('Assumptions (CSP)'!$V$7,Model!AC$1,'Assumptions (CSP)'!$V$10,'Assumptions (CSP)'!$V$5*Model!$AB$3539*AVERAGE('Assumptions (CSP)'!$X$2:$Z$2)/10^9),0)</f>
        <v>-0.000000002289741695</v>
      </c>
      <c r="AI3678" s="95">
        <f>IF($AB$3539&gt;0,IPMT('Assumptions (CSP)'!$V$7,Model!AD$1,'Assumptions (CSP)'!$V$10,'Assumptions (CSP)'!$V$5*Model!$AB$3539*AVERAGE('Assumptions (CSP)'!$X$2:$Z$2)/10^9),0)</f>
        <v>-0.000000002079937172</v>
      </c>
      <c r="AJ3678" s="95">
        <f>IF($AB$3539&gt;0,IPMT('Assumptions (CSP)'!$V$7,Model!AE$1,'Assumptions (CSP)'!$V$10,'Assumptions (CSP)'!$V$5*Model!$AB$3539*AVERAGE('Assumptions (CSP)'!$X$2:$Z$2)/10^9),0)</f>
        <v>-0.000000001860166934</v>
      </c>
      <c r="AK3678" s="95">
        <f>IF($AB$3539&gt;0,IPMT('Assumptions (CSP)'!$V$7,Model!AF$1,'Assumptions (CSP)'!$V$10,'Assumptions (CSP)'!$V$5*Model!$AB$3539*AVERAGE('Assumptions (CSP)'!$X$2:$Z$2)/10^9),0)</f>
        <v>-0.00000000162995761</v>
      </c>
      <c r="AL3678" s="95">
        <f>IF($AB$3539&gt;0,IPMT('Assumptions (CSP)'!$V$7,Model!AG$1,'Assumptions (CSP)'!$V$10,'Assumptions (CSP)'!$V$5*Model!$AB$3539*AVERAGE('Assumptions (CSP)'!$X$2:$Z$2)/10^9),0)</f>
        <v>-0.000000001388813343</v>
      </c>
      <c r="AM3678" s="95">
        <f>IF($AB$3539&gt;0,IPMT('Assumptions (CSP)'!$V$7,Model!AH$1,'Assumptions (CSP)'!$V$10,'Assumptions (CSP)'!$V$5*Model!$AB$3539*AVERAGE('Assumptions (CSP)'!$X$2:$Z$2)/10^9),0)</f>
        <v>-0.000000001136214723</v>
      </c>
      <c r="AN3678" s="95">
        <f>IF($AB$3539&gt;0,IPMT('Assumptions (CSP)'!$V$7,Model!AI$1,'Assumptions (CSP)'!$V$10,'Assumptions (CSP)'!$V$5*Model!$AB$3539*AVERAGE('Assumptions (CSP)'!$X$2:$Z$2)/10^9),0)</f>
        <v>-0.0000000008716176687</v>
      </c>
      <c r="AO3678" s="95">
        <f>IF($AB$3539&gt;0,IPMT('Assumptions (CSP)'!$V$7,Model!AJ$1,'Assumptions (CSP)'!$V$10,'Assumptions (CSP)'!$V$5*Model!$AB$3539*AVERAGE('Assumptions (CSP)'!$X$2:$Z$2)/10^9),0)</f>
        <v>-0.0000000005944522544</v>
      </c>
      <c r="AP3678" s="95">
        <f>IF($AB$3539&gt;0,IPMT('Assumptions (CSP)'!$V$7,Model!AK$1,'Assumptions (CSP)'!$V$10,'Assumptions (CSP)'!$V$5*Model!$AB$3539*AVERAGE('Assumptions (CSP)'!$X$2:$Z$2)/10^9),0)</f>
        <v>-0.000000000304121483</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-0.000000003289315894</v>
      </c>
      <c r="AD3679" s="95">
        <f>IF($AC$3539&gt;0,IPMT('Assumptions (CSP)'!$V$7,Model!X$1,'Assumptions (CSP)'!$V$10,'Assumptions (CSP)'!$V$5*Model!$AC$3539*AVERAGE('Assumptions (CSP)'!$Y$2:$AA$2)/10^9),0)</f>
        <v>-0.000000003133990666</v>
      </c>
      <c r="AE3679" s="95">
        <f>IF($AC$3539&gt;0,IPMT('Assumptions (CSP)'!$V$7,Model!Y$1,'Assumptions (CSP)'!$V$10,'Assumptions (CSP)'!$V$5*Model!$AC$3539*AVERAGE('Assumptions (CSP)'!$Y$2:$AA$2)/10^9),0)</f>
        <v>-0.00000000297128749</v>
      </c>
      <c r="AF3679" s="95">
        <f>IF($AC$3539&gt;0,IPMT('Assumptions (CSP)'!$V$7,Model!Z$1,'Assumptions (CSP)'!$V$10,'Assumptions (CSP)'!$V$5*Model!$AC$3539*AVERAGE('Assumptions (CSP)'!$Y$2:$AA$2)/10^9),0)</f>
        <v>-0.000000002800855913</v>
      </c>
      <c r="AG3679" s="95">
        <f>IF($AC$3539&gt;0,IPMT('Assumptions (CSP)'!$V$7,Model!AA$1,'Assumptions (CSP)'!$V$10,'Assumptions (CSP)'!$V$5*Model!$AC$3539*AVERAGE('Assumptions (CSP)'!$Y$2:$AA$2)/10^9),0)</f>
        <v>-0.000000002622328836</v>
      </c>
      <c r="AH3679" s="95">
        <f>IF($AC$3539&gt;0,IPMT('Assumptions (CSP)'!$V$7,Model!AB$1,'Assumptions (CSP)'!$V$10,'Assumptions (CSP)'!$V$5*Model!$AC$3539*AVERAGE('Assumptions (CSP)'!$Y$2:$AA$2)/10^9),0)</f>
        <v>-0.000000002435321723</v>
      </c>
      <c r="AI3679" s="95">
        <f>IF($AC$3539&gt;0,IPMT('Assumptions (CSP)'!$V$7,Model!AC$1,'Assumptions (CSP)'!$V$10,'Assumptions (CSP)'!$V$5*Model!$AC$3539*AVERAGE('Assumptions (CSP)'!$Y$2:$AA$2)/10^9),0)</f>
        <v>-0.000000002239431772</v>
      </c>
      <c r="AJ3679" s="95">
        <f>IF($AC$3539&gt;0,IPMT('Assumptions (CSP)'!$V$7,Model!AD$1,'Assumptions (CSP)'!$V$10,'Assumptions (CSP)'!$V$5*Model!$AC$3539*AVERAGE('Assumptions (CSP)'!$Y$2:$AA$2)/10^9),0)</f>
        <v>-0.000000002034237048</v>
      </c>
      <c r="AK3679" s="95">
        <f>IF($AC$3539&gt;0,IPMT('Assumptions (CSP)'!$V$7,Model!AE$1,'Assumptions (CSP)'!$V$10,'Assumptions (CSP)'!$V$5*Model!$AC$3539*AVERAGE('Assumptions (CSP)'!$Y$2:$AA$2)/10^9),0)</f>
        <v>-0.000000001819295575</v>
      </c>
      <c r="AL3679" s="95">
        <f>IF($AC$3539&gt;0,IPMT('Assumptions (CSP)'!$V$7,Model!AF$1,'Assumptions (CSP)'!$V$10,'Assumptions (CSP)'!$V$5*Model!$AC$3539*AVERAGE('Assumptions (CSP)'!$Y$2:$AA$2)/10^9),0)</f>
        <v>-0.000000001594144381</v>
      </c>
      <c r="AM3679" s="95">
        <f>IF($AC$3539&gt;0,IPMT('Assumptions (CSP)'!$V$7,Model!AG$1,'Assumptions (CSP)'!$V$10,'Assumptions (CSP)'!$V$5*Model!$AC$3539*AVERAGE('Assumptions (CSP)'!$Y$2:$AA$2)/10^9),0)</f>
        <v>-0.000000001358298507</v>
      </c>
      <c r="AN3679" s="95">
        <f>IF($AC$3539&gt;0,IPMT('Assumptions (CSP)'!$V$7,Model!AH$1,'Assumptions (CSP)'!$V$10,'Assumptions (CSP)'!$V$5*Model!$AC$3539*AVERAGE('Assumptions (CSP)'!$Y$2:$AA$2)/10^9),0)</f>
        <v>-0.000000001111249953</v>
      </c>
      <c r="AO3679" s="95">
        <f>IF($AC$3539&gt;0,IPMT('Assumptions (CSP)'!$V$7,Model!AI$1,'Assumptions (CSP)'!$V$10,'Assumptions (CSP)'!$V$5*Model!$AC$3539*AVERAGE('Assumptions (CSP)'!$Y$2:$AA$2)/10^9),0)</f>
        <v>-0.0000000008524665924</v>
      </c>
      <c r="AP3679" s="95">
        <f>IF($AC$3539&gt;0,IPMT('Assumptions (CSP)'!$V$7,Model!AJ$1,'Assumptions (CSP)'!$V$10,'Assumptions (CSP)'!$V$5*Model!$AC$3539*AVERAGE('Assumptions (CSP)'!$Y$2:$AA$2)/10^9),0)</f>
        <v>-0.0000000005813910226</v>
      </c>
      <c r="AQ3679" s="95">
        <f>IF($AC$3539&gt;0,IPMT('Assumptions (CSP)'!$V$7,Model!AK$1,'Assumptions (CSP)'!$V$10,'Assumptions (CSP)'!$V$5*Model!$AC$3539*AVERAGE('Assumptions (CSP)'!$Y$2:$AA$2)/10^9),0)</f>
        <v>-0.0000000002974393632</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-0.000000003223568122</v>
      </c>
      <c r="AE3680" s="95">
        <f>IF($AD$3539&gt;0,IPMT('Assumptions (CSP)'!$V$7,Model!X$1,'Assumptions (CSP)'!$V$10,'Assumptions (CSP)'!$V$5*Model!$AD$3539*AVERAGE('Assumptions (CSP)'!$Z$2:$AB$2)/10^9),0)</f>
        <v>-0.000000003071347578</v>
      </c>
      <c r="AF3680" s="95">
        <f>IF($AD$3539&gt;0,IPMT('Assumptions (CSP)'!$V$7,Model!Y$1,'Assumptions (CSP)'!$V$10,'Assumptions (CSP)'!$V$5*Model!$AD$3539*AVERAGE('Assumptions (CSP)'!$Z$2:$AB$2)/10^9),0)</f>
        <v>-0.000000002911896559</v>
      </c>
      <c r="AG3680" s="95">
        <f>IF($AD$3539&gt;0,IPMT('Assumptions (CSP)'!$V$7,Model!Z$1,'Assumptions (CSP)'!$V$10,'Assumptions (CSP)'!$V$5*Model!$AD$3539*AVERAGE('Assumptions (CSP)'!$Z$2:$AB$2)/10^9),0)</f>
        <v>-0.000000002744871616</v>
      </c>
      <c r="AH3680" s="95">
        <f>IF($AD$3539&gt;0,IPMT('Assumptions (CSP)'!$V$7,Model!AA$1,'Assumptions (CSP)'!$V$10,'Assumptions (CSP)'!$V$5*Model!$AD$3539*AVERAGE('Assumptions (CSP)'!$Z$2:$AB$2)/10^9),0)</f>
        <v>-0.000000002569912988</v>
      </c>
      <c r="AI3680" s="95">
        <f>IF($AD$3539&gt;0,IPMT('Assumptions (CSP)'!$V$7,Model!AB$1,'Assumptions (CSP)'!$V$10,'Assumptions (CSP)'!$V$5*Model!$AD$3539*AVERAGE('Assumptions (CSP)'!$Z$2:$AB$2)/10^9),0)</f>
        <v>-0.000000002386643826</v>
      </c>
      <c r="AJ3680" s="95">
        <f>IF($AD$3539&gt;0,IPMT('Assumptions (CSP)'!$V$7,Model!AC$1,'Assumptions (CSP)'!$V$10,'Assumptions (CSP)'!$V$5*Model!$AD$3539*AVERAGE('Assumptions (CSP)'!$Z$2:$AB$2)/10^9),0)</f>
        <v>-0.000000002194669378</v>
      </c>
      <c r="AK3680" s="95">
        <f>IF($AD$3539&gt;0,IPMT('Assumptions (CSP)'!$V$7,Model!AD$1,'Assumptions (CSP)'!$V$10,'Assumptions (CSP)'!$V$5*Model!$AD$3539*AVERAGE('Assumptions (CSP)'!$Z$2:$AB$2)/10^9),0)</f>
        <v>-0.000000001993576145</v>
      </c>
      <c r="AL3680" s="95">
        <f>IF($AD$3539&gt;0,IPMT('Assumptions (CSP)'!$V$7,Model!AE$1,'Assumptions (CSP)'!$V$10,'Assumptions (CSP)'!$V$5*Model!$AD$3539*AVERAGE('Assumptions (CSP)'!$Z$2:$AB$2)/10^9),0)</f>
        <v>-0.000000001782930982</v>
      </c>
      <c r="AM3680" s="95">
        <f>IF($AD$3539&gt;0,IPMT('Assumptions (CSP)'!$V$7,Model!AF$1,'Assumptions (CSP)'!$V$10,'Assumptions (CSP)'!$V$5*Model!$AD$3539*AVERAGE('Assumptions (CSP)'!$Z$2:$AB$2)/10^9),0)</f>
        <v>-0.000000001562280174</v>
      </c>
      <c r="AN3680" s="95">
        <f>IF($AD$3539&gt;0,IPMT('Assumptions (CSP)'!$V$7,Model!AG$1,'Assumptions (CSP)'!$V$10,'Assumptions (CSP)'!$V$5*Model!$AD$3539*AVERAGE('Assumptions (CSP)'!$Z$2:$AB$2)/10^9),0)</f>
        <v>-0.000000001331148453</v>
      </c>
      <c r="AO3680" s="95">
        <f>IF($AD$3539&gt;0,IPMT('Assumptions (CSP)'!$V$7,Model!AH$1,'Assumptions (CSP)'!$V$10,'Assumptions (CSP)'!$V$5*Model!$AD$3539*AVERAGE('Assumptions (CSP)'!$Z$2:$AB$2)/10^9),0)</f>
        <v>-0.000000001089037976</v>
      </c>
      <c r="AP3680" s="95">
        <f>IF($AD$3539&gt;0,IPMT('Assumptions (CSP)'!$V$7,Model!AI$1,'Assumptions (CSP)'!$V$10,'Assumptions (CSP)'!$V$5*Model!$AD$3539*AVERAGE('Assumptions (CSP)'!$Z$2:$AB$2)/10^9),0)</f>
        <v>-0.00000000083542725</v>
      </c>
      <c r="AQ3680" s="95">
        <f>IF($AD$3539&gt;0,IPMT('Assumptions (CSP)'!$V$7,Model!AJ$1,'Assumptions (CSP)'!$V$10,'Assumptions (CSP)'!$V$5*Model!$AD$3539*AVERAGE('Assumptions (CSP)'!$Z$2:$AB$2)/10^9),0)</f>
        <v>-0.000000000569770015</v>
      </c>
      <c r="AR3680" s="95">
        <f>IF($AD$3539&gt;0,IPMT('Assumptions (CSP)'!$V$7,Model!AK$1,'Assumptions (CSP)'!$V$10,'Assumptions (CSP)'!$V$5*Model!$AD$3539*AVERAGE('Assumptions (CSP)'!$Z$2:$AB$2)/10^9),0)</f>
        <v>-0.0000000002914940614</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-0.000000003168554348</v>
      </c>
      <c r="AF3681" s="95">
        <f>IF($AE$3539&gt;0,IPMT('Assumptions (CSP)'!$V$7,Model!X$1,'Assumptions (CSP)'!$V$10,'Assumptions (CSP)'!$V$5*Model!$AE$3539*AVERAGE('Assumptions (CSP)'!$AA$2:$AC$2)/10^9),0)</f>
        <v>-0.000000003018931617</v>
      </c>
      <c r="AG3681" s="95">
        <f>IF($AE$3539&gt;0,IPMT('Assumptions (CSP)'!$V$7,Model!Y$1,'Assumptions (CSP)'!$V$10,'Assumptions (CSP)'!$V$5*Model!$AE$3539*AVERAGE('Assumptions (CSP)'!$AA$2:$AC$2)/10^9),0)</f>
        <v>-0.000000002862201807</v>
      </c>
      <c r="AH3681" s="95">
        <f>IF($AE$3539&gt;0,IPMT('Assumptions (CSP)'!$V$7,Model!Z$1,'Assumptions (CSP)'!$V$10,'Assumptions (CSP)'!$V$5*Model!$AE$3539*AVERAGE('Assumptions (CSP)'!$AA$2:$AC$2)/10^9),0)</f>
        <v>-0.00000000269802733</v>
      </c>
      <c r="AI3681" s="95">
        <f>IF($AE$3539&gt;0,IPMT('Assumptions (CSP)'!$V$7,Model!AA$1,'Assumptions (CSP)'!$V$10,'Assumptions (CSP)'!$V$5*Model!$AE$3539*AVERAGE('Assumptions (CSP)'!$AA$2:$AC$2)/10^9),0)</f>
        <v>-0.000000002526054566</v>
      </c>
      <c r="AJ3681" s="95">
        <f>IF($AE$3539&gt;0,IPMT('Assumptions (CSP)'!$V$7,Model!AB$1,'Assumptions (CSP)'!$V$10,'Assumptions (CSP)'!$V$5*Model!$AE$3539*AVERAGE('Assumptions (CSP)'!$AA$2:$AC$2)/10^9),0)</f>
        <v>-0.000000002345913096</v>
      </c>
      <c r="AK3681" s="95">
        <f>IF($AE$3539&gt;0,IPMT('Assumptions (CSP)'!$V$7,Model!AC$1,'Assumptions (CSP)'!$V$10,'Assumptions (CSP)'!$V$5*Model!$AE$3539*AVERAGE('Assumptions (CSP)'!$AA$2:$AC$2)/10^9),0)</f>
        <v>-0.000000002157214906</v>
      </c>
      <c r="AL3681" s="95">
        <f>IF($AE$3539&gt;0,IPMT('Assumptions (CSP)'!$V$7,Model!AD$1,'Assumptions (CSP)'!$V$10,'Assumptions (CSP)'!$V$5*Model!$AE$3539*AVERAGE('Assumptions (CSP)'!$AA$2:$AC$2)/10^9),0)</f>
        <v>-0.000000001959553551</v>
      </c>
      <c r="AM3681" s="95">
        <f>IF($AE$3539&gt;0,IPMT('Assumptions (CSP)'!$V$7,Model!AE$1,'Assumptions (CSP)'!$V$10,'Assumptions (CSP)'!$V$5*Model!$AE$3539*AVERAGE('Assumptions (CSP)'!$AA$2:$AC$2)/10^9),0)</f>
        <v>-0.000000001752503283</v>
      </c>
      <c r="AN3681" s="95">
        <f>IF($AE$3539&gt;0,IPMT('Assumptions (CSP)'!$V$7,Model!AF$1,'Assumptions (CSP)'!$V$10,'Assumptions (CSP)'!$V$5*Model!$AE$3539*AVERAGE('Assumptions (CSP)'!$AA$2:$AC$2)/10^9),0)</f>
        <v>-0.000000001535618126</v>
      </c>
      <c r="AO3681" s="95">
        <f>IF($AE$3539&gt;0,IPMT('Assumptions (CSP)'!$V$7,Model!AG$1,'Assumptions (CSP)'!$V$10,'Assumptions (CSP)'!$V$5*Model!$AE$3539*AVERAGE('Assumptions (CSP)'!$AA$2:$AC$2)/10^9),0)</f>
        <v>-0.000000001308430925</v>
      </c>
      <c r="AP3681" s="95">
        <f>IF($AE$3539&gt;0,IPMT('Assumptions (CSP)'!$V$7,Model!AH$1,'Assumptions (CSP)'!$V$10,'Assumptions (CSP)'!$V$5*Model!$AE$3539*AVERAGE('Assumptions (CSP)'!$AA$2:$AC$2)/10^9),0)</f>
        <v>-0.000000001070452332</v>
      </c>
      <c r="AQ3681" s="95">
        <f>IF($AE$3539&gt;0,IPMT('Assumptions (CSP)'!$V$7,Model!AI$1,'Assumptions (CSP)'!$V$10,'Assumptions (CSP)'!$V$5*Model!$AE$3539*AVERAGE('Assumptions (CSP)'!$AA$2:$AC$2)/10^9),0)</f>
        <v>-0.0000000008211697553</v>
      </c>
      <c r="AR3681" s="95">
        <f>IF($AE$3539&gt;0,IPMT('Assumptions (CSP)'!$V$7,Model!AJ$1,'Assumptions (CSP)'!$V$10,'Assumptions (CSP)'!$V$5*Model!$AE$3539*AVERAGE('Assumptions (CSP)'!$AA$2:$AC$2)/10^9),0)</f>
        <v>-0.0000000005600462563</v>
      </c>
      <c r="AS3681" s="95">
        <f>IF($AE$3539&gt;0,IPMT('Assumptions (CSP)'!$V$7,Model!AK$1,'Assumptions (CSP)'!$V$10,'Assumptions (CSP)'!$V$5*Model!$AE$3539*AVERAGE('Assumptions (CSP)'!$AA$2:$AC$2)/10^9),0)</f>
        <v>-0.0000000002865193912</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-0.00000000311670482</v>
      </c>
      <c r="AG3682" s="95">
        <f>IF($AF$3539&gt;0,IPMT('Assumptions (CSP)'!$V$7,Model!X$1,'Assumptions (CSP)'!$V$10,'Assumptions (CSP)'!$V$5*Model!$AF$3539*AVERAGE('Assumptions (CSP)'!$AB$2:$AD$2)/10^9),0)</f>
        <v>-0.000000002969530483</v>
      </c>
      <c r="AH3682" s="95">
        <f>IF($AF$3539&gt;0,IPMT('Assumptions (CSP)'!$V$7,Model!Y$1,'Assumptions (CSP)'!$V$10,'Assumptions (CSP)'!$V$5*Model!$AF$3539*AVERAGE('Assumptions (CSP)'!$AB$2:$AD$2)/10^9),0)</f>
        <v>-0.000000002815365364</v>
      </c>
      <c r="AI3682" s="95">
        <f>IF($AF$3539&gt;0,IPMT('Assumptions (CSP)'!$V$7,Model!Z$1,'Assumptions (CSP)'!$V$10,'Assumptions (CSP)'!$V$5*Model!$AF$3539*AVERAGE('Assumptions (CSP)'!$AB$2:$AD$2)/10^9),0)</f>
        <v>-0.000000002653877403</v>
      </c>
      <c r="AJ3682" s="95">
        <f>IF($AF$3539&gt;0,IPMT('Assumptions (CSP)'!$V$7,Model!AA$1,'Assumptions (CSP)'!$V$10,'Assumptions (CSP)'!$V$5*Model!$AF$3539*AVERAGE('Assumptions (CSP)'!$AB$2:$AD$2)/10^9),0)</f>
        <v>-0.000000002484718764</v>
      </c>
      <c r="AK3682" s="95">
        <f>IF($AF$3539&gt;0,IPMT('Assumptions (CSP)'!$V$7,Model!AB$1,'Assumptions (CSP)'!$V$10,'Assumptions (CSP)'!$V$5*Model!$AF$3539*AVERAGE('Assumptions (CSP)'!$AB$2:$AD$2)/10^9),0)</f>
        <v>-0.000000002307525089</v>
      </c>
      <c r="AL3682" s="95">
        <f>IF($AF$3539&gt;0,IPMT('Assumptions (CSP)'!$V$7,Model!AC$1,'Assumptions (CSP)'!$V$10,'Assumptions (CSP)'!$V$5*Model!$AF$3539*AVERAGE('Assumptions (CSP)'!$AB$2:$AD$2)/10^9),0)</f>
        <v>-0.000000002121914714</v>
      </c>
      <c r="AM3682" s="95">
        <f>IF($AF$3539&gt;0,IPMT('Assumptions (CSP)'!$V$7,Model!AD$1,'Assumptions (CSP)'!$V$10,'Assumptions (CSP)'!$V$5*Model!$AF$3539*AVERAGE('Assumptions (CSP)'!$AB$2:$AD$2)/10^9),0)</f>
        <v>-0.000000001927487847</v>
      </c>
      <c r="AN3682" s="95">
        <f>IF($AF$3539&gt;0,IPMT('Assumptions (CSP)'!$V$7,Model!AE$1,'Assumptions (CSP)'!$V$10,'Assumptions (CSP)'!$V$5*Model!$AF$3539*AVERAGE('Assumptions (CSP)'!$AB$2:$AD$2)/10^9),0)</f>
        <v>-0.000000001723825704</v>
      </c>
      <c r="AO3682" s="95">
        <f>IF($AF$3539&gt;0,IPMT('Assumptions (CSP)'!$V$7,Model!AF$1,'Assumptions (CSP)'!$V$10,'Assumptions (CSP)'!$V$5*Model!$AF$3539*AVERAGE('Assumptions (CSP)'!$AB$2:$AD$2)/10^9),0)</f>
        <v>-0.000000001510489608</v>
      </c>
      <c r="AP3682" s="95">
        <f>IF($AF$3539&gt;0,IPMT('Assumptions (CSP)'!$V$7,Model!AG$1,'Assumptions (CSP)'!$V$10,'Assumptions (CSP)'!$V$5*Model!$AF$3539*AVERAGE('Assumptions (CSP)'!$AB$2:$AD$2)/10^9),0)</f>
        <v>-0.000000001287020049</v>
      </c>
      <c r="AQ3682" s="95">
        <f>IF($AF$3539&gt;0,IPMT('Assumptions (CSP)'!$V$7,Model!AH$1,'Assumptions (CSP)'!$V$10,'Assumptions (CSP)'!$V$5*Model!$AF$3539*AVERAGE('Assumptions (CSP)'!$AB$2:$AD$2)/10^9),0)</f>
        <v>-0.000000001052935685</v>
      </c>
      <c r="AR3682" s="95">
        <f>IF($AF$3539&gt;0,IPMT('Assumptions (CSP)'!$V$7,Model!AI$1,'Assumptions (CSP)'!$V$10,'Assumptions (CSP)'!$V$5*Model!$AF$3539*AVERAGE('Assumptions (CSP)'!$AB$2:$AD$2)/10^9),0)</f>
        <v>-0.0000000008077323135</v>
      </c>
      <c r="AS3682" s="95">
        <f>IF($AF$3539&gt;0,IPMT('Assumptions (CSP)'!$V$7,Model!AJ$1,'Assumptions (CSP)'!$V$10,'Assumptions (CSP)'!$V$5*Model!$AF$3539*AVERAGE('Assumptions (CSP)'!$AB$2:$AD$2)/10^9),0)</f>
        <v>-0.0000000005508817823</v>
      </c>
      <c r="AT3682" s="95">
        <f>IF($AF$3539&gt;0,IPMT('Assumptions (CSP)'!$V$7,Model!AK$1,'Assumptions (CSP)'!$V$10,'Assumptions (CSP)'!$V$5*Model!$AF$3539*AVERAGE('Assumptions (CSP)'!$AB$2:$AD$2)/10^9),0)</f>
        <v>-0.0000000002818308508</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-0.000000003065356182</v>
      </c>
      <c r="AH3683" s="95">
        <f>IF($AG$3539&gt;0,IPMT('Assumptions (CSP)'!$V$7,Model!X$1,'Assumptions (CSP)'!$V$10,'Assumptions (CSP)'!$V$5*Model!$AG$3539*AVERAGE('Assumptions (CSP)'!$AC$2:$AE$2)/10^9),0)</f>
        <v>-0.000000002920606586</v>
      </c>
      <c r="AI3683" s="95">
        <f>IF($AG$3539&gt;0,IPMT('Assumptions (CSP)'!$V$7,Model!Y$1,'Assumptions (CSP)'!$V$10,'Assumptions (CSP)'!$V$5*Model!$AG$3539*AVERAGE('Assumptions (CSP)'!$AC$2:$AE$2)/10^9),0)</f>
        <v>-0.000000002768981384</v>
      </c>
      <c r="AJ3683" s="95">
        <f>IF($AG$3539&gt;0,IPMT('Assumptions (CSP)'!$V$7,Model!Z$1,'Assumptions (CSP)'!$V$10,'Assumptions (CSP)'!$V$5*Model!$AG$3539*AVERAGE('Assumptions (CSP)'!$AC$2:$AE$2)/10^9),0)</f>
        <v>-0.000000002610153985</v>
      </c>
      <c r="AK3683" s="95">
        <f>IF($AG$3539&gt;0,IPMT('Assumptions (CSP)'!$V$7,Model!AA$1,'Assumptions (CSP)'!$V$10,'Assumptions (CSP)'!$V$5*Model!$AG$3539*AVERAGE('Assumptions (CSP)'!$AC$2:$AE$2)/10^9),0)</f>
        <v>-0.000000002443782284</v>
      </c>
      <c r="AL3683" s="95">
        <f>IF($AG$3539&gt;0,IPMT('Assumptions (CSP)'!$V$7,Model!AB$1,'Assumptions (CSP)'!$V$10,'Assumptions (CSP)'!$V$5*Model!$AG$3539*AVERAGE('Assumptions (CSP)'!$AC$2:$AE$2)/10^9),0)</f>
        <v>-0.000000002269507927</v>
      </c>
      <c r="AM3683" s="95">
        <f>IF($AG$3539&gt;0,IPMT('Assumptions (CSP)'!$V$7,Model!AC$1,'Assumptions (CSP)'!$V$10,'Assumptions (CSP)'!$V$5*Model!$AG$3539*AVERAGE('Assumptions (CSP)'!$AC$2:$AE$2)/10^9),0)</f>
        <v>-0.000000002086955539</v>
      </c>
      <c r="AN3683" s="95">
        <f>IF($AG$3539&gt;0,IPMT('Assumptions (CSP)'!$V$7,Model!AD$1,'Assumptions (CSP)'!$V$10,'Assumptions (CSP)'!$V$5*Model!$AG$3539*AVERAGE('Assumptions (CSP)'!$AC$2:$AE$2)/10^9),0)</f>
        <v>-0.000000001895731912</v>
      </c>
      <c r="AO3683" s="95">
        <f>IF($AG$3539&gt;0,IPMT('Assumptions (CSP)'!$V$7,Model!AE$1,'Assumptions (CSP)'!$V$10,'Assumptions (CSP)'!$V$5*Model!$AG$3539*AVERAGE('Assumptions (CSP)'!$AC$2:$AE$2)/10^9),0)</f>
        <v>-0.000000001695425163</v>
      </c>
      <c r="AP3683" s="95">
        <f>IF($AG$3539&gt;0,IPMT('Assumptions (CSP)'!$V$7,Model!AF$1,'Assumptions (CSP)'!$V$10,'Assumptions (CSP)'!$V$5*Model!$AG$3539*AVERAGE('Assumptions (CSP)'!$AC$2:$AE$2)/10^9),0)</f>
        <v>-0.000000001485603843</v>
      </c>
      <c r="AQ3683" s="95">
        <f>IF($AG$3539&gt;0,IPMT('Assumptions (CSP)'!$V$7,Model!AG$1,'Assumptions (CSP)'!$V$10,'Assumptions (CSP)'!$V$5*Model!$AG$3539*AVERAGE('Assumptions (CSP)'!$AC$2:$AE$2)/10^9),0)</f>
        <v>-0.000000001265816011</v>
      </c>
      <c r="AR3683" s="95">
        <f>IF($AG$3539&gt;0,IPMT('Assumptions (CSP)'!$V$7,Model!AH$1,'Assumptions (CSP)'!$V$10,'Assumptions (CSP)'!$V$5*Model!$AG$3539*AVERAGE('Assumptions (CSP)'!$AC$2:$AE$2)/10^9),0)</f>
        <v>-0.000000001035588256</v>
      </c>
      <c r="AS3683" s="95">
        <f>IF($AG$3539&gt;0,IPMT('Assumptions (CSP)'!$V$7,Model!AI$1,'Assumptions (CSP)'!$V$10,'Assumptions (CSP)'!$V$5*Model!$AG$3539*AVERAGE('Assumptions (CSP)'!$AC$2:$AE$2)/10^9),0)</f>
        <v>-0.0000000007944246837</v>
      </c>
      <c r="AT3683" s="95">
        <f>IF($AG$3539&gt;0,IPMT('Assumptions (CSP)'!$V$7,Model!AJ$1,'Assumptions (CSP)'!$V$10,'Assumptions (CSP)'!$V$5*Model!$AG$3539*AVERAGE('Assumptions (CSP)'!$AC$2:$AE$2)/10^9),0)</f>
        <v>-0.0000000005418058413</v>
      </c>
      <c r="AU3683" s="95">
        <f>IF($AG$3539&gt;0,IPMT('Assumptions (CSP)'!$V$7,Model!AK$1,'Assumptions (CSP)'!$V$10,'Assumptions (CSP)'!$V$5*Model!$AG$3539*AVERAGE('Assumptions (CSP)'!$AC$2:$AE$2)/10^9),0)</f>
        <v>-0.0000000002771876038</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-0.000000003019850994</v>
      </c>
      <c r="AI3684" s="95">
        <f>IF($AH$3539&gt;0,IPMT('Assumptions (CSP)'!$V$7,Model!X$1,'Assumptions (CSP)'!$V$10,'Assumptions (CSP)'!$V$5*Model!$AH$3539*AVERAGE('Assumptions (CSP)'!$AD$2:$AF$2)/10^9),0)</f>
        <v>-0.000000002877250204</v>
      </c>
      <c r="AJ3684" s="95">
        <f>IF($AH$3539&gt;0,IPMT('Assumptions (CSP)'!$V$7,Model!Y$1,'Assumptions (CSP)'!$V$10,'Assumptions (CSP)'!$V$5*Model!$AH$3539*AVERAGE('Assumptions (CSP)'!$AD$2:$AF$2)/10^9),0)</f>
        <v>-0.000000002727875877</v>
      </c>
      <c r="AK3684" s="95">
        <f>IF($AH$3539&gt;0,IPMT('Assumptions (CSP)'!$V$7,Model!Z$1,'Assumptions (CSP)'!$V$10,'Assumptions (CSP)'!$V$5*Model!$AH$3539*AVERAGE('Assumptions (CSP)'!$AD$2:$AF$2)/10^9),0)</f>
        <v>-0.000000002571406269</v>
      </c>
      <c r="AL3684" s="95">
        <f>IF($AH$3539&gt;0,IPMT('Assumptions (CSP)'!$V$7,Model!AA$1,'Assumptions (CSP)'!$V$10,'Assumptions (CSP)'!$V$5*Model!$AH$3539*AVERAGE('Assumptions (CSP)'!$AD$2:$AF$2)/10^9),0)</f>
        <v>-0.000000002407504355</v>
      </c>
      <c r="AM3684" s="95">
        <f>IF($AH$3539&gt;0,IPMT('Assumptions (CSP)'!$V$7,Model!AB$1,'Assumptions (CSP)'!$V$10,'Assumptions (CSP)'!$V$5*Model!$AH$3539*AVERAGE('Assumptions (CSP)'!$AD$2:$AF$2)/10^9),0)</f>
        <v>-0.0000000022358171</v>
      </c>
      <c r="AN3684" s="95">
        <f>IF($AH$3539&gt;0,IPMT('Assumptions (CSP)'!$V$7,Model!AC$1,'Assumptions (CSP)'!$V$10,'Assumptions (CSP)'!$V$5*Model!$AH$3539*AVERAGE('Assumptions (CSP)'!$AD$2:$AF$2)/10^9),0)</f>
        <v>-0.0000000020559747</v>
      </c>
      <c r="AO3684" s="95">
        <f>IF($AH$3539&gt;0,IPMT('Assumptions (CSP)'!$V$7,Model!AD$1,'Assumptions (CSP)'!$V$10,'Assumptions (CSP)'!$V$5*Model!$AH$3539*AVERAGE('Assumptions (CSP)'!$AD$2:$AF$2)/10^9),0)</f>
        <v>-0.000000001867589787</v>
      </c>
      <c r="AP3684" s="95">
        <f>IF($AH$3539&gt;0,IPMT('Assumptions (CSP)'!$V$7,Model!AE$1,'Assumptions (CSP)'!$V$10,'Assumptions (CSP)'!$V$5*Model!$AH$3539*AVERAGE('Assumptions (CSP)'!$AD$2:$AF$2)/10^9),0)</f>
        <v>-0.00000000167025659</v>
      </c>
      <c r="AQ3684" s="95">
        <f>IF($AH$3539&gt;0,IPMT('Assumptions (CSP)'!$V$7,Model!AF$1,'Assumptions (CSP)'!$V$10,'Assumptions (CSP)'!$V$5*Model!$AH$3539*AVERAGE('Assumptions (CSP)'!$AD$2:$AF$2)/10^9),0)</f>
        <v>-0.000000001463550066</v>
      </c>
      <c r="AR3684" s="95">
        <f>IF($AH$3539&gt;0,IPMT('Assumptions (CSP)'!$V$7,Model!AG$1,'Assumptions (CSP)'!$V$10,'Assumptions (CSP)'!$V$5*Model!$AH$3539*AVERAGE('Assumptions (CSP)'!$AD$2:$AF$2)/10^9),0)</f>
        <v>-0.000000001247024982</v>
      </c>
      <c r="AS3684" s="95">
        <f>IF($AH$3539&gt;0,IPMT('Assumptions (CSP)'!$V$7,Model!AH$1,'Assumptions (CSP)'!$V$10,'Assumptions (CSP)'!$V$5*Model!$AH$3539*AVERAGE('Assumptions (CSP)'!$AD$2:$AF$2)/10^9),0)</f>
        <v>-0.000000001020214957</v>
      </c>
      <c r="AT3684" s="95">
        <f>IF($AH$3539&gt;0,IPMT('Assumptions (CSP)'!$V$7,Model!AI$1,'Assumptions (CSP)'!$V$10,'Assumptions (CSP)'!$V$5*Model!$AH$3539*AVERAGE('Assumptions (CSP)'!$AD$2:$AF$2)/10^9),0)</f>
        <v>-0.0000000007826314555</v>
      </c>
      <c r="AU3684" s="95">
        <f>IF($AH$3539&gt;0,IPMT('Assumptions (CSP)'!$V$7,Model!AJ$1,'Assumptions (CSP)'!$V$10,'Assumptions (CSP)'!$V$5*Model!$AH$3539*AVERAGE('Assumptions (CSP)'!$AD$2:$AF$2)/10^9),0)</f>
        <v>-0.0000000005337627378</v>
      </c>
      <c r="AV3684" s="95">
        <f>IF($AH$3539&gt;0,IPMT('Assumptions (CSP)'!$V$7,Model!AK$1,'Assumptions (CSP)'!$V$10,'Assumptions (CSP)'!$V$5*Model!$AH$3539*AVERAGE('Assumptions (CSP)'!$AD$2:$AF$2)/10^9),0)</f>
        <v>-0.000000000273072756</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-0.000000002984444449</v>
      </c>
      <c r="AJ3685" s="95">
        <f>IF($AI$3539&gt;0,IPMT('Assumptions (CSP)'!$V$7,Model!X$1,'Assumptions (CSP)'!$V$10,'Assumptions (CSP)'!$V$5*Model!$AI$3539*AVERAGE('Assumptions (CSP)'!$AE$2:$AG$2)/10^9),0)</f>
        <v>-0.000000002843515596</v>
      </c>
      <c r="AK3685" s="95">
        <f>IF($AI$3539&gt;0,IPMT('Assumptions (CSP)'!$V$7,Model!Y$1,'Assumptions (CSP)'!$V$10,'Assumptions (CSP)'!$V$5*Model!$AI$3539*AVERAGE('Assumptions (CSP)'!$AE$2:$AG$2)/10^9),0)</f>
        <v>-0.000000002695892623</v>
      </c>
      <c r="AL3685" s="95">
        <f>IF($AI$3539&gt;0,IPMT('Assumptions (CSP)'!$V$7,Model!Z$1,'Assumptions (CSP)'!$V$10,'Assumptions (CSP)'!$V$5*Model!$AI$3539*AVERAGE('Assumptions (CSP)'!$AE$2:$AG$2)/10^9),0)</f>
        <v>-0.000000002541257559</v>
      </c>
      <c r="AM3685" s="95">
        <f>IF($AI$3539&gt;0,IPMT('Assumptions (CSP)'!$V$7,Model!AA$1,'Assumptions (CSP)'!$V$10,'Assumptions (CSP)'!$V$5*Model!$AI$3539*AVERAGE('Assumptions (CSP)'!$AE$2:$AG$2)/10^9),0)</f>
        <v>-0.000000002379277329</v>
      </c>
      <c r="AN3685" s="95">
        <f>IF($AI$3539&gt;0,IPMT('Assumptions (CSP)'!$V$7,Model!AB$1,'Assumptions (CSP)'!$V$10,'Assumptions (CSP)'!$V$5*Model!$AI$3539*AVERAGE('Assumptions (CSP)'!$AE$2:$AG$2)/10^9),0)</f>
        <v>-0.000000002209603039</v>
      </c>
      <c r="AO3685" s="95">
        <f>IF($AI$3539&gt;0,IPMT('Assumptions (CSP)'!$V$7,Model!AC$1,'Assumptions (CSP)'!$V$10,'Assumptions (CSP)'!$V$5*Model!$AI$3539*AVERAGE('Assumptions (CSP)'!$AE$2:$AG$2)/10^9),0)</f>
        <v>-0.000000002031869219</v>
      </c>
      <c r="AP3685" s="95">
        <f>IF($AI$3539&gt;0,IPMT('Assumptions (CSP)'!$V$7,Model!AD$1,'Assumptions (CSP)'!$V$10,'Assumptions (CSP)'!$V$5*Model!$AI$3539*AVERAGE('Assumptions (CSP)'!$AE$2:$AG$2)/10^9),0)</f>
        <v>-0.000000001845693043</v>
      </c>
      <c r="AQ3685" s="95">
        <f>IF($AI$3539&gt;0,IPMT('Assumptions (CSP)'!$V$7,Model!AE$1,'Assumptions (CSP)'!$V$10,'Assumptions (CSP)'!$V$5*Model!$AI$3539*AVERAGE('Assumptions (CSP)'!$AE$2:$AG$2)/10^9),0)</f>
        <v>-0.000000001650673499</v>
      </c>
      <c r="AR3685" s="95">
        <f>IF($AI$3539&gt;0,IPMT('Assumptions (CSP)'!$V$7,Model!AF$1,'Assumptions (CSP)'!$V$10,'Assumptions (CSP)'!$V$5*Model!$AI$3539*AVERAGE('Assumptions (CSP)'!$AE$2:$AG$2)/10^9),0)</f>
        <v>-0.000000001446390527</v>
      </c>
      <c r="AS3685" s="95">
        <f>IF($AI$3539&gt;0,IPMT('Assumptions (CSP)'!$V$7,Model!AG$1,'Assumptions (CSP)'!$V$10,'Assumptions (CSP)'!$V$5*Model!$AI$3539*AVERAGE('Assumptions (CSP)'!$AE$2:$AG$2)/10^9),0)</f>
        <v>-0.000000001232404113</v>
      </c>
      <c r="AT3685" s="95">
        <f>IF($AI$3539&gt;0,IPMT('Assumptions (CSP)'!$V$7,Model!AH$1,'Assumptions (CSP)'!$V$10,'Assumptions (CSP)'!$V$5*Model!$AI$3539*AVERAGE('Assumptions (CSP)'!$AE$2:$AG$2)/10^9),0)</f>
        <v>-0.000000001008253345</v>
      </c>
      <c r="AU3685" s="95">
        <f>IF($AI$3539&gt;0,IPMT('Assumptions (CSP)'!$V$7,Model!AI$1,'Assumptions (CSP)'!$V$10,'Assumptions (CSP)'!$V$5*Model!$AI$3539*AVERAGE('Assumptions (CSP)'!$AE$2:$AG$2)/10^9),0)</f>
        <v>-0.0000000007734554147</v>
      </c>
      <c r="AV3685" s="95">
        <f>IF($AI$3539&gt;0,IPMT('Assumptions (CSP)'!$V$7,Model!AJ$1,'Assumptions (CSP)'!$V$10,'Assumptions (CSP)'!$V$5*Model!$AI$3539*AVERAGE('Assumptions (CSP)'!$AE$2:$AG$2)/10^9),0)</f>
        <v>-0.0000000005275045832</v>
      </c>
      <c r="AW3685" s="95">
        <f>IF($AI$3539&gt;0,IPMT('Assumptions (CSP)'!$V$7,Model!AK$1,'Assumptions (CSP)'!$V$10,'Assumptions (CSP)'!$V$5*Model!$AI$3539*AVERAGE('Assumptions (CSP)'!$AE$2:$AG$2)/10^9),0)</f>
        <v>-0.0000000002698710871</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-0.000000002968444779</v>
      </c>
      <c r="AK3686" s="95">
        <f>IF($AJ$3539&gt;0,IPMT('Assumptions (CSP)'!$V$7,Model!X$1,'Assumptions (CSP)'!$V$10,'Assumptions (CSP)'!$V$5*Model!$AJ$3539*AVERAGE('Assumptions (CSP)'!$AF$2:$AH$2)/10^9),0)</f>
        <v>-0.000000002828271449</v>
      </c>
      <c r="AL3686" s="95">
        <f>IF($AJ$3539&gt;0,IPMT('Assumptions (CSP)'!$V$7,Model!Y$1,'Assumptions (CSP)'!$V$10,'Assumptions (CSP)'!$V$5*Model!$AJ$3539*AVERAGE('Assumptions (CSP)'!$AF$2:$AH$2)/10^9),0)</f>
        <v>-0.000000002681439886</v>
      </c>
      <c r="AM3686" s="95">
        <f>IF($AJ$3539&gt;0,IPMT('Assumptions (CSP)'!$V$7,Model!Z$1,'Assumptions (CSP)'!$V$10,'Assumptions (CSP)'!$V$5*Model!$AJ$3539*AVERAGE('Assumptions (CSP)'!$AF$2:$AH$2)/10^9),0)</f>
        <v>-0.000000002527633824</v>
      </c>
      <c r="AN3686" s="95">
        <f>IF($AJ$3539&gt;0,IPMT('Assumptions (CSP)'!$V$7,Model!AA$1,'Assumptions (CSP)'!$V$10,'Assumptions (CSP)'!$V$5*Model!$AJ$3539*AVERAGE('Assumptions (CSP)'!$AF$2:$AH$2)/10^9),0)</f>
        <v>-0.000000002366521974</v>
      </c>
      <c r="AO3686" s="95">
        <f>IF($AJ$3539&gt;0,IPMT('Assumptions (CSP)'!$V$7,Model!AB$1,'Assumptions (CSP)'!$V$10,'Assumptions (CSP)'!$V$5*Model!$AJ$3539*AVERAGE('Assumptions (CSP)'!$AF$2:$AH$2)/10^9),0)</f>
        <v>-0.000000002197757311</v>
      </c>
      <c r="AP3686" s="95">
        <f>IF($AJ$3539&gt;0,IPMT('Assumptions (CSP)'!$V$7,Model!AC$1,'Assumptions (CSP)'!$V$10,'Assumptions (CSP)'!$V$5*Model!$AJ$3539*AVERAGE('Assumptions (CSP)'!$AF$2:$AH$2)/10^9),0)</f>
        <v>-0.000000002020976326</v>
      </c>
      <c r="AQ3686" s="95">
        <f>IF($AJ$3539&gt;0,IPMT('Assumptions (CSP)'!$V$7,Model!AD$1,'Assumptions (CSP)'!$V$10,'Assumptions (CSP)'!$V$5*Model!$AJ$3539*AVERAGE('Assumptions (CSP)'!$AF$2:$AH$2)/10^9),0)</f>
        <v>-0.000000001835798244</v>
      </c>
      <c r="AR3686" s="95">
        <f>IF($AJ$3539&gt;0,IPMT('Assumptions (CSP)'!$V$7,Model!AE$1,'Assumptions (CSP)'!$V$10,'Assumptions (CSP)'!$V$5*Model!$AJ$3539*AVERAGE('Assumptions (CSP)'!$AF$2:$AH$2)/10^9),0)</f>
        <v>-0.000000001641824204</v>
      </c>
      <c r="AS3686" s="95">
        <f>IF($AJ$3539&gt;0,IPMT('Assumptions (CSP)'!$V$7,Model!AF$1,'Assumptions (CSP)'!$V$10,'Assumptions (CSP)'!$V$5*Model!$AJ$3539*AVERAGE('Assumptions (CSP)'!$AF$2:$AH$2)/10^9),0)</f>
        <v>-0.000000001438636397</v>
      </c>
      <c r="AT3686" s="95">
        <f>IF($AJ$3539&gt;0,IPMT('Assumptions (CSP)'!$V$7,Model!AG$1,'Assumptions (CSP)'!$V$10,'Assumptions (CSP)'!$V$5*Model!$AJ$3539*AVERAGE('Assumptions (CSP)'!$AF$2:$AH$2)/10^9),0)</f>
        <v>-0.000000001225797169</v>
      </c>
      <c r="AU3686" s="95">
        <f>IF($AJ$3539&gt;0,IPMT('Assumptions (CSP)'!$V$7,Model!AH$1,'Assumptions (CSP)'!$V$10,'Assumptions (CSP)'!$V$5*Model!$AJ$3539*AVERAGE('Assumptions (CSP)'!$AF$2:$AH$2)/10^9),0)</f>
        <v>-0.000000001002848077</v>
      </c>
      <c r="AV3686" s="95">
        <f>IF($AJ$3539&gt;0,IPMT('Assumptions (CSP)'!$V$7,Model!AI$1,'Assumptions (CSP)'!$V$10,'Assumptions (CSP)'!$V$5*Model!$AJ$3539*AVERAGE('Assumptions (CSP)'!$AF$2:$AH$2)/10^9),0)</f>
        <v>-0.000000000769308904</v>
      </c>
      <c r="AW3686" s="95">
        <f>IF($AJ$3539&gt;0,IPMT('Assumptions (CSP)'!$V$7,Model!AJ$1,'Assumptions (CSP)'!$V$10,'Assumptions (CSP)'!$V$5*Model!$AJ$3539*AVERAGE('Assumptions (CSP)'!$AF$2:$AH$2)/10^9),0)</f>
        <v>-0.00000000052467662</v>
      </c>
      <c r="AX3686" s="95">
        <f>IF($AJ$3539&gt;0,IPMT('Assumptions (CSP)'!$V$7,Model!AK$1,'Assumptions (CSP)'!$V$10,'Assumptions (CSP)'!$V$5*Model!$AJ$3539*AVERAGE('Assumptions (CSP)'!$AF$2:$AH$2)/10^9),0)</f>
        <v>-0.0000000002684243026</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-0.000000002968397221</v>
      </c>
      <c r="AL3687" s="95">
        <f>IF($AK$3539&gt;0,IPMT('Assumptions (CSP)'!$V$7,Model!X$1,'Assumptions (CSP)'!$V$10,'Assumptions (CSP)'!$V$5*Model!$AK$3539*AVERAGE('Assumptions (CSP)'!$AG$2:$AI$2)/10^9),0)</f>
        <v>-0.000000002828226137</v>
      </c>
      <c r="AM3687" s="95">
        <f>IF($AK$3539&gt;0,IPMT('Assumptions (CSP)'!$V$7,Model!Y$1,'Assumptions (CSP)'!$V$10,'Assumptions (CSP)'!$V$5*Model!$AK$3539*AVERAGE('Assumptions (CSP)'!$AG$2:$AI$2)/10^9),0)</f>
        <v>-0.000000002681396926</v>
      </c>
      <c r="AN3687" s="95">
        <f>IF($AK$3539&gt;0,IPMT('Assumptions (CSP)'!$V$7,Model!Z$1,'Assumptions (CSP)'!$V$10,'Assumptions (CSP)'!$V$5*Model!$AK$3539*AVERAGE('Assumptions (CSP)'!$AG$2:$AI$2)/10^9),0)</f>
        <v>-0.000000002527593328</v>
      </c>
      <c r="AO3687" s="95">
        <f>IF($AK$3539&gt;0,IPMT('Assumptions (CSP)'!$V$7,Model!AA$1,'Assumptions (CSP)'!$V$10,'Assumptions (CSP)'!$V$5*Model!$AK$3539*AVERAGE('Assumptions (CSP)'!$AG$2:$AI$2)/10^9),0)</f>
        <v>-0.000000002366484059</v>
      </c>
      <c r="AP3687" s="95">
        <f>IF($AK$3539&gt;0,IPMT('Assumptions (CSP)'!$V$7,Model!AB$1,'Assumptions (CSP)'!$V$10,'Assumptions (CSP)'!$V$5*Model!$AK$3539*AVERAGE('Assumptions (CSP)'!$AG$2:$AI$2)/10^9),0)</f>
        <v>-0.0000000021977221</v>
      </c>
      <c r="AQ3687" s="95">
        <f>IF($AK$3539&gt;0,IPMT('Assumptions (CSP)'!$V$7,Model!AC$1,'Assumptions (CSP)'!$V$10,'Assumptions (CSP)'!$V$5*Model!$AK$3539*AVERAGE('Assumptions (CSP)'!$AG$2:$AI$2)/10^9),0)</f>
        <v>-0.000000002020943947</v>
      </c>
      <c r="AR3687" s="95">
        <f>IF($AK$3539&gt;0,IPMT('Assumptions (CSP)'!$V$7,Model!AD$1,'Assumptions (CSP)'!$V$10,'Assumptions (CSP)'!$V$5*Model!$AK$3539*AVERAGE('Assumptions (CSP)'!$AG$2:$AI$2)/10^9),0)</f>
        <v>-0.000000001835768833</v>
      </c>
      <c r="AS3687" s="95">
        <f>IF($AK$3539&gt;0,IPMT('Assumptions (CSP)'!$V$7,Model!AE$1,'Assumptions (CSP)'!$V$10,'Assumptions (CSP)'!$V$5*Model!$AK$3539*AVERAGE('Assumptions (CSP)'!$AG$2:$AI$2)/10^9),0)</f>
        <v>-0.0000000016417979</v>
      </c>
      <c r="AT3687" s="95">
        <f>IF($AK$3539&gt;0,IPMT('Assumptions (CSP)'!$V$7,Model!AF$1,'Assumptions (CSP)'!$V$10,'Assumptions (CSP)'!$V$5*Model!$AK$3539*AVERAGE('Assumptions (CSP)'!$AG$2:$AI$2)/10^9),0)</f>
        <v>-0.000000001438613348</v>
      </c>
      <c r="AU3687" s="95">
        <f>IF($AK$3539&gt;0,IPMT('Assumptions (CSP)'!$V$7,Model!AG$1,'Assumptions (CSP)'!$V$10,'Assumptions (CSP)'!$V$5*Model!$AK$3539*AVERAGE('Assumptions (CSP)'!$AG$2:$AI$2)/10^9),0)</f>
        <v>-0.00000000122577753</v>
      </c>
      <c r="AV3687" s="95">
        <f>IF($AK$3539&gt;0,IPMT('Assumptions (CSP)'!$V$7,Model!AH$1,'Assumptions (CSP)'!$V$10,'Assumptions (CSP)'!$V$5*Model!$AK$3539*AVERAGE('Assumptions (CSP)'!$AG$2:$AI$2)/10^9),0)</f>
        <v>-0.00000000100283201</v>
      </c>
      <c r="AW3687" s="95">
        <f>IF($AK$3539&gt;0,IPMT('Assumptions (CSP)'!$V$7,Model!AI$1,'Assumptions (CSP)'!$V$10,'Assumptions (CSP)'!$V$5*Model!$AK$3539*AVERAGE('Assumptions (CSP)'!$AG$2:$AI$2)/10^9),0)</f>
        <v>-0.0000000007692965787</v>
      </c>
      <c r="AX3687" s="95">
        <f>IF($AK$3539&gt;0,IPMT('Assumptions (CSP)'!$V$7,Model!AJ$1,'Assumptions (CSP)'!$V$10,'Assumptions (CSP)'!$V$5*Model!$AK$3539*AVERAGE('Assumptions (CSP)'!$AG$2:$AI$2)/10^9),0)</f>
        <v>-0.000000000524668214</v>
      </c>
      <c r="AY3687" s="95">
        <f>IF($AK$3539&gt;0,IPMT('Assumptions (CSP)'!$V$7,Model!AK$1,'Assumptions (CSP)'!$V$10,'Assumptions (CSP)'!$V$5*Model!$AK$3539*AVERAGE('Assumptions (CSP)'!$AG$2:$AI$2)/10^9),0)</f>
        <v>-0.0000000002684200021</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-0.000000002972140566</v>
      </c>
      <c r="AM3688" s="95">
        <f>IF($AL$3539&gt;0,IPMT('Assumptions (CSP)'!$V$7,Model!X$1,'Assumptions (CSP)'!$V$10,'Assumptions (CSP)'!$V$5*Model!$AL$3539*AVERAGE('Assumptions (CSP)'!$AH$2:$AJ$2)/10^9),0)</f>
        <v>-0.000000002831792717</v>
      </c>
      <c r="AN3688" s="95">
        <f>IF($AL$3539&gt;0,IPMT('Assumptions (CSP)'!$V$7,Model!Y$1,'Assumptions (CSP)'!$V$10,'Assumptions (CSP)'!$V$5*Model!$AL$3539*AVERAGE('Assumptions (CSP)'!$AH$2:$AJ$2)/10^9),0)</f>
        <v>-0.000000002684778345</v>
      </c>
      <c r="AO3688" s="95">
        <f>IF($AL$3539&gt;0,IPMT('Assumptions (CSP)'!$V$7,Model!Z$1,'Assumptions (CSP)'!$V$10,'Assumptions (CSP)'!$V$5*Model!$AL$3539*AVERAGE('Assumptions (CSP)'!$AH$2:$AJ$2)/10^9),0)</f>
        <v>-0.00000000253078079</v>
      </c>
      <c r="AP3688" s="95">
        <f>IF($AL$3539&gt;0,IPMT('Assumptions (CSP)'!$V$7,Model!AA$1,'Assumptions (CSP)'!$V$10,'Assumptions (CSP)'!$V$5*Model!$AL$3539*AVERAGE('Assumptions (CSP)'!$AH$2:$AJ$2)/10^9),0)</f>
        <v>-0.000000002369468352</v>
      </c>
      <c r="AQ3688" s="95">
        <f>IF($AL$3539&gt;0,IPMT('Assumptions (CSP)'!$V$7,Model!AB$1,'Assumptions (CSP)'!$V$10,'Assumptions (CSP)'!$V$5*Model!$AL$3539*AVERAGE('Assumptions (CSP)'!$AH$2:$AJ$2)/10^9),0)</f>
        <v>-0.000000002200493572</v>
      </c>
      <c r="AR3688" s="95">
        <f>IF($AL$3539&gt;0,IPMT('Assumptions (CSP)'!$V$7,Model!AC$1,'Assumptions (CSP)'!$V$10,'Assumptions (CSP)'!$V$5*Model!$AL$3539*AVERAGE('Assumptions (CSP)'!$AH$2:$AJ$2)/10^9),0)</f>
        <v>-0.000000002023492491</v>
      </c>
      <c r="AS3688" s="95">
        <f>IF($AL$3539&gt;0,IPMT('Assumptions (CSP)'!$V$7,Model!AD$1,'Assumptions (CSP)'!$V$10,'Assumptions (CSP)'!$V$5*Model!$AL$3539*AVERAGE('Assumptions (CSP)'!$AH$2:$AJ$2)/10^9),0)</f>
        <v>-0.000000001838083858</v>
      </c>
      <c r="AT3688" s="95">
        <f>IF($AL$3539&gt;0,IPMT('Assumptions (CSP)'!$V$7,Model!AE$1,'Assumptions (CSP)'!$V$10,'Assumptions (CSP)'!$V$5*Model!$AL$3539*AVERAGE('Assumptions (CSP)'!$AH$2:$AJ$2)/10^9),0)</f>
        <v>-0.000000001643868316</v>
      </c>
      <c r="AU3688" s="95">
        <f>IF($AL$3539&gt;0,IPMT('Assumptions (CSP)'!$V$7,Model!AF$1,'Assumptions (CSP)'!$V$10,'Assumptions (CSP)'!$V$5*Model!$AL$3539*AVERAGE('Assumptions (CSP)'!$AH$2:$AJ$2)/10^9),0)</f>
        <v>-0.000000001440427535</v>
      </c>
      <c r="AV3688" s="95">
        <f>IF($AL$3539&gt;0,IPMT('Assumptions (CSP)'!$V$7,Model!AG$1,'Assumptions (CSP)'!$V$10,'Assumptions (CSP)'!$V$5*Model!$AL$3539*AVERAGE('Assumptions (CSP)'!$AH$2:$AJ$2)/10^9),0)</f>
        <v>-0.000000001227323316</v>
      </c>
      <c r="AW3688" s="95">
        <f>IF($AL$3539&gt;0,IPMT('Assumptions (CSP)'!$V$7,Model!AH$1,'Assumptions (CSP)'!$V$10,'Assumptions (CSP)'!$V$5*Model!$AL$3539*AVERAGE('Assumptions (CSP)'!$AH$2:$AJ$2)/10^9),0)</f>
        <v>-0.000000001004096648</v>
      </c>
      <c r="AX3688" s="95">
        <f>IF($AL$3539&gt;0,IPMT('Assumptions (CSP)'!$V$7,Model!AI$1,'Assumptions (CSP)'!$V$10,'Assumptions (CSP)'!$V$5*Model!$AL$3539*AVERAGE('Assumptions (CSP)'!$AH$2:$AJ$2)/10^9),0)</f>
        <v>-0.0000000007702667126</v>
      </c>
      <c r="AY3688" s="95">
        <f>IF($AL$3539&gt;0,IPMT('Assumptions (CSP)'!$V$7,Model!AJ$1,'Assumptions (CSP)'!$V$10,'Assumptions (CSP)'!$V$5*Model!$AL$3539*AVERAGE('Assumptions (CSP)'!$AH$2:$AJ$2)/10^9),0)</f>
        <v>-0.0000000005253298554</v>
      </c>
      <c r="AZ3688" s="95">
        <f>IF($AL$3539&gt;0,IPMT('Assumptions (CSP)'!$V$7,Model!AK$1,'Assumptions (CSP)'!$V$10,'Assumptions (CSP)'!$V$5*Model!$AL$3539*AVERAGE('Assumptions (CSP)'!$AH$2:$AJ$2)/10^9),0)</f>
        <v>-0.0000000002687584974</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-0.000000002980559748</v>
      </c>
      <c r="AN3689" s="95">
        <f>IF($AM$3539&gt;0,IPMT('Assumptions (CSP)'!$V$7,Model!X$1,'Assumptions (CSP)'!$V$10,'Assumptions (CSP)'!$V$5*Model!$AM$3539*AVERAGE('Assumptions (CSP)'!$AI$2:$AK$2)/10^9),0)</f>
        <v>-0.000000002839814336</v>
      </c>
      <c r="AO3689" s="95">
        <f>IF($AM$3539&gt;0,IPMT('Assumptions (CSP)'!$V$7,Model!Y$1,'Assumptions (CSP)'!$V$10,'Assumptions (CSP)'!$V$5*Model!$AM$3539*AVERAGE('Assumptions (CSP)'!$AI$2:$AK$2)/10^9),0)</f>
        <v>-0.000000002692383516</v>
      </c>
      <c r="AP3689" s="95">
        <f>IF($AM$3539&gt;0,IPMT('Assumptions (CSP)'!$V$7,Model!Z$1,'Assumptions (CSP)'!$V$10,'Assumptions (CSP)'!$V$5*Model!$AM$3539*AVERAGE('Assumptions (CSP)'!$AI$2:$AK$2)/10^9),0)</f>
        <v>-0.000000002537949733</v>
      </c>
      <c r="AQ3689" s="95">
        <f>IF($AM$3539&gt;0,IPMT('Assumptions (CSP)'!$V$7,Model!AA$1,'Assumptions (CSP)'!$V$10,'Assumptions (CSP)'!$V$5*Model!$AM$3539*AVERAGE('Assumptions (CSP)'!$AI$2:$AK$2)/10^9),0)</f>
        <v>-0.000000002376180344</v>
      </c>
      <c r="AR3689" s="95">
        <f>IF($AM$3539&gt;0,IPMT('Assumptions (CSP)'!$V$7,Model!AB$1,'Assumptions (CSP)'!$V$10,'Assumptions (CSP)'!$V$5*Model!$AM$3539*AVERAGE('Assumptions (CSP)'!$AI$2:$AK$2)/10^9),0)</f>
        <v>-0.00000000220672691</v>
      </c>
      <c r="AS3689" s="95">
        <f>IF($AM$3539&gt;0,IPMT('Assumptions (CSP)'!$V$7,Model!AC$1,'Assumptions (CSP)'!$V$10,'Assumptions (CSP)'!$V$5*Model!$AM$3539*AVERAGE('Assumptions (CSP)'!$AI$2:$AK$2)/10^9),0)</f>
        <v>-0.000000002029224438</v>
      </c>
      <c r="AT3689" s="95">
        <f>IF($AM$3539&gt;0,IPMT('Assumptions (CSP)'!$V$7,Model!AD$1,'Assumptions (CSP)'!$V$10,'Assumptions (CSP)'!$V$5*Model!$AM$3539*AVERAGE('Assumptions (CSP)'!$AI$2:$AK$2)/10^9),0)</f>
        <v>-0.000000001843290598</v>
      </c>
      <c r="AU3689" s="95">
        <f>IF($AM$3539&gt;0,IPMT('Assumptions (CSP)'!$V$7,Model!AE$1,'Assumptions (CSP)'!$V$10,'Assumptions (CSP)'!$V$5*Model!$AM$3539*AVERAGE('Assumptions (CSP)'!$AI$2:$AK$2)/10^9),0)</f>
        <v>-0.000000001648524901</v>
      </c>
      <c r="AV3689" s="95">
        <f>IF($AM$3539&gt;0,IPMT('Assumptions (CSP)'!$V$7,Model!AF$1,'Assumptions (CSP)'!$V$10,'Assumptions (CSP)'!$V$5*Model!$AM$3539*AVERAGE('Assumptions (CSP)'!$AI$2:$AK$2)/10^9),0)</f>
        <v>-0.000000001444507833</v>
      </c>
      <c r="AW3689" s="95">
        <f>IF($AM$3539&gt;0,IPMT('Assumptions (CSP)'!$V$7,Model!AG$1,'Assumptions (CSP)'!$V$10,'Assumptions (CSP)'!$V$5*Model!$AM$3539*AVERAGE('Assumptions (CSP)'!$AI$2:$AK$2)/10^9),0)</f>
        <v>-0.000000001230799955</v>
      </c>
      <c r="AX3689" s="95">
        <f>IF($AM$3539&gt;0,IPMT('Assumptions (CSP)'!$V$7,Model!AH$1,'Assumptions (CSP)'!$V$10,'Assumptions (CSP)'!$V$5*Model!$AM$3539*AVERAGE('Assumptions (CSP)'!$AI$2:$AK$2)/10^9),0)</f>
        <v>-0.000000001006940952</v>
      </c>
      <c r="AY3689" s="95">
        <f>IF($AM$3539&gt;0,IPMT('Assumptions (CSP)'!$V$7,Model!AI$1,'Assumptions (CSP)'!$V$10,'Assumptions (CSP)'!$V$5*Model!$AM$3539*AVERAGE('Assumptions (CSP)'!$AI$2:$AK$2)/10^9),0)</f>
        <v>-0.0000000007724486469</v>
      </c>
      <c r="AZ3689" s="95">
        <f>IF($AM$3539&gt;0,IPMT('Assumptions (CSP)'!$V$7,Model!AJ$1,'Assumptions (CSP)'!$V$10,'Assumptions (CSP)'!$V$5*Model!$AM$3539*AVERAGE('Assumptions (CSP)'!$AI$2:$AK$2)/10^9),0)</f>
        <v>-0.0000000005268179571</v>
      </c>
      <c r="BA3689" s="95">
        <f>IF($AM$3539&gt;0,IPMT('Assumptions (CSP)'!$V$7,Model!AK$1,'Assumptions (CSP)'!$V$10,'Assumptions (CSP)'!$V$5*Model!$AM$3539*AVERAGE('Assumptions (CSP)'!$AI$2:$AK$2)/10^9),0)</f>
        <v>-0.0000000002695198096</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-0.000000002991770663</v>
      </c>
      <c r="AO3690" s="95">
        <f>IF($AN$3539&gt;0,IPMT('Assumptions (CSP)'!$V$7,Model!X$1,'Assumptions (CSP)'!$V$10,'Assumptions (CSP)'!$V$5*Model!$AN$3539*AVERAGE('Assumptions (CSP)'!$AJ$2:$AL$2)/10^9),0)</f>
        <v>-0.000000002850495858</v>
      </c>
      <c r="AP3690" s="95">
        <f>IF($AN$3539&gt;0,IPMT('Assumptions (CSP)'!$V$7,Model!Y$1,'Assumptions (CSP)'!$V$10,'Assumptions (CSP)'!$V$5*Model!$AN$3539*AVERAGE('Assumptions (CSP)'!$AJ$2:$AL$2)/10^9),0)</f>
        <v>-0.0000000027025105</v>
      </c>
      <c r="AQ3690" s="95">
        <f>IF($AN$3539&gt;0,IPMT('Assumptions (CSP)'!$V$7,Model!Z$1,'Assumptions (CSP)'!$V$10,'Assumptions (CSP)'!$V$5*Model!$AN$3539*AVERAGE('Assumptions (CSP)'!$AJ$2:$AL$2)/10^9),0)</f>
        <v>-0.000000002547495838</v>
      </c>
      <c r="AR3690" s="95">
        <f>IF($AN$3539&gt;0,IPMT('Assumptions (CSP)'!$V$7,Model!AA$1,'Assumptions (CSP)'!$V$10,'Assumptions (CSP)'!$V$5*Model!$AN$3539*AVERAGE('Assumptions (CSP)'!$AJ$2:$AL$2)/10^9),0)</f>
        <v>-0.000000002385117979</v>
      </c>
      <c r="AS3690" s="95">
        <f>IF($AN$3539&gt;0,IPMT('Assumptions (CSP)'!$V$7,Model!AB$1,'Assumptions (CSP)'!$V$10,'Assumptions (CSP)'!$V$5*Model!$AN$3539*AVERAGE('Assumptions (CSP)'!$AJ$2:$AL$2)/10^9),0)</f>
        <v>-0.000000002215027172</v>
      </c>
      <c r="AT3690" s="95">
        <f>IF($AN$3539&gt;0,IPMT('Assumptions (CSP)'!$V$7,Model!AC$1,'Assumptions (CSP)'!$V$10,'Assumptions (CSP)'!$V$5*Model!$AN$3539*AVERAGE('Assumptions (CSP)'!$AJ$2:$AL$2)/10^9),0)</f>
        <v>-0.000000002036857052</v>
      </c>
      <c r="AU3690" s="95">
        <f>IF($AN$3539&gt;0,IPMT('Assumptions (CSP)'!$V$7,Model!AD$1,'Assumptions (CSP)'!$V$10,'Assumptions (CSP)'!$V$5*Model!$AN$3539*AVERAGE('Assumptions (CSP)'!$AJ$2:$AL$2)/10^9),0)</f>
        <v>-0.000000001850223851</v>
      </c>
      <c r="AV3690" s="95">
        <f>IF($AN$3539&gt;0,IPMT('Assumptions (CSP)'!$V$7,Model!AE$1,'Assumptions (CSP)'!$V$10,'Assumptions (CSP)'!$V$5*Model!$AN$3539*AVERAGE('Assumptions (CSP)'!$AJ$2:$AL$2)/10^9),0)</f>
        <v>-0.000000001654725572</v>
      </c>
      <c r="AW3690" s="95">
        <f>IF($AN$3539&gt;0,IPMT('Assumptions (CSP)'!$V$7,Model!AF$1,'Assumptions (CSP)'!$V$10,'Assumptions (CSP)'!$V$5*Model!$AN$3539*AVERAGE('Assumptions (CSP)'!$AJ$2:$AL$2)/10^9),0)</f>
        <v>-0.000000001449941126</v>
      </c>
      <c r="AX3690" s="95">
        <f>IF($AN$3539&gt;0,IPMT('Assumptions (CSP)'!$V$7,Model!AG$1,'Assumptions (CSP)'!$V$10,'Assumptions (CSP)'!$V$5*Model!$AN$3539*AVERAGE('Assumptions (CSP)'!$AJ$2:$AL$2)/10^9),0)</f>
        <v>-0.000000001235429419</v>
      </c>
      <c r="AY3690" s="95">
        <f>IF($AN$3539&gt;0,IPMT('Assumptions (CSP)'!$V$7,Model!AH$1,'Assumptions (CSP)'!$V$10,'Assumptions (CSP)'!$V$5*Model!$AN$3539*AVERAGE('Assumptions (CSP)'!$AJ$2:$AL$2)/10^9),0)</f>
        <v>-0.000000001010728405</v>
      </c>
      <c r="AZ3690" s="95">
        <f>IF($AN$3539&gt;0,IPMT('Assumptions (CSP)'!$V$7,Model!AI$1,'Assumptions (CSP)'!$V$10,'Assumptions (CSP)'!$V$5*Model!$AN$3539*AVERAGE('Assumptions (CSP)'!$AJ$2:$AL$2)/10^9),0)</f>
        <v>-0.000000000775354093</v>
      </c>
      <c r="BA3690" s="95">
        <f>IF($AN$3539&gt;0,IPMT('Assumptions (CSP)'!$V$7,Model!AJ$1,'Assumptions (CSP)'!$V$10,'Assumptions (CSP)'!$V$5*Model!$AN$3539*AVERAGE('Assumptions (CSP)'!$AJ$2:$AL$2)/10^9),0)</f>
        <v>-0.0000000005287995014</v>
      </c>
      <c r="BB3690" s="95">
        <f>IF($AN$3539&gt;0,IPMT('Assumptions (CSP)'!$V$7,Model!AK$1,'Assumptions (CSP)'!$V$10,'Assumptions (CSP)'!$V$5*Model!$AN$3539*AVERAGE('Assumptions (CSP)'!$AJ$2:$AL$2)/10^9),0)</f>
        <v>-0.0000000002705335666</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-0.000000003012098543</v>
      </c>
      <c r="AP3691" s="95">
        <f>IF($AO$3539&gt;0,IPMT('Assumptions (CSP)'!$V$7,Model!X$1,'Assumptions (CSP)'!$V$10,'Assumptions (CSP)'!$V$5*Model!$AO$3539*AVERAGE('Assumptions (CSP)'!$AK$2:$AM$2)/10^9),0)</f>
        <v>-0.000000002869863832</v>
      </c>
      <c r="AQ3691" s="95">
        <f>IF($AO$3539&gt;0,IPMT('Assumptions (CSP)'!$V$7,Model!Y$1,'Assumptions (CSP)'!$V$10,'Assumptions (CSP)'!$V$5*Model!$AO$3539*AVERAGE('Assumptions (CSP)'!$AK$2:$AM$2)/10^9),0)</f>
        <v>-0.000000002720872974</v>
      </c>
      <c r="AR3691" s="95">
        <f>IF($AO$3539&gt;0,IPMT('Assumptions (CSP)'!$V$7,Model!Z$1,'Assumptions (CSP)'!$V$10,'Assumptions (CSP)'!$V$5*Model!$AO$3539*AVERAGE('Assumptions (CSP)'!$AK$2:$AM$2)/10^9),0)</f>
        <v>-0.000000002564805049</v>
      </c>
      <c r="AS3691" s="95">
        <f>IF($AO$3539&gt;0,IPMT('Assumptions (CSP)'!$V$7,Model!AA$1,'Assumptions (CSP)'!$V$10,'Assumptions (CSP)'!$V$5*Model!$AO$3539*AVERAGE('Assumptions (CSP)'!$AK$2:$AM$2)/10^9),0)</f>
        <v>-0.000000002401323898</v>
      </c>
      <c r="AT3691" s="95">
        <f>IF($AO$3539&gt;0,IPMT('Assumptions (CSP)'!$V$7,Model!AB$1,'Assumptions (CSP)'!$V$10,'Assumptions (CSP)'!$V$5*Model!$AO$3539*AVERAGE('Assumptions (CSP)'!$AK$2:$AM$2)/10^9),0)</f>
        <v>-0.000000002230077392</v>
      </c>
      <c r="AU3691" s="95">
        <f>IF($AO$3539&gt;0,IPMT('Assumptions (CSP)'!$V$7,Model!AC$1,'Assumptions (CSP)'!$V$10,'Assumptions (CSP)'!$V$5*Model!$AO$3539*AVERAGE('Assumptions (CSP)'!$AK$2:$AM$2)/10^9),0)</f>
        <v>-0.000000002050696677</v>
      </c>
      <c r="AV3691" s="95">
        <f>IF($AO$3539&gt;0,IPMT('Assumptions (CSP)'!$V$7,Model!AD$1,'Assumptions (CSP)'!$V$10,'Assumptions (CSP)'!$V$5*Model!$AO$3539*AVERAGE('Assumptions (CSP)'!$AK$2:$AM$2)/10^9),0)</f>
        <v>-0.000000001862795379</v>
      </c>
      <c r="AW3691" s="95">
        <f>IF($AO$3539&gt;0,IPMT('Assumptions (CSP)'!$V$7,Model!AE$1,'Assumptions (CSP)'!$V$10,'Assumptions (CSP)'!$V$5*Model!$AO$3539*AVERAGE('Assumptions (CSP)'!$AK$2:$AM$2)/10^9),0)</f>
        <v>-0.000000001665968768</v>
      </c>
      <c r="AX3691" s="95">
        <f>IF($AO$3539&gt;0,IPMT('Assumptions (CSP)'!$V$7,Model!AF$1,'Assumptions (CSP)'!$V$10,'Assumptions (CSP)'!$V$5*Model!$AO$3539*AVERAGE('Assumptions (CSP)'!$AK$2:$AM$2)/10^9),0)</f>
        <v>-0.000000001459792894</v>
      </c>
      <c r="AY3691" s="95">
        <f>IF($AO$3539&gt;0,IPMT('Assumptions (CSP)'!$V$7,Model!AG$1,'Assumptions (CSP)'!$V$10,'Assumptions (CSP)'!$V$5*Model!$AO$3539*AVERAGE('Assumptions (CSP)'!$AK$2:$AM$2)/10^9),0)</f>
        <v>-0.000000001243823665</v>
      </c>
      <c r="AZ3691" s="95">
        <f>IF($AO$3539&gt;0,IPMT('Assumptions (CSP)'!$V$7,Model!AH$1,'Assumptions (CSP)'!$V$10,'Assumptions (CSP)'!$V$5*Model!$AO$3539*AVERAGE('Assumptions (CSP)'!$AK$2:$AM$2)/10^9),0)</f>
        <v>-0.000000001017595898</v>
      </c>
      <c r="BA3691" s="95">
        <f>IF($AO$3539&gt;0,IPMT('Assumptions (CSP)'!$V$7,Model!AI$1,'Assumptions (CSP)'!$V$10,'Assumptions (CSP)'!$V$5*Model!$AO$3539*AVERAGE('Assumptions (CSP)'!$AK$2:$AM$2)/10^9),0)</f>
        <v>-0.0000000007806223127</v>
      </c>
      <c r="BB3691" s="95">
        <f>IF($AO$3539&gt;0,IPMT('Assumptions (CSP)'!$V$7,Model!AJ$1,'Assumptions (CSP)'!$V$10,'Assumptions (CSP)'!$V$5*Model!$AO$3539*AVERAGE('Assumptions (CSP)'!$AK$2:$AM$2)/10^9),0)</f>
        <v>-0.0000000005323924816</v>
      </c>
      <c r="BC3691" s="95">
        <f>IF($AO$3539&gt;0,IPMT('Assumptions (CSP)'!$V$7,Model!AK$1,'Assumptions (CSP)'!$V$10,'Assumptions (CSP)'!$V$5*Model!$AO$3539*AVERAGE('Assumptions (CSP)'!$AK$2:$AM$2)/10^9),0)</f>
        <v>-0.0000000002723717336</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-0.000000003038973754</v>
      </c>
      <c r="AQ3692" s="95">
        <f>IF($AP$3539&gt;0,IPMT('Assumptions (CSP)'!$V$7,Model!X$1,'Assumptions (CSP)'!$V$10,'Assumptions (CSP)'!$V$5*Model!$AP$3539*AVERAGE('Assumptions (CSP)'!$AL$2:$AN$2)/10^9),0)</f>
        <v>-0.000000002895469966</v>
      </c>
      <c r="AR3692" s="95">
        <f>IF($AP$3539&gt;0,IPMT('Assumptions (CSP)'!$V$7,Model!Y$1,'Assumptions (CSP)'!$V$10,'Assumptions (CSP)'!$V$5*Model!$AP$3539*AVERAGE('Assumptions (CSP)'!$AL$2:$AN$2)/10^9),0)</f>
        <v>-0.000000002745149747</v>
      </c>
      <c r="AS3692" s="95">
        <f>IF($AP$3539&gt;0,IPMT('Assumptions (CSP)'!$V$7,Model!Z$1,'Assumptions (CSP)'!$V$10,'Assumptions (CSP)'!$V$5*Model!$AP$3539*AVERAGE('Assumptions (CSP)'!$AL$2:$AN$2)/10^9),0)</f>
        <v>-0.000000002587689319</v>
      </c>
      <c r="AT3692" s="95">
        <f>IF($AP$3539&gt;0,IPMT('Assumptions (CSP)'!$V$7,Model!AA$1,'Assumptions (CSP)'!$V$10,'Assumptions (CSP)'!$V$5*Model!$AP$3539*AVERAGE('Assumptions (CSP)'!$AL$2:$AN$2)/10^9),0)</f>
        <v>-0.00000000242274952</v>
      </c>
      <c r="AU3692" s="95">
        <f>IF($AP$3539&gt;0,IPMT('Assumptions (CSP)'!$V$7,Model!AB$1,'Assumptions (CSP)'!$V$10,'Assumptions (CSP)'!$V$5*Model!$AP$3539*AVERAGE('Assumptions (CSP)'!$AL$2:$AN$2)/10^9),0)</f>
        <v>-0.000000002249975081</v>
      </c>
      <c r="AV3692" s="95">
        <f>IF($AP$3539&gt;0,IPMT('Assumptions (CSP)'!$V$7,Model!AC$1,'Assumptions (CSP)'!$V$10,'Assumptions (CSP)'!$V$5*Model!$AP$3539*AVERAGE('Assumptions (CSP)'!$AL$2:$AN$2)/10^9),0)</f>
        <v>-0.000000002068993856</v>
      </c>
      <c r="AW3692" s="95">
        <f>IF($AP$3539&gt;0,IPMT('Assumptions (CSP)'!$V$7,Model!AD$1,'Assumptions (CSP)'!$V$10,'Assumptions (CSP)'!$V$5*Model!$AP$3539*AVERAGE('Assumptions (CSP)'!$AL$2:$AN$2)/10^9),0)</f>
        <v>-0.000000001879416023</v>
      </c>
      <c r="AX3692" s="95">
        <f>IF($AP$3539&gt;0,IPMT('Assumptions (CSP)'!$V$7,Model!AE$1,'Assumptions (CSP)'!$V$10,'Assumptions (CSP)'!$V$5*Model!$AP$3539*AVERAGE('Assumptions (CSP)'!$AL$2:$AN$2)/10^9),0)</f>
        <v>-0.000000001680833243</v>
      </c>
      <c r="AY3692" s="95">
        <f>IF($AP$3539&gt;0,IPMT('Assumptions (CSP)'!$V$7,Model!AF$1,'Assumptions (CSP)'!$V$10,'Assumptions (CSP)'!$V$5*Model!$AP$3539*AVERAGE('Assumptions (CSP)'!$AL$2:$AN$2)/10^9),0)</f>
        <v>-0.00000000147281778</v>
      </c>
      <c r="AZ3692" s="95">
        <f>IF($AP$3539&gt;0,IPMT('Assumptions (CSP)'!$V$7,Model!AG$1,'Assumptions (CSP)'!$V$10,'Assumptions (CSP)'!$V$5*Model!$AP$3539*AVERAGE('Assumptions (CSP)'!$AL$2:$AN$2)/10^9),0)</f>
        <v>-0.000000001254921583</v>
      </c>
      <c r="BA3692" s="95">
        <f>IF($AP$3539&gt;0,IPMT('Assumptions (CSP)'!$V$7,Model!AH$1,'Assumptions (CSP)'!$V$10,'Assumptions (CSP)'!$V$5*Model!$AP$3539*AVERAGE('Assumptions (CSP)'!$AL$2:$AN$2)/10^9),0)</f>
        <v>-0.000000001026675317</v>
      </c>
      <c r="BB3692" s="95">
        <f>IF($AP$3539&gt;0,IPMT('Assumptions (CSP)'!$V$7,Model!AI$1,'Assumptions (CSP)'!$V$10,'Assumptions (CSP)'!$V$5*Model!$AP$3539*AVERAGE('Assumptions (CSP)'!$AL$2:$AN$2)/10^9),0)</f>
        <v>-0.0000000007875873535</v>
      </c>
      <c r="BC3692" s="95">
        <f>IF($AP$3539&gt;0,IPMT('Assumptions (CSP)'!$V$7,Model!AJ$1,'Assumptions (CSP)'!$V$10,'Assumptions (CSP)'!$V$5*Model!$AP$3539*AVERAGE('Assumptions (CSP)'!$AL$2:$AN$2)/10^9),0)</f>
        <v>-0.0000000005371427114</v>
      </c>
      <c r="BD3692" s="95">
        <f>IF($AP$3539&gt;0,IPMT('Assumptions (CSP)'!$V$7,Model!AK$1,'Assumptions (CSP)'!$V$10,'Assumptions (CSP)'!$V$5*Model!$AP$3539*AVERAGE('Assumptions (CSP)'!$AL$2:$AN$2)/10^9),0)</f>
        <v>-0.0000000002748019488</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-0.000000003074122933</v>
      </c>
      <c r="AR3693" s="95">
        <f>IF($AQ$3539&gt;0,IPMT('Assumptions (CSP)'!$V$7,Model!X$1,'Assumptions (CSP)'!$V$10,'Assumptions (CSP)'!$V$5*Model!$AQ$3539*AVERAGE('Assumptions (CSP)'!$AM$2:$AO$2)/10^9),0)</f>
        <v>-0.000000002928959361</v>
      </c>
      <c r="AS3693" s="95">
        <f>IF($AQ$3539&gt;0,IPMT('Assumptions (CSP)'!$V$7,Model!Y$1,'Assumptions (CSP)'!$V$10,'Assumptions (CSP)'!$V$5*Model!$AQ$3539*AVERAGE('Assumptions (CSP)'!$AM$2:$AO$2)/10^9),0)</f>
        <v>-0.000000002776900519</v>
      </c>
      <c r="AT3693" s="95">
        <f>IF($AQ$3539&gt;0,IPMT('Assumptions (CSP)'!$V$7,Model!Z$1,'Assumptions (CSP)'!$V$10,'Assumptions (CSP)'!$V$5*Model!$AQ$3539*AVERAGE('Assumptions (CSP)'!$AM$2:$AO$2)/10^9),0)</f>
        <v>-0.000000002617618882</v>
      </c>
      <c r="AU3693" s="95">
        <f>IF($AQ$3539&gt;0,IPMT('Assumptions (CSP)'!$V$7,Model!AA$1,'Assumptions (CSP)'!$V$10,'Assumptions (CSP)'!$V$5*Model!$AQ$3539*AVERAGE('Assumptions (CSP)'!$AM$2:$AO$2)/10^9),0)</f>
        <v>-0.000000002450771368</v>
      </c>
      <c r="AV3693" s="95">
        <f>IF($AQ$3539&gt;0,IPMT('Assumptions (CSP)'!$V$7,Model!AB$1,'Assumptions (CSP)'!$V$10,'Assumptions (CSP)'!$V$5*Model!$AQ$3539*AVERAGE('Assumptions (CSP)'!$AM$2:$AO$2)/10^9),0)</f>
        <v>-0.000000002275998596</v>
      </c>
      <c r="AW3693" s="95">
        <f>IF($AQ$3539&gt;0,IPMT('Assumptions (CSP)'!$V$7,Model!AC$1,'Assumptions (CSP)'!$V$10,'Assumptions (CSP)'!$V$5*Model!$AQ$3539*AVERAGE('Assumptions (CSP)'!$AM$2:$AO$2)/10^9),0)</f>
        <v>-0.000000002092924118</v>
      </c>
      <c r="AX3693" s="95">
        <f>IF($AQ$3539&gt;0,IPMT('Assumptions (CSP)'!$V$7,Model!AD$1,'Assumptions (CSP)'!$V$10,'Assumptions (CSP)'!$V$5*Model!$AQ$3539*AVERAGE('Assumptions (CSP)'!$AM$2:$AO$2)/10^9),0)</f>
        <v>-0.000000001901153602</v>
      </c>
      <c r="AY3693" s="95">
        <f>IF($AQ$3539&gt;0,IPMT('Assumptions (CSP)'!$V$7,Model!AE$1,'Assumptions (CSP)'!$V$10,'Assumptions (CSP)'!$V$5*Model!$AQ$3539*AVERAGE('Assumptions (CSP)'!$AM$2:$AO$2)/10^9),0)</f>
        <v>-0.000000001700273986</v>
      </c>
      <c r="AZ3693" s="95">
        <f>IF($AQ$3539&gt;0,IPMT('Assumptions (CSP)'!$V$7,Model!AF$1,'Assumptions (CSP)'!$V$10,'Assumptions (CSP)'!$V$5*Model!$AQ$3539*AVERAGE('Assumptions (CSP)'!$AM$2:$AO$2)/10^9),0)</f>
        <v>-0.000000001489852589</v>
      </c>
      <c r="BA3693" s="95">
        <f>IF($AQ$3539&gt;0,IPMT('Assumptions (CSP)'!$V$7,Model!AG$1,'Assumptions (CSP)'!$V$10,'Assumptions (CSP)'!$V$5*Model!$AQ$3539*AVERAGE('Assumptions (CSP)'!$AM$2:$AO$2)/10^9),0)</f>
        <v>-0.000000001269436176</v>
      </c>
      <c r="BB3693" s="95">
        <f>IF($AQ$3539&gt;0,IPMT('Assumptions (CSP)'!$V$7,Model!AH$1,'Assumptions (CSP)'!$V$10,'Assumptions (CSP)'!$V$5*Model!$AQ$3539*AVERAGE('Assumptions (CSP)'!$AM$2:$AO$2)/10^9),0)</f>
        <v>-0.000000001038549982</v>
      </c>
      <c r="BC3693" s="95">
        <f>IF($AQ$3539&gt;0,IPMT('Assumptions (CSP)'!$V$7,Model!AI$1,'Assumptions (CSP)'!$V$10,'Assumptions (CSP)'!$V$5*Model!$AQ$3539*AVERAGE('Assumptions (CSP)'!$AM$2:$AO$2)/10^9),0)</f>
        <v>-0.000000000796696695</v>
      </c>
      <c r="BD3693" s="95">
        <f>IF($AQ$3539&gt;0,IPMT('Assumptions (CSP)'!$V$7,Model!AJ$1,'Assumptions (CSP)'!$V$10,'Assumptions (CSP)'!$V$5*Model!$AQ$3539*AVERAGE('Assumptions (CSP)'!$AM$2:$AO$2)/10^9),0)</f>
        <v>-0.0000000005433553764</v>
      </c>
      <c r="BE3693" s="95">
        <f>IF($AQ$3539&gt;0,IPMT('Assumptions (CSP)'!$V$7,Model!AK$1,'Assumptions (CSP)'!$V$10,'Assumptions (CSP)'!$V$5*Model!$AQ$3539*AVERAGE('Assumptions (CSP)'!$AM$2:$AO$2)/10^9),0)</f>
        <v>-0.0000000002779803452</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-0.000000003113205626</v>
      </c>
      <c r="AS3694" s="95">
        <f>IF($AR$3539&gt;0,IPMT('Assumptions (CSP)'!$V$7,Model!X$1,'Assumptions (CSP)'!$V$10,'Assumptions (CSP)'!$V$5*Model!$AR$3539*AVERAGE('Assumptions (CSP)'!$AN$2:$AP$2)/10^9),0)</f>
        <v>-0.000000002966196525</v>
      </c>
      <c r="AT3694" s="95">
        <f>IF($AR$3539&gt;0,IPMT('Assumptions (CSP)'!$V$7,Model!Y$1,'Assumptions (CSP)'!$V$10,'Assumptions (CSP)'!$V$5*Model!$AR$3539*AVERAGE('Assumptions (CSP)'!$AN$2:$AP$2)/10^9),0)</f>
        <v>-0.000000002812204491</v>
      </c>
      <c r="AU3694" s="95">
        <f>IF($AR$3539&gt;0,IPMT('Assumptions (CSP)'!$V$7,Model!Z$1,'Assumptions (CSP)'!$V$10,'Assumptions (CSP)'!$V$5*Model!$AR$3539*AVERAGE('Assumptions (CSP)'!$AN$2:$AP$2)/10^9),0)</f>
        <v>-0.000000002650897836</v>
      </c>
      <c r="AV3694" s="95">
        <f>IF($AR$3539&gt;0,IPMT('Assumptions (CSP)'!$V$7,Model!AA$1,'Assumptions (CSP)'!$V$10,'Assumptions (CSP)'!$V$5*Model!$AR$3539*AVERAGE('Assumptions (CSP)'!$AN$2:$AP$2)/10^9),0)</f>
        <v>-0.000000002481929115</v>
      </c>
      <c r="AW3694" s="95">
        <f>IF($AR$3539&gt;0,IPMT('Assumptions (CSP)'!$V$7,Model!AB$1,'Assumptions (CSP)'!$V$10,'Assumptions (CSP)'!$V$5*Model!$AR$3539*AVERAGE('Assumptions (CSP)'!$AN$2:$AP$2)/10^9),0)</f>
        <v>-0.000000002304934379</v>
      </c>
      <c r="AX3694" s="95">
        <f>IF($AR$3539&gt;0,IPMT('Assumptions (CSP)'!$V$7,Model!AC$1,'Assumptions (CSP)'!$V$10,'Assumptions (CSP)'!$V$5*Model!$AR$3539*AVERAGE('Assumptions (CSP)'!$AN$2:$AP$2)/10^9),0)</f>
        <v>-0.000000002119532394</v>
      </c>
      <c r="AY3694" s="95">
        <f>IF($AR$3539&gt;0,IPMT('Assumptions (CSP)'!$V$7,Model!AD$1,'Assumptions (CSP)'!$V$10,'Assumptions (CSP)'!$V$5*Model!$AR$3539*AVERAGE('Assumptions (CSP)'!$AN$2:$AP$2)/10^9),0)</f>
        <v>-0.000000001925323814</v>
      </c>
      <c r="AZ3694" s="95">
        <f>IF($AR$3539&gt;0,IPMT('Assumptions (CSP)'!$V$7,Model!AE$1,'Assumptions (CSP)'!$V$10,'Assumptions (CSP)'!$V$5*Model!$AR$3539*AVERAGE('Assumptions (CSP)'!$AN$2:$AP$2)/10^9),0)</f>
        <v>-0.000000001721890326</v>
      </c>
      <c r="BA3694" s="95">
        <f>IF($AR$3539&gt;0,IPMT('Assumptions (CSP)'!$V$7,Model!AF$1,'Assumptions (CSP)'!$V$10,'Assumptions (CSP)'!$V$5*Model!$AR$3539*AVERAGE('Assumptions (CSP)'!$AN$2:$AP$2)/10^9),0)</f>
        <v>-0.000000001508793748</v>
      </c>
      <c r="BB3694" s="95">
        <f>IF($AR$3539&gt;0,IPMT('Assumptions (CSP)'!$V$7,Model!AG$1,'Assumptions (CSP)'!$V$10,'Assumptions (CSP)'!$V$5*Model!$AR$3539*AVERAGE('Assumptions (CSP)'!$AN$2:$AP$2)/10^9),0)</f>
        <v>-0.000000001285575083</v>
      </c>
      <c r="BC3694" s="95">
        <f>IF($AR$3539&gt;0,IPMT('Assumptions (CSP)'!$V$7,Model!AH$1,'Assumptions (CSP)'!$V$10,'Assumptions (CSP)'!$V$5*Model!$AR$3539*AVERAGE('Assumptions (CSP)'!$AN$2:$AP$2)/10^9),0)</f>
        <v>-0.00000000105175353</v>
      </c>
      <c r="BD3694" s="95">
        <f>IF($AR$3539&gt;0,IPMT('Assumptions (CSP)'!$V$7,Model!AI$1,'Assumptions (CSP)'!$V$10,'Assumptions (CSP)'!$V$5*Model!$AR$3539*AVERAGE('Assumptions (CSP)'!$AN$2:$AP$2)/10^9),0)</f>
        <v>-0.0000000008068254546</v>
      </c>
      <c r="BE3694" s="95">
        <f>IF($AR$3539&gt;0,IPMT('Assumptions (CSP)'!$V$7,Model!AJ$1,'Assumptions (CSP)'!$V$10,'Assumptions (CSP)'!$V$5*Model!$AR$3539*AVERAGE('Assumptions (CSP)'!$AN$2:$AP$2)/10^9),0)</f>
        <v>-0.0000000005502632951</v>
      </c>
      <c r="BF3694" s="95">
        <f>IF($AR$3539&gt;0,IPMT('Assumptions (CSP)'!$V$7,Model!AK$1,'Assumptions (CSP)'!$V$10,'Assumptions (CSP)'!$V$5*Model!$AR$3539*AVERAGE('Assumptions (CSP)'!$AN$2:$AP$2)/10^9),0)</f>
        <v>-0.000000000281514433</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-0.000000003154553394</v>
      </c>
      <c r="AT3695" s="95">
        <f>IF($AS$3539&gt;0,IPMT('Assumptions (CSP)'!$V$7,Model!X$1,'Assumptions (CSP)'!$V$10,'Assumptions (CSP)'!$V$5*Model!$AS$3539*AVERAGE('Assumptions (CSP)'!$AO$2:$AQ$2)/10^9),0)</f>
        <v>-0.000000003005591804</v>
      </c>
      <c r="AU3695" s="95">
        <f>IF($AS$3539&gt;0,IPMT('Assumptions (CSP)'!$V$7,Model!Y$1,'Assumptions (CSP)'!$V$10,'Assumptions (CSP)'!$V$5*Model!$AS$3539*AVERAGE('Assumptions (CSP)'!$AO$2:$AQ$2)/10^9),0)</f>
        <v>-0.000000002849554539</v>
      </c>
      <c r="AV3695" s="95">
        <f>IF($AS$3539&gt;0,IPMT('Assumptions (CSP)'!$V$7,Model!Z$1,'Assumptions (CSP)'!$V$10,'Assumptions (CSP)'!$V$5*Model!$AS$3539*AVERAGE('Assumptions (CSP)'!$AO$2:$AQ$2)/10^9),0)</f>
        <v>-0.000000002686105504</v>
      </c>
      <c r="AW3695" s="95">
        <f>IF($AS$3539&gt;0,IPMT('Assumptions (CSP)'!$V$7,Model!AA$1,'Assumptions (CSP)'!$V$10,'Assumptions (CSP)'!$V$5*Model!$AS$3539*AVERAGE('Assumptions (CSP)'!$AO$2:$AQ$2)/10^9),0)</f>
        <v>-0.000000002514892639</v>
      </c>
      <c r="AX3695" s="95">
        <f>IF($AS$3539&gt;0,IPMT('Assumptions (CSP)'!$V$7,Model!AB$1,'Assumptions (CSP)'!$V$10,'Assumptions (CSP)'!$V$5*Model!$AS$3539*AVERAGE('Assumptions (CSP)'!$AO$2:$AQ$2)/10^9),0)</f>
        <v>-0.000000002335547163</v>
      </c>
      <c r="AY3695" s="95">
        <f>IF($AS$3539&gt;0,IPMT('Assumptions (CSP)'!$V$7,Model!AC$1,'Assumptions (CSP)'!$V$10,'Assumptions (CSP)'!$V$5*Model!$AS$3539*AVERAGE('Assumptions (CSP)'!$AO$2:$AQ$2)/10^9),0)</f>
        <v>-0.000000002147682777</v>
      </c>
      <c r="AZ3695" s="95">
        <f>IF($AS$3539&gt;0,IPMT('Assumptions (CSP)'!$V$7,Model!AD$1,'Assumptions (CSP)'!$V$10,'Assumptions (CSP)'!$V$5*Model!$AS$3539*AVERAGE('Assumptions (CSP)'!$AO$2:$AQ$2)/10^9),0)</f>
        <v>-0.000000001950894833</v>
      </c>
      <c r="BA3695" s="95">
        <f>IF($AS$3539&gt;0,IPMT('Assumptions (CSP)'!$V$7,Model!AE$1,'Assumptions (CSP)'!$V$10,'Assumptions (CSP)'!$V$5*Model!$AS$3539*AVERAGE('Assumptions (CSP)'!$AO$2:$AQ$2)/10^9),0)</f>
        <v>-0.000000001744759462</v>
      </c>
      <c r="BB3695" s="95">
        <f>IF($AS$3539&gt;0,IPMT('Assumptions (CSP)'!$V$7,Model!AF$1,'Assumptions (CSP)'!$V$10,'Assumptions (CSP)'!$V$5*Model!$AS$3539*AVERAGE('Assumptions (CSP)'!$AO$2:$AQ$2)/10^9),0)</f>
        <v>-0.00000000152883266</v>
      </c>
      <c r="BC3695" s="95">
        <f>IF($AS$3539&gt;0,IPMT('Assumptions (CSP)'!$V$7,Model!AG$1,'Assumptions (CSP)'!$V$10,'Assumptions (CSP)'!$V$5*Model!$AS$3539*AVERAGE('Assumptions (CSP)'!$AO$2:$AQ$2)/10^9),0)</f>
        <v>-0.000000001302649335</v>
      </c>
      <c r="BD3695" s="95">
        <f>IF($AS$3539&gt;0,IPMT('Assumptions (CSP)'!$V$7,Model!AH$1,'Assumptions (CSP)'!$V$10,'Assumptions (CSP)'!$V$5*Model!$AS$3539*AVERAGE('Assumptions (CSP)'!$AO$2:$AQ$2)/10^9),0)</f>
        <v>-0.000000001065722303</v>
      </c>
      <c r="BE3695" s="95">
        <f>IF($AS$3539&gt;0,IPMT('Assumptions (CSP)'!$V$7,Model!AI$1,'Assumptions (CSP)'!$V$10,'Assumptions (CSP)'!$V$5*Model!$AS$3539*AVERAGE('Assumptions (CSP)'!$AO$2:$AQ$2)/10^9),0)</f>
        <v>-0.0000000008175412362</v>
      </c>
      <c r="BF3695" s="95">
        <f>IF($AS$3539&gt;0,IPMT('Assumptions (CSP)'!$V$7,Model!AJ$1,'Assumptions (CSP)'!$V$10,'Assumptions (CSP)'!$V$5*Model!$AS$3539*AVERAGE('Assumptions (CSP)'!$AO$2:$AQ$2)/10^9),0)</f>
        <v>-0.0000000005575715688</v>
      </c>
      <c r="BG3695" s="95">
        <f>IF($AS$3539&gt;0,IPMT('Assumptions (CSP)'!$V$7,Model!AK$1,'Assumptions (CSP)'!$V$10,'Assumptions (CSP)'!$V$5*Model!$AS$3539*AVERAGE('Assumptions (CSP)'!$AO$2:$AQ$2)/10^9),0)</f>
        <v>-0.0000000002852533423</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-0.000000003197374538</v>
      </c>
      <c r="AU3696" s="95">
        <f>IF($AT$3539&gt;0,IPMT('Assumptions (CSP)'!$V$7,Model!X$1,'Assumptions (CSP)'!$V$10,'Assumptions (CSP)'!$V$5*Model!$AT$3539*AVERAGE('Assumptions (CSP)'!$AP$2:$AR$2)/10^9),0)</f>
        <v>-0.000000003046390886</v>
      </c>
      <c r="AV3696" s="95">
        <f>IF($AT$3539&gt;0,IPMT('Assumptions (CSP)'!$V$7,Model!Y$1,'Assumptions (CSP)'!$V$10,'Assumptions (CSP)'!$V$5*Model!$AT$3539*AVERAGE('Assumptions (CSP)'!$AP$2:$AR$2)/10^9),0)</f>
        <v>-0.000000002888235509</v>
      </c>
      <c r="AW3696" s="95">
        <f>IF($AT$3539&gt;0,IPMT('Assumptions (CSP)'!$V$7,Model!Z$1,'Assumptions (CSP)'!$V$10,'Assumptions (CSP)'!$V$5*Model!$AT$3539*AVERAGE('Assumptions (CSP)'!$AP$2:$AR$2)/10^9),0)</f>
        <v>-0.000000002722567752</v>
      </c>
      <c r="AX3696" s="95">
        <f>IF($AT$3539&gt;0,IPMT('Assumptions (CSP)'!$V$7,Model!AA$1,'Assumptions (CSP)'!$V$10,'Assumptions (CSP)'!$V$5*Model!$AT$3539*AVERAGE('Assumptions (CSP)'!$AP$2:$AR$2)/10^9),0)</f>
        <v>-0.000000002549030777</v>
      </c>
      <c r="AY3696" s="95">
        <f>IF($AT$3539&gt;0,IPMT('Assumptions (CSP)'!$V$7,Model!AB$1,'Assumptions (CSP)'!$V$10,'Assumptions (CSP)'!$V$5*Model!$AT$3539*AVERAGE('Assumptions (CSP)'!$AP$2:$AR$2)/10^9),0)</f>
        <v>-0.000000002367250796</v>
      </c>
      <c r="AZ3696" s="95">
        <f>IF($AT$3539&gt;0,IPMT('Assumptions (CSP)'!$V$7,Model!AC$1,'Assumptions (CSP)'!$V$10,'Assumptions (CSP)'!$V$5*Model!$AT$3539*AVERAGE('Assumptions (CSP)'!$AP$2:$AR$2)/10^9),0)</f>
        <v>-0.000000002176836265</v>
      </c>
      <c r="BA3696" s="95">
        <f>IF($AT$3539&gt;0,IPMT('Assumptions (CSP)'!$V$7,Model!AD$1,'Assumptions (CSP)'!$V$10,'Assumptions (CSP)'!$V$5*Model!$AT$3539*AVERAGE('Assumptions (CSP)'!$AP$2:$AR$2)/10^9),0)</f>
        <v>-0.000000001977377044</v>
      </c>
      <c r="BB3696" s="95">
        <f>IF($AT$3539&gt;0,IPMT('Assumptions (CSP)'!$V$7,Model!AE$1,'Assumptions (CSP)'!$V$10,'Assumptions (CSP)'!$V$5*Model!$AT$3539*AVERAGE('Assumptions (CSP)'!$AP$2:$AR$2)/10^9),0)</f>
        <v>-0.000000001768443511</v>
      </c>
      <c r="BC3696" s="95">
        <f>IF($AT$3539&gt;0,IPMT('Assumptions (CSP)'!$V$7,Model!AF$1,'Assumptions (CSP)'!$V$10,'Assumptions (CSP)'!$V$5*Model!$AT$3539*AVERAGE('Assumptions (CSP)'!$AP$2:$AR$2)/10^9),0)</f>
        <v>-0.000000001549585634</v>
      </c>
      <c r="BD3696" s="95">
        <f>IF($AT$3539&gt;0,IPMT('Assumptions (CSP)'!$V$7,Model!AG$1,'Assumptions (CSP)'!$V$10,'Assumptions (CSP)'!$V$5*Model!$AT$3539*AVERAGE('Assumptions (CSP)'!$AP$2:$AR$2)/10^9),0)</f>
        <v>-0.000000001320332008</v>
      </c>
      <c r="BE3696" s="95">
        <f>IF($AT$3539&gt;0,IPMT('Assumptions (CSP)'!$V$7,Model!AH$1,'Assumptions (CSP)'!$V$10,'Assumptions (CSP)'!$V$5*Model!$AT$3539*AVERAGE('Assumptions (CSP)'!$AP$2:$AR$2)/10^9),0)</f>
        <v>-0.000000001080188835</v>
      </c>
      <c r="BF3696" s="95">
        <f>IF($AT$3539&gt;0,IPMT('Assumptions (CSP)'!$V$7,Model!AI$1,'Assumptions (CSP)'!$V$10,'Assumptions (CSP)'!$V$5*Model!$AT$3539*AVERAGE('Assumptions (CSP)'!$AP$2:$AR$2)/10^9),0)</f>
        <v>-0.0000000008286388613</v>
      </c>
      <c r="BG3696" s="95">
        <f>IF($AT$3539&gt;0,IPMT('Assumptions (CSP)'!$V$7,Model!AJ$1,'Assumptions (CSP)'!$V$10,'Assumptions (CSP)'!$V$5*Model!$AT$3539*AVERAGE('Assumptions (CSP)'!$AP$2:$AR$2)/10^9),0)</f>
        <v>-0.0000000005651402638</v>
      </c>
      <c r="BH3696" s="95">
        <f>IF($AT$3539&gt;0,IPMT('Assumptions (CSP)'!$V$7,Model!AK$1,'Assumptions (CSP)'!$V$10,'Assumptions (CSP)'!$V$5*Model!$AT$3539*AVERAGE('Assumptions (CSP)'!$AP$2:$AR$2)/10^9),0)</f>
        <v>-0.000000000289125483</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-0.00000000324521725</v>
      </c>
      <c r="AV3697" s="95">
        <f>IF($AU$3539&gt;0,IPMT('Assumptions (CSP)'!$V$7,Model!X$1,'Assumptions (CSP)'!$V$10,'Assumptions (CSP)'!$V$5*Model!$AU$3539*AVERAGE('Assumptions (CSP)'!$AQ$2:$AS$2)/10^9),0)</f>
        <v>-0.00000000309197441</v>
      </c>
      <c r="AW3697" s="95">
        <f>IF($AU$3539&gt;0,IPMT('Assumptions (CSP)'!$V$7,Model!Y$1,'Assumptions (CSP)'!$V$10,'Assumptions (CSP)'!$V$5*Model!$AU$3539*AVERAGE('Assumptions (CSP)'!$AQ$2:$AS$2)/10^9),0)</f>
        <v>-0.000000002931452535</v>
      </c>
      <c r="AX3697" s="95">
        <f>IF($AU$3539&gt;0,IPMT('Assumptions (CSP)'!$V$7,Model!Z$1,'Assumptions (CSP)'!$V$10,'Assumptions (CSP)'!$V$5*Model!$AU$3539*AVERAGE('Assumptions (CSP)'!$AQ$2:$AS$2)/10^9),0)</f>
        <v>-0.000000002763305871</v>
      </c>
      <c r="AY3697" s="95">
        <f>IF($AU$3539&gt;0,IPMT('Assumptions (CSP)'!$V$7,Model!AA$1,'Assumptions (CSP)'!$V$10,'Assumptions (CSP)'!$V$5*Model!$AU$3539*AVERAGE('Assumptions (CSP)'!$AQ$2:$AS$2)/10^9),0)</f>
        <v>-0.000000002587172241</v>
      </c>
      <c r="AZ3697" s="95">
        <f>IF($AU$3539&gt;0,IPMT('Assumptions (CSP)'!$V$7,Model!AB$1,'Assumptions (CSP)'!$V$10,'Assumptions (CSP)'!$V$5*Model!$AU$3539*AVERAGE('Assumptions (CSP)'!$AQ$2:$AS$2)/10^9),0)</f>
        <v>-0.000000002402672263</v>
      </c>
      <c r="BA3697" s="95">
        <f>IF($AU$3539&gt;0,IPMT('Assumptions (CSP)'!$V$7,Model!AC$1,'Assumptions (CSP)'!$V$10,'Assumptions (CSP)'!$V$5*Model!$AU$3539*AVERAGE('Assumptions (CSP)'!$AQ$2:$AS$2)/10^9),0)</f>
        <v>-0.000000002209408536</v>
      </c>
      <c r="BB3697" s="95">
        <f>IF($AU$3539&gt;0,IPMT('Assumptions (CSP)'!$V$7,Model!AD$1,'Assumptions (CSP)'!$V$10,'Assumptions (CSP)'!$V$5*Model!$AU$3539*AVERAGE('Assumptions (CSP)'!$AQ$2:$AS$2)/10^9),0)</f>
        <v>-0.000000002006964782</v>
      </c>
      <c r="BC3697" s="95">
        <f>IF($AU$3539&gt;0,IPMT('Assumptions (CSP)'!$V$7,Model!AE$1,'Assumptions (CSP)'!$V$10,'Assumptions (CSP)'!$V$5*Model!$AU$3539*AVERAGE('Assumptions (CSP)'!$AQ$2:$AS$2)/10^9),0)</f>
        <v>-0.00000000179490495</v>
      </c>
      <c r="BD3697" s="95">
        <f>IF($AU$3539&gt;0,IPMT('Assumptions (CSP)'!$V$7,Model!AF$1,'Assumptions (CSP)'!$V$10,'Assumptions (CSP)'!$V$5*Model!$AU$3539*AVERAGE('Assumptions (CSP)'!$AQ$2:$AS$2)/10^9),0)</f>
        <v>-0.000000001572772276</v>
      </c>
      <c r="BE3697" s="95">
        <f>IF($AU$3539&gt;0,IPMT('Assumptions (CSP)'!$V$7,Model!AG$1,'Assumptions (CSP)'!$V$10,'Assumptions (CSP)'!$V$5*Model!$AU$3539*AVERAGE('Assumptions (CSP)'!$AQ$2:$AS$2)/10^9),0)</f>
        <v>-0.0000000013400883</v>
      </c>
      <c r="BF3697" s="95">
        <f>IF($AU$3539&gt;0,IPMT('Assumptions (CSP)'!$V$7,Model!AH$1,'Assumptions (CSP)'!$V$10,'Assumptions (CSP)'!$V$5*Model!$AU$3539*AVERAGE('Assumptions (CSP)'!$AQ$2:$AS$2)/10^9),0)</f>
        <v>-0.000000001096351834</v>
      </c>
      <c r="BG3697" s="95">
        <f>IF($AU$3539&gt;0,IPMT('Assumptions (CSP)'!$V$7,Model!AI$1,'Assumptions (CSP)'!$V$10,'Assumptions (CSP)'!$V$5*Model!$AU$3539*AVERAGE('Assumptions (CSP)'!$AQ$2:$AS$2)/10^9),0)</f>
        <v>-0.0000000008410378873</v>
      </c>
      <c r="BH3697" s="95">
        <f>IF($AU$3539&gt;0,IPMT('Assumptions (CSP)'!$V$7,Model!AJ$1,'Assumptions (CSP)'!$V$10,'Assumptions (CSP)'!$V$5*Model!$AU$3539*AVERAGE('Assumptions (CSP)'!$AQ$2:$AS$2)/10^9),0)</f>
        <v>-0.0000000005735965276</v>
      </c>
      <c r="BI3697" s="95">
        <f>IF($AU$3539&gt;0,IPMT('Assumptions (CSP)'!$V$7,Model!AK$1,'Assumptions (CSP)'!$V$10,'Assumptions (CSP)'!$V$5*Model!$AU$3539*AVERAGE('Assumptions (CSP)'!$AQ$2:$AS$2)/10^9),0)</f>
        <v>-0.0000000002934517034</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-0.000000003296750136</v>
      </c>
      <c r="AW3698" s="95">
        <f>IF($AV$3539&gt;0,IPMT('Assumptions (CSP)'!$V$7,Model!X$1,'Assumptions (CSP)'!$V$10,'Assumptions (CSP)'!$V$5*Model!$AV$3539*AVERAGE('Assumptions (CSP)'!$AR$2:$AT$2)/10^9),0)</f>
        <v>-0.000000003141073854</v>
      </c>
      <c r="AX3698" s="95">
        <f>IF($AV$3539&gt;0,IPMT('Assumptions (CSP)'!$V$7,Model!Y$1,'Assumptions (CSP)'!$V$10,'Assumptions (CSP)'!$V$5*Model!$AV$3539*AVERAGE('Assumptions (CSP)'!$AR$2:$AT$2)/10^9),0)</f>
        <v>-0.00000000297800295</v>
      </c>
      <c r="AY3698" s="95">
        <f>IF($AV$3539&gt;0,IPMT('Assumptions (CSP)'!$V$7,Model!Z$1,'Assumptions (CSP)'!$V$10,'Assumptions (CSP)'!$V$5*Model!$AV$3539*AVERAGE('Assumptions (CSP)'!$AR$2:$AT$2)/10^9),0)</f>
        <v>-0.000000002807186177</v>
      </c>
      <c r="AZ3698" s="95">
        <f>IF($AV$3539&gt;0,IPMT('Assumptions (CSP)'!$V$7,Model!AA$1,'Assumptions (CSP)'!$V$10,'Assumptions (CSP)'!$V$5*Model!$AV$3539*AVERAGE('Assumptions (CSP)'!$AR$2:$AT$2)/10^9),0)</f>
        <v>-0.000000002628255608</v>
      </c>
      <c r="BA3698" s="95">
        <f>IF($AV$3539&gt;0,IPMT('Assumptions (CSP)'!$V$7,Model!AB$1,'Assumptions (CSP)'!$V$10,'Assumptions (CSP)'!$V$5*Model!$AV$3539*AVERAGE('Assumptions (CSP)'!$AR$2:$AT$2)/10^9),0)</f>
        <v>-0.000000002440825836</v>
      </c>
      <c r="BB3698" s="95">
        <f>IF($AV$3539&gt;0,IPMT('Assumptions (CSP)'!$V$7,Model!AC$1,'Assumptions (CSP)'!$V$10,'Assumptions (CSP)'!$V$5*Model!$AV$3539*AVERAGE('Assumptions (CSP)'!$AR$2:$AT$2)/10^9),0)</f>
        <v>-0.000000002244493151</v>
      </c>
      <c r="BC3698" s="95">
        <f>IF($AV$3539&gt;0,IPMT('Assumptions (CSP)'!$V$7,Model!AD$1,'Assumptions (CSP)'!$V$10,'Assumptions (CSP)'!$V$5*Model!$AV$3539*AVERAGE('Assumptions (CSP)'!$AR$2:$AT$2)/10^9),0)</f>
        <v>-0.000000002038834663</v>
      </c>
      <c r="BD3698" s="95">
        <f>IF($AV$3539&gt;0,IPMT('Assumptions (CSP)'!$V$7,Model!AE$1,'Assumptions (CSP)'!$V$10,'Assumptions (CSP)'!$V$5*Model!$AV$3539*AVERAGE('Assumptions (CSP)'!$AR$2:$AT$2)/10^9),0)</f>
        <v>-0.000000001823407397</v>
      </c>
      <c r="BE3698" s="95">
        <f>IF($AV$3539&gt;0,IPMT('Assumptions (CSP)'!$V$7,Model!AF$1,'Assumptions (CSP)'!$V$10,'Assumptions (CSP)'!$V$5*Model!$AV$3539*AVERAGE('Assumptions (CSP)'!$AR$2:$AT$2)/10^9),0)</f>
        <v>-0.000000001597747335</v>
      </c>
      <c r="BF3698" s="95">
        <f>IF($AV$3539&gt;0,IPMT('Assumptions (CSP)'!$V$7,Model!AG$1,'Assumptions (CSP)'!$V$10,'Assumptions (CSP)'!$V$5*Model!$AV$3539*AVERAGE('Assumptions (CSP)'!$AR$2:$AT$2)/10^9),0)</f>
        <v>-0.000000001361368421</v>
      </c>
      <c r="BG3698" s="95">
        <f>IF($AV$3539&gt;0,IPMT('Assumptions (CSP)'!$V$7,Model!AH$1,'Assumptions (CSP)'!$V$10,'Assumptions (CSP)'!$V$5*Model!$AV$3539*AVERAGE('Assumptions (CSP)'!$AR$2:$AT$2)/10^9),0)</f>
        <v>-0.000000001113761508</v>
      </c>
      <c r="BH3698" s="95">
        <f>IF($AV$3539&gt;0,IPMT('Assumptions (CSP)'!$V$7,Model!AI$1,'Assumptions (CSP)'!$V$10,'Assumptions (CSP)'!$V$5*Model!$AV$3539*AVERAGE('Assumptions (CSP)'!$AR$2:$AT$2)/10^9),0)</f>
        <v>-0.0000000008543932673</v>
      </c>
      <c r="BI3698" s="95">
        <f>IF($AV$3539&gt;0,IPMT('Assumptions (CSP)'!$V$7,Model!AJ$1,'Assumptions (CSP)'!$V$10,'Assumptions (CSP)'!$V$5*Model!$AV$3539*AVERAGE('Assumptions (CSP)'!$AR$2:$AT$2)/10^9),0)</f>
        <v>-0.0000000005827050347</v>
      </c>
      <c r="BJ3698" s="95">
        <f>IF($AV$3539&gt;0,IPMT('Assumptions (CSP)'!$V$7,Model!AK$1,'Assumptions (CSP)'!$V$10,'Assumptions (CSP)'!$V$5*Model!$AV$3539*AVERAGE('Assumptions (CSP)'!$AR$2:$AT$2)/10^9),0)</f>
        <v>-0.0000000002981116112</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-0.000000003351122043</v>
      </c>
      <c r="AX3699" s="95">
        <f>IF($AW$3539&gt;0,IPMT('Assumptions (CSP)'!$V$7,Model!X$1,'Assumptions (CSP)'!$V$10,'Assumptions (CSP)'!$V$5*Model!$AW$3539*AVERAGE('Assumptions (CSP)'!$AS$2:$AU$2)/10^9),0)</f>
        <v>-0.000000003192878259</v>
      </c>
      <c r="AY3699" s="95">
        <f>IF($AW$3539&gt;0,IPMT('Assumptions (CSP)'!$V$7,Model!Y$1,'Assumptions (CSP)'!$V$10,'Assumptions (CSP)'!$V$5*Model!$AW$3539*AVERAGE('Assumptions (CSP)'!$AS$2:$AU$2)/10^9),0)</f>
        <v>-0.000000003027117895</v>
      </c>
      <c r="AZ3699" s="95">
        <f>IF($AW$3539&gt;0,IPMT('Assumptions (CSP)'!$V$7,Model!Z$1,'Assumptions (CSP)'!$V$10,'Assumptions (CSP)'!$V$5*Model!$AW$3539*AVERAGE('Assumptions (CSP)'!$AS$2:$AU$2)/10^9),0)</f>
        <v>-0.000000002853483913</v>
      </c>
      <c r="BA3699" s="95">
        <f>IF($AW$3539&gt;0,IPMT('Assumptions (CSP)'!$V$7,Model!AA$1,'Assumptions (CSP)'!$V$10,'Assumptions (CSP)'!$V$5*Model!$AW$3539*AVERAGE('Assumptions (CSP)'!$AS$2:$AU$2)/10^9),0)</f>
        <v>-0.000000002671602318</v>
      </c>
      <c r="BB3699" s="95">
        <f>IF($AW$3539&gt;0,IPMT('Assumptions (CSP)'!$V$7,Model!AB$1,'Assumptions (CSP)'!$V$10,'Assumptions (CSP)'!$V$5*Model!$AW$3539*AVERAGE('Assumptions (CSP)'!$AS$2:$AU$2)/10^9),0)</f>
        <v>-0.000000002481081346</v>
      </c>
      <c r="BC3699" s="95">
        <f>IF($AW$3539&gt;0,IPMT('Assumptions (CSP)'!$V$7,Model!AC$1,'Assumptions (CSP)'!$V$10,'Assumptions (CSP)'!$V$5*Model!$AW$3539*AVERAGE('Assumptions (CSP)'!$AS$2:$AU$2)/10^9),0)</f>
        <v>-0.000000002281510629</v>
      </c>
      <c r="BD3699" s="95">
        <f>IF($AW$3539&gt;0,IPMT('Assumptions (CSP)'!$V$7,Model!AD$1,'Assumptions (CSP)'!$V$10,'Assumptions (CSP)'!$V$5*Model!$AW$3539*AVERAGE('Assumptions (CSP)'!$AS$2:$AU$2)/10^9),0)</f>
        <v>-0.000000002072460302</v>
      </c>
      <c r="BE3699" s="95">
        <f>IF($AW$3539&gt;0,IPMT('Assumptions (CSP)'!$V$7,Model!AE$1,'Assumptions (CSP)'!$V$10,'Assumptions (CSP)'!$V$5*Model!$AW$3539*AVERAGE('Assumptions (CSP)'!$AS$2:$AU$2)/10^9),0)</f>
        <v>-0.000000001853480085</v>
      </c>
      <c r="BF3699" s="95">
        <f>IF($AW$3539&gt;0,IPMT('Assumptions (CSP)'!$V$7,Model!AF$1,'Assumptions (CSP)'!$V$10,'Assumptions (CSP)'!$V$5*Model!$AW$3539*AVERAGE('Assumptions (CSP)'!$AS$2:$AU$2)/10^9),0)</f>
        <v>-0.000000001624098307</v>
      </c>
      <c r="BG3699" s="95">
        <f>IF($AW$3539&gt;0,IPMT('Assumptions (CSP)'!$V$7,Model!AG$1,'Assumptions (CSP)'!$V$10,'Assumptions (CSP)'!$V$5*Model!$AW$3539*AVERAGE('Assumptions (CSP)'!$AS$2:$AU$2)/10^9),0)</f>
        <v>-0.000000001383820896</v>
      </c>
      <c r="BH3699" s="95">
        <f>IF($AW$3539&gt;0,IPMT('Assumptions (CSP)'!$V$7,Model!AH$1,'Assumptions (CSP)'!$V$10,'Assumptions (CSP)'!$V$5*Model!$AW$3539*AVERAGE('Assumptions (CSP)'!$AS$2:$AU$2)/10^9),0)</f>
        <v>-0.000000001132130307</v>
      </c>
      <c r="BI3699" s="95">
        <f>IF($AW$3539&gt;0,IPMT('Assumptions (CSP)'!$V$7,Model!AI$1,'Assumptions (CSP)'!$V$10,'Assumptions (CSP)'!$V$5*Model!$AW$3539*AVERAGE('Assumptions (CSP)'!$AS$2:$AU$2)/10^9),0)</f>
        <v>-0.0000000008684844146</v>
      </c>
      <c r="BJ3699" s="95">
        <f>IF($AW$3539&gt;0,IPMT('Assumptions (CSP)'!$V$7,Model!AJ$1,'Assumptions (CSP)'!$V$10,'Assumptions (CSP)'!$V$5*Model!$AW$3539*AVERAGE('Assumptions (CSP)'!$AS$2:$AU$2)/10^9),0)</f>
        <v>-0.0000000005923153428</v>
      </c>
      <c r="BK3699" s="95">
        <f>IF($AW$3539&gt;0,IPMT('Assumptions (CSP)'!$V$7,Model!AK$1,'Assumptions (CSP)'!$V$10,'Assumptions (CSP)'!$V$5*Model!$AW$3539*AVERAGE('Assumptions (CSP)'!$AS$2:$AU$2)/10^9),0)</f>
        <v>-0.0000000003030282401</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-0.000000003406914839</v>
      </c>
      <c r="AY3700" s="95">
        <f>IF($AX$3539&gt;0,IPMT('Assumptions (CSP)'!$V$7,Model!X$1,'Assumptions (CSP)'!$V$10,'Assumptions (CSP)'!$V$5*Model!$AX$3539*AVERAGE('Assumptions (CSP)'!$AT$2:$AV$2)/10^9),0)</f>
        <v>-0.000000003246036455</v>
      </c>
      <c r="AZ3700" s="95">
        <f>IF($AX$3539&gt;0,IPMT('Assumptions (CSP)'!$V$7,Model!Y$1,'Assumptions (CSP)'!$V$10,'Assumptions (CSP)'!$V$5*Model!$AX$3539*AVERAGE('Assumptions (CSP)'!$AT$2:$AV$2)/10^9),0)</f>
        <v>-0.000000003077516349</v>
      </c>
      <c r="BA3700" s="95">
        <f>IF($AX$3539&gt;0,IPMT('Assumptions (CSP)'!$V$7,Model!Z$1,'Assumptions (CSP)'!$V$10,'Assumptions (CSP)'!$V$5*Model!$AX$3539*AVERAGE('Assumptions (CSP)'!$AT$2:$AV$2)/10^9),0)</f>
        <v>-0.000000002900991537</v>
      </c>
      <c r="BB3700" s="95">
        <f>IF($AX$3539&gt;0,IPMT('Assumptions (CSP)'!$V$7,Model!AA$1,'Assumptions (CSP)'!$V$10,'Assumptions (CSP)'!$V$5*Model!$AX$3539*AVERAGE('Assumptions (CSP)'!$AT$2:$AV$2)/10^9),0)</f>
        <v>-0.000000002716081796</v>
      </c>
      <c r="BC3700" s="95">
        <f>IF($AX$3539&gt;0,IPMT('Assumptions (CSP)'!$V$7,Model!AB$1,'Assumptions (CSP)'!$V$10,'Assumptions (CSP)'!$V$5*Model!$AX$3539*AVERAGE('Assumptions (CSP)'!$AT$2:$AV$2)/10^9),0)</f>
        <v>-0.000000002522388843</v>
      </c>
      <c r="BD3700" s="95">
        <f>IF($AX$3539&gt;0,IPMT('Assumptions (CSP)'!$V$7,Model!AC$1,'Assumptions (CSP)'!$V$10,'Assumptions (CSP)'!$V$5*Model!$AX$3539*AVERAGE('Assumptions (CSP)'!$AT$2:$AV$2)/10^9),0)</f>
        <v>-0.000000002319495475</v>
      </c>
      <c r="BE3700" s="95">
        <f>IF($AX$3539&gt;0,IPMT('Assumptions (CSP)'!$V$7,Model!AD$1,'Assumptions (CSP)'!$V$10,'Assumptions (CSP)'!$V$5*Model!$AX$3539*AVERAGE('Assumptions (CSP)'!$AT$2:$AV$2)/10^9),0)</f>
        <v>-0.000000002106964672</v>
      </c>
      <c r="BF3700" s="95">
        <f>IF($AX$3539&gt;0,IPMT('Assumptions (CSP)'!$V$7,Model!AE$1,'Assumptions (CSP)'!$V$10,'Assumptions (CSP)'!$V$5*Model!$AX$3539*AVERAGE('Assumptions (CSP)'!$AT$2:$AV$2)/10^9),0)</f>
        <v>-0.000000001884338655</v>
      </c>
      <c r="BG3700" s="95">
        <f>IF($AX$3539&gt;0,IPMT('Assumptions (CSP)'!$V$7,Model!AF$1,'Assumptions (CSP)'!$V$10,'Assumptions (CSP)'!$V$5*Model!$AX$3539*AVERAGE('Assumptions (CSP)'!$AT$2:$AV$2)/10^9),0)</f>
        <v>-0.000000001651137903</v>
      </c>
      <c r="BH3700" s="95">
        <f>IF($AX$3539&gt;0,IPMT('Assumptions (CSP)'!$V$7,Model!AG$1,'Assumptions (CSP)'!$V$10,'Assumptions (CSP)'!$V$5*Model!$AX$3539*AVERAGE('Assumptions (CSP)'!$AT$2:$AV$2)/10^9),0)</f>
        <v>-0.000000001406860115</v>
      </c>
      <c r="BI3700" s="95">
        <f>IF($AX$3539&gt;0,IPMT('Assumptions (CSP)'!$V$7,Model!AH$1,'Assumptions (CSP)'!$V$10,'Assumptions (CSP)'!$V$5*Model!$AX$3539*AVERAGE('Assumptions (CSP)'!$AT$2:$AV$2)/10^9),0)</f>
        <v>-0.000000001150979132</v>
      </c>
      <c r="BJ3700" s="95">
        <f>IF($AX$3539&gt;0,IPMT('Assumptions (CSP)'!$V$7,Model!AI$1,'Assumptions (CSP)'!$V$10,'Assumptions (CSP)'!$V$5*Model!$AX$3539*AVERAGE('Assumptions (CSP)'!$AT$2:$AV$2)/10^9),0)</f>
        <v>-0.0000000008829438025</v>
      </c>
      <c r="BK3700" s="95">
        <f>IF($AX$3539&gt;0,IPMT('Assumptions (CSP)'!$V$7,Model!AJ$1,'Assumptions (CSP)'!$V$10,'Assumptions (CSP)'!$V$5*Model!$AX$3539*AVERAGE('Assumptions (CSP)'!$AT$2:$AV$2)/10^9),0)</f>
        <v>-0.0000000006021767947</v>
      </c>
      <c r="BL3700" s="95">
        <f>IF($AX$3539&gt;0,IPMT('Assumptions (CSP)'!$V$7,Model!AK$1,'Assumptions (CSP)'!$V$10,'Assumptions (CSP)'!$V$5*Model!$AX$3539*AVERAGE('Assumptions (CSP)'!$AT$2:$AV$2)/10^9),0)</f>
        <v>-0.0000000003080733541</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-0.000000003464686591</v>
      </c>
      <c r="AZ3701" s="95">
        <f>IF($AY$3539&gt;0,IPMT('Assumptions (CSP)'!$V$7,Model!X$1,'Assumptions (CSP)'!$V$10,'Assumptions (CSP)'!$V$5*Model!$AY$3539*AVERAGE('Assumptions (CSP)'!$AU$2:$AW$2)/10^9),0)</f>
        <v>-0.00000000330108016</v>
      </c>
      <c r="BA3701" s="95">
        <f>IF($AY$3539&gt;0,IPMT('Assumptions (CSP)'!$V$7,Model!Y$1,'Assumptions (CSP)'!$V$10,'Assumptions (CSP)'!$V$5*Model!$AY$3539*AVERAGE('Assumptions (CSP)'!$AU$2:$AW$2)/10^9),0)</f>
        <v>-0.000000003129702423</v>
      </c>
      <c r="BB3701" s="95">
        <f>IF($AY$3539&gt;0,IPMT('Assumptions (CSP)'!$V$7,Model!Z$1,'Assumptions (CSP)'!$V$10,'Assumptions (CSP)'!$V$5*Model!$AY$3539*AVERAGE('Assumptions (CSP)'!$AU$2:$AW$2)/10^9),0)</f>
        <v>-0.000000002950184244</v>
      </c>
      <c r="BC3701" s="95">
        <f>IF($AY$3539&gt;0,IPMT('Assumptions (CSP)'!$V$7,Model!AA$1,'Assumptions (CSP)'!$V$10,'Assumptions (CSP)'!$V$5*Model!$AY$3539*AVERAGE('Assumptions (CSP)'!$AU$2:$AW$2)/10^9),0)</f>
        <v>-0.000000002762138951</v>
      </c>
      <c r="BD3701" s="95">
        <f>IF($AY$3539&gt;0,IPMT('Assumptions (CSP)'!$V$7,Model!AB$1,'Assumptions (CSP)'!$V$10,'Assumptions (CSP)'!$V$5*Model!$AY$3539*AVERAGE('Assumptions (CSP)'!$AU$2:$AW$2)/10^9),0)</f>
        <v>-0.000000002565161507</v>
      </c>
      <c r="BE3701" s="95">
        <f>IF($AY$3539&gt;0,IPMT('Assumptions (CSP)'!$V$7,Model!AC$1,'Assumptions (CSP)'!$V$10,'Assumptions (CSP)'!$V$5*Model!$AY$3539*AVERAGE('Assumptions (CSP)'!$AU$2:$AW$2)/10^9),0)</f>
        <v>-0.000000002358827634</v>
      </c>
      <c r="BF3701" s="95">
        <f>IF($AY$3539&gt;0,IPMT('Assumptions (CSP)'!$V$7,Model!AD$1,'Assumptions (CSP)'!$V$10,'Assumptions (CSP)'!$V$5*Model!$AY$3539*AVERAGE('Assumptions (CSP)'!$AU$2:$AW$2)/10^9),0)</f>
        <v>-0.000000002142692903</v>
      </c>
      <c r="BG3701" s="95">
        <f>IF($AY$3539&gt;0,IPMT('Assumptions (CSP)'!$V$7,Model!AE$1,'Assumptions (CSP)'!$V$10,'Assumptions (CSP)'!$V$5*Model!$AY$3539*AVERAGE('Assumptions (CSP)'!$AU$2:$AW$2)/10^9),0)</f>
        <v>-0.000000001916291771</v>
      </c>
      <c r="BH3701" s="95">
        <f>IF($AY$3539&gt;0,IPMT('Assumptions (CSP)'!$V$7,Model!AF$1,'Assumptions (CSP)'!$V$10,'Assumptions (CSP)'!$V$5*Model!$AY$3539*AVERAGE('Assumptions (CSP)'!$AU$2:$AW$2)/10^9),0)</f>
        <v>-0.000000001679136586</v>
      </c>
      <c r="BI3701" s="95">
        <f>IF($AY$3539&gt;0,IPMT('Assumptions (CSP)'!$V$7,Model!AG$1,'Assumptions (CSP)'!$V$10,'Assumptions (CSP)'!$V$5*Model!$AY$3539*AVERAGE('Assumptions (CSP)'!$AU$2:$AW$2)/10^9),0)</f>
        <v>-0.00000000143071653</v>
      </c>
      <c r="BJ3701" s="95">
        <f>IF($AY$3539&gt;0,IPMT('Assumptions (CSP)'!$V$7,Model!AH$1,'Assumptions (CSP)'!$V$10,'Assumptions (CSP)'!$V$5*Model!$AY$3539*AVERAGE('Assumptions (CSP)'!$AU$2:$AW$2)/10^9),0)</f>
        <v>-0.000000001170496521</v>
      </c>
      <c r="BK3701" s="95">
        <f>IF($AY$3539&gt;0,IPMT('Assumptions (CSP)'!$V$7,Model!AI$1,'Assumptions (CSP)'!$V$10,'Assumptions (CSP)'!$V$5*Model!$AY$3539*AVERAGE('Assumptions (CSP)'!$AU$2:$AW$2)/10^9),0)</f>
        <v>-0.0000000008979160612</v>
      </c>
      <c r="BL3701" s="95">
        <f>IF($AY$3539&gt;0,IPMT('Assumptions (CSP)'!$V$7,Model!AJ$1,'Assumptions (CSP)'!$V$10,'Assumptions (CSP)'!$V$5*Model!$AY$3539*AVERAGE('Assumptions (CSP)'!$AU$2:$AW$2)/10^9),0)</f>
        <v>-0.0000000006123880298</v>
      </c>
      <c r="BM3701" s="95">
        <f>IF($AY$3539&gt;0,IPMT('Assumptions (CSP)'!$V$7,Model!AK$1,'Assumptions (CSP)'!$V$10,'Assumptions (CSP)'!$V$5*Model!$AY$3539*AVERAGE('Assumptions (CSP)'!$AU$2:$AW$2)/10^9),0)</f>
        <v>-0.000000000313297417</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-0.000000003523394375</v>
      </c>
      <c r="BA3702" s="95">
        <f>IF($AZ$3539&gt;0,IPMT('Assumptions (CSP)'!$V$7,Model!X$1,'Assumptions (CSP)'!$V$10,'Assumptions (CSP)'!$V$5*Model!$AZ$3539*AVERAGE('Assumptions (CSP)'!$AV$2:$AX$2)/10^9),0)</f>
        <v>-0.000000003357015696</v>
      </c>
      <c r="BB3702" s="95">
        <f>IF($AZ$3539&gt;0,IPMT('Assumptions (CSP)'!$V$7,Model!Y$1,'Assumptions (CSP)'!$V$10,'Assumptions (CSP)'!$V$5*Model!$AZ$3539*AVERAGE('Assumptions (CSP)'!$AV$2:$AX$2)/10^9),0)</f>
        <v>-0.000000003182734029</v>
      </c>
      <c r="BC3702" s="95">
        <f>IF($AZ$3539&gt;0,IPMT('Assumptions (CSP)'!$V$7,Model!Z$1,'Assumptions (CSP)'!$V$10,'Assumptions (CSP)'!$V$5*Model!$AZ$3539*AVERAGE('Assumptions (CSP)'!$AV$2:$AX$2)/10^9),0)</f>
        <v>-0.000000003000173984</v>
      </c>
      <c r="BD3702" s="95">
        <f>IF($AZ$3539&gt;0,IPMT('Assumptions (CSP)'!$V$7,Model!AA$1,'Assumptions (CSP)'!$V$10,'Assumptions (CSP)'!$V$5*Model!$AZ$3539*AVERAGE('Assumptions (CSP)'!$AV$2:$AX$2)/10^9),0)</f>
        <v>-0.000000002808942336</v>
      </c>
      <c r="BE3702" s="95">
        <f>IF($AZ$3539&gt;0,IPMT('Assumptions (CSP)'!$V$7,Model!AB$1,'Assumptions (CSP)'!$V$10,'Assumptions (CSP)'!$V$5*Model!$AZ$3539*AVERAGE('Assumptions (CSP)'!$AV$2:$AX$2)/10^9),0)</f>
        <v>-0.000000002608627184</v>
      </c>
      <c r="BF3702" s="95">
        <f>IF($AZ$3539&gt;0,IPMT('Assumptions (CSP)'!$V$7,Model!AC$1,'Assumptions (CSP)'!$V$10,'Assumptions (CSP)'!$V$5*Model!$AZ$3539*AVERAGE('Assumptions (CSP)'!$AV$2:$AX$2)/10^9),0)</f>
        <v>-0.000000002398797063</v>
      </c>
      <c r="BG3702" s="95">
        <f>IF($AZ$3539&gt;0,IPMT('Assumptions (CSP)'!$V$7,Model!AD$1,'Assumptions (CSP)'!$V$10,'Assumptions (CSP)'!$V$5*Model!$AZ$3539*AVERAGE('Assumptions (CSP)'!$AV$2:$AX$2)/10^9),0)</f>
        <v>-0.000000002179000012</v>
      </c>
      <c r="BH3702" s="95">
        <f>IF($AZ$3539&gt;0,IPMT('Assumptions (CSP)'!$V$7,Model!AE$1,'Assumptions (CSP)'!$V$10,'Assumptions (CSP)'!$V$5*Model!$AZ$3539*AVERAGE('Assumptions (CSP)'!$AV$2:$AX$2)/10^9),0)</f>
        <v>-0.0000000019487626</v>
      </c>
      <c r="BI3702" s="95">
        <f>IF($AZ$3539&gt;0,IPMT('Assumptions (CSP)'!$V$7,Model!AF$1,'Assumptions (CSP)'!$V$10,'Assumptions (CSP)'!$V$5*Model!$AZ$3539*AVERAGE('Assumptions (CSP)'!$AV$2:$AX$2)/10^9),0)</f>
        <v>-0.000000001707588911</v>
      </c>
      <c r="BJ3702" s="95">
        <f>IF($AZ$3539&gt;0,IPMT('Assumptions (CSP)'!$V$7,Model!AG$1,'Assumptions (CSP)'!$V$10,'Assumptions (CSP)'!$V$5*Model!$AZ$3539*AVERAGE('Assumptions (CSP)'!$AV$2:$AX$2)/10^9),0)</f>
        <v>-0.000000001454959472</v>
      </c>
      <c r="BK3702" s="95">
        <f>IF($AZ$3539&gt;0,IPMT('Assumptions (CSP)'!$V$7,Model!AH$1,'Assumptions (CSP)'!$V$10,'Assumptions (CSP)'!$V$5*Model!$AZ$3539*AVERAGE('Assumptions (CSP)'!$AV$2:$AX$2)/10^9),0)</f>
        <v>-0.000000001190330135</v>
      </c>
      <c r="BL3702" s="95">
        <f>IF($AZ$3539&gt;0,IPMT('Assumptions (CSP)'!$V$7,Model!AI$1,'Assumptions (CSP)'!$V$10,'Assumptions (CSP)'!$V$5*Model!$AZ$3539*AVERAGE('Assumptions (CSP)'!$AV$2:$AX$2)/10^9),0)</f>
        <v>-0.0000000009131309042</v>
      </c>
      <c r="BM3702" s="95">
        <f>IF($AZ$3539&gt;0,IPMT('Assumptions (CSP)'!$V$7,Model!AJ$1,'Assumptions (CSP)'!$V$10,'Assumptions (CSP)'!$V$5*Model!$AZ$3539*AVERAGE('Assumptions (CSP)'!$AV$2:$AX$2)/10^9),0)</f>
        <v>-0.0000000006227647099</v>
      </c>
      <c r="BN3702" s="95">
        <f>IF($AZ$3539&gt;0,IPMT('Assumptions (CSP)'!$V$7,Model!AK$1,'Assumptions (CSP)'!$V$10,'Assumptions (CSP)'!$V$5*Model!$AZ$3539*AVERAGE('Assumptions (CSP)'!$AV$2:$AX$2)/10^9),0)</f>
        <v>-0.0000000003186061214</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-0.000000003581932384</v>
      </c>
      <c r="BB3703" s="95">
        <f>IF($BA$3539&gt;0,IPMT('Assumptions (CSP)'!$V$7,Model!X$1,'Assumptions (CSP)'!$V$10,'Assumptions (CSP)'!$V$5*Model!$BA$3539*AVERAGE('Assumptions (CSP)'!$AW$2:$AY$2)/10^9),0)</f>
        <v>-0.000000003412789474</v>
      </c>
      <c r="BC3703" s="95">
        <f>IF($BA$3539&gt;0,IPMT('Assumptions (CSP)'!$V$7,Model!Y$1,'Assumptions (CSP)'!$V$10,'Assumptions (CSP)'!$V$5*Model!$BA$3539*AVERAGE('Assumptions (CSP)'!$AW$2:$AY$2)/10^9),0)</f>
        <v>-0.000000003235612275</v>
      </c>
      <c r="BD3703" s="95">
        <f>IF($BA$3539&gt;0,IPMT('Assumptions (CSP)'!$V$7,Model!Z$1,'Assumptions (CSP)'!$V$10,'Assumptions (CSP)'!$V$5*Model!$BA$3539*AVERAGE('Assumptions (CSP)'!$AW$2:$AY$2)/10^9),0)</f>
        <v>-0.000000003050019159</v>
      </c>
      <c r="BE3703" s="95">
        <f>IF($BA$3539&gt;0,IPMT('Assumptions (CSP)'!$V$7,Model!AA$1,'Assumptions (CSP)'!$V$10,'Assumptions (CSP)'!$V$5*Model!$BA$3539*AVERAGE('Assumptions (CSP)'!$AW$2:$AY$2)/10^9),0)</f>
        <v>-0.000000002855610371</v>
      </c>
      <c r="BF3703" s="95">
        <f>IF($BA$3539&gt;0,IPMT('Assumptions (CSP)'!$V$7,Model!AB$1,'Assumptions (CSP)'!$V$10,'Assumptions (CSP)'!$V$5*Model!$BA$3539*AVERAGE('Assumptions (CSP)'!$AW$2:$AY$2)/10^9),0)</f>
        <v>-0.000000002651967164</v>
      </c>
      <c r="BG3703" s="95">
        <f>IF($BA$3539&gt;0,IPMT('Assumptions (CSP)'!$V$7,Model!AC$1,'Assumptions (CSP)'!$V$10,'Assumptions (CSP)'!$V$5*Model!$BA$3539*AVERAGE('Assumptions (CSP)'!$AW$2:$AY$2)/10^9),0)</f>
        <v>-0.000000002438650906</v>
      </c>
      <c r="BH3703" s="95">
        <f>IF($BA$3539&gt;0,IPMT('Assumptions (CSP)'!$V$7,Model!AD$1,'Assumptions (CSP)'!$V$10,'Assumptions (CSP)'!$V$5*Model!$BA$3539*AVERAGE('Assumptions (CSP)'!$AW$2:$AY$2)/10^9),0)</f>
        <v>-0.000000002215202125</v>
      </c>
      <c r="BI3703" s="95">
        <f>IF($BA$3539&gt;0,IPMT('Assumptions (CSP)'!$V$7,Model!AE$1,'Assumptions (CSP)'!$V$10,'Assumptions (CSP)'!$V$5*Model!$BA$3539*AVERAGE('Assumptions (CSP)'!$AW$2:$AY$2)/10^9),0)</f>
        <v>-0.000000001981139527</v>
      </c>
      <c r="BJ3703" s="95">
        <f>IF($BA$3539&gt;0,IPMT('Assumptions (CSP)'!$V$7,Model!AF$1,'Assumptions (CSP)'!$V$10,'Assumptions (CSP)'!$V$5*Model!$BA$3539*AVERAGE('Assumptions (CSP)'!$AW$2:$AY$2)/10^9),0)</f>
        <v>-0.000000001735958956</v>
      </c>
      <c r="BK3703" s="95">
        <f>IF($BA$3539&gt;0,IPMT('Assumptions (CSP)'!$V$7,Model!AG$1,'Assumptions (CSP)'!$V$10,'Assumptions (CSP)'!$V$5*Model!$BA$3539*AVERAGE('Assumptions (CSP)'!$AW$2:$AY$2)/10^9),0)</f>
        <v>-0.000000001479132307</v>
      </c>
      <c r="BL3703" s="95">
        <f>IF($BA$3539&gt;0,IPMT('Assumptions (CSP)'!$V$7,Model!AH$1,'Assumptions (CSP)'!$V$10,'Assumptions (CSP)'!$V$5*Model!$BA$3539*AVERAGE('Assumptions (CSP)'!$AW$2:$AY$2)/10^9),0)</f>
        <v>-0.000000001210106393</v>
      </c>
      <c r="BM3703" s="95">
        <f>IF($BA$3539&gt;0,IPMT('Assumptions (CSP)'!$V$7,Model!AI$1,'Assumptions (CSP)'!$V$10,'Assumptions (CSP)'!$V$5*Model!$BA$3539*AVERAGE('Assumptions (CSP)'!$AW$2:$AY$2)/10^9),0)</f>
        <v>-0.0000000009283017479</v>
      </c>
      <c r="BN3703" s="95">
        <f>IF($BA$3539&gt;0,IPMT('Assumptions (CSP)'!$V$7,Model!AJ$1,'Assumptions (CSP)'!$V$10,'Assumptions (CSP)'!$V$5*Model!$BA$3539*AVERAGE('Assumptions (CSP)'!$AW$2:$AY$2)/10^9),0)</f>
        <v>-0.000000000633111382</v>
      </c>
      <c r="BO3703" s="95">
        <f>IF($BA$3539&gt;0,IPMT('Assumptions (CSP)'!$V$7,Model!AK$1,'Assumptions (CSP)'!$V$10,'Assumptions (CSP)'!$V$5*Model!$BA$3539*AVERAGE('Assumptions (CSP)'!$AW$2:$AY$2)/10^9),0)</f>
        <v>-0.0000000003238994738</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0.00000002749306284</v>
      </c>
      <c r="Y3704" s="218">
        <f t="shared" si="107"/>
        <v>0.00000005266956181</v>
      </c>
      <c r="Z3704" s="218">
        <f t="shared" si="107"/>
        <v>0.0000000925965622</v>
      </c>
      <c r="AA3704" s="218">
        <f t="shared" si="107"/>
        <v>0.0000001045850719</v>
      </c>
      <c r="AB3704" s="218">
        <f t="shared" si="107"/>
        <v>0.0000001168316214</v>
      </c>
      <c r="AC3704" s="218">
        <f t="shared" si="107"/>
        <v>0.0000001211499703</v>
      </c>
      <c r="AD3704" s="218">
        <f t="shared" si="107"/>
        <v>0.0000001178889977</v>
      </c>
      <c r="AE3704" s="218">
        <f t="shared" si="107"/>
        <v>0.000000115257462</v>
      </c>
      <c r="AF3704" s="218">
        <f t="shared" si="107"/>
        <v>0.0000001130089211</v>
      </c>
      <c r="AG3704" s="218">
        <f t="shared" si="107"/>
        <v>0.0000001109748934</v>
      </c>
      <c r="AH3704" s="218">
        <f t="shared" si="107"/>
        <v>0.0000001090922318</v>
      </c>
      <c r="AI3704" s="218">
        <f t="shared" si="107"/>
        <v>0.0000001074220693</v>
      </c>
      <c r="AJ3704" s="218">
        <f t="shared" si="107"/>
        <v>0.0000001060773589</v>
      </c>
      <c r="AK3704" s="218">
        <f t="shared" si="107"/>
        <v>0.0000001051625674</v>
      </c>
      <c r="AL3704" s="218">
        <f t="shared" si="107"/>
        <v>0.0000001046496833</v>
      </c>
      <c r="AM3704" s="218">
        <f t="shared" si="107"/>
        <v>0.0000001044507177</v>
      </c>
      <c r="AN3704" s="218">
        <f t="shared" si="107"/>
        <v>0.0000001045127172</v>
      </c>
      <c r="AO3704" s="218">
        <f t="shared" si="107"/>
        <v>0.0000001048205672</v>
      </c>
      <c r="AP3704" s="218">
        <f t="shared" si="107"/>
        <v>0.0000001053620003</v>
      </c>
      <c r="AQ3704" s="218">
        <f t="shared" si="107"/>
        <v>0.0000001061342761</v>
      </c>
      <c r="AR3704" s="218">
        <f t="shared" si="107"/>
        <v>0.0000001071287508</v>
      </c>
      <c r="AS3704" s="218">
        <f t="shared" si="107"/>
        <v>0.000000108307986</v>
      </c>
      <c r="AT3704" s="218">
        <f t="shared" si="107"/>
        <v>0.0000001096278277</v>
      </c>
      <c r="AU3704" s="218">
        <f t="shared" si="107"/>
        <v>0.0000001110772874</v>
      </c>
      <c r="AV3704" s="218">
        <f t="shared" si="107"/>
        <v>0.0000001126607291</v>
      </c>
      <c r="AW3704" s="218">
        <f t="shared" si="107"/>
        <v>0.0000001143624178</v>
      </c>
      <c r="AX3704" s="218">
        <f t="shared" si="107"/>
        <v>0.0000001161616455</v>
      </c>
      <c r="AY3704" s="218">
        <f t="shared" si="107"/>
        <v>0.0000001180480321</v>
      </c>
      <c r="AZ3704" s="218">
        <f t="shared" si="107"/>
        <v>0.0000001200093201</v>
      </c>
      <c r="BA3704" s="218">
        <f t="shared" si="107"/>
        <v>0.0000001220179354</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0.00000002749306284</v>
      </c>
      <c r="Y3726" s="95">
        <f>IF($Y$3539&gt;0,'Assumptions (CSP)'!V$11*Model!$Y$3539*AVERAGE('Assumptions (CSP)'!$T$2:$V$2)/10^9,0)</f>
        <v>0.00000002684407662</v>
      </c>
      <c r="Z3726" s="95">
        <f>IF($X$3539&gt;0,'Assumptions (CSP)'!X$11*Model!$X$3539*AVERAGE('Assumptions (CSP)'!$S$2:$U$2)/10^9,0)</f>
        <v>0.00000002639334033</v>
      </c>
      <c r="AA3726" s="95">
        <f>IF($X$3539&gt;0,'Assumptions (CSP)'!Y$11*Model!$X$3539*AVERAGE('Assumptions (CSP)'!$S$2:$U$2)/10^9,0)</f>
        <v>0.0000000158360042</v>
      </c>
      <c r="AB3726" s="95">
        <f>IF($X$3539&gt;0,'Assumptions (CSP)'!Z$11*Model!$X$3539*AVERAGE('Assumptions (CSP)'!$S$2:$U$2)/10^9,0)</f>
        <v>0.0000000158360042</v>
      </c>
      <c r="AC3726" s="95">
        <f>IF($X$3539&gt;0,'Assumptions (CSP)'!AA$11*Model!$X$3539*AVERAGE('Assumptions (CSP)'!$S$2:$U$2)/10^9,0)</f>
        <v>0.000000007918002099</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0.00000002582548518</v>
      </c>
      <c r="Z3727" s="95">
        <f>IF($Y$3539&gt;0,'Assumptions (CSP)'!W$11*Model!$Y$3539*AVERAGE('Assumptions (CSP)'!$U$2:$W$2)/10^9,0)</f>
        <v>0.00000004132077629</v>
      </c>
      <c r="AA3727" s="95">
        <f>IF($Y$3539&gt;0,'Assumptions (CSP)'!X$11*Model!$Y$3539*AVERAGE('Assumptions (CSP)'!$U$2:$W$2)/10^9,0)</f>
        <v>0.00000002479246578</v>
      </c>
      <c r="AB3727" s="95">
        <f>IF($Y$3539&gt;0,'Assumptions (CSP)'!Y$11*Model!$Y$3539*AVERAGE('Assumptions (CSP)'!$U$2:$W$2)/10^9,0)</f>
        <v>0.00000001487547947</v>
      </c>
      <c r="AC3727" s="95">
        <f>IF($Y$3539&gt;0,'Assumptions (CSP)'!Z$11*Model!$Y$3539*AVERAGE('Assumptions (CSP)'!$U$2:$W$2)/10^9,0)</f>
        <v>0.00000001487547947</v>
      </c>
      <c r="AD3727" s="95">
        <f>IF($Y$3539&gt;0,'Assumptions (CSP)'!AA$11*Model!$Y$3539*AVERAGE('Assumptions (CSP)'!$U$2:$W$2)/10^9,0)</f>
        <v>0.000000007437739733</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0.00000002488244558</v>
      </c>
      <c r="AA3728" s="95">
        <f>IF($Z$3539&gt;0,'Assumptions (CSP)'!W$11*Model!$Z$3539*AVERAGE('Assumptions (CSP)'!$V$2:$X$2)/10^9,0)</f>
        <v>0.00000003981191292</v>
      </c>
      <c r="AB3728" s="95">
        <f>IF($Z$3539&gt;0,'Assumptions (CSP)'!X$11*Model!$Z$3539*AVERAGE('Assumptions (CSP)'!$V$2:$X$2)/10^9,0)</f>
        <v>0.00000002388714775</v>
      </c>
      <c r="AC3728" s="95">
        <f>IF($Z$3539&gt;0,'Assumptions (CSP)'!Y$11*Model!$Z$3539*AVERAGE('Assumptions (CSP)'!$V$2:$X$2)/10^9,0)</f>
        <v>0.00000001433228865</v>
      </c>
      <c r="AD3728" s="95">
        <f>IF($Z$3539&gt;0,'Assumptions (CSP)'!Z$11*Model!$Z$3539*AVERAGE('Assumptions (CSP)'!$V$2:$X$2)/10^9,0)</f>
        <v>0.00000001433228865</v>
      </c>
      <c r="AE3728" s="95">
        <f>IF($Z$3539&gt;0,'Assumptions (CSP)'!AA$11*Model!$Z$3539*AVERAGE('Assumptions (CSP)'!$V$2:$X$2)/10^9,0)</f>
        <v>0.000000007166144326</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0.000000024144689</v>
      </c>
      <c r="AB3729" s="95">
        <f>IF($AA$3539&gt;0,'Assumptions (CSP)'!W$11*Model!$AA$3539*AVERAGE('Assumptions (CSP)'!$W$2:$Y$2)/10^9,0)</f>
        <v>0.0000000386315024</v>
      </c>
      <c r="AC3729" s="95">
        <f>IF($AA$3539&gt;0,'Assumptions (CSP)'!X$11*Model!$AA$3539*AVERAGE('Assumptions (CSP)'!$W$2:$Y$2)/10^9,0)</f>
        <v>0.00000002317890144</v>
      </c>
      <c r="AD3729" s="95">
        <f>IF($AA$3539&gt;0,'Assumptions (CSP)'!Y$11*Model!$AA$3539*AVERAGE('Assumptions (CSP)'!$W$2:$Y$2)/10^9,0)</f>
        <v>0.00000001390734086</v>
      </c>
      <c r="AE3729" s="95">
        <f>IF($AA$3539&gt;0,'Assumptions (CSP)'!Z$11*Model!$AA$3539*AVERAGE('Assumptions (CSP)'!$W$2:$Y$2)/10^9,0)</f>
        <v>0.00000001390734086</v>
      </c>
      <c r="AF3729" s="95">
        <f>IF($AA$3539&gt;0,'Assumptions (CSP)'!AA$11*Model!$AA$3539*AVERAGE('Assumptions (CSP)'!$W$2:$Y$2)/10^9,0)</f>
        <v>0.000000006953670432</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0.00000002360148754</v>
      </c>
      <c r="AC3730" s="95">
        <f>IF($AB$3539&gt;0,'Assumptions (CSP)'!W$11*Model!$AB$3539*AVERAGE('Assumptions (CSP)'!$X$2:$Z$2)/10^9,0)</f>
        <v>0.00000003776238006</v>
      </c>
      <c r="AD3730" s="95">
        <f>IF($AB$3539&gt;0,'Assumptions (CSP)'!X$11*Model!$AB$3539*AVERAGE('Assumptions (CSP)'!$X$2:$Z$2)/10^9,0)</f>
        <v>0.00000002265742804</v>
      </c>
      <c r="AE3730" s="95">
        <f>IF($AB$3539&gt;0,'Assumptions (CSP)'!Y$11*Model!$AB$3539*AVERAGE('Assumptions (CSP)'!$X$2:$Z$2)/10^9,0)</f>
        <v>0.00000001359445682</v>
      </c>
      <c r="AF3730" s="95">
        <f>IF($AB$3539&gt;0,'Assumptions (CSP)'!Z$11*Model!$AB$3539*AVERAGE('Assumptions (CSP)'!$X$2:$Z$2)/10^9,0)</f>
        <v>0.00000001359445682</v>
      </c>
      <c r="AG3730" s="95">
        <f>IF($AB$3539&gt;0,'Assumptions (CSP)'!AA$11*Model!$AB$3539*AVERAGE('Assumptions (CSP)'!$X$2:$Z$2)/10^9,0)</f>
        <v>0.000000006797228412</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0.00000002308291856</v>
      </c>
      <c r="AD3731" s="95">
        <f>IF($AC$3539&gt;0,'Assumptions (CSP)'!W$11*Model!$AC$3539*AVERAGE('Assumptions (CSP)'!$Y$2:$AA$2)/10^9,0)</f>
        <v>0.00000003693266969</v>
      </c>
      <c r="AE3731" s="95">
        <f>IF($AC$3539&gt;0,'Assumptions (CSP)'!X$11*Model!$AC$3539*AVERAGE('Assumptions (CSP)'!$Y$2:$AA$2)/10^9,0)</f>
        <v>0.00000002215960182</v>
      </c>
      <c r="AF3731" s="95">
        <f>IF($AC$3539&gt;0,'Assumptions (CSP)'!Y$11*Model!$AC$3539*AVERAGE('Assumptions (CSP)'!$Y$2:$AA$2)/10^9,0)</f>
        <v>0.00000001329576109</v>
      </c>
      <c r="AG3731" s="95">
        <f>IF($AC$3539&gt;0,'Assumptions (CSP)'!Z$11*Model!$AC$3539*AVERAGE('Assumptions (CSP)'!$Y$2:$AA$2)/10^9,0)</f>
        <v>0.00000001329576109</v>
      </c>
      <c r="AH3731" s="95">
        <f>IF($AC$3539&gt;0,'Assumptions (CSP)'!AA$11*Model!$AC$3539*AVERAGE('Assumptions (CSP)'!$Y$2:$AA$2)/10^9,0)</f>
        <v>0.000000006647880545</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0.00000002262153068</v>
      </c>
      <c r="AE3732" s="95">
        <f>IF($AD$3539&gt;0,'Assumptions (CSP)'!W$11*Model!$AD$3539*AVERAGE('Assumptions (CSP)'!$Z$2:$AB$2)/10^9,0)</f>
        <v>0.00000003619444909</v>
      </c>
      <c r="AF3732" s="95">
        <f>IF($AD$3539&gt;0,'Assumptions (CSP)'!X$11*Model!$AD$3539*AVERAGE('Assumptions (CSP)'!$Z$2:$AB$2)/10^9,0)</f>
        <v>0.00000002171666945</v>
      </c>
      <c r="AG3732" s="95">
        <f>IF($AD$3539&gt;0,'Assumptions (CSP)'!Y$11*Model!$AD$3539*AVERAGE('Assumptions (CSP)'!$Z$2:$AB$2)/10^9,0)</f>
        <v>0.00000001303000167</v>
      </c>
      <c r="AH3732" s="95">
        <f>IF($AD$3539&gt;0,'Assumptions (CSP)'!Z$11*Model!$AD$3539*AVERAGE('Assumptions (CSP)'!$Z$2:$AB$2)/10^9,0)</f>
        <v>0.00000001303000167</v>
      </c>
      <c r="AI3732" s="95">
        <f>IF($AD$3539&gt;0,'Assumptions (CSP)'!AA$11*Model!$AD$3539*AVERAGE('Assumptions (CSP)'!$Z$2:$AB$2)/10^9,0)</f>
        <v>0.000000006515000835</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0.00000002223546911</v>
      </c>
      <c r="AF3733" s="95">
        <f>IF($AE$3539&gt;0,'Assumptions (CSP)'!W$11*Model!$AE$3539*AVERAGE('Assumptions (CSP)'!$AA$2:$AC$2)/10^9,0)</f>
        <v>0.00000003557675058</v>
      </c>
      <c r="AG3733" s="95">
        <f>IF($AE$3539&gt;0,'Assumptions (CSP)'!X$11*Model!$AE$3539*AVERAGE('Assumptions (CSP)'!$AA$2:$AC$2)/10^9,0)</f>
        <v>0.00000002134605035</v>
      </c>
      <c r="AH3733" s="95">
        <f>IF($AE$3539&gt;0,'Assumptions (CSP)'!Y$11*Model!$AE$3539*AVERAGE('Assumptions (CSP)'!$AA$2:$AC$2)/10^9,0)</f>
        <v>0.00000001280763021</v>
      </c>
      <c r="AI3733" s="95">
        <f>IF($AE$3539&gt;0,'Assumptions (CSP)'!Z$11*Model!$AE$3539*AVERAGE('Assumptions (CSP)'!$AA$2:$AC$2)/10^9,0)</f>
        <v>0.00000001280763021</v>
      </c>
      <c r="AJ3733" s="95">
        <f>IF($AE$3539&gt;0,'Assumptions (CSP)'!AA$11*Model!$AE$3539*AVERAGE('Assumptions (CSP)'!$AA$2:$AC$2)/10^9,0)</f>
        <v>0.000000006403815104</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0.00000002187161277</v>
      </c>
      <c r="AG3734" s="95">
        <f>IF($AF$3539&gt;0,'Assumptions (CSP)'!W$11*Model!$AF$3539*AVERAGE('Assumptions (CSP)'!$AB$2:$AD$2)/10^9,0)</f>
        <v>0.00000003499458043</v>
      </c>
      <c r="AH3734" s="95">
        <f>IF($AF$3539&gt;0,'Assumptions (CSP)'!X$11*Model!$AF$3539*AVERAGE('Assumptions (CSP)'!$AB$2:$AD$2)/10^9,0)</f>
        <v>0.00000002099674826</v>
      </c>
      <c r="AI3734" s="95">
        <f>IF($AF$3539&gt;0,'Assumptions (CSP)'!Y$11*Model!$AF$3539*AVERAGE('Assumptions (CSP)'!$AB$2:$AD$2)/10^9,0)</f>
        <v>0.00000001259804896</v>
      </c>
      <c r="AJ3734" s="95">
        <f>IF($AF$3539&gt;0,'Assumptions (CSP)'!Z$11*Model!$AF$3539*AVERAGE('Assumptions (CSP)'!$AB$2:$AD$2)/10^9,0)</f>
        <v>0.00000001259804896</v>
      </c>
      <c r="AK3734" s="95">
        <f>IF($AF$3539&gt;0,'Assumptions (CSP)'!AA$11*Model!$AF$3539*AVERAGE('Assumptions (CSP)'!$AB$2:$AD$2)/10^9,0)</f>
        <v>0.000000006299024478</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0.00000002151127145</v>
      </c>
      <c r="AH3735" s="95">
        <f>IF($AG$3539&gt;0,'Assumptions (CSP)'!W$11*Model!$AG$3539*AVERAGE('Assumptions (CSP)'!$AC$2:$AE$2)/10^9,0)</f>
        <v>0.00000003441803433</v>
      </c>
      <c r="AI3735" s="95">
        <f>IF($AG$3539&gt;0,'Assumptions (CSP)'!X$11*Model!$AG$3539*AVERAGE('Assumptions (CSP)'!$AC$2:$AE$2)/10^9,0)</f>
        <v>0.0000000206508206</v>
      </c>
      <c r="AJ3735" s="95">
        <f>IF($AG$3539&gt;0,'Assumptions (CSP)'!Y$11*Model!$AG$3539*AVERAGE('Assumptions (CSP)'!$AC$2:$AE$2)/10^9,0)</f>
        <v>0.00000001239049236</v>
      </c>
      <c r="AK3735" s="95">
        <f>IF($AG$3539&gt;0,'Assumptions (CSP)'!Z$11*Model!$AG$3539*AVERAGE('Assumptions (CSP)'!$AC$2:$AE$2)/10^9,0)</f>
        <v>0.00000001239049236</v>
      </c>
      <c r="AL3735" s="95">
        <f>IF($AG$3539&gt;0,'Assumptions (CSP)'!AA$11*Model!$AG$3539*AVERAGE('Assumptions (CSP)'!$AC$2:$AE$2)/10^9,0)</f>
        <v>0.000000006195246179</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0.0000000211919368</v>
      </c>
      <c r="AI3736" s="95">
        <f>IF($AH$3539&gt;0,'Assumptions (CSP)'!W$11*Model!$AH$3539*AVERAGE('Assumptions (CSP)'!$AD$2:$AF$2)/10^9,0)</f>
        <v>0.00000003390709888</v>
      </c>
      <c r="AJ3736" s="95">
        <f>IF($AH$3539&gt;0,'Assumptions (CSP)'!X$11*Model!$AH$3539*AVERAGE('Assumptions (CSP)'!$AD$2:$AF$2)/10^9,0)</f>
        <v>0.00000002034425933</v>
      </c>
      <c r="AK3736" s="95">
        <f>IF($AH$3539&gt;0,'Assumptions (CSP)'!Y$11*Model!$AH$3539*AVERAGE('Assumptions (CSP)'!$AD$2:$AF$2)/10^9,0)</f>
        <v>0.0000000122065556</v>
      </c>
      <c r="AL3736" s="95">
        <f>IF($AH$3539&gt;0,'Assumptions (CSP)'!Z$11*Model!$AH$3539*AVERAGE('Assumptions (CSP)'!$AD$2:$AF$2)/10^9,0)</f>
        <v>0.0000000122065556</v>
      </c>
      <c r="AM3736" s="95">
        <f>IF($AH$3539&gt;0,'Assumptions (CSP)'!AA$11*Model!$AH$3539*AVERAGE('Assumptions (CSP)'!$AD$2:$AF$2)/10^9,0)</f>
        <v>0.000000006103277798</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0.00000002094346981</v>
      </c>
      <c r="AJ3737" s="95">
        <f>IF($AI$3539&gt;0,'Assumptions (CSP)'!W$11*Model!$AI$3539*AVERAGE('Assumptions (CSP)'!$AE$2:$AG$2)/10^9,0)</f>
        <v>0.0000000335095517</v>
      </c>
      <c r="AK3737" s="95">
        <f>IF($AI$3539&gt;0,'Assumptions (CSP)'!X$11*Model!$AI$3539*AVERAGE('Assumptions (CSP)'!$AE$2:$AG$2)/10^9,0)</f>
        <v>0.00000002010573102</v>
      </c>
      <c r="AL3737" s="95">
        <f>IF($AI$3539&gt;0,'Assumptions (CSP)'!Y$11*Model!$AI$3539*AVERAGE('Assumptions (CSP)'!$AE$2:$AG$2)/10^9,0)</f>
        <v>0.00000001206343861</v>
      </c>
      <c r="AM3737" s="95">
        <f>IF($AI$3539&gt;0,'Assumptions (CSP)'!Z$11*Model!$AI$3539*AVERAGE('Assumptions (CSP)'!$AE$2:$AG$2)/10^9,0)</f>
        <v>0.00000001206343861</v>
      </c>
      <c r="AN3737" s="95">
        <f>IF($AI$3539&gt;0,'Assumptions (CSP)'!AA$11*Model!$AI$3539*AVERAGE('Assumptions (CSP)'!$AE$2:$AG$2)/10^9,0)</f>
        <v>0.000000006031719307</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0.00000002083119143</v>
      </c>
      <c r="AK3738" s="95">
        <f>IF($AJ$3539&gt;0,'Assumptions (CSP)'!W$11*Model!$AJ$3539*AVERAGE('Assumptions (CSP)'!$AF$2:$AH$2)/10^9,0)</f>
        <v>0.00000003332990629</v>
      </c>
      <c r="AL3738" s="95">
        <f>IF($AJ$3539&gt;0,'Assumptions (CSP)'!X$11*Model!$AJ$3539*AVERAGE('Assumptions (CSP)'!$AF$2:$AH$2)/10^9,0)</f>
        <v>0.00000001999794378</v>
      </c>
      <c r="AM3738" s="95">
        <f>IF($AJ$3539&gt;0,'Assumptions (CSP)'!Y$11*Model!$AJ$3539*AVERAGE('Assumptions (CSP)'!$AF$2:$AH$2)/10^9,0)</f>
        <v>0.00000001199876627</v>
      </c>
      <c r="AN3738" s="95">
        <f>IF($AJ$3539&gt;0,'Assumptions (CSP)'!Z$11*Model!$AJ$3539*AVERAGE('Assumptions (CSP)'!$AF$2:$AH$2)/10^9,0)</f>
        <v>0.00000001199876627</v>
      </c>
      <c r="AO3738" s="95">
        <f>IF($AJ$3539&gt;0,'Assumptions (CSP)'!AA$11*Model!$AJ$3539*AVERAGE('Assumptions (CSP)'!$AF$2:$AH$2)/10^9,0)</f>
        <v>0.000000005999383133</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0.00000002083085769</v>
      </c>
      <c r="AL3739" s="95">
        <f>IF($AK$3539&gt;0,'Assumptions (CSP)'!W$11*Model!$AK$3539*AVERAGE('Assumptions (CSP)'!$AG$2:$AI$2)/10^9,0)</f>
        <v>0.00000003332937231</v>
      </c>
      <c r="AM3739" s="95">
        <f>IF($AK$3539&gt;0,'Assumptions (CSP)'!X$11*Model!$AK$3539*AVERAGE('Assumptions (CSP)'!$AG$2:$AI$2)/10^9,0)</f>
        <v>0.00000001999762338</v>
      </c>
      <c r="AN3739" s="95">
        <f>IF($AK$3539&gt;0,'Assumptions (CSP)'!Y$11*Model!$AK$3539*AVERAGE('Assumptions (CSP)'!$AG$2:$AI$2)/10^9,0)</f>
        <v>0.00000001199857403</v>
      </c>
      <c r="AO3739" s="95">
        <f>IF($AK$3539&gt;0,'Assumptions (CSP)'!Z$11*Model!$AK$3539*AVERAGE('Assumptions (CSP)'!$AG$2:$AI$2)/10^9,0)</f>
        <v>0.00000001199857403</v>
      </c>
      <c r="AP3739" s="95">
        <f>IF($AK$3539&gt;0,'Assumptions (CSP)'!AA$11*Model!$AK$3539*AVERAGE('Assumptions (CSP)'!$AG$2:$AI$2)/10^9,0)</f>
        <v>0.000000005999287015</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0.00000002085712678</v>
      </c>
      <c r="AM3740" s="95">
        <f>IF($AL$3539&gt;0,'Assumptions (CSP)'!W$11*Model!$AL$3539*AVERAGE('Assumptions (CSP)'!$AH$2:$AJ$2)/10^9,0)</f>
        <v>0.00000003337140285</v>
      </c>
      <c r="AN3740" s="95">
        <f>IF($AL$3539&gt;0,'Assumptions (CSP)'!X$11*Model!$AL$3539*AVERAGE('Assumptions (CSP)'!$AH$2:$AJ$2)/10^9,0)</f>
        <v>0.00000002002284171</v>
      </c>
      <c r="AO3740" s="95">
        <f>IF($AL$3539&gt;0,'Assumptions (CSP)'!Y$11*Model!$AL$3539*AVERAGE('Assumptions (CSP)'!$AH$2:$AJ$2)/10^9,0)</f>
        <v>0.00000001201370503</v>
      </c>
      <c r="AP3740" s="95">
        <f>IF($AL$3539&gt;0,'Assumptions (CSP)'!Z$11*Model!$AL$3539*AVERAGE('Assumptions (CSP)'!$AH$2:$AJ$2)/10^9,0)</f>
        <v>0.00000001201370503</v>
      </c>
      <c r="AQ3740" s="95">
        <f>IF($AL$3539&gt;0,'Assumptions (CSP)'!AA$11*Model!$AL$3539*AVERAGE('Assumptions (CSP)'!$AH$2:$AJ$2)/10^9,0)</f>
        <v>0.000000006006852513</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0.00000002091620876</v>
      </c>
      <c r="AN3741" s="95">
        <f>IF($AM$3539&gt;0,'Assumptions (CSP)'!W$11*Model!$AM$3539*AVERAGE('Assumptions (CSP)'!$AI$2:$AK$2)/10^9,0)</f>
        <v>0.00000003346593402</v>
      </c>
      <c r="AO3741" s="95">
        <f>IF($AM$3539&gt;0,'Assumptions (CSP)'!X$11*Model!$AM$3539*AVERAGE('Assumptions (CSP)'!$AI$2:$AK$2)/10^9,0)</f>
        <v>0.00000002007956041</v>
      </c>
      <c r="AP3741" s="95">
        <f>IF($AM$3539&gt;0,'Assumptions (CSP)'!Y$11*Model!$AM$3539*AVERAGE('Assumptions (CSP)'!$AI$2:$AK$2)/10^9,0)</f>
        <v>0.00000001204773625</v>
      </c>
      <c r="AQ3741" s="95">
        <f>IF($AM$3539&gt;0,'Assumptions (CSP)'!Z$11*Model!$AM$3539*AVERAGE('Assumptions (CSP)'!$AI$2:$AK$2)/10^9,0)</f>
        <v>0.00000001204773625</v>
      </c>
      <c r="AR3741" s="95">
        <f>IF($AM$3539&gt;0,'Assumptions (CSP)'!AA$11*Model!$AM$3539*AVERAGE('Assumptions (CSP)'!$AI$2:$AK$2)/10^9,0)</f>
        <v>0.000000006023868123</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0.00000002099488184</v>
      </c>
      <c r="AO3742" s="95">
        <f>IF($AN$3539&gt;0,'Assumptions (CSP)'!W$11*Model!$AN$3539*AVERAGE('Assumptions (CSP)'!$AJ$2:$AL$2)/10^9,0)</f>
        <v>0.00000003359181095</v>
      </c>
      <c r="AP3742" s="95">
        <f>IF($AN$3539&gt;0,'Assumptions (CSP)'!X$11*Model!$AN$3539*AVERAGE('Assumptions (CSP)'!$AJ$2:$AL$2)/10^9,0)</f>
        <v>0.00000002015508657</v>
      </c>
      <c r="AQ3742" s="95">
        <f>IF($AN$3539&gt;0,'Assumptions (CSP)'!Y$11*Model!$AN$3539*AVERAGE('Assumptions (CSP)'!$AJ$2:$AL$2)/10^9,0)</f>
        <v>0.00000001209305194</v>
      </c>
      <c r="AR3742" s="95">
        <f>IF($AN$3539&gt;0,'Assumptions (CSP)'!Z$11*Model!$AN$3539*AVERAGE('Assumptions (CSP)'!$AJ$2:$AL$2)/10^9,0)</f>
        <v>0.00000001209305194</v>
      </c>
      <c r="AS3742" s="95">
        <f>IF($AN$3539&gt;0,'Assumptions (CSP)'!AA$11*Model!$AN$3539*AVERAGE('Assumptions (CSP)'!$AJ$2:$AL$2)/10^9,0)</f>
        <v>0.000000006046525971</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0.00000002113753363</v>
      </c>
      <c r="AP3743" s="95">
        <f>IF($AO$3539&gt;0,'Assumptions (CSP)'!W$11*Model!$AO$3539*AVERAGE('Assumptions (CSP)'!$AK$2:$AM$2)/10^9,0)</f>
        <v>0.00000003382005381</v>
      </c>
      <c r="AQ3743" s="95">
        <f>IF($AO$3539&gt;0,'Assumptions (CSP)'!X$11*Model!$AO$3539*AVERAGE('Assumptions (CSP)'!$AK$2:$AM$2)/10^9,0)</f>
        <v>0.00000002029203229</v>
      </c>
      <c r="AR3743" s="95">
        <f>IF($AO$3539&gt;0,'Assumptions (CSP)'!Y$11*Model!$AO$3539*AVERAGE('Assumptions (CSP)'!$AK$2:$AM$2)/10^9,0)</f>
        <v>0.00000001217521937</v>
      </c>
      <c r="AS3743" s="95">
        <f>IF($AO$3539&gt;0,'Assumptions (CSP)'!Z$11*Model!$AO$3539*AVERAGE('Assumptions (CSP)'!$AK$2:$AM$2)/10^9,0)</f>
        <v>0.00000001217521937</v>
      </c>
      <c r="AT3743" s="95">
        <f>IF($AO$3539&gt;0,'Assumptions (CSP)'!AA$11*Model!$AO$3539*AVERAGE('Assumptions (CSP)'!$AK$2:$AM$2)/10^9,0)</f>
        <v>0.000000006087609686</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0.0000000213261316</v>
      </c>
      <c r="AQ3744" s="95">
        <f>IF($AP$3539&gt;0,'Assumptions (CSP)'!W$11*Model!$AP$3539*AVERAGE('Assumptions (CSP)'!$AL$2:$AN$2)/10^9,0)</f>
        <v>0.00000003412181057</v>
      </c>
      <c r="AR3744" s="95">
        <f>IF($AP$3539&gt;0,'Assumptions (CSP)'!X$11*Model!$AP$3539*AVERAGE('Assumptions (CSP)'!$AL$2:$AN$2)/10^9,0)</f>
        <v>0.00000002047308634</v>
      </c>
      <c r="AS3744" s="95">
        <f>IF($AP$3539&gt;0,'Assumptions (CSP)'!Y$11*Model!$AP$3539*AVERAGE('Assumptions (CSP)'!$AL$2:$AN$2)/10^9,0)</f>
        <v>0.0000000122838518</v>
      </c>
      <c r="AT3744" s="95">
        <f>IF($AP$3539&gt;0,'Assumptions (CSP)'!Z$11*Model!$AP$3539*AVERAGE('Assumptions (CSP)'!$AL$2:$AN$2)/10^9,0)</f>
        <v>0.0000000122838518</v>
      </c>
      <c r="AU3744" s="95">
        <f>IF($AP$3539&gt;0,'Assumptions (CSP)'!AA$11*Model!$AP$3539*AVERAGE('Assumptions (CSP)'!$AL$2:$AN$2)/10^9,0)</f>
        <v>0.000000006141925902</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0.00000002157279252</v>
      </c>
      <c r="AR3745" s="95">
        <f>IF($AQ$3539&gt;0,'Assumptions (CSP)'!W$11*Model!$AQ$3539*AVERAGE('Assumptions (CSP)'!$AM$2:$AO$2)/10^9,0)</f>
        <v>0.00000003451646803</v>
      </c>
      <c r="AS3745" s="95">
        <f>IF($AQ$3539&gt;0,'Assumptions (CSP)'!X$11*Model!$AQ$3539*AVERAGE('Assumptions (CSP)'!$AM$2:$AO$2)/10^9,0)</f>
        <v>0.00000002070988082</v>
      </c>
      <c r="AT3745" s="95">
        <f>IF($AQ$3539&gt;0,'Assumptions (CSP)'!Y$11*Model!$AQ$3539*AVERAGE('Assumptions (CSP)'!$AM$2:$AO$2)/10^9,0)</f>
        <v>0.00000001242592849</v>
      </c>
      <c r="AU3745" s="95">
        <f>IF($AQ$3539&gt;0,'Assumptions (CSP)'!Z$11*Model!$AQ$3539*AVERAGE('Assumptions (CSP)'!$AM$2:$AO$2)/10^9,0)</f>
        <v>0.00000001242592849</v>
      </c>
      <c r="AV3745" s="95">
        <f>IF($AQ$3539&gt;0,'Assumptions (CSP)'!AA$11*Model!$AQ$3539*AVERAGE('Assumptions (CSP)'!$AM$2:$AO$2)/10^9,0)</f>
        <v>0.000000006212964245</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0.00000002184705703</v>
      </c>
      <c r="AS3746" s="95">
        <f>IF($AR$3539&gt;0,'Assumptions (CSP)'!W$11*Model!$AR$3539*AVERAGE('Assumptions (CSP)'!$AN$2:$AP$2)/10^9,0)</f>
        <v>0.00000003495529124</v>
      </c>
      <c r="AT3746" s="95">
        <f>IF($AR$3539&gt;0,'Assumptions (CSP)'!X$11*Model!$AR$3539*AVERAGE('Assumptions (CSP)'!$AN$2:$AP$2)/10^9,0)</f>
        <v>0.00000002097317475</v>
      </c>
      <c r="AU3746" s="95">
        <f>IF($AR$3539&gt;0,'Assumptions (CSP)'!Y$11*Model!$AR$3539*AVERAGE('Assumptions (CSP)'!$AN$2:$AP$2)/10^9,0)</f>
        <v>0.00000001258390485</v>
      </c>
      <c r="AV3746" s="95">
        <f>IF($AR$3539&gt;0,'Assumptions (CSP)'!Z$11*Model!$AR$3539*AVERAGE('Assumptions (CSP)'!$AN$2:$AP$2)/10^9,0)</f>
        <v>0.00000001258390485</v>
      </c>
      <c r="AW3746" s="95">
        <f>IF($AR$3539&gt;0,'Assumptions (CSP)'!AA$11*Model!$AR$3539*AVERAGE('Assumptions (CSP)'!$AN$2:$AP$2)/10^9,0)</f>
        <v>0.000000006291952424</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0.0000000221372168</v>
      </c>
      <c r="AT3747" s="95">
        <f>IF($AS$3539&gt;0,'Assumptions (CSP)'!W$11*Model!$AS$3539*AVERAGE('Assumptions (CSP)'!$AO$2:$AQ$2)/10^9,0)</f>
        <v>0.00000003541954688</v>
      </c>
      <c r="AU3747" s="95">
        <f>IF($AS$3539&gt;0,'Assumptions (CSP)'!X$11*Model!$AS$3539*AVERAGE('Assumptions (CSP)'!$AO$2:$AQ$2)/10^9,0)</f>
        <v>0.00000002125172813</v>
      </c>
      <c r="AV3747" s="95">
        <f>IF($AS$3539&gt;0,'Assumptions (CSP)'!Y$11*Model!$AS$3539*AVERAGE('Assumptions (CSP)'!$AO$2:$AQ$2)/10^9,0)</f>
        <v>0.00000001275103688</v>
      </c>
      <c r="AW3747" s="95">
        <f>IF($AS$3539&gt;0,'Assumptions (CSP)'!Z$11*Model!$AS$3539*AVERAGE('Assumptions (CSP)'!$AO$2:$AQ$2)/10^9,0)</f>
        <v>0.00000001275103688</v>
      </c>
      <c r="AX3747" s="95">
        <f>IF($AS$3539&gt;0,'Assumptions (CSP)'!AA$11*Model!$AS$3539*AVERAGE('Assumptions (CSP)'!$AO$2:$AQ$2)/10^9,0)</f>
        <v>0.000000006375518439</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0.00000002243771606</v>
      </c>
      <c r="AU3748" s="95">
        <f>IF($AT$3539&gt;0,'Assumptions (CSP)'!W$11*Model!$AT$3539*AVERAGE('Assumptions (CSP)'!$AP$2:$AR$2)/10^9,0)</f>
        <v>0.00000003590034569</v>
      </c>
      <c r="AV3748" s="95">
        <f>IF($AT$3539&gt;0,'Assumptions (CSP)'!X$11*Model!$AT$3539*AVERAGE('Assumptions (CSP)'!$AP$2:$AR$2)/10^9,0)</f>
        <v>0.00000002154020742</v>
      </c>
      <c r="AW3748" s="95">
        <f>IF($AT$3539&gt;0,'Assumptions (CSP)'!Y$11*Model!$AT$3539*AVERAGE('Assumptions (CSP)'!$AP$2:$AR$2)/10^9,0)</f>
        <v>0.00000001292412445</v>
      </c>
      <c r="AX3748" s="95">
        <f>IF($AT$3539&gt;0,'Assumptions (CSP)'!Z$11*Model!$AT$3539*AVERAGE('Assumptions (CSP)'!$AP$2:$AR$2)/10^9,0)</f>
        <v>0.00000001292412445</v>
      </c>
      <c r="AY3748" s="95">
        <f>IF($AT$3539&gt;0,'Assumptions (CSP)'!AA$11*Model!$AT$3539*AVERAGE('Assumptions (CSP)'!$AP$2:$AR$2)/10^9,0)</f>
        <v>0.000000006462062225</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0.00000002277345438</v>
      </c>
      <c r="AV3749" s="95">
        <f>IF($AU$3539&gt;0,'Assumptions (CSP)'!W$11*Model!$AU$3539*AVERAGE('Assumptions (CSP)'!$AQ$2:$AS$2)/10^9,0)</f>
        <v>0.00000003643752702</v>
      </c>
      <c r="AW3749" s="95">
        <f>IF($AU$3539&gt;0,'Assumptions (CSP)'!X$11*Model!$AU$3539*AVERAGE('Assumptions (CSP)'!$AQ$2:$AS$2)/10^9,0)</f>
        <v>0.00000002186251621</v>
      </c>
      <c r="AX3749" s="95">
        <f>IF($AU$3539&gt;0,'Assumptions (CSP)'!Y$11*Model!$AU$3539*AVERAGE('Assumptions (CSP)'!$AQ$2:$AS$2)/10^9,0)</f>
        <v>0.00000001311750973</v>
      </c>
      <c r="AY3749" s="95">
        <f>IF($AU$3539&gt;0,'Assumptions (CSP)'!Z$11*Model!$AU$3539*AVERAGE('Assumptions (CSP)'!$AQ$2:$AS$2)/10^9,0)</f>
        <v>0.00000001311750973</v>
      </c>
      <c r="AZ3749" s="95">
        <f>IF($AU$3539&gt;0,'Assumptions (CSP)'!AA$11*Model!$AU$3539*AVERAGE('Assumptions (CSP)'!$AQ$2:$AS$2)/10^9,0)</f>
        <v>0.000000006558754863</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0.00000002313508867</v>
      </c>
      <c r="AW3750" s="95">
        <f>IF($AV$3539&gt;0,'Assumptions (CSP)'!W$11*Model!$AV$3539*AVERAGE('Assumptions (CSP)'!$AR$2:$AT$2)/10^9,0)</f>
        <v>0.00000003701614187</v>
      </c>
      <c r="AX3750" s="95">
        <f>IF($AV$3539&gt;0,'Assumptions (CSP)'!X$11*Model!$AV$3539*AVERAGE('Assumptions (CSP)'!$AR$2:$AT$2)/10^9,0)</f>
        <v>0.00000002220968512</v>
      </c>
      <c r="AY3750" s="95">
        <f>IF($AV$3539&gt;0,'Assumptions (CSP)'!Y$11*Model!$AV$3539*AVERAGE('Assumptions (CSP)'!$AR$2:$AT$2)/10^9,0)</f>
        <v>0.00000001332581107</v>
      </c>
      <c r="AZ3750" s="95">
        <f>IF($AV$3539&gt;0,'Assumptions (CSP)'!Z$11*Model!$AV$3539*AVERAGE('Assumptions (CSP)'!$AR$2:$AT$2)/10^9,0)</f>
        <v>0.00000001332581107</v>
      </c>
      <c r="BA3750" s="95">
        <f>IF($AV$3539&gt;0,'Assumptions (CSP)'!AA$11*Model!$AV$3539*AVERAGE('Assumptions (CSP)'!$AR$2:$AT$2)/10^9,0)</f>
        <v>0.000000006662905537</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0.00000002351664592</v>
      </c>
      <c r="AX3751" s="95">
        <f>IF($AW$3539&gt;0,'Assumptions (CSP)'!W$11*Model!$AW$3539*AVERAGE('Assumptions (CSP)'!$AS$2:$AU$2)/10^9,0)</f>
        <v>0.00000003762663347</v>
      </c>
      <c r="AY3751" s="95">
        <f>IF($AW$3539&gt;0,'Assumptions (CSP)'!X$11*Model!$AW$3539*AVERAGE('Assumptions (CSP)'!$AS$2:$AU$2)/10^9,0)</f>
        <v>0.00000002257598008</v>
      </c>
      <c r="AZ3751" s="95">
        <f>IF($AW$3539&gt;0,'Assumptions (CSP)'!Y$11*Model!$AW$3539*AVERAGE('Assumptions (CSP)'!$AS$2:$AU$2)/10^9,0)</f>
        <v>0.00000001354558805</v>
      </c>
      <c r="BA3751" s="95">
        <f>IF($AW$3539&gt;0,'Assumptions (CSP)'!Z$11*Model!$AW$3539*AVERAGE('Assumptions (CSP)'!$AS$2:$AU$2)/10^9,0)</f>
        <v>0.00000001354558805</v>
      </c>
      <c r="BB3751" s="95">
        <f>IF($AW$3539&gt;0,'Assumptions (CSP)'!AA$11*Model!$AW$3539*AVERAGE('Assumptions (CSP)'!$AS$2:$AU$2)/10^9,0)</f>
        <v>0.000000006772794025</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0.00000002390817431</v>
      </c>
      <c r="AY3752" s="95">
        <f>IF($AX$3539&gt;0,'Assumptions (CSP)'!W$11*Model!$AX$3539*AVERAGE('Assumptions (CSP)'!$AT$2:$AV$2)/10^9,0)</f>
        <v>0.00000003825307889</v>
      </c>
      <c r="AZ3752" s="95">
        <f>IF($AX$3539&gt;0,'Assumptions (CSP)'!X$11*Model!$AX$3539*AVERAGE('Assumptions (CSP)'!$AT$2:$AV$2)/10^9,0)</f>
        <v>0.00000002295184734</v>
      </c>
      <c r="BA3752" s="95">
        <f>IF($AX$3539&gt;0,'Assumptions (CSP)'!Y$11*Model!$AX$3539*AVERAGE('Assumptions (CSP)'!$AT$2:$AV$2)/10^9,0)</f>
        <v>0.0000000137711084</v>
      </c>
      <c r="BB3752" s="95">
        <f>IF($AX$3539&gt;0,'Assumptions (CSP)'!Z$11*Model!$AX$3539*AVERAGE('Assumptions (CSP)'!$AT$2:$AV$2)/10^9,0)</f>
        <v>0.0000000137711084</v>
      </c>
      <c r="BC3752" s="95">
        <f>IF($AX$3539&gt;0,'Assumptions (CSP)'!AA$11*Model!$AX$3539*AVERAGE('Assumptions (CSP)'!$AT$2:$AV$2)/10^9,0)</f>
        <v>0.000000006885554201</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0.00000002431359011</v>
      </c>
      <c r="AZ3753" s="95">
        <f>IF($AY$3539&gt;0,'Assumptions (CSP)'!W$11*Model!$AY$3539*AVERAGE('Assumptions (CSP)'!$AU$2:$AW$2)/10^9,0)</f>
        <v>0.00000003890174418</v>
      </c>
      <c r="BA3753" s="95">
        <f>IF($AY$3539&gt;0,'Assumptions (CSP)'!X$11*Model!$AY$3539*AVERAGE('Assumptions (CSP)'!$AU$2:$AW$2)/10^9,0)</f>
        <v>0.00000002334104651</v>
      </c>
      <c r="BB3753" s="95">
        <f>IF($AY$3539&gt;0,'Assumptions (CSP)'!Y$11*Model!$AY$3539*AVERAGE('Assumptions (CSP)'!$AU$2:$AW$2)/10^9,0)</f>
        <v>0.0000000140046279</v>
      </c>
      <c r="BC3753" s="95">
        <f>IF($AY$3539&gt;0,'Assumptions (CSP)'!Z$11*Model!$AY$3539*AVERAGE('Assumptions (CSP)'!$AU$2:$AW$2)/10^9,0)</f>
        <v>0.0000000140046279</v>
      </c>
      <c r="BD3753" s="95">
        <f>IF($AY$3539&gt;0,'Assumptions (CSP)'!AA$11*Model!$AY$3539*AVERAGE('Assumptions (CSP)'!$AU$2:$AW$2)/10^9,0)</f>
        <v>0.000000007002313952</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0.00000002472557456</v>
      </c>
      <c r="BA3754" s="95">
        <f>IF($AZ$3539&gt;0,'Assumptions (CSP)'!W$11*Model!$AZ$3539*AVERAGE('Assumptions (CSP)'!$AV$2:$AX$2)/10^9,0)</f>
        <v>0.0000000395609193</v>
      </c>
      <c r="BB3754" s="95">
        <f>IF($AZ$3539&gt;0,'Assumptions (CSP)'!X$11*Model!$AZ$3539*AVERAGE('Assumptions (CSP)'!$AV$2:$AX$2)/10^9,0)</f>
        <v>0.00000002373655158</v>
      </c>
      <c r="BC3754" s="95">
        <f>IF($AZ$3539&gt;0,'Assumptions (CSP)'!Y$11*Model!$AZ$3539*AVERAGE('Assumptions (CSP)'!$AV$2:$AX$2)/10^9,0)</f>
        <v>0.00000001424193095</v>
      </c>
      <c r="BD3754" s="95">
        <f>IF($AZ$3539&gt;0,'Assumptions (CSP)'!Z$11*Model!$AZ$3539*AVERAGE('Assumptions (CSP)'!$AV$2:$AX$2)/10^9,0)</f>
        <v>0.00000001424193095</v>
      </c>
      <c r="BE3754" s="95">
        <f>IF($AZ$3539&gt;0,'Assumptions (CSP)'!AA$11*Model!$AZ$3539*AVERAGE('Assumptions (CSP)'!$AV$2:$AX$2)/10^9,0)</f>
        <v>0.000000007120965475</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0.00000002513636761</v>
      </c>
      <c r="BB3755" s="95">
        <f>IF($BA$3539&gt;0,'Assumptions (CSP)'!W$11*Model!$BA$3539*AVERAGE('Assumptions (CSP)'!$AW$2:$AY$2)/10^9,0)</f>
        <v>0.00000004021818818</v>
      </c>
      <c r="BC3755" s="95">
        <f>IF($BA$3539&gt;0,'Assumptions (CSP)'!X$11*Model!$BA$3539*AVERAGE('Assumptions (CSP)'!$AW$2:$AY$2)/10^9,0)</f>
        <v>0.00000002413091291</v>
      </c>
      <c r="BD3755" s="95">
        <f>IF($BA$3539&gt;0,'Assumptions (CSP)'!Y$11*Model!$BA$3539*AVERAGE('Assumptions (CSP)'!$AW$2:$AY$2)/10^9,0)</f>
        <v>0.00000001447854774</v>
      </c>
      <c r="BE3755" s="95">
        <f>IF($BA$3539&gt;0,'Assumptions (CSP)'!Z$11*Model!$BA$3539*AVERAGE('Assumptions (CSP)'!$AW$2:$AY$2)/10^9,0)</f>
        <v>0.00000001447854774</v>
      </c>
      <c r="BF3755" s="95">
        <f>IF($BA$3539&gt;0,'Assumptions (CSP)'!AA$11*Model!$BA$3539*AVERAGE('Assumptions (CSP)'!$AW$2:$AY$2)/10^9,0)</f>
        <v>0.000000007239273872</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-0.00000001721856001</v>
      </c>
      <c r="X3758" s="95">
        <f>IF(Model!X3537+Model!X3538-Model!X3536-X3704+X3652&gt;0,(1-'Assumptions (CSP)'!W25)*(Model!X3537+Model!X3538-Model!X3536-Model!X3704+X3652)+X3704-X3599+X3600,Model!X3537+Model!X3538-Model!X3536-Model!X3704+X3652-X3599+X3600)</f>
        <v>-0.00000006636022764</v>
      </c>
      <c r="Y3758" s="95">
        <f>IF(Model!Y3537+Model!Y3538-Model!Y3536-Y3704+Y3652&gt;0,(1-'Assumptions (CSP)'!X25)*(Model!Y3537+Model!Y3538-Model!Y3536-Model!Y3704+Y3652)+Y3704-Y3599+Y3600,Model!Y3537+Model!Y3538-Model!Y3536-Model!Y3704+Y3652-Y3599+Y3600)</f>
        <v>-0.0000001128136888</v>
      </c>
      <c r="Z3758" s="95">
        <f>IF(Model!Z3537+Model!Z3538-Model!Z3536-Z3704+Z3652&gt;0,(1-'Assumptions (CSP)'!Y25)*(Model!Z3537+Model!Z3538-Model!Z3536-Model!Z3704+Z3652)+Z3704-Z3599+Z3600,Model!Z3537+Model!Z3538-Model!Z3536-Model!Z3704+Z3652-Z3599+Z3600)</f>
        <v>-0.0000001570379729</v>
      </c>
      <c r="AA3758" s="95">
        <f>IF(Model!AA3537+Model!AA3538-Model!AA3536-AA3704+AA3652&gt;0,(1-'Assumptions (CSP)'!Z25)*(Model!AA3537+Model!AA3538-Model!AA3536-Model!AA3704+AA3652)+AA3704-AA3599+AA3600,Model!AA3537+Model!AA3538-Model!AA3536-Model!AA3704+AA3652-AA3599+AA3600)</f>
        <v>-0.0000001729714011</v>
      </c>
      <c r="AB3758" s="95">
        <f>IF(Model!AB3537+Model!AB3538-Model!AB3536-AB3704+AB3652&gt;0,(1-'Assumptions (CSP)'!AA25)*(Model!AB3537+Model!AB3538-Model!AB3536-Model!AB3704+AB3652)+AB3704-AB3599+AB3600,Model!AB3537+Model!AB3538-Model!AB3536-Model!AB3704+AB3652-AB3599+AB3600)</f>
        <v>-0.0000001892795313</v>
      </c>
      <c r="AC3758" s="95">
        <f>IF(Model!AC3537+Model!AC3538-Model!AC3536-AC3704+AC3652&gt;0,(1-'Assumptions (CSP)'!AB25)*(Model!AC3537+Model!AC3538-Model!AC3536-Model!AC3704+AC3652)+AC3704-AC3599+AC3600,Model!AC3537+Model!AC3538-Model!AC3536-Model!AC3704+AC3652-AC3599+AC3600)</f>
        <v>-0.0000001975711669</v>
      </c>
      <c r="AD3758" s="95">
        <f>IF(Model!AD3537+Model!AD3538-Model!AD3536-AD3704+AD3652&gt;0,(1-'Assumptions (CSP)'!AC25)*(Model!AD3537+Model!AD3538-Model!AD3536-Model!AD3704+AD3652)+AD3704-AD3599+AD3600,Model!AD3537+Model!AD3538-Model!AD3536-Model!AD3704+AD3652-AD3599+AD3600)</f>
        <v>-0.0000001980265403</v>
      </c>
      <c r="AE3758" s="95">
        <f>IF(Model!AE3537+Model!AE3538-Model!AE3536-AE3704+AE3652&gt;0,(1-'Assumptions (CSP)'!AD25)*(Model!AE3537+Model!AE3538-Model!AE3536-Model!AE3704+AE3652)+AE3704-AE3599+AE3600,Model!AE3537+Model!AE3538-Model!AE3536-Model!AE3704+AE3652-AE3599+AE3600)</f>
        <v>-0.0000001991650431</v>
      </c>
      <c r="AF3758" s="95">
        <f>IF(Model!AF3537+Model!AF3538-Model!AF3536-AF3704+AF3652&gt;0,(1-'Assumptions (CSP)'!AE25)*(Model!AF3537+Model!AF3538-Model!AF3536-Model!AF3704+AF3652)+AF3704-AF3599+AF3600,Model!AF3537+Model!AF3538-Model!AF3536-Model!AF3704+AF3652-AF3599+AF3600)</f>
        <v>-0.0000002002606082</v>
      </c>
      <c r="AG3758" s="95">
        <f>IF(Model!AG3537+Model!AG3538-Model!AG3536-AG3704+AG3652&gt;0,(1-'Assumptions (CSP)'!AF25)*(Model!AG3537+Model!AG3538-Model!AG3536-Model!AG3704+AG3652)+AG3704-AG3599+AG3600,Model!AG3537+Model!AG3538-Model!AG3536-Model!AG3704+AG3652-AG3599+AG3600)</f>
        <v>-0.0000002016370154</v>
      </c>
      <c r="AH3758" s="95">
        <f>IF(Model!AH3537+Model!AH3538-Model!AH3536-AH3704+AH3652&gt;0,(1-'Assumptions (CSP)'!AG25)*(Model!AH3537+Model!AH3538-Model!AH3536-Model!AH3704+AH3652)+AH3704-AH3599+AH3600,Model!AH3537+Model!AH3538-Model!AH3536-Model!AH3704+AH3652-AH3599+AH3600)</f>
        <v>-0.0000002040844528</v>
      </c>
      <c r="AI3758" s="95">
        <f>IF(Model!AI3537+Model!AI3538-Model!AI3536-AI3704+AI3652&gt;0,(1-'Assumptions (CSP)'!AH25)*(Model!AI3537+Model!AI3538-Model!AI3536-Model!AI3704+AI3652)+AI3704-AI3599+AI3600,Model!AI3537+Model!AI3538-Model!AI3536-Model!AI3704+AI3652-AI3599+AI3600)</f>
        <v>-0.000000207141123</v>
      </c>
      <c r="AJ3758" s="95">
        <f>IF(Model!AJ3537+Model!AJ3538-Model!AJ3536-AJ3704+AJ3652&gt;0,(1-'Assumptions (CSP)'!AI25)*(Model!AJ3537+Model!AJ3538-Model!AJ3536-Model!AJ3704+AJ3652)+AJ3704-AJ3599+AJ3600,Model!AJ3537+Model!AJ3538-Model!AJ3536-Model!AJ3704+AJ3652-AJ3599+AJ3600)</f>
        <v>-0.000000210739757</v>
      </c>
      <c r="AK3758" s="95">
        <f>IF(Model!AK3537+Model!AK3538-Model!AK3536-AK3704+AK3652&gt;0,(1-'Assumptions (CSP)'!AJ25)*(Model!AK3537+Model!AK3538-Model!AK3536-Model!AK3704+AK3652)+AK3704-AK3599+AK3600,Model!AK3537+Model!AK3538-Model!AK3536-Model!AK3704+AK3652-AK3599+AK3600)</f>
        <v>-0.0000002147404595</v>
      </c>
      <c r="AL3758" s="95">
        <f>IF(Model!AL3537+Model!AL3538-Model!AL3536-AL3704+AL3652&gt;0,(1-'Assumptions (CSP)'!AK25)*(Model!AL3537+Model!AL3538-Model!AL3536-Model!AL3704+AL3652)+AL3704-AL3599+AL3600,Model!AL3537+Model!AL3538-Model!AL3536-Model!AL3704+AL3652-AL3599+AL3600)</f>
        <v>-0.0000002193979138</v>
      </c>
      <c r="AM3758" s="95">
        <f>IF(Model!AM3537+Model!AM3538-Model!AM3536-AM3704+AM3652&gt;0,(1-'Assumptions (CSP)'!AL25)*(Model!AM3537+Model!AM3538-Model!AM3536-Model!AM3704+AM3652)+AM3704-AM3599+AM3600,Model!AM3537+Model!AM3538-Model!AM3536-Model!AM3704+AM3652-AM3599+AM3600)</f>
        <v>-0.0000002166320655</v>
      </c>
      <c r="AN3758" s="95">
        <f>IF(Model!AN3537+Model!AN3538-Model!AN3536-AN3704+AN3652&gt;0,(1-'Assumptions (CSP)'!AM25)*(Model!AN3537+Model!AN3538-Model!AN3536-Model!AN3704+AN3652)+AN3704-AN3599+AN3600,Model!AN3537+Model!AN3538-Model!AN3536-Model!AN3704+AN3652-AN3599+AN3600)</f>
        <v>-0.0000002147109082</v>
      </c>
      <c r="AO3758" s="95">
        <f>IF(Model!AO3537+Model!AO3538-Model!AO3536-AO3704+AO3652&gt;0,(1-'Assumptions (CSP)'!AN25)*(Model!AO3537+Model!AO3538-Model!AO3536-Model!AO3704+AO3652)+AO3704-AO3599+AO3600,Model!AO3537+Model!AO3538-Model!AO3536-Model!AO3704+AO3652-AO3599+AO3600)</f>
        <v>-0.0000002133211243</v>
      </c>
      <c r="AP3758" s="95">
        <f>IF(Model!AP3537+Model!AP3538-Model!AP3536-AP3704+AP3652&gt;0,(1-'Assumptions (CSP)'!AO25)*(Model!AP3537+Model!AP3538-Model!AP3536-Model!AP3704+AP3652)+AP3704-AP3599+AP3600,Model!AP3537+Model!AP3538-Model!AP3536-Model!AP3704+AP3652-AP3599+AP3600)</f>
        <v>-0.0000002126006248</v>
      </c>
      <c r="AQ3758" s="95">
        <f>IF(Model!AQ3537+Model!AQ3538-Model!AQ3536-AQ3704+AQ3652&gt;0,(1-'Assumptions (CSP)'!AP25)*(Model!AQ3537+Model!AQ3538-Model!AQ3536-Model!AQ3704+AQ3652)+AQ3704-AQ3599+AQ3600,Model!AQ3537+Model!AQ3538-Model!AQ3536-Model!AQ3704+AQ3652-AQ3599+AQ3600)</f>
        <v>-0.0000002125154431</v>
      </c>
      <c r="AR3758" s="95">
        <f>IF(Model!AR3537+Model!AR3538-Model!AR3536-AR3704+AR3652&gt;0,(1-'Assumptions (CSP)'!AQ25)*(Model!AR3537+Model!AR3538-Model!AR3536-Model!AR3704+AR3652)+AR3704-AR3599+AR3600,Model!AR3537+Model!AR3538-Model!AR3536-Model!AR3704+AR3652-AR3599+AR3600)</f>
        <v>-0.0000002130938124</v>
      </c>
      <c r="AS3758" s="95">
        <f>IF(Model!AS3537+Model!AS3538-Model!AS3536-AS3704+AS3652&gt;0,(1-'Assumptions (CSP)'!AR25)*(Model!AS3537+Model!AS3538-Model!AS3536-Model!AS3704+AS3652)+AS3704-AS3599+AS3600,Model!AS3537+Model!AS3538-Model!AS3536-Model!AS3704+AS3652-AS3599+AS3600)</f>
        <v>-0.0000002142899951</v>
      </c>
      <c r="AT3758" s="95">
        <f>IF(Model!AT3537+Model!AT3538-Model!AT3536-AT3704+AT3652&gt;0,(1-'Assumptions (CSP)'!AS25)*(Model!AT3537+Model!AT3538-Model!AT3536-Model!AT3704+AT3652)+AT3704-AT3599+AT3600,Model!AT3537+Model!AT3538-Model!AT3536-Model!AT3704+AT3652-AT3599+AT3600)</f>
        <v>-0.0000002159586335</v>
      </c>
      <c r="AU3758" s="95">
        <f>IF(Model!AU3537+Model!AU3538-Model!AU3536-AU3704+AU3652&gt;0,(1-'Assumptions (CSP)'!AT25)*(Model!AU3537+Model!AU3538-Model!AU3536-Model!AU3704+AU3652)+AU3704-AU3599+AU3600,Model!AU3537+Model!AU3538-Model!AU3536-Model!AU3704+AU3652-AU3599+AU3600)</f>
        <v>-0.0000002179575315</v>
      </c>
      <c r="AV3758" s="95">
        <f>IF(Model!AV3537+Model!AV3538-Model!AV3536-AV3704+AV3652&gt;0,(1-'Assumptions (CSP)'!AU25)*(Model!AV3537+Model!AV3538-Model!AV3536-Model!AV3704+AV3652)+AV3704-AV3599+AV3600,Model!AV3537+Model!AV3538-Model!AV3536-Model!AV3704+AV3652-AV3599+AV3600)</f>
        <v>-0.0000002204240502</v>
      </c>
      <c r="AW3758" s="95">
        <f>IF(Model!AW3537+Model!AW3538-Model!AW3536-AW3704+AW3652&gt;0,(1-'Assumptions (CSP)'!AV25)*(Model!AW3537+Model!AW3538-Model!AW3536-Model!AW3704+AW3652)+AW3704-AW3599+AW3600,Model!AW3537+Model!AW3538-Model!AW3536-Model!AW3704+AW3652-AW3599+AW3600)</f>
        <v>-0.0000002235826402</v>
      </c>
      <c r="AX3758" s="95">
        <f>IF(Model!AX3537+Model!AX3538-Model!AX3536-AX3704+AX3652&gt;0,(1-'Assumptions (CSP)'!AW25)*(Model!AX3537+Model!AX3538-Model!AX3536-Model!AX3704+AX3652)+AX3704-AX3599+AX3600,Model!AX3537+Model!AX3538-Model!AX3536-Model!AX3704+AX3652-AX3599+AX3600)</f>
        <v>-0.000000226767851</v>
      </c>
      <c r="AY3758" s="95">
        <f>IF(Model!AY3537+Model!AY3538-Model!AY3536-AY3704+AY3652&gt;0,(1-'Assumptions (CSP)'!AX25)*(Model!AY3537+Model!AY3538-Model!AY3536-Model!AY3704+AY3652)+AY3704-AY3599+AY3600,Model!AY3537+Model!AY3538-Model!AY3536-Model!AY3704+AY3652-AY3599+AY3600)</f>
        <v>-0.0000002117566448</v>
      </c>
      <c r="AZ3758" s="95">
        <f>IF(Model!AZ3537+Model!AZ3538-Model!AZ3536-AZ3704+AZ3652&gt;0,(1-'Assumptions (CSP)'!AY25)*(Model!AZ3537+Model!AZ3538-Model!AZ3536-Model!AZ3704+AZ3652)+AZ3704-AZ3599+AZ3600,Model!AZ3537+Model!AZ3538-Model!AZ3536-Model!AZ3704+AZ3652-AZ3599+AZ3600)</f>
        <v>-0.0000001975466236</v>
      </c>
      <c r="BA3758" s="95">
        <f>IF(Model!BA3537+Model!BA3538-Model!BA3536-BA3704+BA3652&gt;0,(1-'Assumptions (CSP)'!AZ25)*(Model!BA3537+Model!BA3538-Model!BA3536-Model!BA3704+BA3652)+BA3704-BA3599+BA3600,Model!BA3537+Model!BA3538-Model!BA3536-Model!BA3704+BA3652-BA3599+BA3600)</f>
        <v>-0.000000183708152</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0.000000099</v>
      </c>
      <c r="Y3760" s="292">
        <f>Y3539*'Assumptions (CSP)'!$V$24/1000000000</f>
        <v>0.000000099</v>
      </c>
      <c r="Z3760" s="292">
        <f>Z3539*'Assumptions (CSP)'!$V$24/1000000000</f>
        <v>0.000000099</v>
      </c>
      <c r="AA3760" s="292">
        <f>AA3539*'Assumptions (CSP)'!$V$24/1000000000</f>
        <v>0.000000099</v>
      </c>
      <c r="AB3760" s="292">
        <f>AB3539*'Assumptions (CSP)'!$V$24/1000000000</f>
        <v>0.000000099</v>
      </c>
      <c r="AC3760" s="292">
        <f>AC3539*'Assumptions (CSP)'!$V$24/1000000000</f>
        <v>0.000000099</v>
      </c>
      <c r="AD3760" s="292">
        <f>AD3539*'Assumptions (CSP)'!$V$24/1000000000</f>
        <v>0.000000099</v>
      </c>
      <c r="AE3760" s="292">
        <f>AE3539*'Assumptions (CSP)'!$V$24/1000000000</f>
        <v>0.000000099</v>
      </c>
      <c r="AF3760" s="292">
        <f>AF3539*'Assumptions (CSP)'!$V$24/1000000000</f>
        <v>0.000000099</v>
      </c>
      <c r="AG3760" s="292">
        <f>AG3539*'Assumptions (CSP)'!$V$24/1000000000</f>
        <v>0.000000099</v>
      </c>
      <c r="AH3760" s="292">
        <f>AH3539*'Assumptions (CSP)'!$V$24/1000000000</f>
        <v>0.000000099</v>
      </c>
      <c r="AI3760" s="292">
        <f>AI3539*'Assumptions (CSP)'!$V$24/1000000000</f>
        <v>0.000000099</v>
      </c>
      <c r="AJ3760" s="292">
        <f>AJ3539*'Assumptions (CSP)'!$V$24/1000000000</f>
        <v>0.000000099</v>
      </c>
      <c r="AK3760" s="292">
        <f>AK3539*'Assumptions (CSP)'!$V$24/1000000000</f>
        <v>0.000000099</v>
      </c>
      <c r="AL3760" s="292">
        <f>AL3539*'Assumptions (CSP)'!$V$24/1000000000</f>
        <v>0.000000099</v>
      </c>
      <c r="AM3760" s="292">
        <f>AM3539*'Assumptions (CSP)'!$V$24/1000000000</f>
        <v>0.000000099</v>
      </c>
      <c r="AN3760" s="292">
        <f>AN3539*'Assumptions (CSP)'!$V$24/1000000000</f>
        <v>0.000000099</v>
      </c>
      <c r="AO3760" s="292">
        <f>AO3539*'Assumptions (CSP)'!$V$24/1000000000</f>
        <v>0.000000099</v>
      </c>
      <c r="AP3760" s="292">
        <f>AP3539*'Assumptions (CSP)'!$V$24/1000000000</f>
        <v>0.000000099</v>
      </c>
      <c r="AQ3760" s="292">
        <f>AQ3539*'Assumptions (CSP)'!$V$24/1000000000</f>
        <v>0.000000099</v>
      </c>
      <c r="AR3760" s="292">
        <f>AR3539*'Assumptions (CSP)'!$V$24/1000000000</f>
        <v>0.000000099</v>
      </c>
      <c r="AS3760" s="292">
        <f>AS3539*'Assumptions (CSP)'!$V$24/1000000000</f>
        <v>0.000000099</v>
      </c>
      <c r="AT3760" s="292">
        <f>AT3539*'Assumptions (CSP)'!$V$24/1000000000</f>
        <v>0.000000099</v>
      </c>
      <c r="AU3760" s="292">
        <f>AU3539*'Assumptions (CSP)'!$V$24/1000000000</f>
        <v>0.000000099</v>
      </c>
      <c r="AV3760" s="292">
        <f>AV3539*'Assumptions (CSP)'!$V$24/1000000000</f>
        <v>0.000000099</v>
      </c>
      <c r="AW3760" s="292">
        <f>AW3539*'Assumptions (CSP)'!$V$24/1000000000</f>
        <v>0.000000099</v>
      </c>
      <c r="AX3760" s="292">
        <f>AX3539*'Assumptions (CSP)'!$V$24/1000000000</f>
        <v>0.000000099</v>
      </c>
      <c r="AY3760" s="292">
        <f>AY3539*'Assumptions (CSP)'!$V$24/1000000000</f>
        <v>0.000000099</v>
      </c>
      <c r="AZ3760" s="292">
        <f>AZ3539*'Assumptions (CSP)'!$V$24/1000000000</f>
        <v>0.000000099</v>
      </c>
      <c r="BA3760" s="292">
        <f>BA3539*'Assumptions (CSP)'!$V$24/1000000000</f>
        <v>0.000000099</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590720.0</v>
      </c>
      <c r="C22" s="428">
        <v>610358.0</v>
      </c>
      <c r="D22" s="428">
        <v>627332.9</v>
      </c>
      <c r="E22" s="428">
        <v>651259.3</v>
      </c>
      <c r="F22" s="428">
        <v>693896.9</v>
      </c>
      <c r="G22" s="428">
        <v>725250.8</v>
      </c>
      <c r="H22" s="428">
        <v>763509.4</v>
      </c>
      <c r="I22" s="428">
        <v>799843.6</v>
      </c>
      <c r="J22" s="428">
        <v>813172.4</v>
      </c>
      <c r="K22" s="428">
        <v>813921.4</v>
      </c>
      <c r="L22" s="428">
        <v>839958.4</v>
      </c>
      <c r="M22" s="428">
        <v>857725.1</v>
      </c>
      <c r="N22" s="428">
        <v>889223.4</v>
      </c>
      <c r="O22" s="428">
        <v>907187.3</v>
      </c>
      <c r="P22" s="428">
        <v>934408.3</v>
      </c>
      <c r="Q22" s="428">
        <v>983978.6</v>
      </c>
      <c r="R22" s="428">
        <v>1010688.7</v>
      </c>
      <c r="S22" s="428">
        <v>1042753.1</v>
      </c>
      <c r="T22" s="428">
        <v>1088378.7</v>
      </c>
      <c r="U22" s="428">
        <v>1135638.9</v>
      </c>
      <c r="V22" s="235">
        <f t="shared" ref="V22:AZ22" si="22">U22*(1+V14)</f>
        <v>1180658.133</v>
      </c>
      <c r="W22" s="235">
        <f t="shared" si="22"/>
        <v>1227462.028</v>
      </c>
      <c r="X22" s="235">
        <f t="shared" si="22"/>
        <v>1276121.333</v>
      </c>
      <c r="Y22" s="235">
        <f t="shared" si="22"/>
        <v>1326709.6</v>
      </c>
      <c r="Z22" s="235">
        <f t="shared" si="22"/>
        <v>1379303.297</v>
      </c>
      <c r="AA22" s="235">
        <f t="shared" si="22"/>
        <v>1433981.925</v>
      </c>
      <c r="AB22" s="235">
        <f t="shared" si="22"/>
        <v>1490828.134</v>
      </c>
      <c r="AC22" s="235">
        <f t="shared" si="22"/>
        <v>1549927.853</v>
      </c>
      <c r="AD22" s="235">
        <f t="shared" si="22"/>
        <v>1611370.415</v>
      </c>
      <c r="AE22" s="235">
        <f t="shared" si="22"/>
        <v>1675248.696</v>
      </c>
      <c r="AF22" s="235">
        <f t="shared" si="22"/>
        <v>1741659.252</v>
      </c>
      <c r="AG22" s="235">
        <f t="shared" si="22"/>
        <v>1810702.47</v>
      </c>
      <c r="AH22" s="235">
        <f t="shared" si="22"/>
        <v>1882482.714</v>
      </c>
      <c r="AI22" s="235">
        <f t="shared" si="22"/>
        <v>1957108.484</v>
      </c>
      <c r="AJ22" s="235">
        <f t="shared" si="22"/>
        <v>2034692.585</v>
      </c>
      <c r="AK22" s="235">
        <f t="shared" si="22"/>
        <v>2115352.291</v>
      </c>
      <c r="AL22" s="235">
        <f t="shared" si="22"/>
        <v>2199209.526</v>
      </c>
      <c r="AM22" s="235">
        <f t="shared" si="22"/>
        <v>2286391.047</v>
      </c>
      <c r="AN22" s="235">
        <f t="shared" si="22"/>
        <v>2377028.636</v>
      </c>
      <c r="AO22" s="235">
        <f t="shared" si="22"/>
        <v>2471259.299</v>
      </c>
      <c r="AP22" s="235">
        <f t="shared" si="22"/>
        <v>2569225.473</v>
      </c>
      <c r="AQ22" s="235">
        <f t="shared" si="22"/>
        <v>2671075.243</v>
      </c>
      <c r="AR22" s="235">
        <f t="shared" si="22"/>
        <v>2776962.563</v>
      </c>
      <c r="AS22" s="235">
        <f t="shared" si="22"/>
        <v>2887047.489</v>
      </c>
      <c r="AT22" s="235">
        <f t="shared" si="22"/>
        <v>3001496.426</v>
      </c>
      <c r="AU22" s="235">
        <f t="shared" si="22"/>
        <v>3120482.37</v>
      </c>
      <c r="AV22" s="235">
        <f t="shared" si="22"/>
        <v>3244185.181</v>
      </c>
      <c r="AW22" s="235">
        <f t="shared" si="22"/>
        <v>3372791.844</v>
      </c>
      <c r="AX22" s="235">
        <f t="shared" si="22"/>
        <v>3506496.758</v>
      </c>
      <c r="AY22" s="235">
        <f t="shared" si="22"/>
        <v>3645502.031</v>
      </c>
      <c r="AZ22" s="235">
        <f t="shared" si="22"/>
        <v>3790017.78</v>
      </c>
    </row>
    <row r="23" ht="15.75" customHeight="1">
      <c r="A23" s="61" t="s">
        <v>480</v>
      </c>
      <c r="B23" s="426">
        <f t="shared" ref="B23:AZ23" si="23">B$22*$S$18/B$18</f>
        <v>815549.4421</v>
      </c>
      <c r="C23" s="426">
        <f t="shared" si="23"/>
        <v>824575.3455</v>
      </c>
      <c r="D23" s="426">
        <f t="shared" si="23"/>
        <v>834311.2296</v>
      </c>
      <c r="E23" s="426">
        <f t="shared" si="23"/>
        <v>850339.8925</v>
      </c>
      <c r="F23" s="426">
        <f t="shared" si="23"/>
        <v>882259.0134</v>
      </c>
      <c r="G23" s="426">
        <f t="shared" si="23"/>
        <v>894268.4475</v>
      </c>
      <c r="H23" s="426">
        <f t="shared" si="23"/>
        <v>913789.8853</v>
      </c>
      <c r="I23" s="426">
        <f t="shared" si="23"/>
        <v>932233.0587</v>
      </c>
      <c r="J23" s="426">
        <f t="shared" si="23"/>
        <v>929684.4725</v>
      </c>
      <c r="K23" s="426">
        <f t="shared" si="23"/>
        <v>923500.6071</v>
      </c>
      <c r="L23" s="426">
        <f t="shared" si="23"/>
        <v>942065.554</v>
      </c>
      <c r="M23" s="426">
        <f t="shared" si="23"/>
        <v>942308.0028</v>
      </c>
      <c r="N23" s="426">
        <f t="shared" si="23"/>
        <v>958529.3779</v>
      </c>
      <c r="O23" s="426">
        <f t="shared" si="23"/>
        <v>961028.0238</v>
      </c>
      <c r="P23" s="426">
        <f t="shared" si="23"/>
        <v>971881.2401</v>
      </c>
      <c r="Q23" s="426">
        <f t="shared" si="23"/>
        <v>1012891.814</v>
      </c>
      <c r="R23" s="426">
        <f t="shared" si="23"/>
        <v>1029726.234</v>
      </c>
      <c r="S23" s="426">
        <f t="shared" si="23"/>
        <v>1042753.1</v>
      </c>
      <c r="T23" s="426">
        <f t="shared" si="23"/>
        <v>1062496.803</v>
      </c>
      <c r="U23" s="422">
        <f t="shared" si="23"/>
        <v>1087418.72</v>
      </c>
      <c r="V23" s="429">
        <f t="shared" si="23"/>
        <v>1108893.032</v>
      </c>
      <c r="W23" s="429">
        <f t="shared" si="23"/>
        <v>1130791.419</v>
      </c>
      <c r="X23" s="429">
        <f t="shared" si="23"/>
        <v>1153122.255</v>
      </c>
      <c r="Y23" s="429">
        <f t="shared" si="23"/>
        <v>1175894.079</v>
      </c>
      <c r="Z23" s="429">
        <f t="shared" si="23"/>
        <v>1199115.6</v>
      </c>
      <c r="AA23" s="429">
        <f t="shared" si="23"/>
        <v>1222795.699</v>
      </c>
      <c r="AB23" s="429">
        <f t="shared" si="23"/>
        <v>1246943.433</v>
      </c>
      <c r="AC23" s="429">
        <f t="shared" si="23"/>
        <v>1271568.034</v>
      </c>
      <c r="AD23" s="429">
        <f t="shared" si="23"/>
        <v>1296678.922</v>
      </c>
      <c r="AE23" s="429">
        <f t="shared" si="23"/>
        <v>1322285.699</v>
      </c>
      <c r="AF23" s="429">
        <f t="shared" si="23"/>
        <v>1348398.158</v>
      </c>
      <c r="AG23" s="429">
        <f t="shared" si="23"/>
        <v>1375026.285</v>
      </c>
      <c r="AH23" s="429">
        <f t="shared" si="23"/>
        <v>1402180.263</v>
      </c>
      <c r="AI23" s="429">
        <f t="shared" si="23"/>
        <v>1429870.477</v>
      </c>
      <c r="AJ23" s="429">
        <f t="shared" si="23"/>
        <v>1458107.517</v>
      </c>
      <c r="AK23" s="429">
        <f t="shared" si="23"/>
        <v>1486902.181</v>
      </c>
      <c r="AL23" s="429">
        <f t="shared" si="23"/>
        <v>1516265.481</v>
      </c>
      <c r="AM23" s="429">
        <f t="shared" si="23"/>
        <v>1546208.647</v>
      </c>
      <c r="AN23" s="429">
        <f t="shared" si="23"/>
        <v>1576743.129</v>
      </c>
      <c r="AO23" s="429">
        <f t="shared" si="23"/>
        <v>1607880.606</v>
      </c>
      <c r="AP23" s="429">
        <f t="shared" si="23"/>
        <v>1639632.984</v>
      </c>
      <c r="AQ23" s="429">
        <f t="shared" si="23"/>
        <v>1672012.408</v>
      </c>
      <c r="AR23" s="429">
        <f t="shared" si="23"/>
        <v>1705031.259</v>
      </c>
      <c r="AS23" s="429">
        <f t="shared" si="23"/>
        <v>1738702.166</v>
      </c>
      <c r="AT23" s="429">
        <f t="shared" si="23"/>
        <v>1773038.005</v>
      </c>
      <c r="AU23" s="429">
        <f t="shared" si="23"/>
        <v>1808051.907</v>
      </c>
      <c r="AV23" s="429">
        <f t="shared" si="23"/>
        <v>1843757.262</v>
      </c>
      <c r="AW23" s="429">
        <f t="shared" si="23"/>
        <v>1880167.726</v>
      </c>
      <c r="AX23" s="429">
        <f t="shared" si="23"/>
        <v>1917297.222</v>
      </c>
      <c r="AY23" s="429">
        <f t="shared" si="23"/>
        <v>1955159.951</v>
      </c>
      <c r="AZ23" s="429">
        <f t="shared" si="23"/>
        <v>1993770.392</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13.949721</v>
      </c>
      <c r="C28" s="433">
        <v>14.041043</v>
      </c>
      <c r="D28" s="433">
        <v>14.122441</v>
      </c>
      <c r="E28" s="433">
        <v>14.182454</v>
      </c>
      <c r="F28" s="433">
        <v>14.206683</v>
      </c>
      <c r="G28" s="433">
        <v>14.216656</v>
      </c>
      <c r="H28" s="433">
        <v>14.24554</v>
      </c>
      <c r="I28" s="433">
        <v>14.279205</v>
      </c>
      <c r="J28" s="433">
        <v>14.340115</v>
      </c>
      <c r="K28" s="433">
        <v>14.403575</v>
      </c>
      <c r="L28" s="433">
        <v>14.457499</v>
      </c>
      <c r="M28" s="433">
        <v>14.529652</v>
      </c>
      <c r="N28" s="433">
        <v>14.58987</v>
      </c>
      <c r="O28" s="433">
        <v>14.644797</v>
      </c>
      <c r="P28" s="433">
        <v>14.703653</v>
      </c>
      <c r="Q28" s="433">
        <v>14.729548</v>
      </c>
      <c r="R28" s="433">
        <v>14.759146</v>
      </c>
      <c r="S28" s="433">
        <v>14.802967</v>
      </c>
      <c r="T28" s="433">
        <v>14.85329</v>
      </c>
      <c r="U28" s="253">
        <f>(V28+T28)/2</f>
        <v>14.90291206</v>
      </c>
      <c r="V28" s="433">
        <v>14.9525341191</v>
      </c>
      <c r="W28" s="253">
        <f t="shared" ref="W28:AE28" si="35">($AF28-$V28)*0.1+V28</f>
        <v>15.00121631</v>
      </c>
      <c r="X28" s="253">
        <f t="shared" si="35"/>
        <v>15.04989851</v>
      </c>
      <c r="Y28" s="253">
        <f t="shared" si="35"/>
        <v>15.0985807</v>
      </c>
      <c r="Z28" s="253">
        <f t="shared" si="35"/>
        <v>15.14726289</v>
      </c>
      <c r="AA28" s="253">
        <f t="shared" si="35"/>
        <v>15.19594509</v>
      </c>
      <c r="AB28" s="253">
        <f t="shared" si="35"/>
        <v>15.24462728</v>
      </c>
      <c r="AC28" s="253">
        <f t="shared" si="35"/>
        <v>15.29330947</v>
      </c>
      <c r="AD28" s="253">
        <f t="shared" si="35"/>
        <v>15.34199167</v>
      </c>
      <c r="AE28" s="253">
        <f t="shared" si="35"/>
        <v>15.39067386</v>
      </c>
      <c r="AF28" s="433">
        <v>15.4393560525</v>
      </c>
      <c r="AG28" s="253">
        <f t="shared" ref="AG28:AO28" si="36">($AP28-$AF28)*0.1+AF28</f>
        <v>15.46163343</v>
      </c>
      <c r="AH28" s="253">
        <f t="shared" si="36"/>
        <v>15.48391082</v>
      </c>
      <c r="AI28" s="253">
        <f t="shared" si="36"/>
        <v>15.5061882</v>
      </c>
      <c r="AJ28" s="253">
        <f t="shared" si="36"/>
        <v>15.52846558</v>
      </c>
      <c r="AK28" s="253">
        <f t="shared" si="36"/>
        <v>15.55074296</v>
      </c>
      <c r="AL28" s="253">
        <f t="shared" si="36"/>
        <v>15.57302034</v>
      </c>
      <c r="AM28" s="253">
        <f t="shared" si="36"/>
        <v>15.59529773</v>
      </c>
      <c r="AN28" s="253">
        <f t="shared" si="36"/>
        <v>15.61757511</v>
      </c>
      <c r="AO28" s="253">
        <f t="shared" si="36"/>
        <v>15.63985249</v>
      </c>
      <c r="AP28" s="433">
        <v>15.6621298723</v>
      </c>
      <c r="AQ28" s="253">
        <f t="shared" ref="AQ28:AY28" si="37">($AZ28-$AP28)*0.1+AP28</f>
        <v>15.68598606</v>
      </c>
      <c r="AR28" s="253">
        <f t="shared" si="37"/>
        <v>15.70984226</v>
      </c>
      <c r="AS28" s="253">
        <f t="shared" si="37"/>
        <v>15.73369845</v>
      </c>
      <c r="AT28" s="253">
        <f t="shared" si="37"/>
        <v>15.75755464</v>
      </c>
      <c r="AU28" s="253">
        <f t="shared" si="37"/>
        <v>15.78141083</v>
      </c>
      <c r="AV28" s="253">
        <f t="shared" si="37"/>
        <v>15.80526702</v>
      </c>
      <c r="AW28" s="253">
        <f t="shared" si="37"/>
        <v>15.82912322</v>
      </c>
      <c r="AX28" s="253">
        <f t="shared" si="37"/>
        <v>15.85297941</v>
      </c>
      <c r="AY28" s="253">
        <f t="shared" si="37"/>
        <v>15.8768356</v>
      </c>
      <c r="AZ28" s="433">
        <v>15.900691792</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0.14469</v>
      </c>
      <c r="C3" s="440">
        <v>0.136475</v>
      </c>
      <c r="D3" s="440">
        <v>0.137428</v>
      </c>
      <c r="E3" s="440">
        <v>0.133647</v>
      </c>
      <c r="F3" s="440">
        <v>0.123537</v>
      </c>
      <c r="G3" s="440">
        <v>0.123112</v>
      </c>
      <c r="H3" s="440">
        <v>0.112423</v>
      </c>
      <c r="I3" s="440">
        <v>0.129218</v>
      </c>
      <c r="J3" s="440">
        <v>0.141807</v>
      </c>
      <c r="K3" s="440">
        <v>0.143922</v>
      </c>
      <c r="L3" s="440">
        <v>0.143989</v>
      </c>
      <c r="M3" s="440">
        <v>0.159154</v>
      </c>
      <c r="N3" s="440">
        <v>0.147849</v>
      </c>
      <c r="O3" s="440">
        <v>0.185063</v>
      </c>
      <c r="P3" s="440">
        <v>0.19847</v>
      </c>
      <c r="Q3" s="440">
        <v>0.200826</v>
      </c>
      <c r="R3" s="440">
        <v>0.194733</v>
      </c>
      <c r="S3" s="440">
        <v>0.203433</v>
      </c>
      <c r="T3" s="168">
        <f t="shared" ref="T3:AY3" si="1">$S$3+(T$1-$S$1)/($AZ$1-$S$1)*($AZ$3-$S$3)</f>
        <v>0.2050469545</v>
      </c>
      <c r="U3" s="168">
        <f t="shared" si="1"/>
        <v>0.2066609091</v>
      </c>
      <c r="V3" s="168">
        <f t="shared" si="1"/>
        <v>0.2082748636</v>
      </c>
      <c r="W3" s="168">
        <f t="shared" si="1"/>
        <v>0.2098888182</v>
      </c>
      <c r="X3" s="168">
        <f t="shared" si="1"/>
        <v>0.2115027727</v>
      </c>
      <c r="Y3" s="168">
        <f t="shared" si="1"/>
        <v>0.2131167273</v>
      </c>
      <c r="Z3" s="168">
        <f t="shared" si="1"/>
        <v>0.2147306818</v>
      </c>
      <c r="AA3" s="168">
        <f t="shared" si="1"/>
        <v>0.2163446364</v>
      </c>
      <c r="AB3" s="168">
        <f t="shared" si="1"/>
        <v>0.2179585909</v>
      </c>
      <c r="AC3" s="168">
        <f t="shared" si="1"/>
        <v>0.2195725455</v>
      </c>
      <c r="AD3" s="168">
        <f t="shared" si="1"/>
        <v>0.2211865</v>
      </c>
      <c r="AE3" s="168">
        <f t="shared" si="1"/>
        <v>0.2228004545</v>
      </c>
      <c r="AF3" s="168">
        <f t="shared" si="1"/>
        <v>0.2244144091</v>
      </c>
      <c r="AG3" s="168">
        <f t="shared" si="1"/>
        <v>0.2260283636</v>
      </c>
      <c r="AH3" s="168">
        <f t="shared" si="1"/>
        <v>0.2276423182</v>
      </c>
      <c r="AI3" s="168">
        <f t="shared" si="1"/>
        <v>0.2292562727</v>
      </c>
      <c r="AJ3" s="168">
        <f t="shared" si="1"/>
        <v>0.2308702273</v>
      </c>
      <c r="AK3" s="168">
        <f t="shared" si="1"/>
        <v>0.2324841818</v>
      </c>
      <c r="AL3" s="168">
        <f t="shared" si="1"/>
        <v>0.2340981364</v>
      </c>
      <c r="AM3" s="168">
        <f t="shared" si="1"/>
        <v>0.2357120909</v>
      </c>
      <c r="AN3" s="168">
        <f t="shared" si="1"/>
        <v>0.2373260455</v>
      </c>
      <c r="AO3" s="168">
        <f t="shared" si="1"/>
        <v>0.23894</v>
      </c>
      <c r="AP3" s="168">
        <f t="shared" si="1"/>
        <v>0.2405539545</v>
      </c>
      <c r="AQ3" s="168">
        <f t="shared" si="1"/>
        <v>0.2421679091</v>
      </c>
      <c r="AR3" s="168">
        <f t="shared" si="1"/>
        <v>0.2437818636</v>
      </c>
      <c r="AS3" s="168">
        <f t="shared" si="1"/>
        <v>0.2453958182</v>
      </c>
      <c r="AT3" s="168">
        <f t="shared" si="1"/>
        <v>0.2470097727</v>
      </c>
      <c r="AU3" s="168">
        <f t="shared" si="1"/>
        <v>0.2486237273</v>
      </c>
      <c r="AV3" s="168">
        <f t="shared" si="1"/>
        <v>0.2502376818</v>
      </c>
      <c r="AW3" s="168">
        <f t="shared" si="1"/>
        <v>0.2518516364</v>
      </c>
      <c r="AX3" s="168">
        <f t="shared" si="1"/>
        <v>0.2534655909</v>
      </c>
      <c r="AY3" s="168">
        <f t="shared" si="1"/>
        <v>0.2550795455</v>
      </c>
      <c r="AZ3" s="205">
        <v>0.2566935</v>
      </c>
    </row>
    <row r="4">
      <c r="A4" s="439" t="s">
        <v>487</v>
      </c>
      <c r="B4" s="441"/>
      <c r="C4" s="441"/>
      <c r="D4" s="441"/>
      <c r="E4" s="441"/>
      <c r="F4" s="441"/>
      <c r="G4" s="441"/>
      <c r="H4" s="441"/>
      <c r="I4" s="441"/>
      <c r="J4" s="441"/>
      <c r="K4" s="441"/>
      <c r="L4" s="441"/>
      <c r="M4" s="441"/>
      <c r="N4" s="441"/>
      <c r="O4" s="441"/>
      <c r="P4" s="441"/>
      <c r="Q4" s="441"/>
      <c r="R4" s="442">
        <v>0.052638025</v>
      </c>
      <c r="S4" s="168">
        <f t="shared" ref="S4:AY4" si="2">$R$4+(S$1-$R$1)/($AZ$1-$R$1)*($AZ$4-$R$4)</f>
        <v>0.05270469292</v>
      </c>
      <c r="T4" s="168">
        <f t="shared" si="2"/>
        <v>0.05277136084</v>
      </c>
      <c r="U4" s="168">
        <f t="shared" si="2"/>
        <v>0.05283802875</v>
      </c>
      <c r="V4" s="168">
        <f t="shared" si="2"/>
        <v>0.05290469667</v>
      </c>
      <c r="W4" s="168">
        <f t="shared" si="2"/>
        <v>0.05297136459</v>
      </c>
      <c r="X4" s="168">
        <f t="shared" si="2"/>
        <v>0.05303803251</v>
      </c>
      <c r="Y4" s="168">
        <f t="shared" si="2"/>
        <v>0.05310470043</v>
      </c>
      <c r="Z4" s="168">
        <f t="shared" si="2"/>
        <v>0.05317136834</v>
      </c>
      <c r="AA4" s="168">
        <f t="shared" si="2"/>
        <v>0.05323803626</v>
      </c>
      <c r="AB4" s="168">
        <f t="shared" si="2"/>
        <v>0.05330470418</v>
      </c>
      <c r="AC4" s="168">
        <f t="shared" si="2"/>
        <v>0.0533713721</v>
      </c>
      <c r="AD4" s="168">
        <f t="shared" si="2"/>
        <v>0.05343804002</v>
      </c>
      <c r="AE4" s="168">
        <f t="shared" si="2"/>
        <v>0.05350470793</v>
      </c>
      <c r="AF4" s="168">
        <f t="shared" si="2"/>
        <v>0.05357137585</v>
      </c>
      <c r="AG4" s="168">
        <f t="shared" si="2"/>
        <v>0.05363804377</v>
      </c>
      <c r="AH4" s="168">
        <f t="shared" si="2"/>
        <v>0.05370471169</v>
      </c>
      <c r="AI4" s="168">
        <f t="shared" si="2"/>
        <v>0.05377137961</v>
      </c>
      <c r="AJ4" s="168">
        <f t="shared" si="2"/>
        <v>0.05383804752</v>
      </c>
      <c r="AK4" s="168">
        <f t="shared" si="2"/>
        <v>0.05390471544</v>
      </c>
      <c r="AL4" s="168">
        <f t="shared" si="2"/>
        <v>0.05397138336</v>
      </c>
      <c r="AM4" s="168">
        <f t="shared" si="2"/>
        <v>0.05403805128</v>
      </c>
      <c r="AN4" s="168">
        <f t="shared" si="2"/>
        <v>0.0541047192</v>
      </c>
      <c r="AO4" s="168">
        <f t="shared" si="2"/>
        <v>0.05417138711</v>
      </c>
      <c r="AP4" s="168">
        <f t="shared" si="2"/>
        <v>0.05423805503</v>
      </c>
      <c r="AQ4" s="168">
        <f t="shared" si="2"/>
        <v>0.05430472295</v>
      </c>
      <c r="AR4" s="168">
        <f t="shared" si="2"/>
        <v>0.05437139087</v>
      </c>
      <c r="AS4" s="168">
        <f t="shared" si="2"/>
        <v>0.05443805878</v>
      </c>
      <c r="AT4" s="168">
        <f t="shared" si="2"/>
        <v>0.0545047267</v>
      </c>
      <c r="AU4" s="168">
        <f t="shared" si="2"/>
        <v>0.05457139462</v>
      </c>
      <c r="AV4" s="168">
        <f t="shared" si="2"/>
        <v>0.05463806254</v>
      </c>
      <c r="AW4" s="168">
        <f t="shared" si="2"/>
        <v>0.05470473046</v>
      </c>
      <c r="AX4" s="168">
        <f t="shared" si="2"/>
        <v>0.05477139837</v>
      </c>
      <c r="AY4" s="168">
        <f t="shared" si="2"/>
        <v>0.05483806629</v>
      </c>
      <c r="AZ4" s="443">
        <f>Inputs!H18</f>
        <v>0.05490473421</v>
      </c>
    </row>
    <row r="5">
      <c r="A5" s="439" t="s">
        <v>488</v>
      </c>
      <c r="B5" s="441"/>
      <c r="C5" s="441"/>
      <c r="D5" s="441"/>
      <c r="E5" s="441"/>
      <c r="F5" s="441"/>
      <c r="G5" s="441"/>
      <c r="H5" s="441"/>
      <c r="I5" s="441"/>
      <c r="J5" s="441"/>
      <c r="K5" s="441"/>
      <c r="L5" s="441"/>
      <c r="M5" s="441"/>
      <c r="N5" s="441"/>
      <c r="O5" s="441"/>
      <c r="P5" s="441"/>
      <c r="Q5" s="441"/>
      <c r="R5" s="442">
        <v>0.141201975</v>
      </c>
      <c r="S5" s="168">
        <f t="shared" ref="S5:AY5" si="3">$R$5+(S$1-$R$1)/($AZ$1-$R$1)*($AZ$5-$R$5)</f>
        <v>0.1391984094</v>
      </c>
      <c r="T5" s="168">
        <f t="shared" si="3"/>
        <v>0.1371948439</v>
      </c>
      <c r="U5" s="168">
        <f t="shared" si="3"/>
        <v>0.1351912783</v>
      </c>
      <c r="V5" s="168">
        <f t="shared" si="3"/>
        <v>0.1331877127</v>
      </c>
      <c r="W5" s="168">
        <f t="shared" si="3"/>
        <v>0.1311841471</v>
      </c>
      <c r="X5" s="168">
        <f t="shared" si="3"/>
        <v>0.1291805816</v>
      </c>
      <c r="Y5" s="168">
        <f t="shared" si="3"/>
        <v>0.127177016</v>
      </c>
      <c r="Z5" s="168">
        <f t="shared" si="3"/>
        <v>0.1251734504</v>
      </c>
      <c r="AA5" s="168">
        <f t="shared" si="3"/>
        <v>0.1231698849</v>
      </c>
      <c r="AB5" s="168">
        <f t="shared" si="3"/>
        <v>0.1211663193</v>
      </c>
      <c r="AC5" s="168">
        <f t="shared" si="3"/>
        <v>0.1191627537</v>
      </c>
      <c r="AD5" s="168">
        <f t="shared" si="3"/>
        <v>0.1171591881</v>
      </c>
      <c r="AE5" s="168">
        <f t="shared" si="3"/>
        <v>0.1151556226</v>
      </c>
      <c r="AF5" s="168">
        <f t="shared" si="3"/>
        <v>0.113152057</v>
      </c>
      <c r="AG5" s="168">
        <f t="shared" si="3"/>
        <v>0.1111484914</v>
      </c>
      <c r="AH5" s="168">
        <f t="shared" si="3"/>
        <v>0.1091449259</v>
      </c>
      <c r="AI5" s="168">
        <f t="shared" si="3"/>
        <v>0.1071413603</v>
      </c>
      <c r="AJ5" s="168">
        <f t="shared" si="3"/>
        <v>0.1051377947</v>
      </c>
      <c r="AK5" s="168">
        <f t="shared" si="3"/>
        <v>0.1031342291</v>
      </c>
      <c r="AL5" s="168">
        <f t="shared" si="3"/>
        <v>0.1011306636</v>
      </c>
      <c r="AM5" s="168">
        <f t="shared" si="3"/>
        <v>0.09912709801</v>
      </c>
      <c r="AN5" s="168">
        <f t="shared" si="3"/>
        <v>0.09712353243</v>
      </c>
      <c r="AO5" s="168">
        <f t="shared" si="3"/>
        <v>0.09511996686</v>
      </c>
      <c r="AP5" s="168">
        <f t="shared" si="3"/>
        <v>0.09311640129</v>
      </c>
      <c r="AQ5" s="168">
        <f t="shared" si="3"/>
        <v>0.09111283572</v>
      </c>
      <c r="AR5" s="168">
        <f t="shared" si="3"/>
        <v>0.08910927015</v>
      </c>
      <c r="AS5" s="168">
        <f t="shared" si="3"/>
        <v>0.08710570458</v>
      </c>
      <c r="AT5" s="168">
        <f t="shared" si="3"/>
        <v>0.08510213901</v>
      </c>
      <c r="AU5" s="168">
        <f t="shared" si="3"/>
        <v>0.08309857344</v>
      </c>
      <c r="AV5" s="168">
        <f t="shared" si="3"/>
        <v>0.08109500786</v>
      </c>
      <c r="AW5" s="168">
        <f t="shared" si="3"/>
        <v>0.07909144229</v>
      </c>
      <c r="AX5" s="168">
        <f t="shared" si="3"/>
        <v>0.07708787672</v>
      </c>
      <c r="AY5" s="168">
        <f t="shared" si="3"/>
        <v>0.07508431115</v>
      </c>
      <c r="AZ5" s="443">
        <f>Inputs!H19</f>
        <v>0.07308074558</v>
      </c>
    </row>
    <row r="6">
      <c r="A6" s="439" t="s">
        <v>489</v>
      </c>
      <c r="B6" s="444">
        <v>0.193157</v>
      </c>
      <c r="C6" s="444">
        <v>0.183012</v>
      </c>
      <c r="D6" s="444">
        <v>0.183566</v>
      </c>
      <c r="E6" s="444">
        <v>0.209603</v>
      </c>
      <c r="F6" s="444">
        <v>0.192981</v>
      </c>
      <c r="G6" s="444">
        <v>0.197744</v>
      </c>
      <c r="H6" s="444">
        <v>0.172916</v>
      </c>
      <c r="I6" s="444">
        <v>0.191565</v>
      </c>
      <c r="J6" s="444">
        <v>0.207935</v>
      </c>
      <c r="K6" s="444">
        <v>0.212314</v>
      </c>
      <c r="L6" s="444">
        <v>0.202296</v>
      </c>
      <c r="M6" s="444">
        <v>0.20807</v>
      </c>
      <c r="N6" s="444">
        <v>0.189131</v>
      </c>
      <c r="O6" s="444">
        <v>0.200007</v>
      </c>
      <c r="P6" s="444">
        <v>0.217158</v>
      </c>
      <c r="Q6" s="444">
        <v>0.218104</v>
      </c>
      <c r="R6" s="445">
        <f t="shared" ref="R6:AZ6" si="4">sum(R4:R5)</f>
        <v>0.19384</v>
      </c>
      <c r="S6" s="445">
        <f t="shared" si="4"/>
        <v>0.1919031023</v>
      </c>
      <c r="T6" s="445">
        <f t="shared" si="4"/>
        <v>0.1899662047</v>
      </c>
      <c r="U6" s="445">
        <f t="shared" si="4"/>
        <v>0.188029307</v>
      </c>
      <c r="V6" s="445">
        <f t="shared" si="4"/>
        <v>0.1860924094</v>
      </c>
      <c r="W6" s="445">
        <f t="shared" si="4"/>
        <v>0.1841555117</v>
      </c>
      <c r="X6" s="445">
        <f t="shared" si="4"/>
        <v>0.1822186141</v>
      </c>
      <c r="Y6" s="445">
        <f t="shared" si="4"/>
        <v>0.1802817164</v>
      </c>
      <c r="Z6" s="445">
        <f t="shared" si="4"/>
        <v>0.1783448188</v>
      </c>
      <c r="AA6" s="445">
        <f t="shared" si="4"/>
        <v>0.1764079211</v>
      </c>
      <c r="AB6" s="445">
        <f t="shared" si="4"/>
        <v>0.1744710235</v>
      </c>
      <c r="AC6" s="445">
        <f t="shared" si="4"/>
        <v>0.1725341258</v>
      </c>
      <c r="AD6" s="445">
        <f t="shared" si="4"/>
        <v>0.1705972282</v>
      </c>
      <c r="AE6" s="445">
        <f t="shared" si="4"/>
        <v>0.1686603305</v>
      </c>
      <c r="AF6" s="445">
        <f t="shared" si="4"/>
        <v>0.1667234329</v>
      </c>
      <c r="AG6" s="445">
        <f t="shared" si="4"/>
        <v>0.1647865352</v>
      </c>
      <c r="AH6" s="445">
        <f t="shared" si="4"/>
        <v>0.1628496375</v>
      </c>
      <c r="AI6" s="445">
        <f t="shared" si="4"/>
        <v>0.1609127399</v>
      </c>
      <c r="AJ6" s="445">
        <f t="shared" si="4"/>
        <v>0.1589758422</v>
      </c>
      <c r="AK6" s="445">
        <f t="shared" si="4"/>
        <v>0.1570389446</v>
      </c>
      <c r="AL6" s="445">
        <f t="shared" si="4"/>
        <v>0.1551020469</v>
      </c>
      <c r="AM6" s="445">
        <f t="shared" si="4"/>
        <v>0.1531651493</v>
      </c>
      <c r="AN6" s="445">
        <f t="shared" si="4"/>
        <v>0.1512282516</v>
      </c>
      <c r="AO6" s="445">
        <f t="shared" si="4"/>
        <v>0.149291354</v>
      </c>
      <c r="AP6" s="445">
        <f t="shared" si="4"/>
        <v>0.1473544563</v>
      </c>
      <c r="AQ6" s="445">
        <f t="shared" si="4"/>
        <v>0.1454175587</v>
      </c>
      <c r="AR6" s="445">
        <f t="shared" si="4"/>
        <v>0.143480661</v>
      </c>
      <c r="AS6" s="445">
        <f t="shared" si="4"/>
        <v>0.1415437634</v>
      </c>
      <c r="AT6" s="445">
        <f t="shared" si="4"/>
        <v>0.1396068657</v>
      </c>
      <c r="AU6" s="445">
        <f t="shared" si="4"/>
        <v>0.1376699681</v>
      </c>
      <c r="AV6" s="445">
        <f t="shared" si="4"/>
        <v>0.1357330704</v>
      </c>
      <c r="AW6" s="445">
        <f t="shared" si="4"/>
        <v>0.1337961727</v>
      </c>
      <c r="AX6" s="445">
        <f t="shared" si="4"/>
        <v>0.1318592751</v>
      </c>
      <c r="AY6" s="445">
        <f t="shared" si="4"/>
        <v>0.1299223774</v>
      </c>
      <c r="AZ6" s="445">
        <f t="shared" si="4"/>
        <v>0.1279854798</v>
      </c>
    </row>
    <row r="7">
      <c r="A7" s="439" t="s">
        <v>490</v>
      </c>
      <c r="B7" s="444">
        <v>0.14768</v>
      </c>
      <c r="C7" s="444">
        <v>0.142094</v>
      </c>
      <c r="D7" s="444">
        <v>0.159512</v>
      </c>
      <c r="E7" s="444">
        <v>0.088263</v>
      </c>
      <c r="F7" s="444">
        <v>0.098898</v>
      </c>
      <c r="G7" s="444">
        <v>0.09195</v>
      </c>
      <c r="H7" s="444">
        <v>0.09979</v>
      </c>
      <c r="I7" s="444">
        <v>0.10994</v>
      </c>
      <c r="J7" s="444">
        <v>0.111052</v>
      </c>
      <c r="K7" s="444">
        <v>0.108473</v>
      </c>
      <c r="L7" s="444">
        <v>0.117275</v>
      </c>
      <c r="M7" s="444">
        <v>0.122644</v>
      </c>
      <c r="N7" s="444">
        <v>0.122374</v>
      </c>
      <c r="O7" s="444">
        <v>0.129905</v>
      </c>
      <c r="P7" s="444">
        <v>0.119587</v>
      </c>
      <c r="Q7" s="444">
        <v>0.113363</v>
      </c>
      <c r="R7" s="444">
        <v>0.111267</v>
      </c>
      <c r="S7" s="444">
        <v>0.112863</v>
      </c>
      <c r="T7" s="299">
        <f t="shared" ref="T7:AY7" si="5">$S$7+(T$1-$S$1)/($AZ$1-$S$1)*($AZ$7-$S$7)</f>
        <v>0.1142307618</v>
      </c>
      <c r="U7" s="299">
        <f t="shared" si="5"/>
        <v>0.1155985236</v>
      </c>
      <c r="V7" s="299">
        <f t="shared" si="5"/>
        <v>0.1169662855</v>
      </c>
      <c r="W7" s="299">
        <f t="shared" si="5"/>
        <v>0.1183340473</v>
      </c>
      <c r="X7" s="299">
        <f t="shared" si="5"/>
        <v>0.1197018091</v>
      </c>
      <c r="Y7" s="299">
        <f t="shared" si="5"/>
        <v>0.1210695709</v>
      </c>
      <c r="Z7" s="299">
        <f t="shared" si="5"/>
        <v>0.1224373327</v>
      </c>
      <c r="AA7" s="299">
        <f t="shared" si="5"/>
        <v>0.1238050945</v>
      </c>
      <c r="AB7" s="299">
        <f t="shared" si="5"/>
        <v>0.1251728564</v>
      </c>
      <c r="AC7" s="299">
        <f t="shared" si="5"/>
        <v>0.1265406182</v>
      </c>
      <c r="AD7" s="299">
        <f t="shared" si="5"/>
        <v>0.12790838</v>
      </c>
      <c r="AE7" s="299">
        <f t="shared" si="5"/>
        <v>0.1292761418</v>
      </c>
      <c r="AF7" s="299">
        <f t="shared" si="5"/>
        <v>0.1306439036</v>
      </c>
      <c r="AG7" s="299">
        <f t="shared" si="5"/>
        <v>0.1320116655</v>
      </c>
      <c r="AH7" s="299">
        <f t="shared" si="5"/>
        <v>0.1333794273</v>
      </c>
      <c r="AI7" s="299">
        <f t="shared" si="5"/>
        <v>0.1347471891</v>
      </c>
      <c r="AJ7" s="299">
        <f t="shared" si="5"/>
        <v>0.1361149509</v>
      </c>
      <c r="AK7" s="299">
        <f t="shared" si="5"/>
        <v>0.1374827127</v>
      </c>
      <c r="AL7" s="299">
        <f t="shared" si="5"/>
        <v>0.1388504745</v>
      </c>
      <c r="AM7" s="299">
        <f t="shared" si="5"/>
        <v>0.1402182364</v>
      </c>
      <c r="AN7" s="299">
        <f t="shared" si="5"/>
        <v>0.1415859982</v>
      </c>
      <c r="AO7" s="299">
        <f t="shared" si="5"/>
        <v>0.14295376</v>
      </c>
      <c r="AP7" s="299">
        <f t="shared" si="5"/>
        <v>0.1443215218</v>
      </c>
      <c r="AQ7" s="299">
        <f t="shared" si="5"/>
        <v>0.1456892836</v>
      </c>
      <c r="AR7" s="299">
        <f t="shared" si="5"/>
        <v>0.1470570455</v>
      </c>
      <c r="AS7" s="299">
        <f t="shared" si="5"/>
        <v>0.1484248073</v>
      </c>
      <c r="AT7" s="299">
        <f t="shared" si="5"/>
        <v>0.1497925691</v>
      </c>
      <c r="AU7" s="299">
        <f t="shared" si="5"/>
        <v>0.1511603309</v>
      </c>
      <c r="AV7" s="299">
        <f t="shared" si="5"/>
        <v>0.1525280927</v>
      </c>
      <c r="AW7" s="299">
        <f t="shared" si="5"/>
        <v>0.1538958545</v>
      </c>
      <c r="AX7" s="299">
        <f t="shared" si="5"/>
        <v>0.1552636164</v>
      </c>
      <c r="AY7" s="299">
        <f t="shared" si="5"/>
        <v>0.1566313782</v>
      </c>
      <c r="AZ7" s="446">
        <v>0.15799914</v>
      </c>
    </row>
    <row r="8">
      <c r="A8" s="439" t="s">
        <v>491</v>
      </c>
      <c r="B8" s="444">
        <v>0.007185</v>
      </c>
      <c r="C8" s="444">
        <v>0.00837</v>
      </c>
      <c r="D8" s="444">
        <v>0.008605</v>
      </c>
      <c r="E8" s="444">
        <v>0.007242</v>
      </c>
      <c r="F8" s="444">
        <v>0.006753</v>
      </c>
      <c r="G8" s="444">
        <v>0.007637</v>
      </c>
      <c r="H8" s="444">
        <v>0.00712</v>
      </c>
      <c r="I8" s="444">
        <v>0.00886</v>
      </c>
      <c r="J8" s="444">
        <v>0.008365</v>
      </c>
      <c r="K8" s="444">
        <v>0.009885</v>
      </c>
      <c r="L8" s="444">
        <v>0.01538</v>
      </c>
      <c r="M8" s="444">
        <v>0.015994</v>
      </c>
      <c r="N8" s="444">
        <v>0.01166</v>
      </c>
      <c r="O8" s="444">
        <v>0.010377</v>
      </c>
      <c r="P8" s="444">
        <v>0.018415</v>
      </c>
      <c r="Q8" s="444">
        <v>0.021347</v>
      </c>
      <c r="R8" s="444">
        <v>0.017458</v>
      </c>
      <c r="S8" s="444">
        <v>0.018598</v>
      </c>
      <c r="T8" s="168">
        <f t="shared" ref="T8:AY8" si="6">$S$8+(T$1-$S$1)/($AZ$1-$S$1)*($AZ$8-$S$8)</f>
        <v>0.01871460606</v>
      </c>
      <c r="U8" s="168">
        <f t="shared" si="6"/>
        <v>0.01883121212</v>
      </c>
      <c r="V8" s="168">
        <f t="shared" si="6"/>
        <v>0.01894781818</v>
      </c>
      <c r="W8" s="168">
        <f t="shared" si="6"/>
        <v>0.01906442424</v>
      </c>
      <c r="X8" s="168">
        <f t="shared" si="6"/>
        <v>0.0191810303</v>
      </c>
      <c r="Y8" s="168">
        <f t="shared" si="6"/>
        <v>0.01929763636</v>
      </c>
      <c r="Z8" s="168">
        <f t="shared" si="6"/>
        <v>0.01941424242</v>
      </c>
      <c r="AA8" s="168">
        <f t="shared" si="6"/>
        <v>0.01953084848</v>
      </c>
      <c r="AB8" s="168">
        <f t="shared" si="6"/>
        <v>0.01964745455</v>
      </c>
      <c r="AC8" s="168">
        <f t="shared" si="6"/>
        <v>0.01976406061</v>
      </c>
      <c r="AD8" s="168">
        <f t="shared" si="6"/>
        <v>0.01988066667</v>
      </c>
      <c r="AE8" s="168">
        <f t="shared" si="6"/>
        <v>0.01999727273</v>
      </c>
      <c r="AF8" s="168">
        <f t="shared" si="6"/>
        <v>0.02011387879</v>
      </c>
      <c r="AG8" s="168">
        <f t="shared" si="6"/>
        <v>0.02023048485</v>
      </c>
      <c r="AH8" s="168">
        <f t="shared" si="6"/>
        <v>0.02034709091</v>
      </c>
      <c r="AI8" s="168">
        <f t="shared" si="6"/>
        <v>0.02046369697</v>
      </c>
      <c r="AJ8" s="168">
        <f t="shared" si="6"/>
        <v>0.02058030303</v>
      </c>
      <c r="AK8" s="168">
        <f t="shared" si="6"/>
        <v>0.02069690909</v>
      </c>
      <c r="AL8" s="168">
        <f t="shared" si="6"/>
        <v>0.02081351515</v>
      </c>
      <c r="AM8" s="168">
        <f t="shared" si="6"/>
        <v>0.02093012121</v>
      </c>
      <c r="AN8" s="168">
        <f t="shared" si="6"/>
        <v>0.02104672727</v>
      </c>
      <c r="AO8" s="168">
        <f t="shared" si="6"/>
        <v>0.02116333333</v>
      </c>
      <c r="AP8" s="168">
        <f t="shared" si="6"/>
        <v>0.02127993939</v>
      </c>
      <c r="AQ8" s="168">
        <f t="shared" si="6"/>
        <v>0.02139654545</v>
      </c>
      <c r="AR8" s="168">
        <f t="shared" si="6"/>
        <v>0.02151315152</v>
      </c>
      <c r="AS8" s="168">
        <f t="shared" si="6"/>
        <v>0.02162975758</v>
      </c>
      <c r="AT8" s="168">
        <f t="shared" si="6"/>
        <v>0.02174636364</v>
      </c>
      <c r="AU8" s="168">
        <f t="shared" si="6"/>
        <v>0.0218629697</v>
      </c>
      <c r="AV8" s="168">
        <f t="shared" si="6"/>
        <v>0.02197957576</v>
      </c>
      <c r="AW8" s="168">
        <f t="shared" si="6"/>
        <v>0.02209618182</v>
      </c>
      <c r="AX8" s="168">
        <f t="shared" si="6"/>
        <v>0.02221278788</v>
      </c>
      <c r="AY8" s="168">
        <f t="shared" si="6"/>
        <v>0.02232939394</v>
      </c>
      <c r="AZ8" s="446">
        <v>0.022446</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23.19356793</v>
      </c>
      <c r="C13" s="450">
        <f t="shared" si="7"/>
        <v>21.4740017</v>
      </c>
      <c r="D13" s="450">
        <f t="shared" si="7"/>
        <v>25.98520423</v>
      </c>
      <c r="E13" s="450">
        <f t="shared" si="7"/>
        <v>22.66188938</v>
      </c>
      <c r="F13" s="450">
        <f t="shared" si="7"/>
        <v>24.25109208</v>
      </c>
      <c r="G13" s="450">
        <f t="shared" si="7"/>
        <v>21.8464277</v>
      </c>
      <c r="H13" s="450">
        <f t="shared" si="7"/>
        <v>22.66996692</v>
      </c>
      <c r="I13" s="450">
        <f t="shared" si="7"/>
        <v>21.87247148</v>
      </c>
      <c r="J13" s="450">
        <f t="shared" si="7"/>
        <v>21.54519441</v>
      </c>
      <c r="K13" s="450">
        <f t="shared" si="7"/>
        <v>19.78202097</v>
      </c>
      <c r="L13" s="450">
        <f t="shared" si="7"/>
        <v>21.70087397</v>
      </c>
      <c r="M13" s="450">
        <f t="shared" si="7"/>
        <v>19.75296775</v>
      </c>
      <c r="N13" s="450">
        <f t="shared" si="7"/>
        <v>18.2413248</v>
      </c>
      <c r="O13" s="450">
        <f t="shared" si="7"/>
        <v>19.24932627</v>
      </c>
      <c r="P13" s="450">
        <f t="shared" si="7"/>
        <v>21.50507925</v>
      </c>
      <c r="Q13" s="450">
        <f t="shared" si="7"/>
        <v>20.31141107</v>
      </c>
      <c r="R13" s="450">
        <f t="shared" si="7"/>
        <v>21.7705324</v>
      </c>
    </row>
    <row r="14">
      <c r="A14" s="449" t="s">
        <v>497</v>
      </c>
      <c r="B14" s="450">
        <f t="shared" ref="B14:R14" si="8">B11/B3</f>
        <v>19.21349091</v>
      </c>
      <c r="C14" s="450">
        <f t="shared" si="8"/>
        <v>18.39164682</v>
      </c>
      <c r="D14" s="450">
        <f t="shared" si="8"/>
        <v>22.19343947</v>
      </c>
      <c r="E14" s="450">
        <f t="shared" si="8"/>
        <v>21.84860117</v>
      </c>
      <c r="F14" s="450">
        <f t="shared" si="8"/>
        <v>24.28422254</v>
      </c>
      <c r="G14" s="450">
        <f t="shared" si="8"/>
        <v>21.76879589</v>
      </c>
      <c r="H14" s="450">
        <f t="shared" si="8"/>
        <v>22.14849275</v>
      </c>
      <c r="I14" s="450">
        <f t="shared" si="8"/>
        <v>20.50797876</v>
      </c>
      <c r="J14" s="450">
        <f t="shared" si="8"/>
        <v>19.95670171</v>
      </c>
      <c r="K14" s="450">
        <f t="shared" si="8"/>
        <v>18.55171551</v>
      </c>
      <c r="L14" s="450">
        <f t="shared" si="8"/>
        <v>19.09868115</v>
      </c>
      <c r="M14" s="450">
        <f t="shared" si="8"/>
        <v>17.02753308</v>
      </c>
      <c r="N14" s="450">
        <f t="shared" si="8"/>
        <v>15.55641229</v>
      </c>
      <c r="O14" s="450">
        <f t="shared" si="8"/>
        <v>14.42751928</v>
      </c>
      <c r="P14" s="450">
        <f t="shared" si="8"/>
        <v>15.92180178</v>
      </c>
      <c r="Q14" s="450">
        <f t="shared" si="8"/>
        <v>15.18727655</v>
      </c>
      <c r="R14" s="450">
        <f t="shared" si="8"/>
        <v>15.30300463</v>
      </c>
    </row>
    <row r="15">
      <c r="A15" s="449" t="s">
        <v>498</v>
      </c>
      <c r="B15" s="450">
        <f t="shared" ref="B15:R15" si="9">B12/B7</f>
        <v>27.76273023</v>
      </c>
      <c r="C15" s="450">
        <f t="shared" si="9"/>
        <v>23.71669458</v>
      </c>
      <c r="D15" s="450">
        <f t="shared" si="9"/>
        <v>46.45418527</v>
      </c>
      <c r="E15" s="450">
        <f t="shared" si="9"/>
        <v>42.59995695</v>
      </c>
      <c r="F15" s="450">
        <f t="shared" si="9"/>
        <v>70.0721956</v>
      </c>
      <c r="G15" s="450">
        <f t="shared" si="9"/>
        <v>39.15171289</v>
      </c>
      <c r="H15" s="450">
        <f t="shared" si="9"/>
        <v>34.67281291</v>
      </c>
      <c r="I15" s="450">
        <f t="shared" si="9"/>
        <v>32.5632163</v>
      </c>
      <c r="J15" s="450">
        <f t="shared" si="9"/>
        <v>31.60681483</v>
      </c>
      <c r="K15" s="450">
        <f t="shared" si="9"/>
        <v>27.47227421</v>
      </c>
      <c r="L15" s="450">
        <f t="shared" si="9"/>
        <v>29.16222554</v>
      </c>
      <c r="M15" s="450">
        <f t="shared" si="9"/>
        <v>27.47790353</v>
      </c>
      <c r="N15" s="450">
        <f t="shared" si="9"/>
        <v>26.23106215</v>
      </c>
      <c r="O15" s="450">
        <f t="shared" si="9"/>
        <v>25.71109657</v>
      </c>
      <c r="P15" s="450">
        <f t="shared" si="9"/>
        <v>31.023439</v>
      </c>
      <c r="Q15" s="450">
        <f t="shared" si="9"/>
        <v>32.99136403</v>
      </c>
      <c r="R15" s="450">
        <f t="shared" si="9"/>
        <v>34.69132807</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26.46344683</v>
      </c>
      <c r="C22" s="450">
        <f t="shared" si="13"/>
        <v>26.20866391</v>
      </c>
      <c r="D22" s="450">
        <f t="shared" si="13"/>
        <v>27.1978471</v>
      </c>
      <c r="E22" s="450">
        <f t="shared" si="13"/>
        <v>24.2506071</v>
      </c>
      <c r="F22" s="450">
        <f t="shared" si="13"/>
        <v>25.32529109</v>
      </c>
      <c r="G22" s="450">
        <f t="shared" si="13"/>
        <v>24.26571729</v>
      </c>
      <c r="H22" s="450">
        <f t="shared" si="13"/>
        <v>25.44414629</v>
      </c>
      <c r="I22" s="450">
        <f t="shared" si="13"/>
        <v>25.36632475</v>
      </c>
      <c r="J22" s="450">
        <f t="shared" si="13"/>
        <v>24.09695337</v>
      </c>
      <c r="K22" s="450">
        <f t="shared" si="13"/>
        <v>23.13366052</v>
      </c>
      <c r="L22" s="450">
        <f t="shared" si="13"/>
        <v>24.36924111</v>
      </c>
      <c r="M22" s="450">
        <f t="shared" si="13"/>
        <v>23.2801461</v>
      </c>
      <c r="N22" s="450">
        <f t="shared" si="13"/>
        <v>22.36650787</v>
      </c>
      <c r="O22" s="450">
        <f t="shared" si="13"/>
        <v>25.17511887</v>
      </c>
      <c r="P22" s="450">
        <f t="shared" si="13"/>
        <v>23.99451091</v>
      </c>
      <c r="Q22" s="450">
        <f t="shared" si="13"/>
        <v>21.77401607</v>
      </c>
      <c r="R22" s="450">
        <f t="shared" si="13"/>
        <v>23.18510111</v>
      </c>
      <c r="S22" s="450">
        <f t="shared" si="13"/>
        <v>23.76668196</v>
      </c>
    </row>
    <row r="23">
      <c r="A23" s="449" t="s">
        <v>506</v>
      </c>
      <c r="B23" s="450">
        <f t="shared" ref="B23:S23" si="14">B17/B3</f>
        <v>22.4341696</v>
      </c>
      <c r="C23" s="450">
        <f t="shared" si="14"/>
        <v>22.14911156</v>
      </c>
      <c r="D23" s="450">
        <f t="shared" si="14"/>
        <v>22.87161277</v>
      </c>
      <c r="E23" s="450">
        <f t="shared" si="14"/>
        <v>23.63839069</v>
      </c>
      <c r="F23" s="450">
        <f t="shared" si="14"/>
        <v>25.06374608</v>
      </c>
      <c r="G23" s="450">
        <f t="shared" si="14"/>
        <v>24.98131782</v>
      </c>
      <c r="H23" s="450">
        <f t="shared" si="14"/>
        <v>25.19858036</v>
      </c>
      <c r="I23" s="450">
        <f t="shared" si="14"/>
        <v>23.90069495</v>
      </c>
      <c r="J23" s="450">
        <f t="shared" si="14"/>
        <v>22.62370687</v>
      </c>
      <c r="K23" s="450">
        <f t="shared" si="14"/>
        <v>22.11823071</v>
      </c>
      <c r="L23" s="450">
        <f t="shared" si="14"/>
        <v>21.63220802</v>
      </c>
      <c r="M23" s="450">
        <f t="shared" si="14"/>
        <v>20.11636528</v>
      </c>
      <c r="N23" s="450">
        <f t="shared" si="14"/>
        <v>19.74041082</v>
      </c>
      <c r="O23" s="450">
        <f t="shared" si="14"/>
        <v>17.96577382</v>
      </c>
      <c r="P23" s="450">
        <f t="shared" si="14"/>
        <v>17.72862397</v>
      </c>
      <c r="Q23" s="450">
        <f t="shared" si="14"/>
        <v>16.24391264</v>
      </c>
      <c r="R23" s="450">
        <f t="shared" si="14"/>
        <v>16.25661804</v>
      </c>
      <c r="S23" s="450">
        <f t="shared" si="14"/>
        <v>15.86615741</v>
      </c>
    </row>
    <row r="24">
      <c r="A24" s="449" t="s">
        <v>507</v>
      </c>
      <c r="B24" s="450">
        <f t="shared" ref="B24:R24" si="15">B18/B7</f>
        <v>31.85400867</v>
      </c>
      <c r="C24" s="450">
        <f t="shared" si="15"/>
        <v>28.66412375</v>
      </c>
      <c r="D24" s="450">
        <f t="shared" si="15"/>
        <v>26.36416069</v>
      </c>
      <c r="E24" s="450">
        <f t="shared" si="15"/>
        <v>44.32434882</v>
      </c>
      <c r="F24" s="450">
        <f t="shared" si="15"/>
        <v>40.50031345</v>
      </c>
      <c r="G24" s="450">
        <f t="shared" si="15"/>
        <v>41.80967917</v>
      </c>
      <c r="H24" s="450">
        <f t="shared" si="15"/>
        <v>38.0278585</v>
      </c>
      <c r="I24" s="450">
        <f t="shared" si="15"/>
        <v>35.78952156</v>
      </c>
      <c r="J24" s="450">
        <f t="shared" si="15"/>
        <v>35.42844793</v>
      </c>
      <c r="K24" s="450">
        <f t="shared" si="15"/>
        <v>32.38870502</v>
      </c>
      <c r="L24" s="450">
        <f t="shared" si="15"/>
        <v>31.8985291</v>
      </c>
      <c r="M24" s="450">
        <f t="shared" si="15"/>
        <v>30.72225303</v>
      </c>
      <c r="N24" s="450">
        <f t="shared" si="15"/>
        <v>31.32446435</v>
      </c>
      <c r="O24" s="450">
        <f t="shared" si="15"/>
        <v>30.83715023</v>
      </c>
      <c r="P24" s="450">
        <f t="shared" si="15"/>
        <v>34.59406123</v>
      </c>
      <c r="Q24" s="450">
        <f t="shared" si="15"/>
        <v>35.78769087</v>
      </c>
      <c r="R24" s="450">
        <f t="shared" si="15"/>
        <v>37.37676041</v>
      </c>
      <c r="S24" s="450">
        <f>S18/S5</f>
        <v>29.52979145</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7.727</v>
      </c>
      <c r="C14" s="566">
        <v>7.439</v>
      </c>
      <c r="D14" s="566">
        <v>8.363</v>
      </c>
      <c r="E14" s="566">
        <v>4.584</v>
      </c>
      <c r="F14" s="566">
        <v>5.149</v>
      </c>
      <c r="G14" s="566">
        <v>4.787</v>
      </c>
      <c r="H14" s="566">
        <v>5.228</v>
      </c>
      <c r="I14" s="566">
        <v>5.765</v>
      </c>
      <c r="J14" s="566">
        <v>5.825</v>
      </c>
      <c r="K14" s="566">
        <v>5.698</v>
      </c>
      <c r="L14" s="566">
        <v>6.151</v>
      </c>
      <c r="M14" s="566">
        <v>6.434</v>
      </c>
      <c r="N14" s="566">
        <v>6.419</v>
      </c>
      <c r="O14" s="566">
        <v>6.817</v>
      </c>
      <c r="P14" s="566">
        <v>6.27</v>
      </c>
      <c r="Q14" s="566">
        <v>5.938</v>
      </c>
      <c r="R14" s="566">
        <v>5.826</v>
      </c>
      <c r="S14" s="566">
        <v>5.908</v>
      </c>
      <c r="T14" s="567">
        <f>'Assumptions (NG non-electricity'!T7*$R$14/'Assumptions (NG non-electricity'!$R$7</f>
        <v>5.981184164</v>
      </c>
      <c r="U14" s="567">
        <f>'Assumptions (NG non-electricity'!U7*$R$14/'Assumptions (NG non-electricity'!$R$7</f>
        <v>6.052800909</v>
      </c>
      <c r="V14" s="567">
        <f>'Assumptions (NG non-electricity'!V7*$R$14/'Assumptions (NG non-electricity'!$R$7</f>
        <v>6.124417654</v>
      </c>
      <c r="W14" s="567">
        <f>'Assumptions (NG non-electricity'!W7*$R$14/'Assumptions (NG non-electricity'!$R$7</f>
        <v>6.196034398</v>
      </c>
      <c r="X14" s="567">
        <f>'Assumptions (NG non-electricity'!X7*$R$14/'Assumptions (NG non-electricity'!$R$7</f>
        <v>6.267651143</v>
      </c>
      <c r="Y14" s="567">
        <f>'Assumptions (NG non-electricity'!Y7*$R$14/'Assumptions (NG non-electricity'!$R$7</f>
        <v>6.339267888</v>
      </c>
      <c r="Z14" s="567">
        <f>'Assumptions (NG non-electricity'!Z7*$R$14/'Assumptions (NG non-electricity'!$R$7</f>
        <v>6.410884633</v>
      </c>
      <c r="AA14" s="567">
        <f>'Assumptions (NG non-electricity'!AA7*$R$14/'Assumptions (NG non-electricity'!$R$7</f>
        <v>6.482501378</v>
      </c>
      <c r="AB14" s="567">
        <f>'Assumptions (NG non-electricity'!AB7*$R$14/'Assumptions (NG non-electricity'!$R$7</f>
        <v>6.554118123</v>
      </c>
      <c r="AC14" s="567">
        <f>'Assumptions (NG non-electricity'!AC7*$R$14/'Assumptions (NG non-electricity'!$R$7</f>
        <v>6.625734868</v>
      </c>
      <c r="AD14" s="567">
        <f>'Assumptions (NG non-electricity'!AD7*$R$14/'Assumptions (NG non-electricity'!$R$7</f>
        <v>6.697351613</v>
      </c>
      <c r="AE14" s="567">
        <f>'Assumptions (NG non-electricity'!AE7*$R$14/'Assumptions (NG non-electricity'!$R$7</f>
        <v>6.768968357</v>
      </c>
      <c r="AF14" s="567">
        <f>'Assumptions (NG non-electricity'!AF7*$R$14/'Assumptions (NG non-electricity'!$R$7</f>
        <v>6.840585102</v>
      </c>
      <c r="AG14" s="567">
        <f>'Assumptions (NG non-electricity'!AG7*$R$14/'Assumptions (NG non-electricity'!$R$7</f>
        <v>6.912201847</v>
      </c>
      <c r="AH14" s="567">
        <f>'Assumptions (NG non-electricity'!AH7*$R$14/'Assumptions (NG non-electricity'!$R$7</f>
        <v>6.983818592</v>
      </c>
      <c r="AI14" s="567">
        <f>'Assumptions (NG non-electricity'!AI7*$R$14/'Assumptions (NG non-electricity'!$R$7</f>
        <v>7.055435337</v>
      </c>
      <c r="AJ14" s="567">
        <f>'Assumptions (NG non-electricity'!AJ7*$R$14/'Assumptions (NG non-electricity'!$R$7</f>
        <v>7.127052082</v>
      </c>
      <c r="AK14" s="567">
        <f>'Assumptions (NG non-electricity'!AK7*$R$14/'Assumptions (NG non-electricity'!$R$7</f>
        <v>7.198668827</v>
      </c>
      <c r="AL14" s="567">
        <f>'Assumptions (NG non-electricity'!AL7*$R$14/'Assumptions (NG non-electricity'!$R$7</f>
        <v>7.270285572</v>
      </c>
      <c r="AM14" s="567">
        <f>'Assumptions (NG non-electricity'!AM7*$R$14/'Assumptions (NG non-electricity'!$R$7</f>
        <v>7.341902317</v>
      </c>
      <c r="AN14" s="567">
        <f>'Assumptions (NG non-electricity'!AN7*$R$14/'Assumptions (NG non-electricity'!$R$7</f>
        <v>7.413519061</v>
      </c>
      <c r="AO14" s="567">
        <f>'Assumptions (NG non-electricity'!AO7*$R$14/'Assumptions (NG non-electricity'!$R$7</f>
        <v>7.485135806</v>
      </c>
      <c r="AP14" s="567">
        <f>'Assumptions (NG non-electricity'!AP7*$R$14/'Assumptions (NG non-electricity'!$R$7</f>
        <v>7.556752551</v>
      </c>
      <c r="AQ14" s="567">
        <f>'Assumptions (NG non-electricity'!AQ7*$R$14/'Assumptions (NG non-electricity'!$R$7</f>
        <v>7.628369296</v>
      </c>
      <c r="AR14" s="567">
        <f>'Assumptions (NG non-electricity'!AR7*$R$14/'Assumptions (NG non-electricity'!$R$7</f>
        <v>7.699986041</v>
      </c>
      <c r="AS14" s="567">
        <f>'Assumptions (NG non-electricity'!AS7*$R$14/'Assumptions (NG non-electricity'!$R$7</f>
        <v>7.771602786</v>
      </c>
      <c r="AT14" s="567">
        <f>'Assumptions (NG non-electricity'!AT7*$R$14/'Assumptions (NG non-electricity'!$R$7</f>
        <v>7.843219531</v>
      </c>
      <c r="AU14" s="567">
        <f>'Assumptions (NG non-electricity'!AU7*$R$14/'Assumptions (NG non-electricity'!$R$7</f>
        <v>7.914836276</v>
      </c>
      <c r="AV14" s="567">
        <f>'Assumptions (NG non-electricity'!AV7*$R$14/'Assumptions (NG non-electricity'!$R$7</f>
        <v>7.98645302</v>
      </c>
      <c r="AW14" s="567">
        <f>'Assumptions (NG non-electricity'!AW7*$R$14/'Assumptions (NG non-electricity'!$R$7</f>
        <v>8.058069765</v>
      </c>
      <c r="AX14" s="567">
        <f>'Assumptions (NG non-electricity'!AX7*$R$14/'Assumptions (NG non-electricity'!$R$7</f>
        <v>8.12968651</v>
      </c>
      <c r="AY14" s="567">
        <f>'Assumptions (NG non-electricity'!AY7*$R$14/'Assumptions (NG non-electricity'!$R$7</f>
        <v>8.201303255</v>
      </c>
      <c r="AZ14" s="567">
        <f>'Assumptions (NG non-electricity'!AZ7*$R$14/'Assumptions (NG non-electricity'!$R$7</f>
        <v>8.27292</v>
      </c>
    </row>
    <row r="15">
      <c r="A15" s="565" t="s">
        <v>731</v>
      </c>
      <c r="B15" s="566">
        <v>7.676</v>
      </c>
      <c r="C15" s="566">
        <v>7.241</v>
      </c>
      <c r="D15" s="566">
        <v>7.293</v>
      </c>
      <c r="E15" s="566">
        <v>7.09</v>
      </c>
      <c r="F15" s="566">
        <v>6.554</v>
      </c>
      <c r="G15" s="566">
        <v>6.532</v>
      </c>
      <c r="H15" s="566">
        <v>5.965</v>
      </c>
      <c r="I15" s="566">
        <v>6.857</v>
      </c>
      <c r="J15" s="566">
        <v>7.524</v>
      </c>
      <c r="K15" s="566">
        <v>7.636</v>
      </c>
      <c r="L15" s="566">
        <v>7.639</v>
      </c>
      <c r="M15" s="566">
        <v>8.444</v>
      </c>
      <c r="N15" s="566">
        <v>7.844</v>
      </c>
      <c r="O15" s="566">
        <v>9.819</v>
      </c>
      <c r="P15" s="566">
        <v>10.531</v>
      </c>
      <c r="Q15" s="566">
        <v>10.655</v>
      </c>
      <c r="R15" s="566">
        <v>10.333</v>
      </c>
      <c r="S15" s="566">
        <v>10.794</v>
      </c>
      <c r="T15" s="567">
        <f>'Assumptions (NG non-electricity'!T3*$R$15/'Assumptions (NG non-electricity'!$R$3</f>
        <v>10.88028316</v>
      </c>
      <c r="U15" s="567">
        <f>'Assumptions (NG non-electricity'!U3*$R$15/'Assumptions (NG non-electricity'!$R$3</f>
        <v>10.96592346</v>
      </c>
      <c r="V15" s="567">
        <f>'Assumptions (NG non-electricity'!V3*$R$15/'Assumptions (NG non-electricity'!$R$3</f>
        <v>11.05156376</v>
      </c>
      <c r="W15" s="567">
        <f>'Assumptions (NG non-electricity'!W3*$R$15/'Assumptions (NG non-electricity'!$R$3</f>
        <v>11.13720406</v>
      </c>
      <c r="X15" s="567">
        <f>'Assumptions (NG non-electricity'!X3*$R$15/'Assumptions (NG non-electricity'!$R$3</f>
        <v>11.22284436</v>
      </c>
      <c r="Y15" s="567">
        <f>'Assumptions (NG non-electricity'!Y3*$R$15/'Assumptions (NG non-electricity'!$R$3</f>
        <v>11.30848466</v>
      </c>
      <c r="Z15" s="567">
        <f>'Assumptions (NG non-electricity'!Z3*$R$15/'Assumptions (NG non-electricity'!$R$3</f>
        <v>11.39412496</v>
      </c>
      <c r="AA15" s="567">
        <f>'Assumptions (NG non-electricity'!AA3*$R$15/'Assumptions (NG non-electricity'!$R$3</f>
        <v>11.47976526</v>
      </c>
      <c r="AB15" s="567">
        <f>'Assumptions (NG non-electricity'!AB3*$R$15/'Assumptions (NG non-electricity'!$R$3</f>
        <v>11.56540555</v>
      </c>
      <c r="AC15" s="567">
        <f>'Assumptions (NG non-electricity'!AC3*$R$15/'Assumptions (NG non-electricity'!$R$3</f>
        <v>11.65104585</v>
      </c>
      <c r="AD15" s="567">
        <f>'Assumptions (NG non-electricity'!AD3*$R$15/'Assumptions (NG non-electricity'!$R$3</f>
        <v>11.73668615</v>
      </c>
      <c r="AE15" s="567">
        <f>'Assumptions (NG non-electricity'!AE3*$R$15/'Assumptions (NG non-electricity'!$R$3</f>
        <v>11.82232645</v>
      </c>
      <c r="AF15" s="567">
        <f>'Assumptions (NG non-electricity'!AF3*$R$15/'Assumptions (NG non-electricity'!$R$3</f>
        <v>11.90796675</v>
      </c>
      <c r="AG15" s="567">
        <f>'Assumptions (NG non-electricity'!AG3*$R$15/'Assumptions (NG non-electricity'!$R$3</f>
        <v>11.99360705</v>
      </c>
      <c r="AH15" s="567">
        <f>'Assumptions (NG non-electricity'!AH3*$R$15/'Assumptions (NG non-electricity'!$R$3</f>
        <v>12.07924735</v>
      </c>
      <c r="AI15" s="567">
        <f>'Assumptions (NG non-electricity'!AI3*$R$15/'Assumptions (NG non-electricity'!$R$3</f>
        <v>12.16488765</v>
      </c>
      <c r="AJ15" s="567">
        <f>'Assumptions (NG non-electricity'!AJ3*$R$15/'Assumptions (NG non-electricity'!$R$3</f>
        <v>12.25052795</v>
      </c>
      <c r="AK15" s="567">
        <f>'Assumptions (NG non-electricity'!AK3*$R$15/'Assumptions (NG non-electricity'!$R$3</f>
        <v>12.33616824</v>
      </c>
      <c r="AL15" s="567">
        <f>'Assumptions (NG non-electricity'!AL3*$R$15/'Assumptions (NG non-electricity'!$R$3</f>
        <v>12.42180854</v>
      </c>
      <c r="AM15" s="567">
        <f>'Assumptions (NG non-electricity'!AM3*$R$15/'Assumptions (NG non-electricity'!$R$3</f>
        <v>12.50744884</v>
      </c>
      <c r="AN15" s="567">
        <f>'Assumptions (NG non-electricity'!AN3*$R$15/'Assumptions (NG non-electricity'!$R$3</f>
        <v>12.59308914</v>
      </c>
      <c r="AO15" s="567">
        <f>'Assumptions (NG non-electricity'!AO3*$R$15/'Assumptions (NG non-electricity'!$R$3</f>
        <v>12.67872944</v>
      </c>
      <c r="AP15" s="567">
        <f>'Assumptions (NG non-electricity'!AP3*$R$15/'Assumptions (NG non-electricity'!$R$3</f>
        <v>12.76436974</v>
      </c>
      <c r="AQ15" s="567">
        <f>'Assumptions (NG non-electricity'!AQ3*$R$15/'Assumptions (NG non-electricity'!$R$3</f>
        <v>12.85001004</v>
      </c>
      <c r="AR15" s="567">
        <f>'Assumptions (NG non-electricity'!AR3*$R$15/'Assumptions (NG non-electricity'!$R$3</f>
        <v>12.93565034</v>
      </c>
      <c r="AS15" s="567">
        <f>'Assumptions (NG non-electricity'!AS3*$R$15/'Assumptions (NG non-electricity'!$R$3</f>
        <v>13.02129064</v>
      </c>
      <c r="AT15" s="567">
        <f>'Assumptions (NG non-electricity'!AT3*$R$15/'Assumptions (NG non-electricity'!$R$3</f>
        <v>13.10693093</v>
      </c>
      <c r="AU15" s="567">
        <f>'Assumptions (NG non-electricity'!AU3*$R$15/'Assumptions (NG non-electricity'!$R$3</f>
        <v>13.19257123</v>
      </c>
      <c r="AV15" s="567">
        <f>'Assumptions (NG non-electricity'!AV3*$R$15/'Assumptions (NG non-electricity'!$R$3</f>
        <v>13.27821153</v>
      </c>
      <c r="AW15" s="567">
        <f>'Assumptions (NG non-electricity'!AW3*$R$15/'Assumptions (NG non-electricity'!$R$3</f>
        <v>13.36385183</v>
      </c>
      <c r="AX15" s="567">
        <f>'Assumptions (NG non-electricity'!AX3*$R$15/'Assumptions (NG non-electricity'!$R$3</f>
        <v>13.44949213</v>
      </c>
      <c r="AY15" s="567">
        <f>'Assumptions (NG non-electricity'!AY3*$R$15/'Assumptions (NG non-electricity'!$R$3</f>
        <v>13.53513243</v>
      </c>
      <c r="AZ15" s="567">
        <f>'Assumptions (NG non-electricity'!AZ3*$R$15/'Assumptions (NG non-electricity'!$R$3</f>
        <v>13.62077273</v>
      </c>
    </row>
    <row r="16">
      <c r="A16" s="565" t="s">
        <v>732</v>
      </c>
      <c r="B16" s="566">
        <v>10.247</v>
      </c>
      <c r="C16" s="566">
        <v>9.711</v>
      </c>
      <c r="D16" s="566">
        <v>9.74</v>
      </c>
      <c r="E16" s="566">
        <v>11.12</v>
      </c>
      <c r="F16" s="566">
        <v>10.24</v>
      </c>
      <c r="G16" s="566">
        <v>10.493</v>
      </c>
      <c r="H16" s="566">
        <v>9.174</v>
      </c>
      <c r="I16" s="566">
        <v>10.163</v>
      </c>
      <c r="J16" s="566">
        <v>11.032</v>
      </c>
      <c r="K16" s="566">
        <v>11.265</v>
      </c>
      <c r="L16" s="566">
        <v>10.733</v>
      </c>
      <c r="M16" s="566">
        <v>11.04</v>
      </c>
      <c r="N16" s="566">
        <v>10.034</v>
      </c>
      <c r="O16" s="566">
        <v>10.612</v>
      </c>
      <c r="P16" s="566">
        <v>11.521</v>
      </c>
      <c r="Q16" s="566">
        <v>11.572</v>
      </c>
      <c r="R16" s="566">
        <v>10.284</v>
      </c>
      <c r="S16" s="566">
        <v>11.016</v>
      </c>
      <c r="T16" s="567">
        <f>'Assumptions (NG non-electricity'!T6*$R$16/'Assumptions (NG non-electricity'!$R$6</f>
        <v>10.07847941</v>
      </c>
      <c r="U16" s="567">
        <f>'Assumptions (NG non-electricity'!U6*$R$16/'Assumptions (NG non-electricity'!$R$6</f>
        <v>9.975719117</v>
      </c>
      <c r="V16" s="567">
        <f>'Assumptions (NG non-electricity'!V6*$R$16/'Assumptions (NG non-electricity'!$R$6</f>
        <v>9.872958822</v>
      </c>
      <c r="W16" s="567">
        <f>'Assumptions (NG non-electricity'!W6*$R$16/'Assumptions (NG non-electricity'!$R$6</f>
        <v>9.770198528</v>
      </c>
      <c r="X16" s="567">
        <f>'Assumptions (NG non-electricity'!X6*$R$16/'Assumptions (NG non-electricity'!$R$6</f>
        <v>9.667438234</v>
      </c>
      <c r="Y16" s="567">
        <f>'Assumptions (NG non-electricity'!Y6*$R$16/'Assumptions (NG non-electricity'!$R$6</f>
        <v>9.564677939</v>
      </c>
      <c r="Z16" s="567">
        <f>'Assumptions (NG non-electricity'!Z6*$R$16/'Assumptions (NG non-electricity'!$R$6</f>
        <v>9.461917645</v>
      </c>
      <c r="AA16" s="567">
        <f>'Assumptions (NG non-electricity'!AA6*$R$16/'Assumptions (NG non-electricity'!$R$6</f>
        <v>9.35915735</v>
      </c>
      <c r="AB16" s="567">
        <f>'Assumptions (NG non-electricity'!AB6*$R$16/'Assumptions (NG non-electricity'!$R$6</f>
        <v>9.256397056</v>
      </c>
      <c r="AC16" s="567">
        <f>'Assumptions (NG non-electricity'!AC6*$R$16/'Assumptions (NG non-electricity'!$R$6</f>
        <v>9.153636762</v>
      </c>
      <c r="AD16" s="567">
        <f>'Assumptions (NG non-electricity'!AD6*$R$16/'Assumptions (NG non-electricity'!$R$6</f>
        <v>9.050876467</v>
      </c>
      <c r="AE16" s="567">
        <f>'Assumptions (NG non-electricity'!AE6*$R$16/'Assumptions (NG non-electricity'!$R$6</f>
        <v>8.948116173</v>
      </c>
      <c r="AF16" s="567">
        <f>'Assumptions (NG non-electricity'!AF6*$R$16/'Assumptions (NG non-electricity'!$R$6</f>
        <v>8.845355878</v>
      </c>
      <c r="AG16" s="567">
        <f>'Assumptions (NG non-electricity'!AG6*$R$16/'Assumptions (NG non-electricity'!$R$6</f>
        <v>8.742595584</v>
      </c>
      <c r="AH16" s="567">
        <f>'Assumptions (NG non-electricity'!AH6*$R$16/'Assumptions (NG non-electricity'!$R$6</f>
        <v>8.63983529</v>
      </c>
      <c r="AI16" s="567">
        <f>'Assumptions (NG non-electricity'!AI6*$R$16/'Assumptions (NG non-electricity'!$R$6</f>
        <v>8.537074995</v>
      </c>
      <c r="AJ16" s="567">
        <f>'Assumptions (NG non-electricity'!AJ6*$R$16/'Assumptions (NG non-electricity'!$R$6</f>
        <v>8.434314701</v>
      </c>
      <c r="AK16" s="567">
        <f>'Assumptions (NG non-electricity'!AK6*$R$16/'Assumptions (NG non-electricity'!$R$6</f>
        <v>8.331554406</v>
      </c>
      <c r="AL16" s="567">
        <f>'Assumptions (NG non-electricity'!AL6*$R$16/'Assumptions (NG non-electricity'!$R$6</f>
        <v>8.228794112</v>
      </c>
      <c r="AM16" s="567">
        <f>'Assumptions (NG non-electricity'!AM6*$R$16/'Assumptions (NG non-electricity'!$R$6</f>
        <v>8.126033818</v>
      </c>
      <c r="AN16" s="567">
        <f>'Assumptions (NG non-electricity'!AN6*$R$16/'Assumptions (NG non-electricity'!$R$6</f>
        <v>8.023273523</v>
      </c>
      <c r="AO16" s="567">
        <f>'Assumptions (NG non-electricity'!AO6*$R$16/'Assumptions (NG non-electricity'!$R$6</f>
        <v>7.920513229</v>
      </c>
      <c r="AP16" s="567">
        <f>'Assumptions (NG non-electricity'!AP6*$R$16/'Assumptions (NG non-electricity'!$R$6</f>
        <v>7.817752934</v>
      </c>
      <c r="AQ16" s="567">
        <f>'Assumptions (NG non-electricity'!AQ6*$R$16/'Assumptions (NG non-electricity'!$R$6</f>
        <v>7.71499264</v>
      </c>
      <c r="AR16" s="567">
        <f>'Assumptions (NG non-electricity'!AR6*$R$16/'Assumptions (NG non-electricity'!$R$6</f>
        <v>7.612232346</v>
      </c>
      <c r="AS16" s="567">
        <f>'Assumptions (NG non-electricity'!AS6*$R$16/'Assumptions (NG non-electricity'!$R$6</f>
        <v>7.509472051</v>
      </c>
      <c r="AT16" s="567">
        <f>'Assumptions (NG non-electricity'!AT6*$R$16/'Assumptions (NG non-electricity'!$R$6</f>
        <v>7.406711757</v>
      </c>
      <c r="AU16" s="567">
        <f>'Assumptions (NG non-electricity'!AU6*$R$16/'Assumptions (NG non-electricity'!$R$6</f>
        <v>7.303951462</v>
      </c>
      <c r="AV16" s="567">
        <f>'Assumptions (NG non-electricity'!AV6*$R$16/'Assumptions (NG non-electricity'!$R$6</f>
        <v>7.201191168</v>
      </c>
      <c r="AW16" s="567">
        <f>'Assumptions (NG non-electricity'!AW6*$R$16/'Assumptions (NG non-electricity'!$R$6</f>
        <v>7.098430874</v>
      </c>
      <c r="AX16" s="567">
        <f>'Assumptions (NG non-electricity'!AX6*$R$16/'Assumptions (NG non-electricity'!$R$6</f>
        <v>6.995670579</v>
      </c>
      <c r="AY16" s="567">
        <f>'Assumptions (NG non-electricity'!AY6*$R$16/'Assumptions (NG non-electricity'!$R$6</f>
        <v>6.892910285</v>
      </c>
      <c r="AZ16" s="567">
        <f>'Assumptions (NG non-electricity'!AZ6*$R$16/'Assumptions (NG non-electricity'!$R$6</f>
        <v>6.790149991</v>
      </c>
    </row>
    <row r="17">
      <c r="A17" s="565" t="s">
        <v>733</v>
      </c>
      <c r="B17" s="566">
        <v>0.382</v>
      </c>
      <c r="C17" s="566">
        <v>0.444</v>
      </c>
      <c r="D17" s="566">
        <v>0.456</v>
      </c>
      <c r="E17" s="566">
        <v>0.384</v>
      </c>
      <c r="F17" s="566">
        <v>0.358</v>
      </c>
      <c r="G17" s="566">
        <v>0.405</v>
      </c>
      <c r="H17" s="566">
        <v>0.379</v>
      </c>
      <c r="I17" s="566">
        <v>0.471</v>
      </c>
      <c r="J17" s="566">
        <v>0.443</v>
      </c>
      <c r="K17" s="566">
        <v>0.524</v>
      </c>
      <c r="L17" s="566">
        <v>0.816</v>
      </c>
      <c r="M17" s="566">
        <v>0.849</v>
      </c>
      <c r="N17" s="566">
        <v>0.619</v>
      </c>
      <c r="O17" s="566">
        <v>0.549</v>
      </c>
      <c r="P17" s="566">
        <v>0.977</v>
      </c>
      <c r="Q17" s="566">
        <v>1.133</v>
      </c>
      <c r="R17" s="566">
        <v>0.927</v>
      </c>
      <c r="S17" s="566">
        <v>0.986</v>
      </c>
      <c r="T17" s="567">
        <f>'Assumptions (NG non-electricity'!T8*$R$17/'Assumptions (NG non-electricity'!$R$8</f>
        <v>0.9937243566</v>
      </c>
      <c r="U17" s="567">
        <f>'Assumptions (NG non-electricity'!U8*$R$17/'Assumptions (NG non-electricity'!$R$8</f>
        <v>0.9999160062</v>
      </c>
      <c r="V17" s="567">
        <f>'Assumptions (NG non-electricity'!V8*$R$17/'Assumptions (NG non-electricity'!$R$8</f>
        <v>1.006107656</v>
      </c>
      <c r="W17" s="567">
        <f>'Assumptions (NG non-electricity'!W8*$R$17/'Assumptions (NG non-electricity'!$R$8</f>
        <v>1.012299305</v>
      </c>
      <c r="X17" s="567">
        <f>'Assumptions (NG non-electricity'!X8*$R$17/'Assumptions (NG non-electricity'!$R$8</f>
        <v>1.018490955</v>
      </c>
      <c r="Y17" s="567">
        <f>'Assumptions (NG non-electricity'!Y8*$R$17/'Assumptions (NG non-electricity'!$R$8</f>
        <v>1.024682604</v>
      </c>
      <c r="Z17" s="567">
        <f>'Assumptions (NG non-electricity'!Z8*$R$17/'Assumptions (NG non-electricity'!$R$8</f>
        <v>1.030874254</v>
      </c>
      <c r="AA17" s="567">
        <f>'Assumptions (NG non-electricity'!AA8*$R$17/'Assumptions (NG non-electricity'!$R$8</f>
        <v>1.037065904</v>
      </c>
      <c r="AB17" s="567">
        <f>'Assumptions (NG non-electricity'!AB8*$R$17/'Assumptions (NG non-electricity'!$R$8</f>
        <v>1.043257553</v>
      </c>
      <c r="AC17" s="567">
        <f>'Assumptions (NG non-electricity'!AC8*$R$17/'Assumptions (NG non-electricity'!$R$8</f>
        <v>1.049449203</v>
      </c>
      <c r="AD17" s="567">
        <f>'Assumptions (NG non-electricity'!AD8*$R$17/'Assumptions (NG non-electricity'!$R$8</f>
        <v>1.055640852</v>
      </c>
      <c r="AE17" s="567">
        <f>'Assumptions (NG non-electricity'!AE8*$R$17/'Assumptions (NG non-electricity'!$R$8</f>
        <v>1.061832502</v>
      </c>
      <c r="AF17" s="567">
        <f>'Assumptions (NG non-electricity'!AF8*$R$17/'Assumptions (NG non-electricity'!$R$8</f>
        <v>1.068024151</v>
      </c>
      <c r="AG17" s="567">
        <f>'Assumptions (NG non-electricity'!AG8*$R$17/'Assumptions (NG non-electricity'!$R$8</f>
        <v>1.074215801</v>
      </c>
      <c r="AH17" s="567">
        <f>'Assumptions (NG non-electricity'!AH8*$R$17/'Assumptions (NG non-electricity'!$R$8</f>
        <v>1.080407451</v>
      </c>
      <c r="AI17" s="567">
        <f>'Assumptions (NG non-electricity'!AI8*$R$17/'Assumptions (NG non-electricity'!$R$8</f>
        <v>1.0865991</v>
      </c>
      <c r="AJ17" s="567">
        <f>'Assumptions (NG non-electricity'!AJ8*$R$17/'Assumptions (NG non-electricity'!$R$8</f>
        <v>1.09279075</v>
      </c>
      <c r="AK17" s="567">
        <f>'Assumptions (NG non-electricity'!AK8*$R$17/'Assumptions (NG non-electricity'!$R$8</f>
        <v>1.098982399</v>
      </c>
      <c r="AL17" s="567">
        <f>'Assumptions (NG non-electricity'!AL8*$R$17/'Assumptions (NG non-electricity'!$R$8</f>
        <v>1.105174049</v>
      </c>
      <c r="AM17" s="567">
        <f>'Assumptions (NG non-electricity'!AM8*$R$17/'Assumptions (NG non-electricity'!$R$8</f>
        <v>1.111365698</v>
      </c>
      <c r="AN17" s="567">
        <f>'Assumptions (NG non-electricity'!AN8*$R$17/'Assumptions (NG non-electricity'!$R$8</f>
        <v>1.117557348</v>
      </c>
      <c r="AO17" s="567">
        <f>'Assumptions (NG non-electricity'!AO8*$R$17/'Assumptions (NG non-electricity'!$R$8</f>
        <v>1.123748998</v>
      </c>
      <c r="AP17" s="567">
        <f>'Assumptions (NG non-electricity'!AP8*$R$17/'Assumptions (NG non-electricity'!$R$8</f>
        <v>1.129940647</v>
      </c>
      <c r="AQ17" s="567">
        <f>'Assumptions (NG non-electricity'!AQ8*$R$17/'Assumptions (NG non-electricity'!$R$8</f>
        <v>1.136132297</v>
      </c>
      <c r="AR17" s="567">
        <f>'Assumptions (NG non-electricity'!AR8*$R$17/'Assumptions (NG non-electricity'!$R$8</f>
        <v>1.142323946</v>
      </c>
      <c r="AS17" s="567">
        <f>'Assumptions (NG non-electricity'!AS8*$R$17/'Assumptions (NG non-electricity'!$R$8</f>
        <v>1.148515596</v>
      </c>
      <c r="AT17" s="567">
        <f>'Assumptions (NG non-electricity'!AT8*$R$17/'Assumptions (NG non-electricity'!$R$8</f>
        <v>1.154707245</v>
      </c>
      <c r="AU17" s="567">
        <f>'Assumptions (NG non-electricity'!AU8*$R$17/'Assumptions (NG non-electricity'!$R$8</f>
        <v>1.160898895</v>
      </c>
      <c r="AV17" s="567">
        <f>'Assumptions (NG non-electricity'!AV8*$R$17/'Assumptions (NG non-electricity'!$R$8</f>
        <v>1.167090545</v>
      </c>
      <c r="AW17" s="567">
        <f>'Assumptions (NG non-electricity'!AW8*$R$17/'Assumptions (NG non-electricity'!$R$8</f>
        <v>1.173282194</v>
      </c>
      <c r="AX17" s="567">
        <f>'Assumptions (NG non-electricity'!AX8*$R$17/'Assumptions (NG non-electricity'!$R$8</f>
        <v>1.179473844</v>
      </c>
      <c r="AY17" s="567">
        <f>'Assumptions (NG non-electricity'!AY8*$R$17/'Assumptions (NG non-electricity'!$R$8</f>
        <v>1.185665493</v>
      </c>
      <c r="AZ17" s="567">
        <f>'Assumptions (NG non-electricity'!AZ8*$R$17/'Assumptions (NG non-electricity'!$R$8</f>
        <v>1.191857143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0.007969</v>
      </c>
      <c r="C20" s="571">
        <v>0.00545</v>
      </c>
      <c r="D20" s="571">
        <v>0.006002</v>
      </c>
      <c r="E20" s="571">
        <v>0.006267</v>
      </c>
      <c r="F20" s="571">
        <v>0.005616</v>
      </c>
      <c r="G20" s="571">
        <v>0.006586</v>
      </c>
      <c r="H20" s="571">
        <v>0.005547</v>
      </c>
      <c r="I20" s="571">
        <v>0.006048</v>
      </c>
      <c r="J20" s="571">
        <v>0.004855</v>
      </c>
      <c r="K20" s="571">
        <v>0.002113</v>
      </c>
      <c r="L20" s="571">
        <v>0.002615</v>
      </c>
      <c r="M20" s="571">
        <v>0.002208</v>
      </c>
      <c r="N20" s="571">
        <v>0.002153</v>
      </c>
      <c r="O20" s="571">
        <v>0.002304</v>
      </c>
      <c r="P20" s="571">
        <v>0.002359</v>
      </c>
      <c r="Q20" s="571">
        <v>0.001957</v>
      </c>
      <c r="R20" s="572">
        <v>5.2E-4</v>
      </c>
      <c r="S20" s="573">
        <f t="shared" ref="S20:AY20" si="1">$R$20+(S$1-$R$1)/($AZ$1-$R$1)*($AZ$20-$R$20)</f>
        <v>0.0005047058824</v>
      </c>
      <c r="T20" s="573">
        <f t="shared" si="1"/>
        <v>0.0004894117647</v>
      </c>
      <c r="U20" s="573">
        <f t="shared" si="1"/>
        <v>0.0004741176471</v>
      </c>
      <c r="V20" s="573">
        <f t="shared" si="1"/>
        <v>0.0004588235294</v>
      </c>
      <c r="W20" s="573">
        <f t="shared" si="1"/>
        <v>0.0004435294118</v>
      </c>
      <c r="X20" s="573">
        <f t="shared" si="1"/>
        <v>0.0004282352941</v>
      </c>
      <c r="Y20" s="573">
        <f t="shared" si="1"/>
        <v>0.0004129411765</v>
      </c>
      <c r="Z20" s="573">
        <f t="shared" si="1"/>
        <v>0.0003976470588</v>
      </c>
      <c r="AA20" s="573">
        <f t="shared" si="1"/>
        <v>0.0003823529412</v>
      </c>
      <c r="AB20" s="573">
        <f t="shared" si="1"/>
        <v>0.0003670588235</v>
      </c>
      <c r="AC20" s="573">
        <f t="shared" si="1"/>
        <v>0.0003517647059</v>
      </c>
      <c r="AD20" s="573">
        <f t="shared" si="1"/>
        <v>0.0003364705882</v>
      </c>
      <c r="AE20" s="573">
        <f t="shared" si="1"/>
        <v>0.0003211764706</v>
      </c>
      <c r="AF20" s="573">
        <f t="shared" si="1"/>
        <v>0.0003058823529</v>
      </c>
      <c r="AG20" s="573">
        <f t="shared" si="1"/>
        <v>0.0002905882353</v>
      </c>
      <c r="AH20" s="573">
        <f t="shared" si="1"/>
        <v>0.0002752941176</v>
      </c>
      <c r="AI20" s="573">
        <f t="shared" si="1"/>
        <v>0.00026</v>
      </c>
      <c r="AJ20" s="573">
        <f t="shared" si="1"/>
        <v>0.0002447058824</v>
      </c>
      <c r="AK20" s="573">
        <f t="shared" si="1"/>
        <v>0.0002294117647</v>
      </c>
      <c r="AL20" s="573">
        <f t="shared" si="1"/>
        <v>0.0002141176471</v>
      </c>
      <c r="AM20" s="573">
        <f t="shared" si="1"/>
        <v>0.0001988235294</v>
      </c>
      <c r="AN20" s="573">
        <f t="shared" si="1"/>
        <v>0.0001835294118</v>
      </c>
      <c r="AO20" s="573">
        <f t="shared" si="1"/>
        <v>0.0001682352941</v>
      </c>
      <c r="AP20" s="573">
        <f t="shared" si="1"/>
        <v>0.0001529411765</v>
      </c>
      <c r="AQ20" s="573">
        <f t="shared" si="1"/>
        <v>0.0001376470588</v>
      </c>
      <c r="AR20" s="573">
        <f t="shared" si="1"/>
        <v>0.0001223529412</v>
      </c>
      <c r="AS20" s="573">
        <f t="shared" si="1"/>
        <v>0.0001070588235</v>
      </c>
      <c r="AT20" s="573">
        <f t="shared" si="1"/>
        <v>0.00009176470588</v>
      </c>
      <c r="AU20" s="573">
        <f t="shared" si="1"/>
        <v>0.00007647058824</v>
      </c>
      <c r="AV20" s="573">
        <f t="shared" si="1"/>
        <v>0.00006117647059</v>
      </c>
      <c r="AW20" s="573">
        <f t="shared" si="1"/>
        <v>0.00004588235294</v>
      </c>
      <c r="AX20" s="573">
        <f t="shared" si="1"/>
        <v>0.00003058823529</v>
      </c>
      <c r="AY20" s="573">
        <f t="shared" si="1"/>
        <v>0.00001529411765</v>
      </c>
      <c r="AZ20" s="572">
        <v>0.0</v>
      </c>
    </row>
    <row r="21">
      <c r="A21" s="569" t="s">
        <v>736</v>
      </c>
      <c r="B21" s="570">
        <v>0.752</v>
      </c>
      <c r="C21" s="574">
        <v>0.511</v>
      </c>
      <c r="D21" s="574">
        <v>0.562</v>
      </c>
      <c r="E21" s="574">
        <v>0.587</v>
      </c>
      <c r="F21" s="574">
        <v>0.525</v>
      </c>
      <c r="G21" s="574">
        <v>0.625</v>
      </c>
      <c r="H21" s="574">
        <v>0.524</v>
      </c>
      <c r="I21" s="574">
        <v>0.572</v>
      </c>
      <c r="J21" s="574">
        <v>0.459</v>
      </c>
      <c r="K21" s="574">
        <v>0.2</v>
      </c>
      <c r="L21" s="574">
        <v>0.248</v>
      </c>
      <c r="M21" s="574">
        <v>0.209</v>
      </c>
      <c r="N21" s="574">
        <v>0.204</v>
      </c>
      <c r="O21" s="574">
        <v>0.218</v>
      </c>
      <c r="P21" s="574">
        <v>0.223</v>
      </c>
      <c r="Q21" s="574">
        <v>0.185</v>
      </c>
      <c r="R21" s="574">
        <v>0.049</v>
      </c>
      <c r="S21" s="575">
        <v>0.054</v>
      </c>
      <c r="T21" s="567">
        <f t="shared" ref="T21:AZ21" si="2">T20*($R$21/$R$20)</f>
        <v>0.04611764706</v>
      </c>
      <c r="U21" s="567">
        <f t="shared" si="2"/>
        <v>0.04467647059</v>
      </c>
      <c r="V21" s="567">
        <f t="shared" si="2"/>
        <v>0.04323529412</v>
      </c>
      <c r="W21" s="567">
        <f t="shared" si="2"/>
        <v>0.04179411765</v>
      </c>
      <c r="X21" s="567">
        <f t="shared" si="2"/>
        <v>0.04035294118</v>
      </c>
      <c r="Y21" s="567">
        <f t="shared" si="2"/>
        <v>0.03891176471</v>
      </c>
      <c r="Z21" s="567">
        <f t="shared" si="2"/>
        <v>0.03747058824</v>
      </c>
      <c r="AA21" s="567">
        <f t="shared" si="2"/>
        <v>0.03602941176</v>
      </c>
      <c r="AB21" s="567">
        <f t="shared" si="2"/>
        <v>0.03458823529</v>
      </c>
      <c r="AC21" s="567">
        <f t="shared" si="2"/>
        <v>0.03314705882</v>
      </c>
      <c r="AD21" s="567">
        <f t="shared" si="2"/>
        <v>0.03170588235</v>
      </c>
      <c r="AE21" s="567">
        <f t="shared" si="2"/>
        <v>0.03026470588</v>
      </c>
      <c r="AF21" s="567">
        <f t="shared" si="2"/>
        <v>0.02882352941</v>
      </c>
      <c r="AG21" s="567">
        <f t="shared" si="2"/>
        <v>0.02738235294</v>
      </c>
      <c r="AH21" s="567">
        <f t="shared" si="2"/>
        <v>0.02594117647</v>
      </c>
      <c r="AI21" s="567">
        <f t="shared" si="2"/>
        <v>0.0245</v>
      </c>
      <c r="AJ21" s="567">
        <f t="shared" si="2"/>
        <v>0.02305882353</v>
      </c>
      <c r="AK21" s="567">
        <f t="shared" si="2"/>
        <v>0.02161764706</v>
      </c>
      <c r="AL21" s="567">
        <f t="shared" si="2"/>
        <v>0.02017647059</v>
      </c>
      <c r="AM21" s="567">
        <f t="shared" si="2"/>
        <v>0.01873529412</v>
      </c>
      <c r="AN21" s="567">
        <f t="shared" si="2"/>
        <v>0.01729411765</v>
      </c>
      <c r="AO21" s="567">
        <f t="shared" si="2"/>
        <v>0.01585294118</v>
      </c>
      <c r="AP21" s="567">
        <f t="shared" si="2"/>
        <v>0.01441176471</v>
      </c>
      <c r="AQ21" s="567">
        <f t="shared" si="2"/>
        <v>0.01297058824</v>
      </c>
      <c r="AR21" s="567">
        <f t="shared" si="2"/>
        <v>0.01152941176</v>
      </c>
      <c r="AS21" s="567">
        <f t="shared" si="2"/>
        <v>0.01008823529</v>
      </c>
      <c r="AT21" s="567">
        <f t="shared" si="2"/>
        <v>0.008647058824</v>
      </c>
      <c r="AU21" s="567">
        <f t="shared" si="2"/>
        <v>0.007205882353</v>
      </c>
      <c r="AV21" s="567">
        <f t="shared" si="2"/>
        <v>0.005764705882</v>
      </c>
      <c r="AW21" s="567">
        <f t="shared" si="2"/>
        <v>0.004323529412</v>
      </c>
      <c r="AX21" s="567">
        <f t="shared" si="2"/>
        <v>0.002882352941</v>
      </c>
      <c r="AY21" s="567">
        <f t="shared" si="2"/>
        <v>0.001441176471</v>
      </c>
      <c r="AZ21" s="567">
        <f t="shared" si="2"/>
        <v>0</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0.654701102108596</v>
      </c>
      <c r="S31" s="573">
        <f t="shared" ref="S31:AY31" si="5">$R$31+(S$1-$R$1)/($AZ$1-$R$1)*($AZ$31-$R$31)</f>
        <v>0.6441060691</v>
      </c>
      <c r="T31" s="573">
        <f t="shared" si="5"/>
        <v>0.6335110361</v>
      </c>
      <c r="U31" s="573">
        <f t="shared" si="5"/>
        <v>0.6229160032</v>
      </c>
      <c r="V31" s="573">
        <f t="shared" si="5"/>
        <v>0.6123209702</v>
      </c>
      <c r="W31" s="573">
        <f t="shared" si="5"/>
        <v>0.6017259372</v>
      </c>
      <c r="X31" s="573">
        <f t="shared" si="5"/>
        <v>0.5911309042</v>
      </c>
      <c r="Y31" s="573">
        <f t="shared" si="5"/>
        <v>0.5805358712</v>
      </c>
      <c r="Z31" s="573">
        <f t="shared" si="5"/>
        <v>0.5699408382</v>
      </c>
      <c r="AA31" s="573">
        <f t="shared" si="5"/>
        <v>0.5593458052</v>
      </c>
      <c r="AB31" s="573">
        <f t="shared" si="5"/>
        <v>0.5487507723</v>
      </c>
      <c r="AC31" s="573">
        <f t="shared" si="5"/>
        <v>0.5381557393</v>
      </c>
      <c r="AD31" s="573">
        <f t="shared" si="5"/>
        <v>0.5275607063</v>
      </c>
      <c r="AE31" s="573">
        <f t="shared" si="5"/>
        <v>0.5169656733</v>
      </c>
      <c r="AF31" s="573">
        <f t="shared" si="5"/>
        <v>0.5063706403</v>
      </c>
      <c r="AG31" s="573">
        <f t="shared" si="5"/>
        <v>0.4957756073</v>
      </c>
      <c r="AH31" s="573">
        <f t="shared" si="5"/>
        <v>0.4851805743</v>
      </c>
      <c r="AI31" s="573">
        <f t="shared" si="5"/>
        <v>0.4745855414</v>
      </c>
      <c r="AJ31" s="573">
        <f t="shared" si="5"/>
        <v>0.4639905084</v>
      </c>
      <c r="AK31" s="573">
        <f t="shared" si="5"/>
        <v>0.4533954754</v>
      </c>
      <c r="AL31" s="573">
        <f t="shared" si="5"/>
        <v>0.4428004424</v>
      </c>
      <c r="AM31" s="573">
        <f t="shared" si="5"/>
        <v>0.4322054094</v>
      </c>
      <c r="AN31" s="573">
        <f t="shared" si="5"/>
        <v>0.4216103764</v>
      </c>
      <c r="AO31" s="573">
        <f t="shared" si="5"/>
        <v>0.4110153434</v>
      </c>
      <c r="AP31" s="573">
        <f t="shared" si="5"/>
        <v>0.4004203105</v>
      </c>
      <c r="AQ31" s="573">
        <f t="shared" si="5"/>
        <v>0.3898252775</v>
      </c>
      <c r="AR31" s="573">
        <f t="shared" si="5"/>
        <v>0.3792302445</v>
      </c>
      <c r="AS31" s="573">
        <f t="shared" si="5"/>
        <v>0.3686352115</v>
      </c>
      <c r="AT31" s="573">
        <f t="shared" si="5"/>
        <v>0.3580401785</v>
      </c>
      <c r="AU31" s="573">
        <f t="shared" si="5"/>
        <v>0.3474451455</v>
      </c>
      <c r="AV31" s="573">
        <f t="shared" si="5"/>
        <v>0.3368501125</v>
      </c>
      <c r="AW31" s="573">
        <f t="shared" si="5"/>
        <v>0.3262550796</v>
      </c>
      <c r="AX31" s="573">
        <f t="shared" si="5"/>
        <v>0.3156600466</v>
      </c>
      <c r="AY31" s="573">
        <f t="shared" si="5"/>
        <v>0.3050650136</v>
      </c>
      <c r="AZ31" s="581">
        <f>Inputs!H21</f>
        <v>0.2944699806</v>
      </c>
    </row>
    <row r="32">
      <c r="A32" s="565" t="s">
        <v>746</v>
      </c>
      <c r="B32" s="570">
        <v>1.009074</v>
      </c>
      <c r="C32" s="571">
        <v>0.999578</v>
      </c>
      <c r="D32" s="571">
        <v>1.025176</v>
      </c>
      <c r="E32" s="571">
        <v>1.036316</v>
      </c>
      <c r="F32" s="571">
        <v>1.090475</v>
      </c>
      <c r="G32" s="571">
        <v>1.084305</v>
      </c>
      <c r="H32" s="571">
        <v>1.075085</v>
      </c>
      <c r="I32" s="571">
        <v>1.075424</v>
      </c>
      <c r="J32" s="571">
        <v>1.038439</v>
      </c>
      <c r="K32" s="571">
        <v>1.006116</v>
      </c>
      <c r="L32" s="571">
        <v>0.999912</v>
      </c>
      <c r="M32" s="571">
        <v>0.989897</v>
      </c>
      <c r="N32" s="571">
        <v>0.964863</v>
      </c>
      <c r="O32" s="571">
        <v>0.997485</v>
      </c>
      <c r="P32" s="571">
        <v>0.973663</v>
      </c>
      <c r="Q32" s="571">
        <v>0.98501</v>
      </c>
      <c r="R32" s="572">
        <v>0.362132897891404</v>
      </c>
      <c r="S32" s="573">
        <f t="shared" ref="S32:AY32" si="6">$R$32+(S$1-$R$1)/($AZ$1-$R$1)*($AZ$32-$R$32)</f>
        <v>0.3600610088</v>
      </c>
      <c r="T32" s="573">
        <f t="shared" si="6"/>
        <v>0.3579891197</v>
      </c>
      <c r="U32" s="573">
        <f t="shared" si="6"/>
        <v>0.3559172306</v>
      </c>
      <c r="V32" s="573">
        <f t="shared" si="6"/>
        <v>0.3538453415</v>
      </c>
      <c r="W32" s="573">
        <f t="shared" si="6"/>
        <v>0.3517734524</v>
      </c>
      <c r="X32" s="573">
        <f t="shared" si="6"/>
        <v>0.3497015633</v>
      </c>
      <c r="Y32" s="573">
        <f t="shared" si="6"/>
        <v>0.3476296742</v>
      </c>
      <c r="Z32" s="573">
        <f t="shared" si="6"/>
        <v>0.3455577851</v>
      </c>
      <c r="AA32" s="573">
        <f t="shared" si="6"/>
        <v>0.343485896</v>
      </c>
      <c r="AB32" s="573">
        <f t="shared" si="6"/>
        <v>0.3414140069</v>
      </c>
      <c r="AC32" s="573">
        <f t="shared" si="6"/>
        <v>0.3393421178</v>
      </c>
      <c r="AD32" s="573">
        <f t="shared" si="6"/>
        <v>0.3372702287</v>
      </c>
      <c r="AE32" s="573">
        <f t="shared" si="6"/>
        <v>0.3351983396</v>
      </c>
      <c r="AF32" s="573">
        <f t="shared" si="6"/>
        <v>0.3331264505</v>
      </c>
      <c r="AG32" s="573">
        <f t="shared" si="6"/>
        <v>0.3310545614</v>
      </c>
      <c r="AH32" s="573">
        <f t="shared" si="6"/>
        <v>0.3289826723</v>
      </c>
      <c r="AI32" s="573">
        <f t="shared" si="6"/>
        <v>0.3269107832</v>
      </c>
      <c r="AJ32" s="573">
        <f t="shared" si="6"/>
        <v>0.3248388941</v>
      </c>
      <c r="AK32" s="573">
        <f t="shared" si="6"/>
        <v>0.322767005</v>
      </c>
      <c r="AL32" s="573">
        <f t="shared" si="6"/>
        <v>0.3206951159</v>
      </c>
      <c r="AM32" s="573">
        <f t="shared" si="6"/>
        <v>0.3186232268</v>
      </c>
      <c r="AN32" s="573">
        <f t="shared" si="6"/>
        <v>0.3165513377</v>
      </c>
      <c r="AO32" s="573">
        <f t="shared" si="6"/>
        <v>0.3144794486</v>
      </c>
      <c r="AP32" s="573">
        <f t="shared" si="6"/>
        <v>0.3124075595</v>
      </c>
      <c r="AQ32" s="573">
        <f t="shared" si="6"/>
        <v>0.3103356704</v>
      </c>
      <c r="AR32" s="573">
        <f t="shared" si="6"/>
        <v>0.3082637813</v>
      </c>
      <c r="AS32" s="573">
        <f t="shared" si="6"/>
        <v>0.3061918922</v>
      </c>
      <c r="AT32" s="573">
        <f t="shared" si="6"/>
        <v>0.3041200031</v>
      </c>
      <c r="AU32" s="573">
        <f t="shared" si="6"/>
        <v>0.302048114</v>
      </c>
      <c r="AV32" s="573">
        <f t="shared" si="6"/>
        <v>0.2999762249</v>
      </c>
      <c r="AW32" s="573">
        <f t="shared" si="6"/>
        <v>0.2979043358</v>
      </c>
      <c r="AX32" s="573">
        <f t="shared" si="6"/>
        <v>0.2958324467</v>
      </c>
      <c r="AY32" s="573">
        <f t="shared" si="6"/>
        <v>0.2937605576</v>
      </c>
      <c r="AZ32" s="570">
        <v>0.291688668487309</v>
      </c>
    </row>
    <row r="33">
      <c r="A33" s="565" t="s">
        <v>747</v>
      </c>
      <c r="B33" s="570">
        <v>0.340715</v>
      </c>
      <c r="C33" s="571">
        <v>0.348909</v>
      </c>
      <c r="D33" s="571">
        <v>0.332394</v>
      </c>
      <c r="E33" s="571">
        <v>0.374345</v>
      </c>
      <c r="F33" s="571">
        <v>0.382838</v>
      </c>
      <c r="G33" s="571">
        <v>0.353132</v>
      </c>
      <c r="H33" s="571">
        <v>0.303875</v>
      </c>
      <c r="I33" s="571">
        <v>0.302196</v>
      </c>
      <c r="J33" s="571">
        <v>0.286754</v>
      </c>
      <c r="K33" s="571">
        <v>0.275391</v>
      </c>
      <c r="L33" s="571">
        <v>0.260119</v>
      </c>
      <c r="M33" s="571">
        <v>0.252503</v>
      </c>
      <c r="N33" s="571">
        <v>0.217803</v>
      </c>
      <c r="O33" s="571">
        <v>0.238249</v>
      </c>
      <c r="P33" s="571">
        <v>0.258668</v>
      </c>
      <c r="Q33" s="571">
        <v>0.267999</v>
      </c>
      <c r="R33" s="582">
        <v>0.222946</v>
      </c>
      <c r="S33" s="582">
        <v>0.234837</v>
      </c>
      <c r="T33" s="573">
        <f t="shared" ref="T33:AY33" si="7">$S$33+(T$1-$S$1)/($AZ$1-$S$1)*($AZ$33-$S$33)</f>
        <v>0.231098697</v>
      </c>
      <c r="U33" s="573">
        <f t="shared" si="7"/>
        <v>0.2273603939</v>
      </c>
      <c r="V33" s="573">
        <f t="shared" si="7"/>
        <v>0.2236220909</v>
      </c>
      <c r="W33" s="573">
        <f t="shared" si="7"/>
        <v>0.2198837879</v>
      </c>
      <c r="X33" s="573">
        <f t="shared" si="7"/>
        <v>0.2161454848</v>
      </c>
      <c r="Y33" s="573">
        <f t="shared" si="7"/>
        <v>0.2124071818</v>
      </c>
      <c r="Z33" s="573">
        <f t="shared" si="7"/>
        <v>0.2086688788</v>
      </c>
      <c r="AA33" s="573">
        <f t="shared" si="7"/>
        <v>0.2049305758</v>
      </c>
      <c r="AB33" s="573">
        <f t="shared" si="7"/>
        <v>0.2011922727</v>
      </c>
      <c r="AC33" s="573">
        <f t="shared" si="7"/>
        <v>0.1974539697</v>
      </c>
      <c r="AD33" s="573">
        <f t="shared" si="7"/>
        <v>0.1937156667</v>
      </c>
      <c r="AE33" s="573">
        <f t="shared" si="7"/>
        <v>0.1899773636</v>
      </c>
      <c r="AF33" s="573">
        <f t="shared" si="7"/>
        <v>0.1862390606</v>
      </c>
      <c r="AG33" s="573">
        <f t="shared" si="7"/>
        <v>0.1825007576</v>
      </c>
      <c r="AH33" s="573">
        <f t="shared" si="7"/>
        <v>0.1787624545</v>
      </c>
      <c r="AI33" s="573">
        <f t="shared" si="7"/>
        <v>0.1750241515</v>
      </c>
      <c r="AJ33" s="573">
        <f t="shared" si="7"/>
        <v>0.1712858485</v>
      </c>
      <c r="AK33" s="573">
        <f t="shared" si="7"/>
        <v>0.1675475455</v>
      </c>
      <c r="AL33" s="573">
        <f t="shared" si="7"/>
        <v>0.1638092424</v>
      </c>
      <c r="AM33" s="573">
        <f t="shared" si="7"/>
        <v>0.1600709394</v>
      </c>
      <c r="AN33" s="573">
        <f t="shared" si="7"/>
        <v>0.1563326364</v>
      </c>
      <c r="AO33" s="573">
        <f t="shared" si="7"/>
        <v>0.1525943333</v>
      </c>
      <c r="AP33" s="573">
        <f t="shared" si="7"/>
        <v>0.1488560303</v>
      </c>
      <c r="AQ33" s="573">
        <f t="shared" si="7"/>
        <v>0.1451177273</v>
      </c>
      <c r="AR33" s="573">
        <f t="shared" si="7"/>
        <v>0.1413794242</v>
      </c>
      <c r="AS33" s="573">
        <f t="shared" si="7"/>
        <v>0.1376411212</v>
      </c>
      <c r="AT33" s="573">
        <f t="shared" si="7"/>
        <v>0.1339028182</v>
      </c>
      <c r="AU33" s="573">
        <f t="shared" si="7"/>
        <v>0.1301645152</v>
      </c>
      <c r="AV33" s="573">
        <f t="shared" si="7"/>
        <v>0.1264262121</v>
      </c>
      <c r="AW33" s="573">
        <f t="shared" si="7"/>
        <v>0.1226879091</v>
      </c>
      <c r="AX33" s="573">
        <f t="shared" si="7"/>
        <v>0.1189496061</v>
      </c>
      <c r="AY33" s="573">
        <f t="shared" si="7"/>
        <v>0.115211303</v>
      </c>
      <c r="AZ33" s="570">
        <v>0.111473</v>
      </c>
    </row>
    <row r="34">
      <c r="A34" s="565" t="s">
        <v>748</v>
      </c>
      <c r="B34" s="570">
        <v>0.12301</v>
      </c>
      <c r="C34" s="571">
        <v>0.107022</v>
      </c>
      <c r="D34" s="571">
        <v>0.104101</v>
      </c>
      <c r="E34" s="571">
        <v>0.15008</v>
      </c>
      <c r="F34" s="571">
        <v>0.135049</v>
      </c>
      <c r="G34" s="571">
        <v>0.132635</v>
      </c>
      <c r="H34" s="571">
        <v>0.09786</v>
      </c>
      <c r="I34" s="571">
        <v>0.098157</v>
      </c>
      <c r="J34" s="571">
        <v>0.091889</v>
      </c>
      <c r="K34" s="571">
        <v>0.088346</v>
      </c>
      <c r="L34" s="571">
        <v>0.095832</v>
      </c>
      <c r="M34" s="571">
        <v>0.086489</v>
      </c>
      <c r="N34" s="571">
        <v>0.06864</v>
      </c>
      <c r="O34" s="571">
        <v>0.072134</v>
      </c>
      <c r="P34" s="571">
        <v>0.077864</v>
      </c>
      <c r="Q34" s="571">
        <v>0.092898</v>
      </c>
      <c r="R34" s="582">
        <v>0.076096</v>
      </c>
      <c r="S34" s="582">
        <v>0.073046</v>
      </c>
      <c r="T34" s="573">
        <f t="shared" ref="T34:AY34" si="8">$S$34+(T$1-$S$1)/($AZ$1-$S$1)*($AZ$34-$S$34)</f>
        <v>0.07253947895</v>
      </c>
      <c r="U34" s="573">
        <f t="shared" si="8"/>
        <v>0.07203295789</v>
      </c>
      <c r="V34" s="573">
        <f t="shared" si="8"/>
        <v>0.07152643684</v>
      </c>
      <c r="W34" s="573">
        <f t="shared" si="8"/>
        <v>0.07101991578</v>
      </c>
      <c r="X34" s="573">
        <f t="shared" si="8"/>
        <v>0.07051339473</v>
      </c>
      <c r="Y34" s="573">
        <f t="shared" si="8"/>
        <v>0.07000687367</v>
      </c>
      <c r="Z34" s="573">
        <f t="shared" si="8"/>
        <v>0.06950035262</v>
      </c>
      <c r="AA34" s="573">
        <f t="shared" si="8"/>
        <v>0.06899383156</v>
      </c>
      <c r="AB34" s="573">
        <f t="shared" si="8"/>
        <v>0.06848731051</v>
      </c>
      <c r="AC34" s="573">
        <f t="shared" si="8"/>
        <v>0.06798078945</v>
      </c>
      <c r="AD34" s="573">
        <f t="shared" si="8"/>
        <v>0.0674742684</v>
      </c>
      <c r="AE34" s="573">
        <f t="shared" si="8"/>
        <v>0.06696774734</v>
      </c>
      <c r="AF34" s="573">
        <f t="shared" si="8"/>
        <v>0.06646122629</v>
      </c>
      <c r="AG34" s="573">
        <f t="shared" si="8"/>
        <v>0.06595470523</v>
      </c>
      <c r="AH34" s="573">
        <f t="shared" si="8"/>
        <v>0.06544818418</v>
      </c>
      <c r="AI34" s="573">
        <f t="shared" si="8"/>
        <v>0.06494166312</v>
      </c>
      <c r="AJ34" s="573">
        <f t="shared" si="8"/>
        <v>0.06443514207</v>
      </c>
      <c r="AK34" s="573">
        <f t="shared" si="8"/>
        <v>0.06392862102</v>
      </c>
      <c r="AL34" s="573">
        <f t="shared" si="8"/>
        <v>0.06342209996</v>
      </c>
      <c r="AM34" s="573">
        <f t="shared" si="8"/>
        <v>0.06291557891</v>
      </c>
      <c r="AN34" s="573">
        <f t="shared" si="8"/>
        <v>0.06240905785</v>
      </c>
      <c r="AO34" s="573">
        <f t="shared" si="8"/>
        <v>0.0619025368</v>
      </c>
      <c r="AP34" s="573">
        <f t="shared" si="8"/>
        <v>0.06139601574</v>
      </c>
      <c r="AQ34" s="573">
        <f t="shared" si="8"/>
        <v>0.06088949469</v>
      </c>
      <c r="AR34" s="573">
        <f t="shared" si="8"/>
        <v>0.06038297363</v>
      </c>
      <c r="AS34" s="573">
        <f t="shared" si="8"/>
        <v>0.05987645258</v>
      </c>
      <c r="AT34" s="573">
        <f t="shared" si="8"/>
        <v>0.05936993152</v>
      </c>
      <c r="AU34" s="573">
        <f t="shared" si="8"/>
        <v>0.05886341047</v>
      </c>
      <c r="AV34" s="573">
        <f t="shared" si="8"/>
        <v>0.05835688941</v>
      </c>
      <c r="AW34" s="573">
        <f t="shared" si="8"/>
        <v>0.05785036836</v>
      </c>
      <c r="AX34" s="573">
        <f t="shared" si="8"/>
        <v>0.0573438473</v>
      </c>
      <c r="AY34" s="573">
        <f t="shared" si="8"/>
        <v>0.05683732625</v>
      </c>
      <c r="AZ34" s="570">
        <v>0.0563308051948052</v>
      </c>
    </row>
    <row r="35">
      <c r="A35" s="565" t="s">
        <v>749</v>
      </c>
      <c r="B35" s="570">
        <v>0.122652</v>
      </c>
      <c r="C35" s="571">
        <v>0.130637</v>
      </c>
      <c r="D35" s="571">
        <v>0.118729</v>
      </c>
      <c r="E35" s="571">
        <v>0.13032</v>
      </c>
      <c r="F35" s="571">
        <v>0.13616</v>
      </c>
      <c r="G35" s="571">
        <v>0.142014</v>
      </c>
      <c r="H35" s="571">
        <v>0.133852</v>
      </c>
      <c r="I35" s="571">
        <v>0.108256</v>
      </c>
      <c r="J35" s="571">
        <v>0.083058</v>
      </c>
      <c r="K35" s="571">
        <v>0.104578</v>
      </c>
      <c r="L35" s="571">
        <v>0.104239</v>
      </c>
      <c r="M35" s="571">
        <v>0.100085</v>
      </c>
      <c r="N35" s="571">
        <v>0.085754</v>
      </c>
      <c r="O35" s="571">
        <v>0.088623</v>
      </c>
      <c r="P35" s="571">
        <v>0.088873</v>
      </c>
      <c r="Q35" s="571">
        <v>0.083455</v>
      </c>
      <c r="R35" s="582">
        <v>0.080119</v>
      </c>
      <c r="S35" s="582">
        <v>0.088</v>
      </c>
      <c r="T35" s="573">
        <f t="shared" ref="T35:AY35" si="9">$S$35+(T$1-$S$1)/($AZ$1-$S$1)*($AZ$35-$S$35)</f>
        <v>0.08868607648</v>
      </c>
      <c r="U35" s="573">
        <f t="shared" si="9"/>
        <v>0.08937215296</v>
      </c>
      <c r="V35" s="573">
        <f t="shared" si="9"/>
        <v>0.09005822944</v>
      </c>
      <c r="W35" s="573">
        <f t="shared" si="9"/>
        <v>0.09074430592</v>
      </c>
      <c r="X35" s="573">
        <f t="shared" si="9"/>
        <v>0.0914303824</v>
      </c>
      <c r="Y35" s="573">
        <f t="shared" si="9"/>
        <v>0.09211645887</v>
      </c>
      <c r="Z35" s="573">
        <f t="shared" si="9"/>
        <v>0.09280253535</v>
      </c>
      <c r="AA35" s="573">
        <f t="shared" si="9"/>
        <v>0.09348861183</v>
      </c>
      <c r="AB35" s="573">
        <f t="shared" si="9"/>
        <v>0.09417468831</v>
      </c>
      <c r="AC35" s="573">
        <f t="shared" si="9"/>
        <v>0.09486076479</v>
      </c>
      <c r="AD35" s="573">
        <f t="shared" si="9"/>
        <v>0.09554684127</v>
      </c>
      <c r="AE35" s="573">
        <f t="shared" si="9"/>
        <v>0.09623291775</v>
      </c>
      <c r="AF35" s="573">
        <f t="shared" si="9"/>
        <v>0.09691899423</v>
      </c>
      <c r="AG35" s="573">
        <f t="shared" si="9"/>
        <v>0.09760507071</v>
      </c>
      <c r="AH35" s="573">
        <f t="shared" si="9"/>
        <v>0.09829114719</v>
      </c>
      <c r="AI35" s="573">
        <f t="shared" si="9"/>
        <v>0.09897722367</v>
      </c>
      <c r="AJ35" s="573">
        <f t="shared" si="9"/>
        <v>0.09966330014</v>
      </c>
      <c r="AK35" s="573">
        <f t="shared" si="9"/>
        <v>0.1003493766</v>
      </c>
      <c r="AL35" s="573">
        <f t="shared" si="9"/>
        <v>0.1010354531</v>
      </c>
      <c r="AM35" s="573">
        <f t="shared" si="9"/>
        <v>0.1017215296</v>
      </c>
      <c r="AN35" s="573">
        <f t="shared" si="9"/>
        <v>0.1024076061</v>
      </c>
      <c r="AO35" s="573">
        <f t="shared" si="9"/>
        <v>0.1030936825</v>
      </c>
      <c r="AP35" s="573">
        <f t="shared" si="9"/>
        <v>0.103779759</v>
      </c>
      <c r="AQ35" s="573">
        <f t="shared" si="9"/>
        <v>0.1044658355</v>
      </c>
      <c r="AR35" s="573">
        <f t="shared" si="9"/>
        <v>0.105151912</v>
      </c>
      <c r="AS35" s="573">
        <f t="shared" si="9"/>
        <v>0.1058379885</v>
      </c>
      <c r="AT35" s="573">
        <f t="shared" si="9"/>
        <v>0.1065240649</v>
      </c>
      <c r="AU35" s="573">
        <f t="shared" si="9"/>
        <v>0.1072101414</v>
      </c>
      <c r="AV35" s="573">
        <f t="shared" si="9"/>
        <v>0.1078962179</v>
      </c>
      <c r="AW35" s="573">
        <f t="shared" si="9"/>
        <v>0.1085822944</v>
      </c>
      <c r="AX35" s="573">
        <f t="shared" si="9"/>
        <v>0.1092683709</v>
      </c>
      <c r="AY35" s="573">
        <f t="shared" si="9"/>
        <v>0.1099544473</v>
      </c>
      <c r="AZ35" s="570">
        <v>0.110640523809524</v>
      </c>
    </row>
    <row r="36">
      <c r="A36" s="565" t="s">
        <v>750</v>
      </c>
      <c r="B36" s="566">
        <v>71.658</v>
      </c>
      <c r="C36" s="566">
        <v>71.059</v>
      </c>
      <c r="D36" s="566">
        <v>72.985</v>
      </c>
      <c r="E36" s="566">
        <v>73.573</v>
      </c>
      <c r="F36" s="566">
        <v>76.659</v>
      </c>
      <c r="G36" s="566">
        <v>76.379</v>
      </c>
      <c r="H36" s="566">
        <v>74.532</v>
      </c>
      <c r="I36" s="566">
        <v>74.195</v>
      </c>
      <c r="J36" s="566">
        <v>71.249</v>
      </c>
      <c r="K36" s="566">
        <v>68.518</v>
      </c>
      <c r="L36" s="566">
        <v>67.568</v>
      </c>
      <c r="M36" s="566">
        <v>67.006</v>
      </c>
      <c r="N36" s="566">
        <v>65.3</v>
      </c>
      <c r="O36" s="566">
        <v>67.538</v>
      </c>
      <c r="P36" s="566">
        <v>65.772</v>
      </c>
      <c r="Q36" s="566">
        <v>66.536</v>
      </c>
      <c r="R36" s="566">
        <v>68.759</v>
      </c>
      <c r="S36" s="566">
        <v>67.395</v>
      </c>
      <c r="T36" s="583">
        <f t="shared" ref="T36:AZ36" si="10">sum(T$32,T$31)*$S$40*10^9/10^6</f>
        <v>66.5448554</v>
      </c>
      <c r="U36" s="583">
        <f t="shared" si="10"/>
        <v>65.69471081</v>
      </c>
      <c r="V36" s="583">
        <f t="shared" si="10"/>
        <v>64.84456621</v>
      </c>
      <c r="W36" s="583">
        <f t="shared" si="10"/>
        <v>63.99442162</v>
      </c>
      <c r="X36" s="583">
        <f t="shared" si="10"/>
        <v>63.14427702</v>
      </c>
      <c r="Y36" s="583">
        <f t="shared" si="10"/>
        <v>62.29413243</v>
      </c>
      <c r="Z36" s="583">
        <f t="shared" si="10"/>
        <v>61.44398783</v>
      </c>
      <c r="AA36" s="583">
        <f t="shared" si="10"/>
        <v>60.59384324</v>
      </c>
      <c r="AB36" s="583">
        <f t="shared" si="10"/>
        <v>59.74369864</v>
      </c>
      <c r="AC36" s="583">
        <f t="shared" si="10"/>
        <v>58.89355405</v>
      </c>
      <c r="AD36" s="583">
        <f t="shared" si="10"/>
        <v>58.04340945</v>
      </c>
      <c r="AE36" s="583">
        <f t="shared" si="10"/>
        <v>57.19326486</v>
      </c>
      <c r="AF36" s="583">
        <f t="shared" si="10"/>
        <v>56.34312026</v>
      </c>
      <c r="AG36" s="583">
        <f t="shared" si="10"/>
        <v>55.49297567</v>
      </c>
      <c r="AH36" s="583">
        <f t="shared" si="10"/>
        <v>54.64283107</v>
      </c>
      <c r="AI36" s="583">
        <f t="shared" si="10"/>
        <v>53.79268648</v>
      </c>
      <c r="AJ36" s="583">
        <f t="shared" si="10"/>
        <v>52.94254188</v>
      </c>
      <c r="AK36" s="583">
        <f t="shared" si="10"/>
        <v>52.09239729</v>
      </c>
      <c r="AL36" s="583">
        <f t="shared" si="10"/>
        <v>51.24225269</v>
      </c>
      <c r="AM36" s="583">
        <f t="shared" si="10"/>
        <v>50.3921081</v>
      </c>
      <c r="AN36" s="583">
        <f t="shared" si="10"/>
        <v>49.5419635</v>
      </c>
      <c r="AO36" s="583">
        <f t="shared" si="10"/>
        <v>48.69181891</v>
      </c>
      <c r="AP36" s="583">
        <f t="shared" si="10"/>
        <v>47.84167431</v>
      </c>
      <c r="AQ36" s="583">
        <f t="shared" si="10"/>
        <v>46.99152972</v>
      </c>
      <c r="AR36" s="583">
        <f t="shared" si="10"/>
        <v>46.14138512</v>
      </c>
      <c r="AS36" s="583">
        <f t="shared" si="10"/>
        <v>45.29124052</v>
      </c>
      <c r="AT36" s="583">
        <f t="shared" si="10"/>
        <v>44.44109593</v>
      </c>
      <c r="AU36" s="583">
        <f t="shared" si="10"/>
        <v>43.59095133</v>
      </c>
      <c r="AV36" s="583">
        <f t="shared" si="10"/>
        <v>42.74080674</v>
      </c>
      <c r="AW36" s="583">
        <f t="shared" si="10"/>
        <v>41.89066214</v>
      </c>
      <c r="AX36" s="583">
        <f t="shared" si="10"/>
        <v>41.04051755</v>
      </c>
      <c r="AY36" s="583">
        <f t="shared" si="10"/>
        <v>40.19037295</v>
      </c>
      <c r="AZ36" s="583">
        <f t="shared" si="10"/>
        <v>39.34022836</v>
      </c>
    </row>
    <row r="37">
      <c r="A37" s="565" t="s">
        <v>751</v>
      </c>
      <c r="B37" s="566">
        <v>24.659</v>
      </c>
      <c r="C37" s="566">
        <v>25.243</v>
      </c>
      <c r="D37" s="566">
        <v>24.059</v>
      </c>
      <c r="E37" s="566">
        <v>27.068</v>
      </c>
      <c r="F37" s="566">
        <v>27.711</v>
      </c>
      <c r="G37" s="566">
        <v>25.506</v>
      </c>
      <c r="H37" s="566">
        <v>21.929</v>
      </c>
      <c r="I37" s="566">
        <v>21.776</v>
      </c>
      <c r="J37" s="566">
        <v>20.61</v>
      </c>
      <c r="K37" s="566">
        <v>19.758</v>
      </c>
      <c r="L37" s="566">
        <v>18.652</v>
      </c>
      <c r="M37" s="566">
        <v>18.084</v>
      </c>
      <c r="N37" s="566">
        <v>15.578</v>
      </c>
      <c r="O37" s="566">
        <v>17.016</v>
      </c>
      <c r="P37" s="566">
        <v>18.444</v>
      </c>
      <c r="Q37" s="566">
        <v>19.152</v>
      </c>
      <c r="R37" s="566">
        <v>15.876</v>
      </c>
      <c r="S37" s="566">
        <v>16.712</v>
      </c>
      <c r="T37" s="583">
        <f t="shared" ref="T37:AZ37" si="11">T33*$S$41*10^9/10^6</f>
        <v>16.44596645</v>
      </c>
      <c r="U37" s="583">
        <f t="shared" si="11"/>
        <v>16.1799329</v>
      </c>
      <c r="V37" s="583">
        <f t="shared" si="11"/>
        <v>15.91389936</v>
      </c>
      <c r="W37" s="583">
        <f t="shared" si="11"/>
        <v>15.64786581</v>
      </c>
      <c r="X37" s="583">
        <f t="shared" si="11"/>
        <v>15.38183226</v>
      </c>
      <c r="Y37" s="583">
        <f t="shared" si="11"/>
        <v>15.11579871</v>
      </c>
      <c r="Z37" s="583">
        <f t="shared" si="11"/>
        <v>14.84976517</v>
      </c>
      <c r="AA37" s="583">
        <f t="shared" si="11"/>
        <v>14.58373162</v>
      </c>
      <c r="AB37" s="583">
        <f t="shared" si="11"/>
        <v>14.31769807</v>
      </c>
      <c r="AC37" s="583">
        <f t="shared" si="11"/>
        <v>14.05166452</v>
      </c>
      <c r="AD37" s="583">
        <f t="shared" si="11"/>
        <v>13.78563098</v>
      </c>
      <c r="AE37" s="583">
        <f t="shared" si="11"/>
        <v>13.51959743</v>
      </c>
      <c r="AF37" s="583">
        <f t="shared" si="11"/>
        <v>13.25356388</v>
      </c>
      <c r="AG37" s="583">
        <f t="shared" si="11"/>
        <v>12.98753033</v>
      </c>
      <c r="AH37" s="583">
        <f t="shared" si="11"/>
        <v>12.72149678</v>
      </c>
      <c r="AI37" s="583">
        <f t="shared" si="11"/>
        <v>12.45546324</v>
      </c>
      <c r="AJ37" s="583">
        <f t="shared" si="11"/>
        <v>12.18942969</v>
      </c>
      <c r="AK37" s="583">
        <f t="shared" si="11"/>
        <v>11.92339614</v>
      </c>
      <c r="AL37" s="583">
        <f t="shared" si="11"/>
        <v>11.65736259</v>
      </c>
      <c r="AM37" s="583">
        <f t="shared" si="11"/>
        <v>11.39132905</v>
      </c>
      <c r="AN37" s="583">
        <f t="shared" si="11"/>
        <v>11.1252955</v>
      </c>
      <c r="AO37" s="583">
        <f t="shared" si="11"/>
        <v>10.85926195</v>
      </c>
      <c r="AP37" s="583">
        <f t="shared" si="11"/>
        <v>10.5932284</v>
      </c>
      <c r="AQ37" s="583">
        <f t="shared" si="11"/>
        <v>10.32719486</v>
      </c>
      <c r="AR37" s="583">
        <f t="shared" si="11"/>
        <v>10.06116131</v>
      </c>
      <c r="AS37" s="583">
        <f t="shared" si="11"/>
        <v>9.79512776</v>
      </c>
      <c r="AT37" s="583">
        <f t="shared" si="11"/>
        <v>9.529094212</v>
      </c>
      <c r="AU37" s="583">
        <f t="shared" si="11"/>
        <v>9.263060664</v>
      </c>
      <c r="AV37" s="583">
        <f t="shared" si="11"/>
        <v>8.997027117</v>
      </c>
      <c r="AW37" s="583">
        <f t="shared" si="11"/>
        <v>8.730993569</v>
      </c>
      <c r="AX37" s="583">
        <f t="shared" si="11"/>
        <v>8.464960021</v>
      </c>
      <c r="AY37" s="583">
        <f t="shared" si="11"/>
        <v>8.198926473</v>
      </c>
      <c r="AZ37" s="583">
        <f t="shared" si="11"/>
        <v>7.932892926</v>
      </c>
    </row>
    <row r="38">
      <c r="A38" s="565" t="s">
        <v>752</v>
      </c>
      <c r="B38" s="566">
        <v>8.945</v>
      </c>
      <c r="C38" s="566">
        <v>7.737</v>
      </c>
      <c r="D38" s="566">
        <v>7.549</v>
      </c>
      <c r="E38" s="566">
        <v>10.904</v>
      </c>
      <c r="F38" s="566">
        <v>9.905</v>
      </c>
      <c r="G38" s="566">
        <v>9.73</v>
      </c>
      <c r="H38" s="566">
        <v>7.1</v>
      </c>
      <c r="I38" s="566">
        <v>7.076</v>
      </c>
      <c r="J38" s="566">
        <v>6.595</v>
      </c>
      <c r="K38" s="566">
        <v>6.316</v>
      </c>
      <c r="L38" s="566">
        <v>6.866</v>
      </c>
      <c r="M38" s="566">
        <v>6.128</v>
      </c>
      <c r="N38" s="566">
        <v>4.802</v>
      </c>
      <c r="O38" s="566">
        <v>5.031</v>
      </c>
      <c r="P38" s="566">
        <v>5.429</v>
      </c>
      <c r="Q38" s="566">
        <v>6.502</v>
      </c>
      <c r="R38" s="566">
        <v>5.302</v>
      </c>
      <c r="S38" s="566">
        <v>5.12</v>
      </c>
      <c r="T38" s="583">
        <f t="shared" ref="T38:AZ38" si="12">T34*$S$42*10^9/10^6</f>
        <v>5.084496512</v>
      </c>
      <c r="U38" s="583">
        <f t="shared" si="12"/>
        <v>5.048993024</v>
      </c>
      <c r="V38" s="583">
        <f t="shared" si="12"/>
        <v>5.013489535</v>
      </c>
      <c r="W38" s="583">
        <f t="shared" si="12"/>
        <v>4.977986047</v>
      </c>
      <c r="X38" s="583">
        <f t="shared" si="12"/>
        <v>4.942482559</v>
      </c>
      <c r="Y38" s="583">
        <f t="shared" si="12"/>
        <v>4.906979071</v>
      </c>
      <c r="Z38" s="583">
        <f t="shared" si="12"/>
        <v>4.871475583</v>
      </c>
      <c r="AA38" s="583">
        <f t="shared" si="12"/>
        <v>4.835972094</v>
      </c>
      <c r="AB38" s="583">
        <f t="shared" si="12"/>
        <v>4.800468606</v>
      </c>
      <c r="AC38" s="583">
        <f t="shared" si="12"/>
        <v>4.764965118</v>
      </c>
      <c r="AD38" s="583">
        <f t="shared" si="12"/>
        <v>4.72946163</v>
      </c>
      <c r="AE38" s="583">
        <f t="shared" si="12"/>
        <v>4.693958141</v>
      </c>
      <c r="AF38" s="583">
        <f t="shared" si="12"/>
        <v>4.658454653</v>
      </c>
      <c r="AG38" s="583">
        <f t="shared" si="12"/>
        <v>4.622951165</v>
      </c>
      <c r="AH38" s="583">
        <f t="shared" si="12"/>
        <v>4.587447677</v>
      </c>
      <c r="AI38" s="583">
        <f t="shared" si="12"/>
        <v>4.551944189</v>
      </c>
      <c r="AJ38" s="583">
        <f t="shared" si="12"/>
        <v>4.5164407</v>
      </c>
      <c r="AK38" s="583">
        <f t="shared" si="12"/>
        <v>4.480937212</v>
      </c>
      <c r="AL38" s="583">
        <f t="shared" si="12"/>
        <v>4.445433724</v>
      </c>
      <c r="AM38" s="583">
        <f t="shared" si="12"/>
        <v>4.409930236</v>
      </c>
      <c r="AN38" s="583">
        <f t="shared" si="12"/>
        <v>4.374426748</v>
      </c>
      <c r="AO38" s="583">
        <f t="shared" si="12"/>
        <v>4.338923259</v>
      </c>
      <c r="AP38" s="583">
        <f t="shared" si="12"/>
        <v>4.303419771</v>
      </c>
      <c r="AQ38" s="583">
        <f t="shared" si="12"/>
        <v>4.267916283</v>
      </c>
      <c r="AR38" s="583">
        <f t="shared" si="12"/>
        <v>4.232412795</v>
      </c>
      <c r="AS38" s="583">
        <f t="shared" si="12"/>
        <v>4.196909306</v>
      </c>
      <c r="AT38" s="583">
        <f t="shared" si="12"/>
        <v>4.161405818</v>
      </c>
      <c r="AU38" s="583">
        <f t="shared" si="12"/>
        <v>4.12590233</v>
      </c>
      <c r="AV38" s="583">
        <f t="shared" si="12"/>
        <v>4.090398842</v>
      </c>
      <c r="AW38" s="583">
        <f t="shared" si="12"/>
        <v>4.054895354</v>
      </c>
      <c r="AX38" s="583">
        <f t="shared" si="12"/>
        <v>4.019391865</v>
      </c>
      <c r="AY38" s="583">
        <f t="shared" si="12"/>
        <v>3.983888377</v>
      </c>
      <c r="AZ38" s="583">
        <f t="shared" si="12"/>
        <v>3.948384889</v>
      </c>
    </row>
    <row r="39">
      <c r="A39" s="565" t="s">
        <v>753</v>
      </c>
      <c r="B39" s="566">
        <v>6.318</v>
      </c>
      <c r="C39" s="566">
        <v>6.832</v>
      </c>
      <c r="D39" s="566">
        <v>5.857</v>
      </c>
      <c r="E39" s="566">
        <v>6.078</v>
      </c>
      <c r="F39" s="566">
        <v>6.047</v>
      </c>
      <c r="G39" s="566">
        <v>6.56</v>
      </c>
      <c r="H39" s="566">
        <v>6.5</v>
      </c>
      <c r="I39" s="566">
        <v>5.248</v>
      </c>
      <c r="J39" s="566">
        <v>3.908</v>
      </c>
      <c r="K39" s="566">
        <v>3.338</v>
      </c>
      <c r="L39" s="566">
        <v>2.994</v>
      </c>
      <c r="M39" s="566">
        <v>2.965</v>
      </c>
      <c r="N39" s="566">
        <v>2.075</v>
      </c>
      <c r="O39" s="566">
        <v>2.053</v>
      </c>
      <c r="P39" s="566">
        <v>2.16</v>
      </c>
      <c r="Q39" s="566">
        <v>2.052</v>
      </c>
      <c r="R39" s="566">
        <v>1.904</v>
      </c>
      <c r="S39" s="566">
        <v>2.055</v>
      </c>
      <c r="T39" s="583">
        <f t="shared" ref="T39:AZ39" si="13">T35*$S$43*10^9/10^6</f>
        <v>2.071021445</v>
      </c>
      <c r="U39" s="583">
        <f t="shared" si="13"/>
        <v>2.08704289</v>
      </c>
      <c r="V39" s="583">
        <f t="shared" si="13"/>
        <v>2.103064335</v>
      </c>
      <c r="W39" s="583">
        <f t="shared" si="13"/>
        <v>2.11908578</v>
      </c>
      <c r="X39" s="583">
        <f t="shared" si="13"/>
        <v>2.135107225</v>
      </c>
      <c r="Y39" s="583">
        <f t="shared" si="13"/>
        <v>2.15112867</v>
      </c>
      <c r="Z39" s="583">
        <f t="shared" si="13"/>
        <v>2.167150115</v>
      </c>
      <c r="AA39" s="583">
        <f t="shared" si="13"/>
        <v>2.18317156</v>
      </c>
      <c r="AB39" s="583">
        <f t="shared" si="13"/>
        <v>2.199193005</v>
      </c>
      <c r="AC39" s="583">
        <f t="shared" si="13"/>
        <v>2.215214451</v>
      </c>
      <c r="AD39" s="583">
        <f t="shared" si="13"/>
        <v>2.231235896</v>
      </c>
      <c r="AE39" s="583">
        <f t="shared" si="13"/>
        <v>2.247257341</v>
      </c>
      <c r="AF39" s="583">
        <f t="shared" si="13"/>
        <v>2.263278786</v>
      </c>
      <c r="AG39" s="583">
        <f t="shared" si="13"/>
        <v>2.279300231</v>
      </c>
      <c r="AH39" s="583">
        <f t="shared" si="13"/>
        <v>2.295321676</v>
      </c>
      <c r="AI39" s="583">
        <f t="shared" si="13"/>
        <v>2.311343121</v>
      </c>
      <c r="AJ39" s="583">
        <f t="shared" si="13"/>
        <v>2.327364566</v>
      </c>
      <c r="AK39" s="583">
        <f t="shared" si="13"/>
        <v>2.343386011</v>
      </c>
      <c r="AL39" s="583">
        <f t="shared" si="13"/>
        <v>2.359407456</v>
      </c>
      <c r="AM39" s="583">
        <f t="shared" si="13"/>
        <v>2.375428901</v>
      </c>
      <c r="AN39" s="583">
        <f t="shared" si="13"/>
        <v>2.391450346</v>
      </c>
      <c r="AO39" s="583">
        <f t="shared" si="13"/>
        <v>2.407471791</v>
      </c>
      <c r="AP39" s="583">
        <f t="shared" si="13"/>
        <v>2.423493236</v>
      </c>
      <c r="AQ39" s="583">
        <f t="shared" si="13"/>
        <v>2.439514681</v>
      </c>
      <c r="AR39" s="583">
        <f t="shared" si="13"/>
        <v>2.455536126</v>
      </c>
      <c r="AS39" s="583">
        <f t="shared" si="13"/>
        <v>2.471557571</v>
      </c>
      <c r="AT39" s="583">
        <f t="shared" si="13"/>
        <v>2.487579016</v>
      </c>
      <c r="AU39" s="583">
        <f t="shared" si="13"/>
        <v>2.503600461</v>
      </c>
      <c r="AV39" s="583">
        <f t="shared" si="13"/>
        <v>2.519621906</v>
      </c>
      <c r="AW39" s="583">
        <f t="shared" si="13"/>
        <v>2.535643352</v>
      </c>
      <c r="AX39" s="583">
        <f t="shared" si="13"/>
        <v>2.551664797</v>
      </c>
      <c r="AY39" s="583">
        <f t="shared" si="13"/>
        <v>2.567686242</v>
      </c>
      <c r="AZ39" s="583">
        <f t="shared" si="13"/>
        <v>2.583707687</v>
      </c>
    </row>
    <row r="40">
      <c r="A40" s="565" t="s">
        <v>754</v>
      </c>
      <c r="B40" s="584">
        <f t="shared" ref="B40:Q40" si="14">B36*1000000/(B32*1000000000)</f>
        <v>0.07101362239</v>
      </c>
      <c r="C40" s="584">
        <f t="shared" si="14"/>
        <v>0.07108899956</v>
      </c>
      <c r="D40" s="584">
        <f t="shared" si="14"/>
        <v>0.07119265375</v>
      </c>
      <c r="E40" s="584">
        <f t="shared" si="14"/>
        <v>0.0709947545</v>
      </c>
      <c r="F40" s="584">
        <f t="shared" si="14"/>
        <v>0.07029872303</v>
      </c>
      <c r="G40" s="584">
        <f t="shared" si="14"/>
        <v>0.07044051259</v>
      </c>
      <c r="H40" s="584">
        <f t="shared" si="14"/>
        <v>0.06932661138</v>
      </c>
      <c r="I40" s="584">
        <f t="shared" si="14"/>
        <v>0.06899139316</v>
      </c>
      <c r="J40" s="584">
        <f t="shared" si="14"/>
        <v>0.06861163727</v>
      </c>
      <c r="K40" s="584">
        <f t="shared" si="14"/>
        <v>0.06810149128</v>
      </c>
      <c r="L40" s="584">
        <f t="shared" si="14"/>
        <v>0.06757394651</v>
      </c>
      <c r="M40" s="584">
        <f t="shared" si="14"/>
        <v>0.06768987076</v>
      </c>
      <c r="N40" s="584">
        <f t="shared" si="14"/>
        <v>0.06767800195</v>
      </c>
      <c r="O40" s="584">
        <f t="shared" si="14"/>
        <v>0.06770828634</v>
      </c>
      <c r="P40" s="584">
        <f t="shared" si="14"/>
        <v>0.06755109314</v>
      </c>
      <c r="Q40" s="584">
        <f t="shared" si="14"/>
        <v>0.06754855281</v>
      </c>
      <c r="R40" s="585">
        <f t="shared" ref="R40:S40" si="15">R36*1000000/(sum(R$32,R$31)*1000000000)</f>
        <v>0.06762067358</v>
      </c>
      <c r="S40" s="585">
        <f t="shared" si="15"/>
        <v>0.06711532521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0.07237427175</v>
      </c>
      <c r="C41" s="584">
        <f t="shared" si="16"/>
        <v>0.07234837737</v>
      </c>
      <c r="D41" s="584">
        <f t="shared" si="16"/>
        <v>0.07238096957</v>
      </c>
      <c r="E41" s="584">
        <f t="shared" si="16"/>
        <v>0.07230763066</v>
      </c>
      <c r="F41" s="584">
        <f t="shared" si="16"/>
        <v>0.07238309677</v>
      </c>
      <c r="G41" s="584">
        <f t="shared" si="16"/>
        <v>0.07222794876</v>
      </c>
      <c r="H41" s="584">
        <f t="shared" si="16"/>
        <v>0.07216454134</v>
      </c>
      <c r="I41" s="584">
        <f t="shared" si="16"/>
        <v>0.07205919337</v>
      </c>
      <c r="J41" s="584">
        <f t="shared" si="16"/>
        <v>0.07187345251</v>
      </c>
      <c r="K41" s="584">
        <f t="shared" si="16"/>
        <v>0.07174526401</v>
      </c>
      <c r="L41" s="584">
        <f t="shared" si="16"/>
        <v>0.07170564242</v>
      </c>
      <c r="M41" s="584">
        <f t="shared" si="16"/>
        <v>0.07161895106</v>
      </c>
      <c r="N41" s="584">
        <f t="shared" si="16"/>
        <v>0.07152334908</v>
      </c>
      <c r="O41" s="584">
        <f t="shared" si="16"/>
        <v>0.07142107627</v>
      </c>
      <c r="P41" s="584">
        <f t="shared" si="16"/>
        <v>0.07130375617</v>
      </c>
      <c r="Q41" s="584">
        <f t="shared" si="16"/>
        <v>0.07146295322</v>
      </c>
      <c r="R41" s="584">
        <f t="shared" si="16"/>
        <v>0.07121006881</v>
      </c>
      <c r="S41" s="584">
        <f t="shared" si="16"/>
        <v>0.07116425436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0.07271766523</v>
      </c>
      <c r="C42" s="584">
        <f t="shared" si="17"/>
        <v>0.07229354712</v>
      </c>
      <c r="D42" s="584">
        <f t="shared" si="17"/>
        <v>0.07251611416</v>
      </c>
      <c r="E42" s="584">
        <f t="shared" si="17"/>
        <v>0.07265458422</v>
      </c>
      <c r="F42" s="584">
        <f t="shared" si="17"/>
        <v>0.07334374931</v>
      </c>
      <c r="G42" s="584">
        <f t="shared" si="17"/>
        <v>0.07335921891</v>
      </c>
      <c r="H42" s="584">
        <f t="shared" si="17"/>
        <v>0.0725526262</v>
      </c>
      <c r="I42" s="584">
        <f t="shared" si="17"/>
        <v>0.07208859276</v>
      </c>
      <c r="J42" s="584">
        <f t="shared" si="17"/>
        <v>0.07177137633</v>
      </c>
      <c r="K42" s="584">
        <f t="shared" si="17"/>
        <v>0.07149163516</v>
      </c>
      <c r="L42" s="584">
        <f t="shared" si="17"/>
        <v>0.07164621421</v>
      </c>
      <c r="M42" s="584">
        <f t="shared" si="17"/>
        <v>0.07085294084</v>
      </c>
      <c r="N42" s="584">
        <f t="shared" si="17"/>
        <v>0.06995920746</v>
      </c>
      <c r="O42" s="584">
        <f t="shared" si="17"/>
        <v>0.06974519644</v>
      </c>
      <c r="P42" s="584">
        <f t="shared" si="17"/>
        <v>0.06972413439</v>
      </c>
      <c r="Q42" s="584">
        <f t="shared" si="17"/>
        <v>0.06999074253</v>
      </c>
      <c r="R42" s="584">
        <f t="shared" si="17"/>
        <v>0.06967514718</v>
      </c>
      <c r="S42" s="584">
        <f t="shared" si="17"/>
        <v>0.07009281822</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0.05151159378</v>
      </c>
      <c r="C43" s="584">
        <f t="shared" si="18"/>
        <v>0.05229758797</v>
      </c>
      <c r="D43" s="584">
        <f t="shared" si="18"/>
        <v>0.04933082903</v>
      </c>
      <c r="E43" s="584">
        <f t="shared" si="18"/>
        <v>0.04663904236</v>
      </c>
      <c r="F43" s="584">
        <f t="shared" si="18"/>
        <v>0.04441098707</v>
      </c>
      <c r="G43" s="584">
        <f t="shared" si="18"/>
        <v>0.0461926289</v>
      </c>
      <c r="H43" s="584">
        <f t="shared" si="18"/>
        <v>0.04856109733</v>
      </c>
      <c r="I43" s="584">
        <f t="shared" si="18"/>
        <v>0.04847768253</v>
      </c>
      <c r="J43" s="584">
        <f t="shared" si="18"/>
        <v>0.04705145802</v>
      </c>
      <c r="K43" s="584">
        <f t="shared" si="18"/>
        <v>0.0319187592</v>
      </c>
      <c r="L43" s="584">
        <f t="shared" si="18"/>
        <v>0.02872245513</v>
      </c>
      <c r="M43" s="584">
        <f t="shared" si="18"/>
        <v>0.0296248189</v>
      </c>
      <c r="N43" s="584">
        <f t="shared" si="18"/>
        <v>0.024197122</v>
      </c>
      <c r="O43" s="584">
        <f t="shared" si="18"/>
        <v>0.02316554393</v>
      </c>
      <c r="P43" s="584">
        <f t="shared" si="18"/>
        <v>0.0243043444</v>
      </c>
      <c r="Q43" s="584">
        <f t="shared" si="18"/>
        <v>0.02458810137</v>
      </c>
      <c r="R43" s="584">
        <f t="shared" si="18"/>
        <v>0.02376465008</v>
      </c>
      <c r="S43" s="584">
        <f t="shared" si="18"/>
        <v>0.02335227273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108.389799</v>
      </c>
      <c r="D2" s="588">
        <f>Aggregation!E15</f>
        <v>112.533028</v>
      </c>
      <c r="E2" s="588">
        <f>Aggregation!F15</f>
        <v>119.994183</v>
      </c>
      <c r="F2" s="588">
        <f>Aggregation!G15</f>
        <v>126.040099</v>
      </c>
      <c r="G2" s="588">
        <f>Aggregation!H15</f>
        <v>129.279288</v>
      </c>
      <c r="H2" s="588">
        <f>Aggregation!I15</f>
        <v>132.364785</v>
      </c>
      <c r="I2" s="588">
        <f>Aggregation!J15</f>
        <v>128.355475</v>
      </c>
      <c r="J2" s="588">
        <f>Aggregation!K15</f>
        <v>129.105858</v>
      </c>
      <c r="K2" s="588">
        <f>Aggregation!L15</f>
        <v>123.597937</v>
      </c>
      <c r="L2" s="588">
        <f>Aggregation!M15</f>
        <v>117.864117</v>
      </c>
      <c r="M2" s="588">
        <f>Aggregation!N15</f>
        <v>125.757505</v>
      </c>
      <c r="N2" s="588">
        <f>Aggregation!O15</f>
        <v>119.518581</v>
      </c>
      <c r="O2" s="588">
        <f>Aggregation!P15</f>
        <v>116.778016</v>
      </c>
      <c r="P2" s="588">
        <f>Aggregation!Q15</f>
        <v>111.616152</v>
      </c>
      <c r="Q2" s="588">
        <f>Aggregation!R15</f>
        <v>107.125305</v>
      </c>
      <c r="R2" s="588">
        <f>Aggregation!S15</f>
        <v>106.721779</v>
      </c>
      <c r="S2" s="588">
        <f>Aggregation!T15</f>
        <v>104.129306</v>
      </c>
      <c r="T2" s="588">
        <f>Aggregation!U15</f>
        <v>101.715591</v>
      </c>
      <c r="U2" s="588">
        <f>Aggregation!V15</f>
        <v>102.208538</v>
      </c>
      <c r="V2" s="588">
        <f>Aggregation!W15</f>
        <v>102.5233907</v>
      </c>
      <c r="W2" s="588">
        <f>Aggregation!X15</f>
        <v>102.5233907</v>
      </c>
      <c r="X2" s="588">
        <f>Aggregation!Y15</f>
        <v>104.106578</v>
      </c>
      <c r="Y2" s="588">
        <f>Aggregation!Z15</f>
        <v>105.6897653</v>
      </c>
      <c r="Z2" s="588">
        <f>Aggregation!AA15</f>
        <v>107.2729526</v>
      </c>
      <c r="AA2" s="588">
        <f>Aggregation!AB15</f>
        <v>108.8561399</v>
      </c>
      <c r="AB2" s="588">
        <f>Aggregation!AC15</f>
        <v>110.4393272</v>
      </c>
      <c r="AC2" s="588">
        <f>Aggregation!AD15</f>
        <v>112.0225145</v>
      </c>
      <c r="AD2" s="588">
        <f>Aggregation!AE15</f>
        <v>113.6057018</v>
      </c>
      <c r="AE2" s="588">
        <f>Aggregation!AF15</f>
        <v>115.1888891</v>
      </c>
      <c r="AF2" s="588">
        <f>Aggregation!AG15</f>
        <v>116.7720764</v>
      </c>
      <c r="AG2" s="588">
        <f>Aggregation!AH15</f>
        <v>118.3552637</v>
      </c>
      <c r="AH2" s="588">
        <f>Aggregation!AI15</f>
        <v>119.938451</v>
      </c>
      <c r="AI2" s="588">
        <f>Aggregation!AJ15</f>
        <v>121.5216382</v>
      </c>
      <c r="AJ2" s="588">
        <f>Aggregation!AK15</f>
        <v>123.1048255</v>
      </c>
      <c r="AK2" s="588">
        <f>Aggregation!AL15</f>
        <v>124.6880128</v>
      </c>
      <c r="AL2" s="588">
        <f>Aggregation!AM15</f>
        <v>126.2712001</v>
      </c>
      <c r="AM2" s="588">
        <f>Aggregation!AN15</f>
        <v>127.8543874</v>
      </c>
      <c r="AN2" s="588">
        <f>Aggregation!AO15</f>
        <v>129.4375747</v>
      </c>
      <c r="AO2" s="588">
        <f>Aggregation!AP15</f>
        <v>131.020762</v>
      </c>
      <c r="AP2" s="588">
        <f>Aggregation!AQ15</f>
        <v>132.6039493</v>
      </c>
      <c r="AQ2" s="588">
        <f>Aggregation!AR15</f>
        <v>134.1871366</v>
      </c>
      <c r="AR2" s="588">
        <f>Aggregation!AS15</f>
        <v>135.7703239</v>
      </c>
      <c r="AS2" s="588">
        <f>Aggregation!AT15</f>
        <v>137.3535112</v>
      </c>
      <c r="AT2" s="588">
        <f>Aggregation!AU15</f>
        <v>138.9366985</v>
      </c>
      <c r="AU2" s="588">
        <f>Aggregation!AV15</f>
        <v>140.5198858</v>
      </c>
      <c r="AV2" s="588">
        <f>Aggregation!AW15</f>
        <v>142.1030731</v>
      </c>
      <c r="AW2" s="588">
        <f>Aggregation!AX15</f>
        <v>143.6862604</v>
      </c>
      <c r="AX2" s="588">
        <f>Aggregation!AY15</f>
        <v>145.2694477</v>
      </c>
      <c r="AY2" s="588">
        <f>Aggregation!AZ15</f>
        <v>146.852635</v>
      </c>
      <c r="AZ2" s="588">
        <f>Aggregation!BA15</f>
        <v>148.4358223</v>
      </c>
      <c r="BA2" s="588">
        <f>Aggregation!BB15</f>
        <v>150.0190096</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28499.81616</v>
      </c>
      <c r="D3" s="52">
        <f t="shared" ref="D3:R3" si="1">C3+($S$3-$C$3)/($S$1-$C$1)</f>
        <v>28429.80076</v>
      </c>
      <c r="E3" s="52">
        <f t="shared" si="1"/>
        <v>28359.78537</v>
      </c>
      <c r="F3" s="52">
        <f t="shared" si="1"/>
        <v>28289.76998</v>
      </c>
      <c r="G3" s="52">
        <f t="shared" si="1"/>
        <v>28219.75459</v>
      </c>
      <c r="H3" s="52">
        <f t="shared" si="1"/>
        <v>28149.7392</v>
      </c>
      <c r="I3" s="52">
        <f t="shared" si="1"/>
        <v>28079.72381</v>
      </c>
      <c r="J3" s="52">
        <f t="shared" si="1"/>
        <v>28009.70842</v>
      </c>
      <c r="K3" s="52">
        <f t="shared" si="1"/>
        <v>27939.69302</v>
      </c>
      <c r="L3" s="52">
        <f t="shared" si="1"/>
        <v>27869.67763</v>
      </c>
      <c r="M3" s="52">
        <f t="shared" si="1"/>
        <v>27799.66224</v>
      </c>
      <c r="N3" s="52">
        <f t="shared" si="1"/>
        <v>27729.64685</v>
      </c>
      <c r="O3" s="52">
        <f t="shared" si="1"/>
        <v>27659.63146</v>
      </c>
      <c r="P3" s="52">
        <f t="shared" si="1"/>
        <v>27589.61607</v>
      </c>
      <c r="Q3" s="52">
        <f t="shared" si="1"/>
        <v>27519.60068</v>
      </c>
      <c r="R3" s="52">
        <f t="shared" si="1"/>
        <v>27449.58528</v>
      </c>
      <c r="S3" s="589">
        <f t="shared" ref="S3:V3" si="2">T3</f>
        <v>27379.56989</v>
      </c>
      <c r="T3" s="589">
        <f t="shared" si="2"/>
        <v>27379.56989</v>
      </c>
      <c r="U3" s="589">
        <f t="shared" si="2"/>
        <v>27379.56989</v>
      </c>
      <c r="V3" s="589">
        <f t="shared" si="2"/>
        <v>27379.56989</v>
      </c>
      <c r="W3" s="590">
        <v>27379.5698924731</v>
      </c>
      <c r="X3" s="175">
        <f t="shared" ref="X3:AZ3" si="3">$W$3+(Y$1-$W$1)/($BA$1-$W$1)*($BA$3-$W$3)</f>
        <v>27599.57066</v>
      </c>
      <c r="Y3" s="175">
        <f t="shared" si="3"/>
        <v>27709.57104</v>
      </c>
      <c r="Z3" s="175">
        <f t="shared" si="3"/>
        <v>27819.57143</v>
      </c>
      <c r="AA3" s="175">
        <f t="shared" si="3"/>
        <v>27929.57181</v>
      </c>
      <c r="AB3" s="175">
        <f t="shared" si="3"/>
        <v>28039.5722</v>
      </c>
      <c r="AC3" s="175">
        <f t="shared" si="3"/>
        <v>28149.57258</v>
      </c>
      <c r="AD3" s="175">
        <f t="shared" si="3"/>
        <v>28259.57296</v>
      </c>
      <c r="AE3" s="175">
        <f t="shared" si="3"/>
        <v>28369.57335</v>
      </c>
      <c r="AF3" s="175">
        <f t="shared" si="3"/>
        <v>28479.57373</v>
      </c>
      <c r="AG3" s="175">
        <f t="shared" si="3"/>
        <v>28589.57411</v>
      </c>
      <c r="AH3" s="175">
        <f t="shared" si="3"/>
        <v>28699.5745</v>
      </c>
      <c r="AI3" s="175">
        <f t="shared" si="3"/>
        <v>28809.57488</v>
      </c>
      <c r="AJ3" s="175">
        <f t="shared" si="3"/>
        <v>28919.57527</v>
      </c>
      <c r="AK3" s="175">
        <f t="shared" si="3"/>
        <v>29029.57565</v>
      </c>
      <c r="AL3" s="175">
        <f t="shared" si="3"/>
        <v>29139.57603</v>
      </c>
      <c r="AM3" s="175">
        <f t="shared" si="3"/>
        <v>29249.57642</v>
      </c>
      <c r="AN3" s="175">
        <f t="shared" si="3"/>
        <v>29359.5768</v>
      </c>
      <c r="AO3" s="175">
        <f t="shared" si="3"/>
        <v>29469.57719</v>
      </c>
      <c r="AP3" s="175">
        <f t="shared" si="3"/>
        <v>29579.57757</v>
      </c>
      <c r="AQ3" s="175">
        <f t="shared" si="3"/>
        <v>29689.57795</v>
      </c>
      <c r="AR3" s="175">
        <f t="shared" si="3"/>
        <v>29799.57834</v>
      </c>
      <c r="AS3" s="175">
        <f t="shared" si="3"/>
        <v>29909.57872</v>
      </c>
      <c r="AT3" s="175">
        <f t="shared" si="3"/>
        <v>30019.5791</v>
      </c>
      <c r="AU3" s="175">
        <f t="shared" si="3"/>
        <v>30129.57949</v>
      </c>
      <c r="AV3" s="175">
        <f t="shared" si="3"/>
        <v>30239.57987</v>
      </c>
      <c r="AW3" s="175">
        <f t="shared" si="3"/>
        <v>30349.58026</v>
      </c>
      <c r="AX3" s="175">
        <f t="shared" si="3"/>
        <v>30459.58064</v>
      </c>
      <c r="AY3" s="175">
        <f t="shared" si="3"/>
        <v>30569.58102</v>
      </c>
      <c r="AZ3" s="175">
        <f t="shared" si="3"/>
        <v>30679.58141</v>
      </c>
      <c r="BA3" s="304">
        <f>Inputs!H20</f>
        <v>30679.58141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6463512.0</v>
      </c>
      <c r="D7" s="171">
        <v>5960591.0</v>
      </c>
      <c r="E7" s="171">
        <v>5958880.0</v>
      </c>
      <c r="F7" s="171">
        <v>6036907.0</v>
      </c>
      <c r="G7" s="171">
        <v>6107019.0</v>
      </c>
      <c r="H7" s="171">
        <v>5975558.0</v>
      </c>
      <c r="I7" s="171">
        <v>6029051.0</v>
      </c>
      <c r="J7" s="171">
        <v>6030296.0</v>
      </c>
      <c r="K7" s="171">
        <v>6067082.0</v>
      </c>
      <c r="L7" s="171">
        <v>6104837.0</v>
      </c>
      <c r="M7" s="171">
        <v>6048026.0</v>
      </c>
      <c r="N7" s="171">
        <v>6071266.0</v>
      </c>
      <c r="O7" s="171">
        <v>6087656.0</v>
      </c>
      <c r="P7" s="171">
        <v>6034081.0</v>
      </c>
      <c r="Q7" s="171">
        <v>6051594.0</v>
      </c>
      <c r="R7" s="171">
        <v>5964655.0</v>
      </c>
      <c r="S7" s="171">
        <v>5768218.0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6738251.685</v>
      </c>
      <c r="D8" s="596">
        <f>'Inflation GDP Population'!C28*$K$8/'Inflation GDP Population'!$J$28</f>
        <v>6782363.723</v>
      </c>
      <c r="E8" s="596">
        <f>'Inflation GDP Population'!D28*$K$8/'Inflation GDP Population'!$J$28</f>
        <v>6821682.087</v>
      </c>
      <c r="F8" s="596">
        <f>'Inflation GDP Population'!E28*$K$8/'Inflation GDP Population'!$J$28</f>
        <v>6850670.674</v>
      </c>
      <c r="G8" s="596">
        <f>'Inflation GDP Population'!F28*$K$8/'Inflation GDP Population'!$J$28</f>
        <v>6862374.213</v>
      </c>
      <c r="H8" s="596">
        <f>'Inflation GDP Population'!G28*$K$8/'Inflation GDP Population'!$J$28</f>
        <v>6867191.555</v>
      </c>
      <c r="I8" s="596">
        <f>'Inflation GDP Population'!H28*$K$8/'Inflation GDP Population'!$J$28</f>
        <v>6881143.638</v>
      </c>
      <c r="J8" s="596">
        <f>'Inflation GDP Population'!I28*$K$8/'Inflation GDP Population'!$J$28</f>
        <v>6897405.128</v>
      </c>
      <c r="K8" s="171">
        <v>6926827.0</v>
      </c>
      <c r="L8" s="171">
        <v>6949210.0</v>
      </c>
      <c r="M8" s="171">
        <v>7036481.0</v>
      </c>
      <c r="N8" s="171">
        <v>7053656.0</v>
      </c>
      <c r="O8" s="171">
        <v>7061385.0</v>
      </c>
      <c r="P8" s="171">
        <v>7089612.0</v>
      </c>
      <c r="Q8" s="171">
        <v>7112274.0</v>
      </c>
      <c r="R8" s="171">
        <v>7217553.0</v>
      </c>
      <c r="S8" s="171">
        <v>7148135.0</v>
      </c>
      <c r="T8" s="171">
        <v>7235750.0</v>
      </c>
      <c r="U8" s="171">
        <v>7274343.0</v>
      </c>
      <c r="V8" s="171">
        <v>7327068.0</v>
      </c>
      <c r="W8" s="597">
        <f>'Inflation GDP Population'!V28*10^6*($V$8/('Inflation GDP Population'!$U$28*10^6))</f>
        <v>7351464.856</v>
      </c>
      <c r="X8" s="597">
        <f>'Inflation GDP Population'!W28*10^6*($V$8/('Inflation GDP Population'!$U$28*10^6))</f>
        <v>7375399.624</v>
      </c>
      <c r="Y8" s="597">
        <f>'Inflation GDP Population'!X28*10^6*($V$8/('Inflation GDP Population'!$U$28*10^6))</f>
        <v>7399334.392</v>
      </c>
      <c r="Z8" s="597">
        <f>'Inflation GDP Population'!Y28*10^6*($V$8/('Inflation GDP Population'!$U$28*10^6))</f>
        <v>7423269.16</v>
      </c>
      <c r="AA8" s="597">
        <f>'Inflation GDP Population'!Z28*10^6*($V$8/('Inflation GDP Population'!$U$28*10^6))</f>
        <v>7447203.928</v>
      </c>
      <c r="AB8" s="597">
        <f>'Inflation GDP Population'!AA28*10^6*($V$8/('Inflation GDP Population'!$U$28*10^6))</f>
        <v>7471138.696</v>
      </c>
      <c r="AC8" s="597">
        <f>'Inflation GDP Population'!AB28*10^6*($V$8/('Inflation GDP Population'!$U$28*10^6))</f>
        <v>7495073.464</v>
      </c>
      <c r="AD8" s="597">
        <f>'Inflation GDP Population'!AC28*10^6*($V$8/('Inflation GDP Population'!$U$28*10^6))</f>
        <v>7519008.232</v>
      </c>
      <c r="AE8" s="597">
        <f>'Inflation GDP Population'!AD28*10^6*($V$8/('Inflation GDP Population'!$U$28*10^6))</f>
        <v>7542942.999</v>
      </c>
      <c r="AF8" s="597">
        <f>'Inflation GDP Population'!AE28*10^6*($V$8/('Inflation GDP Population'!$U$28*10^6))</f>
        <v>7566877.767</v>
      </c>
      <c r="AG8" s="597">
        <f>'Inflation GDP Population'!AF28*10^6*($V$8/('Inflation GDP Population'!$U$28*10^6))</f>
        <v>7590812.535</v>
      </c>
      <c r="AH8" s="597">
        <f>'Inflation GDP Population'!AG28*10^6*($V$8/('Inflation GDP Population'!$U$28*10^6))</f>
        <v>7601765.287</v>
      </c>
      <c r="AI8" s="597">
        <f>'Inflation GDP Population'!AH28*10^6*($V$8/('Inflation GDP Population'!$U$28*10^6))</f>
        <v>7612718.038</v>
      </c>
      <c r="AJ8" s="597">
        <f>'Inflation GDP Population'!AI28*10^6*($V$8/('Inflation GDP Population'!$U$28*10^6))</f>
        <v>7623670.79</v>
      </c>
      <c r="AK8" s="597">
        <f>'Inflation GDP Population'!AJ28*10^6*($V$8/('Inflation GDP Population'!$U$28*10^6))</f>
        <v>7634623.541</v>
      </c>
      <c r="AL8" s="597">
        <f>'Inflation GDP Population'!AK28*10^6*($V$8/('Inflation GDP Population'!$U$28*10^6))</f>
        <v>7645576.293</v>
      </c>
      <c r="AM8" s="597">
        <f>'Inflation GDP Population'!AL28*10^6*($V$8/('Inflation GDP Population'!$U$28*10^6))</f>
        <v>7656529.044</v>
      </c>
      <c r="AN8" s="597">
        <f>'Inflation GDP Population'!AM28*10^6*($V$8/('Inflation GDP Population'!$U$28*10^6))</f>
        <v>7667481.796</v>
      </c>
      <c r="AO8" s="597">
        <f>'Inflation GDP Population'!AN28*10^6*($V$8/('Inflation GDP Population'!$U$28*10^6))</f>
        <v>7678434.547</v>
      </c>
      <c r="AP8" s="597">
        <f>'Inflation GDP Population'!AO28*10^6*($V$8/('Inflation GDP Population'!$U$28*10^6))</f>
        <v>7689387.299</v>
      </c>
      <c r="AQ8" s="597">
        <f>'Inflation GDP Population'!AP28*10^6*($V$8/('Inflation GDP Population'!$U$28*10^6))</f>
        <v>7700340.05</v>
      </c>
      <c r="AR8" s="597">
        <f>'Inflation GDP Population'!AQ28*10^6*($V$8/('Inflation GDP Population'!$U$28*10^6))</f>
        <v>7712069.029</v>
      </c>
      <c r="AS8" s="597">
        <f>'Inflation GDP Population'!AR28*10^6*($V$8/('Inflation GDP Population'!$U$28*10^6))</f>
        <v>7723798.008</v>
      </c>
      <c r="AT8" s="597">
        <f>'Inflation GDP Population'!AS28*10^6*($V$8/('Inflation GDP Population'!$U$28*10^6))</f>
        <v>7735526.987</v>
      </c>
      <c r="AU8" s="597">
        <f>'Inflation GDP Population'!AT28*10^6*($V$8/('Inflation GDP Population'!$U$28*10^6))</f>
        <v>7747255.966</v>
      </c>
      <c r="AV8" s="597">
        <f>'Inflation GDP Population'!AU28*10^6*($V$8/('Inflation GDP Population'!$U$28*10^6))</f>
        <v>7758984.945</v>
      </c>
      <c r="AW8" s="597">
        <f>'Inflation GDP Population'!AV28*10^6*($V$8/('Inflation GDP Population'!$U$28*10^6))</f>
        <v>7770713.924</v>
      </c>
      <c r="AX8" s="597">
        <f>'Inflation GDP Population'!AW28*10^6*($V$8/('Inflation GDP Population'!$U$28*10^6))</f>
        <v>7782442.903</v>
      </c>
      <c r="AY8" s="597">
        <f>'Inflation GDP Population'!AX28*10^6*($V$8/('Inflation GDP Population'!$U$28*10^6))</f>
        <v>7794171.881</v>
      </c>
      <c r="AZ8" s="597">
        <f>'Inflation GDP Population'!AY28*10^6*($V$8/('Inflation GDP Population'!$U$28*10^6))</f>
        <v>7805900.86</v>
      </c>
      <c r="BA8" s="597">
        <f>'Inflation GDP Population'!AZ28*10^6*($V$8/('Inflation GDP Population'!$U$28*10^6))</f>
        <v>7817629.839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0.9592268591</v>
      </c>
      <c r="D9" s="600">
        <f t="shared" si="4"/>
        <v>0.8788368249</v>
      </c>
      <c r="E9" s="600">
        <f t="shared" si="4"/>
        <v>0.8735206249</v>
      </c>
      <c r="F9" s="600">
        <f t="shared" si="4"/>
        <v>0.8812140135</v>
      </c>
      <c r="G9" s="600">
        <f t="shared" si="4"/>
        <v>0.8899280061</v>
      </c>
      <c r="H9" s="600">
        <f t="shared" si="4"/>
        <v>0.8701603781</v>
      </c>
      <c r="I9" s="600">
        <f t="shared" si="4"/>
        <v>0.8761699097</v>
      </c>
      <c r="J9" s="600">
        <f t="shared" si="4"/>
        <v>0.8742847329</v>
      </c>
      <c r="K9" s="600">
        <f t="shared" si="4"/>
        <v>0.8758818432</v>
      </c>
      <c r="L9" s="600">
        <f t="shared" si="4"/>
        <v>0.8784936705</v>
      </c>
      <c r="M9" s="600">
        <f t="shared" si="4"/>
        <v>0.8595242423</v>
      </c>
      <c r="N9" s="600">
        <f t="shared" si="4"/>
        <v>0.8607261256</v>
      </c>
      <c r="O9" s="600">
        <f t="shared" si="4"/>
        <v>0.8621050969</v>
      </c>
      <c r="P9" s="600">
        <f t="shared" si="4"/>
        <v>0.8511158298</v>
      </c>
      <c r="Q9" s="600">
        <f t="shared" si="4"/>
        <v>0.850866263</v>
      </c>
      <c r="R9" s="600">
        <f t="shared" si="4"/>
        <v>0.8264095878</v>
      </c>
      <c r="S9" s="600">
        <f t="shared" si="4"/>
        <v>0.8069542615</v>
      </c>
      <c r="T9" s="600">
        <f t="shared" ref="T9:V9" si="5">average($K$9:$S$9)</f>
        <v>0.8524529912</v>
      </c>
      <c r="U9" s="600">
        <f t="shared" si="5"/>
        <v>0.8524529912</v>
      </c>
      <c r="V9" s="600">
        <f t="shared" si="5"/>
        <v>0.8524529912</v>
      </c>
      <c r="W9" s="600">
        <f t="shared" ref="W9:BA9" si="6">U9</f>
        <v>0.8524529912</v>
      </c>
      <c r="X9" s="600">
        <f t="shared" si="6"/>
        <v>0.8524529912</v>
      </c>
      <c r="Y9" s="600">
        <f t="shared" si="6"/>
        <v>0.8524529912</v>
      </c>
      <c r="Z9" s="600">
        <f t="shared" si="6"/>
        <v>0.8524529912</v>
      </c>
      <c r="AA9" s="600">
        <f t="shared" si="6"/>
        <v>0.8524529912</v>
      </c>
      <c r="AB9" s="600">
        <f t="shared" si="6"/>
        <v>0.8524529912</v>
      </c>
      <c r="AC9" s="600">
        <f t="shared" si="6"/>
        <v>0.8524529912</v>
      </c>
      <c r="AD9" s="600">
        <f t="shared" si="6"/>
        <v>0.8524529912</v>
      </c>
      <c r="AE9" s="600">
        <f t="shared" si="6"/>
        <v>0.8524529912</v>
      </c>
      <c r="AF9" s="600">
        <f t="shared" si="6"/>
        <v>0.8524529912</v>
      </c>
      <c r="AG9" s="600">
        <f t="shared" si="6"/>
        <v>0.8524529912</v>
      </c>
      <c r="AH9" s="600">
        <f t="shared" si="6"/>
        <v>0.8524529912</v>
      </c>
      <c r="AI9" s="600">
        <f t="shared" si="6"/>
        <v>0.8524529912</v>
      </c>
      <c r="AJ9" s="600">
        <f t="shared" si="6"/>
        <v>0.8524529912</v>
      </c>
      <c r="AK9" s="600">
        <f t="shared" si="6"/>
        <v>0.8524529912</v>
      </c>
      <c r="AL9" s="600">
        <f t="shared" si="6"/>
        <v>0.8524529912</v>
      </c>
      <c r="AM9" s="600">
        <f t="shared" si="6"/>
        <v>0.8524529912</v>
      </c>
      <c r="AN9" s="600">
        <f t="shared" si="6"/>
        <v>0.8524529912</v>
      </c>
      <c r="AO9" s="600">
        <f t="shared" si="6"/>
        <v>0.8524529912</v>
      </c>
      <c r="AP9" s="600">
        <f t="shared" si="6"/>
        <v>0.8524529912</v>
      </c>
      <c r="AQ9" s="600">
        <f t="shared" si="6"/>
        <v>0.8524529912</v>
      </c>
      <c r="AR9" s="600">
        <f t="shared" si="6"/>
        <v>0.8524529912</v>
      </c>
      <c r="AS9" s="600">
        <f t="shared" si="6"/>
        <v>0.8524529912</v>
      </c>
      <c r="AT9" s="600">
        <f t="shared" si="6"/>
        <v>0.8524529912</v>
      </c>
      <c r="AU9" s="600">
        <f t="shared" si="6"/>
        <v>0.8524529912</v>
      </c>
      <c r="AV9" s="600">
        <f t="shared" si="6"/>
        <v>0.8524529912</v>
      </c>
      <c r="AW9" s="600">
        <f t="shared" si="6"/>
        <v>0.8524529912</v>
      </c>
      <c r="AX9" s="600">
        <f t="shared" si="6"/>
        <v>0.8524529912</v>
      </c>
      <c r="AY9" s="600">
        <f t="shared" si="6"/>
        <v>0.8524529912</v>
      </c>
      <c r="AZ9" s="600">
        <f t="shared" si="6"/>
        <v>0.8524529912</v>
      </c>
      <c r="BA9" s="600">
        <f t="shared" si="6"/>
        <v>0.8524529912</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0.03004239557</v>
      </c>
      <c r="Y10" s="253">
        <f>$W$4*Y$12*Model!Y677/10^9</f>
        <v>0.03004239557</v>
      </c>
      <c r="Z10" s="253">
        <f>$W$4*Z$12*Model!Z677/10^9</f>
        <v>0.03004239557</v>
      </c>
      <c r="AA10" s="253">
        <f>$W$4*AA$12*Model!AA677/10^9</f>
        <v>0.03004239557</v>
      </c>
      <c r="AB10" s="253">
        <f>$W$4*AB$12*Model!AB677/10^9</f>
        <v>0.03061782585</v>
      </c>
      <c r="AC10" s="253">
        <f>$W$4*AC$12*Model!AC677/10^9</f>
        <v>0.03004239557</v>
      </c>
      <c r="AD10" s="253">
        <f>$W$4*AD$12*Model!AD677/10^9</f>
        <v>0.03004239557</v>
      </c>
      <c r="AE10" s="253">
        <f>$W$4*AE$12*Model!AE677/10^9</f>
        <v>0.03004239557</v>
      </c>
      <c r="AF10" s="253">
        <f>$W$4*AF$12*Model!AF677/10^9</f>
        <v>0.03004239557</v>
      </c>
      <c r="AG10" s="253">
        <f>$W$4*AG$12*Model!AG677/10^9</f>
        <v>0.03004239557</v>
      </c>
      <c r="AH10" s="253">
        <f>$W$4*AH$12*Model!AH677/10^9</f>
        <v>0.03004239557</v>
      </c>
      <c r="AI10" s="253">
        <f>$W$4*AI$12*Model!AI677/10^9</f>
        <v>0.03004239557</v>
      </c>
      <c r="AJ10" s="253">
        <f>$W$4*AJ$12*Model!AJ677/10^9</f>
        <v>0.03004239557</v>
      </c>
      <c r="AK10" s="253">
        <f>$W$4*AK$12*Model!AK677/10^9</f>
        <v>0.03021502465</v>
      </c>
      <c r="AL10" s="253">
        <f>$W$4*AL$12*Model!AL677/10^9</f>
        <v>0.03421426514</v>
      </c>
      <c r="AM10" s="253">
        <f>$W$4*AM$12*Model!AM677/10^9</f>
        <v>0.03277568942</v>
      </c>
      <c r="AN10" s="253">
        <f>$W$4*AN$12*Model!AN677/10^9</f>
        <v>0.04252923276</v>
      </c>
      <c r="AO10" s="253">
        <f>$W$4*AO$12*Model!AO677/10^9</f>
        <v>0.03926846114</v>
      </c>
      <c r="AP10" s="253">
        <f>$W$4*AP$12*Model!AP677/10^9</f>
        <v>0.04390067494</v>
      </c>
      <c r="AQ10" s="253">
        <f>$W$4*AQ$12*Model!AQ677/10^9</f>
        <v>0.06433804057</v>
      </c>
      <c r="AR10" s="253">
        <f>$W$4*AR$12*Model!AR677/10^9</f>
        <v>0.03036847273</v>
      </c>
      <c r="AS10" s="253">
        <f>$W$4*AS$12*Model!AS677/10^9</f>
        <v>0.03118366563</v>
      </c>
      <c r="AT10" s="253">
        <f>$W$4*AT$12*Model!AT677/10^9</f>
        <v>0.04718062756</v>
      </c>
      <c r="AU10" s="253">
        <f>$W$4*AU$12*Model!AU677/10^9</f>
        <v>0.06392564886</v>
      </c>
      <c r="AV10" s="253">
        <f>$W$4*AV$12*Model!AV677/10^9</f>
        <v>0.03525003965</v>
      </c>
      <c r="AW10" s="253">
        <f>$W$4*AW$12*Model!AW677/10^9</f>
        <v>0.03018625314</v>
      </c>
      <c r="AX10" s="253">
        <f>$W$4*AX$12*Model!AX677/10^9</f>
        <v>0.03004239557</v>
      </c>
      <c r="AY10" s="253">
        <f>$W$4*AY$12*Model!AY677/10^9</f>
        <v>0.03004239557</v>
      </c>
      <c r="AZ10" s="253">
        <f>$W$4*AZ$12*Model!AZ677/10^9</f>
        <v>0.06008479114</v>
      </c>
      <c r="BA10" s="253">
        <f>$W$4*BA$12*Model!BA677/10^9</f>
        <v>0.06008479114</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0.000000002664029098</v>
      </c>
      <c r="X11" s="253">
        <f>$W$5*X$12*Model!Y3539/10^9</f>
        <v>0.000000002664029098</v>
      </c>
      <c r="Y11" s="253">
        <f>$W$5*Y$12*Model!Z3539/10^9</f>
        <v>0.000000002664029098</v>
      </c>
      <c r="Z11" s="253">
        <f>$W$5*Z$12*Model!AA3539/10^9</f>
        <v>0.000000002664029098</v>
      </c>
      <c r="AA11" s="253">
        <f>$W$5*AA$12*Model!AB3539/10^9</f>
        <v>0.000000002664029098</v>
      </c>
      <c r="AB11" s="253">
        <f>$W$5*AB$12*Model!AC3539/10^9</f>
        <v>0.000000002664029098</v>
      </c>
      <c r="AC11" s="253">
        <f>$W$5*AC$12*Model!AD3539/10^9</f>
        <v>0.000000002664029098</v>
      </c>
      <c r="AD11" s="253">
        <f>$W$5*AD$12*Model!AE3539/10^9</f>
        <v>0.000000002664029098</v>
      </c>
      <c r="AE11" s="253">
        <f>$W$5*AE$12*Model!AF3539/10^9</f>
        <v>0.000000002664029098</v>
      </c>
      <c r="AF11" s="253">
        <f>$W$5*AF$12*Model!AG3539/10^9</f>
        <v>0.000000002664029098</v>
      </c>
      <c r="AG11" s="253">
        <f>$W$5*AG$12*Model!AH3539/10^9</f>
        <v>0.000000002664029098</v>
      </c>
      <c r="AH11" s="253">
        <f>$W$5*AH$12*Model!AI3539/10^9</f>
        <v>0.000000002664029098</v>
      </c>
      <c r="AI11" s="253">
        <f>$W$5*AI$12*Model!AJ3539/10^9</f>
        <v>0.000000002664029098</v>
      </c>
      <c r="AJ11" s="253">
        <f>$W$5*AJ$12*Model!AK3539/10^9</f>
        <v>0.000000002664029098</v>
      </c>
      <c r="AK11" s="253">
        <f>$W$5*AK$12*Model!AL3539/10^9</f>
        <v>0.000000002664029098</v>
      </c>
      <c r="AL11" s="253">
        <f>$W$5*AL$12*Model!AM3539/10^9</f>
        <v>0.000000002664029098</v>
      </c>
      <c r="AM11" s="253">
        <f>$W$5*AM$12*Model!AN3539/10^9</f>
        <v>0.000000002664029098</v>
      </c>
      <c r="AN11" s="253">
        <f>$W$5*AN$12*Model!AO3539/10^9</f>
        <v>0.000000002664029098</v>
      </c>
      <c r="AO11" s="253">
        <f>$W$5*AO$12*Model!AP3539/10^9</f>
        <v>0.000000002664029098</v>
      </c>
      <c r="AP11" s="253">
        <f>$W$5*AP$12*Model!AQ3539/10^9</f>
        <v>0.000000002664029098</v>
      </c>
      <c r="AQ11" s="253">
        <f>$W$5*AQ$12*Model!AR3539/10^9</f>
        <v>0.000000002664029098</v>
      </c>
      <c r="AR11" s="253">
        <f>$W$5*AR$12*Model!AS3539/10^9</f>
        <v>0.000000002664029098</v>
      </c>
      <c r="AS11" s="253">
        <f>$W$5*AS$12*Model!AT3539/10^9</f>
        <v>0.000000002664029098</v>
      </c>
      <c r="AT11" s="253">
        <f>$W$5*AT$12*Model!AU3539/10^9</f>
        <v>0.000000002664029098</v>
      </c>
      <c r="AU11" s="253">
        <f>$W$5*AU$12*Model!AV3539/10^9</f>
        <v>0.000000002664029098</v>
      </c>
      <c r="AV11" s="253">
        <f>$W$5*AV$12*Model!AW3539/10^9</f>
        <v>0.000000002664029098</v>
      </c>
      <c r="AW11" s="253">
        <f>$W$5*AW$12*Model!AX3539/10^9</f>
        <v>0.000000002664029098</v>
      </c>
      <c r="AX11" s="253">
        <f>$W$5*AX$12*Model!AY3539/10^9</f>
        <v>0.000000002664029098</v>
      </c>
      <c r="AY11" s="253">
        <f>$W$5*AY$12*Model!AZ3539/10^9</f>
        <v>0.000000002664029098</v>
      </c>
      <c r="AZ11" s="253">
        <f>$W$5*AZ$12*Model!BA3539/10^9</f>
        <v>0.000000002664029098</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15873.199</v>
      </c>
      <c r="D28" s="617">
        <v>17477.564</v>
      </c>
      <c r="E28" s="617">
        <v>16851.0</v>
      </c>
      <c r="F28" s="617">
        <v>16186.313</v>
      </c>
      <c r="G28" s="617">
        <v>16650.0</v>
      </c>
      <c r="H28" s="617">
        <v>17043.0</v>
      </c>
      <c r="I28" s="617">
        <v>17546.0</v>
      </c>
      <c r="J28" s="617">
        <v>16415.0</v>
      </c>
      <c r="K28" s="617">
        <v>16439.0</v>
      </c>
      <c r="L28" s="617">
        <v>20467.0</v>
      </c>
      <c r="M28" s="617">
        <v>23726.0</v>
      </c>
      <c r="N28" s="617">
        <v>24420.0</v>
      </c>
      <c r="O28" s="617">
        <v>23279.0</v>
      </c>
      <c r="P28" s="617">
        <v>24279.0</v>
      </c>
      <c r="Q28" s="617">
        <v>21549.0</v>
      </c>
      <c r="R28" s="617">
        <v>21648.0</v>
      </c>
      <c r="S28" s="617">
        <v>22355.0</v>
      </c>
    </row>
    <row r="29">
      <c r="A29" s="447" t="s">
        <v>776</v>
      </c>
      <c r="B29" s="560" t="s">
        <v>775</v>
      </c>
      <c r="C29" s="618">
        <v>1.01935905E8</v>
      </c>
      <c r="D29" s="618">
        <v>9.4432874E7</v>
      </c>
      <c r="E29" s="618">
        <v>9.2428366E7</v>
      </c>
      <c r="F29" s="618">
        <v>9.5068691E7</v>
      </c>
      <c r="G29" s="618">
        <v>9.4714091E7</v>
      </c>
      <c r="H29" s="618">
        <v>9.5329039E7</v>
      </c>
      <c r="I29" s="618">
        <v>8.9253389E7</v>
      </c>
      <c r="J29" s="618">
        <v>8.9423579E7</v>
      </c>
      <c r="K29" s="618">
        <v>8.7448073E7</v>
      </c>
      <c r="L29" s="618">
        <v>8.2746583E7</v>
      </c>
      <c r="M29" s="618">
        <v>8.4595607E7</v>
      </c>
      <c r="N29" s="618">
        <v>8.3664372E7</v>
      </c>
      <c r="O29" s="618">
        <v>8.2180301E7</v>
      </c>
      <c r="P29" s="618">
        <v>8.3288441E7</v>
      </c>
      <c r="Q29" s="618">
        <v>8.2526909E7</v>
      </c>
      <c r="R29" s="618">
        <v>8.0392718E7</v>
      </c>
      <c r="S29" s="618">
        <v>7.6442556E7</v>
      </c>
    </row>
    <row r="30">
      <c r="A30" s="560" t="s">
        <v>777</v>
      </c>
      <c r="B30" s="560"/>
      <c r="C30" s="619">
        <f t="shared" ref="C30:S30" si="12">sum(C33:C38)*10^9/C7</f>
        <v>679.512786</v>
      </c>
      <c r="D30" s="619">
        <f t="shared" si="12"/>
        <v>742.9273265</v>
      </c>
      <c r="E30" s="619">
        <f t="shared" si="12"/>
        <v>775.8945976</v>
      </c>
      <c r="F30" s="619">
        <f t="shared" si="12"/>
        <v>807.6745835</v>
      </c>
      <c r="G30" s="619">
        <f t="shared" si="12"/>
        <v>791.8006667</v>
      </c>
      <c r="H30" s="619">
        <f t="shared" si="12"/>
        <v>834.3230976</v>
      </c>
      <c r="I30" s="619">
        <f t="shared" si="12"/>
        <v>980.3355919</v>
      </c>
      <c r="J30" s="619">
        <f t="shared" si="12"/>
        <v>944.6614631</v>
      </c>
      <c r="K30" s="619">
        <f t="shared" si="12"/>
        <v>1232.618433</v>
      </c>
      <c r="L30" s="619">
        <f t="shared" si="12"/>
        <v>1005.659571</v>
      </c>
      <c r="M30" s="619">
        <f t="shared" si="12"/>
        <v>1022.199623</v>
      </c>
      <c r="N30" s="619">
        <f t="shared" si="12"/>
        <v>1017.545914</v>
      </c>
      <c r="O30" s="619">
        <f t="shared" si="12"/>
        <v>1222.600619</v>
      </c>
      <c r="P30" s="619">
        <f t="shared" si="12"/>
        <v>1293.62706</v>
      </c>
      <c r="Q30" s="619">
        <f t="shared" si="12"/>
        <v>1264.613062</v>
      </c>
      <c r="R30" s="619">
        <f t="shared" si="12"/>
        <v>1363.462782</v>
      </c>
      <c r="S30" s="619">
        <f t="shared" si="12"/>
        <v>1404.803748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276.6952677</v>
      </c>
      <c r="D31" s="621">
        <f t="shared" si="13"/>
        <v>253.3697451</v>
      </c>
      <c r="E31" s="621">
        <f t="shared" si="13"/>
        <v>274.3732004</v>
      </c>
      <c r="F31" s="621">
        <f t="shared" si="13"/>
        <v>301.2332918</v>
      </c>
      <c r="G31" s="621">
        <f t="shared" si="13"/>
        <v>290.4229259</v>
      </c>
      <c r="H31" s="621">
        <f t="shared" si="13"/>
        <v>292.5274928</v>
      </c>
      <c r="I31" s="621">
        <f t="shared" si="13"/>
        <v>336.8570204</v>
      </c>
      <c r="J31" s="621">
        <f t="shared" si="13"/>
        <v>347.0355311</v>
      </c>
      <c r="K31" s="621">
        <f t="shared" si="13"/>
        <v>454.9180064</v>
      </c>
      <c r="L31" s="621">
        <f t="shared" si="13"/>
        <v>299.9652006</v>
      </c>
      <c r="M31" s="621">
        <f t="shared" si="13"/>
        <v>260.570256</v>
      </c>
      <c r="N31" s="621">
        <f t="shared" si="13"/>
        <v>252.9808318</v>
      </c>
      <c r="O31" s="621">
        <f t="shared" si="13"/>
        <v>319.7204345</v>
      </c>
      <c r="P31" s="621">
        <f t="shared" si="13"/>
        <v>321.506259</v>
      </c>
      <c r="Q31" s="621">
        <f t="shared" si="13"/>
        <v>355.1406013</v>
      </c>
      <c r="R31" s="621">
        <f t="shared" si="13"/>
        <v>375.6737389</v>
      </c>
      <c r="S31" s="621">
        <f t="shared" si="13"/>
        <v>362.4788309</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4.3086281</v>
      </c>
      <c r="D32" s="621">
        <f t="shared" si="14"/>
        <v>4.689347839</v>
      </c>
      <c r="E32" s="621">
        <f t="shared" si="14"/>
        <v>5.002211983</v>
      </c>
      <c r="F32" s="621">
        <f t="shared" si="14"/>
        <v>5.128771939</v>
      </c>
      <c r="G32" s="621">
        <f t="shared" si="14"/>
        <v>5.105408989</v>
      </c>
      <c r="H32" s="621">
        <f t="shared" si="14"/>
        <v>5.22982935</v>
      </c>
      <c r="I32" s="621">
        <f t="shared" si="14"/>
        <v>6.622149979</v>
      </c>
      <c r="J32" s="621">
        <f t="shared" si="14"/>
        <v>6.370342482</v>
      </c>
      <c r="K32" s="621">
        <f t="shared" si="14"/>
        <v>8.551814637</v>
      </c>
      <c r="L32" s="621">
        <f t="shared" si="14"/>
        <v>7.419506084</v>
      </c>
      <c r="M32" s="621">
        <f t="shared" si="14"/>
        <v>7.308050753</v>
      </c>
      <c r="N32" s="621">
        <f t="shared" si="14"/>
        <v>7.384017552</v>
      </c>
      <c r="O32" s="621">
        <f t="shared" si="14"/>
        <v>9.056637546</v>
      </c>
      <c r="P32" s="621">
        <f t="shared" si="14"/>
        <v>9.372069364</v>
      </c>
      <c r="Q32" s="621">
        <f t="shared" si="14"/>
        <v>9.273247854</v>
      </c>
      <c r="R32" s="621">
        <f t="shared" si="14"/>
        <v>10.11607183</v>
      </c>
      <c r="S32" s="621">
        <f t="shared" si="14"/>
        <v>10.60039681</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0.175977751831601</v>
      </c>
      <c r="D33" s="571">
        <v>0.221757163011501</v>
      </c>
      <c r="E33" s="571">
        <v>0.23116341774495</v>
      </c>
      <c r="F33" s="571">
        <v>0.267392675591273</v>
      </c>
      <c r="G33" s="571">
        <v>0.272824034609709</v>
      </c>
      <c r="H33" s="571">
        <v>0.390475595187939</v>
      </c>
      <c r="I33" s="571">
        <v>0.858344154959486</v>
      </c>
      <c r="J33" s="571">
        <v>0.935948160485005</v>
      </c>
      <c r="K33" s="571">
        <v>2.41498139195485</v>
      </c>
      <c r="L33" s="571">
        <v>0.753314936930532</v>
      </c>
      <c r="M33" s="571">
        <v>0.738431471819272</v>
      </c>
      <c r="N33" s="571">
        <v>0.660421492095562</v>
      </c>
      <c r="O33" s="571">
        <v>1.5357723293419</v>
      </c>
      <c r="P33" s="571">
        <v>1.86583482477987</v>
      </c>
      <c r="Q33" s="571">
        <v>1.39478272250508</v>
      </c>
      <c r="R33" s="571">
        <v>1.75684401590018</v>
      </c>
      <c r="S33" s="571">
        <v>1.4709170038962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0.721852969992459</v>
      </c>
      <c r="D34" s="571">
        <v>0.885062051932751</v>
      </c>
      <c r="E34" s="571">
        <v>0.870632148322982</v>
      </c>
      <c r="F34" s="571">
        <v>1.02276422041184</v>
      </c>
      <c r="G34" s="571">
        <v>1.05613718709531</v>
      </c>
      <c r="H34" s="571">
        <v>0.982054742202018</v>
      </c>
      <c r="I34" s="571">
        <v>1.00494479748273</v>
      </c>
      <c r="J34" s="571">
        <v>1.04183536296088</v>
      </c>
      <c r="K34" s="571">
        <v>1.0298000072972</v>
      </c>
      <c r="L34" s="571">
        <v>1.0467361016199</v>
      </c>
      <c r="M34" s="571">
        <v>1.06376693441341</v>
      </c>
      <c r="N34" s="571">
        <v>1.02979851165413</v>
      </c>
      <c r="O34" s="571">
        <v>1.08714354898776</v>
      </c>
      <c r="P34" s="571">
        <v>1.08053894708672</v>
      </c>
      <c r="Q34" s="571">
        <v>1.34883003150032</v>
      </c>
      <c r="R34" s="571">
        <v>1.22123805582086</v>
      </c>
      <c r="S34" s="571">
        <v>1.36714905656783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0.158948469713906</v>
      </c>
      <c r="D35" s="571">
        <v>0.138572006585403</v>
      </c>
      <c r="E35" s="571">
        <v>0.281346715459459</v>
      </c>
      <c r="F35" s="571">
        <v>0.147863861487348</v>
      </c>
      <c r="G35" s="571">
        <v>0.194806882878563</v>
      </c>
      <c r="H35" s="571">
        <v>0.131858288945409</v>
      </c>
      <c r="I35" s="571">
        <v>0.116418832107397</v>
      </c>
      <c r="J35" s="571">
        <v>0.146007351503934</v>
      </c>
      <c r="K35" s="571">
        <v>0.210713840089987</v>
      </c>
      <c r="L35" s="571">
        <v>0.21829238569449</v>
      </c>
      <c r="M35" s="571">
        <v>0.188471455664228</v>
      </c>
      <c r="N35" s="571">
        <v>0.2194343654088</v>
      </c>
      <c r="O35" s="571">
        <v>0.393855040525187</v>
      </c>
      <c r="P35" s="571">
        <v>0.19866564421683</v>
      </c>
      <c r="Q35" s="571">
        <v>0.18884844098566</v>
      </c>
      <c r="R35" s="571">
        <v>0.288758647875355</v>
      </c>
      <c r="S35" s="571">
        <v>0.295684028631801</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0.74205575470211</v>
      </c>
      <c r="D36" s="571">
        <v>0.697019227980435</v>
      </c>
      <c r="E36" s="571">
        <v>0.785202359078626</v>
      </c>
      <c r="F36" s="571">
        <v>0.770371488705292</v>
      </c>
      <c r="G36" s="571">
        <v>0.901992997594412</v>
      </c>
      <c r="H36" s="571">
        <v>1.03116575164146</v>
      </c>
      <c r="I36" s="571">
        <v>1.37003732125737</v>
      </c>
      <c r="J36" s="571">
        <v>0.951557679959961</v>
      </c>
      <c r="K36" s="571">
        <v>1.14203300312262</v>
      </c>
      <c r="L36" s="571">
        <v>1.301125835834</v>
      </c>
      <c r="M36" s="571">
        <v>1.3194948773584</v>
      </c>
      <c r="N36" s="571">
        <v>1.32956834257355</v>
      </c>
      <c r="O36" s="571">
        <v>1.33655852651735</v>
      </c>
      <c r="P36" s="571">
        <v>1.54088508054329</v>
      </c>
      <c r="Q36" s="571">
        <v>1.54274414603819</v>
      </c>
      <c r="R36" s="571">
        <v>1.57537188937856</v>
      </c>
      <c r="S36" s="571">
        <v>1.62396266241488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0.767169888712493</v>
      </c>
      <c r="D37" s="571">
        <v>0.768784668516232</v>
      </c>
      <c r="E37" s="571">
        <v>0.756176342783864</v>
      </c>
      <c r="F37" s="571">
        <v>0.737270165516807</v>
      </c>
      <c r="G37" s="571">
        <v>0.700010590698684</v>
      </c>
      <c r="H37" s="571">
        <v>0.718634751980618</v>
      </c>
      <c r="I37" s="571">
        <v>0.765025662670374</v>
      </c>
      <c r="J37" s="571">
        <v>0.765278695740936</v>
      </c>
      <c r="K37" s="571">
        <v>0.810318334452705</v>
      </c>
      <c r="L37" s="571">
        <v>0.786318015208834</v>
      </c>
      <c r="M37" s="571">
        <v>0.760384225261699</v>
      </c>
      <c r="N37" s="571">
        <v>0.830095085220551</v>
      </c>
      <c r="O37" s="571">
        <v>0.813240485170776</v>
      </c>
      <c r="P37" s="571">
        <v>0.87262447872464</v>
      </c>
      <c r="Q37" s="571">
        <v>0.818735635485027</v>
      </c>
      <c r="R37" s="571">
        <v>0.812861137535965</v>
      </c>
      <c r="S37" s="571">
        <v>0.857285793725389</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1.82603421160878</v>
      </c>
      <c r="D38" s="571">
        <v>1.71709081816147</v>
      </c>
      <c r="E38" s="571">
        <v>1.69894181611709</v>
      </c>
      <c r="F38" s="571">
        <v>1.93019393498744</v>
      </c>
      <c r="G38" s="571">
        <v>1.70977002273034</v>
      </c>
      <c r="H38" s="571">
        <v>1.73135693055182</v>
      </c>
      <c r="I38" s="571">
        <v>1.79572251202246</v>
      </c>
      <c r="J38" s="571">
        <v>1.85596099172754</v>
      </c>
      <c r="K38" s="571">
        <v>1.87055053002776</v>
      </c>
      <c r="L38" s="571">
        <v>2.03360048497253</v>
      </c>
      <c r="M38" s="571">
        <v>2.11174093008303</v>
      </c>
      <c r="N38" s="571">
        <v>2.10847411630107</v>
      </c>
      <c r="O38" s="571">
        <v>2.27620206521027</v>
      </c>
      <c r="P38" s="571">
        <v>2.24730148704393</v>
      </c>
      <c r="Q38" s="571">
        <v>2.35898384124211</v>
      </c>
      <c r="R38" s="571">
        <v>2.47751135336444</v>
      </c>
      <c r="S38" s="571">
        <v>2.48821572049693</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0.1834579069</v>
      </c>
      <c r="D39" s="622">
        <f t="shared" si="15"/>
        <v>0.2523303038</v>
      </c>
      <c r="E39" s="622">
        <f t="shared" si="15"/>
        <v>0.264634184</v>
      </c>
      <c r="F39" s="622">
        <f t="shared" si="15"/>
        <v>0.3034367038</v>
      </c>
      <c r="G39" s="622">
        <f t="shared" si="15"/>
        <v>0.3065686581</v>
      </c>
      <c r="H39" s="622">
        <f t="shared" si="15"/>
        <v>0.4487398013</v>
      </c>
      <c r="I39" s="622">
        <f t="shared" si="15"/>
        <v>0.9796549111</v>
      </c>
      <c r="J39" s="622">
        <f t="shared" si="15"/>
        <v>1.070530143</v>
      </c>
      <c r="K39" s="622">
        <f t="shared" si="15"/>
        <v>2.75719997</v>
      </c>
      <c r="L39" s="622">
        <f t="shared" si="15"/>
        <v>0.8575075293</v>
      </c>
      <c r="M39" s="622">
        <f t="shared" si="15"/>
        <v>0.8591165152</v>
      </c>
      <c r="N39" s="622">
        <f t="shared" si="15"/>
        <v>0.767284125</v>
      </c>
      <c r="O39" s="622">
        <f t="shared" si="15"/>
        <v>1.781421238</v>
      </c>
      <c r="P39" s="622">
        <f t="shared" si="15"/>
        <v>2.192221974</v>
      </c>
      <c r="Q39" s="622">
        <f t="shared" si="15"/>
        <v>1.639250236</v>
      </c>
      <c r="R39" s="622">
        <f t="shared" si="15"/>
        <v>2.125875645</v>
      </c>
      <c r="S39" s="622">
        <f t="shared" si="15"/>
        <v>1.822800962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0.9182410098</v>
      </c>
      <c r="D40" s="622">
        <f t="shared" si="16"/>
        <v>1.164760089</v>
      </c>
      <c r="E40" s="622">
        <f t="shared" si="16"/>
        <v>1.318776948</v>
      </c>
      <c r="F40" s="622">
        <f t="shared" si="16"/>
        <v>1.328426539</v>
      </c>
      <c r="G40" s="622">
        <f t="shared" si="16"/>
        <v>1.405668842</v>
      </c>
      <c r="H40" s="622">
        <f t="shared" si="16"/>
        <v>1.280123825</v>
      </c>
      <c r="I40" s="622">
        <f t="shared" si="16"/>
        <v>1.279847227</v>
      </c>
      <c r="J40" s="622">
        <f t="shared" si="16"/>
        <v>1.358645153</v>
      </c>
      <c r="K40" s="622">
        <f t="shared" si="16"/>
        <v>1.416302732</v>
      </c>
      <c r="L40" s="622">
        <f t="shared" si="16"/>
        <v>1.43999727</v>
      </c>
      <c r="M40" s="622">
        <f t="shared" si="16"/>
        <v>1.456897116</v>
      </c>
      <c r="N40" s="622">
        <f t="shared" si="16"/>
        <v>1.45137093</v>
      </c>
      <c r="O40" s="622">
        <f t="shared" si="16"/>
        <v>1.717886363</v>
      </c>
      <c r="P40" s="622">
        <f t="shared" si="16"/>
        <v>1.502973563</v>
      </c>
      <c r="Q40" s="622">
        <f t="shared" si="16"/>
        <v>1.807191728</v>
      </c>
      <c r="R40" s="622">
        <f t="shared" si="16"/>
        <v>1.827177136</v>
      </c>
      <c r="S40" s="622">
        <f t="shared" si="16"/>
        <v>2.060628668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0.7735977654</v>
      </c>
      <c r="D41" s="622">
        <f t="shared" si="17"/>
        <v>0.7931156367</v>
      </c>
      <c r="E41" s="622">
        <f t="shared" si="17"/>
        <v>0.8988938975</v>
      </c>
      <c r="F41" s="622">
        <f t="shared" si="17"/>
        <v>0.874216112</v>
      </c>
      <c r="G41" s="622">
        <f t="shared" si="17"/>
        <v>1.013557267</v>
      </c>
      <c r="H41" s="622">
        <f t="shared" si="17"/>
        <v>1.185029539</v>
      </c>
      <c r="I41" s="622">
        <f t="shared" si="17"/>
        <v>1.563666255</v>
      </c>
      <c r="J41" s="622">
        <f t="shared" si="17"/>
        <v>1.088384189</v>
      </c>
      <c r="K41" s="622">
        <f t="shared" si="17"/>
        <v>1.303866511</v>
      </c>
      <c r="L41" s="622">
        <f t="shared" si="17"/>
        <v>1.48108732</v>
      </c>
      <c r="M41" s="622">
        <f t="shared" si="17"/>
        <v>1.535145622</v>
      </c>
      <c r="N41" s="622">
        <f t="shared" si="17"/>
        <v>1.544705456</v>
      </c>
      <c r="O41" s="622">
        <f t="shared" si="17"/>
        <v>1.550342912</v>
      </c>
      <c r="P41" s="622">
        <f t="shared" si="17"/>
        <v>1.810429352</v>
      </c>
      <c r="Q41" s="622">
        <f t="shared" si="17"/>
        <v>1.813145277</v>
      </c>
      <c r="R41" s="622">
        <f t="shared" si="17"/>
        <v>1.906284623</v>
      </c>
      <c r="S41" s="622">
        <f t="shared" si="17"/>
        <v>2.012459367</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2.703431493</v>
      </c>
      <c r="D42" s="622">
        <f t="shared" si="18"/>
        <v>2.828597319</v>
      </c>
      <c r="E42" s="622">
        <f t="shared" si="18"/>
        <v>2.810601248</v>
      </c>
      <c r="F42" s="622">
        <f t="shared" si="18"/>
        <v>3.027033229</v>
      </c>
      <c r="G42" s="622">
        <f t="shared" si="18"/>
        <v>2.707837709</v>
      </c>
      <c r="H42" s="622">
        <f t="shared" si="18"/>
        <v>2.815563365</v>
      </c>
      <c r="I42" s="622">
        <f t="shared" si="18"/>
        <v>2.922661628</v>
      </c>
      <c r="J42" s="622">
        <f t="shared" si="18"/>
        <v>2.998153335</v>
      </c>
      <c r="K42" s="622">
        <f t="shared" si="18"/>
        <v>3.060765428</v>
      </c>
      <c r="L42" s="622">
        <f t="shared" si="18"/>
        <v>3.20994743</v>
      </c>
      <c r="M42" s="622">
        <f t="shared" si="18"/>
        <v>3.341528969</v>
      </c>
      <c r="N42" s="622">
        <f t="shared" si="18"/>
        <v>3.414058333</v>
      </c>
      <c r="O42" s="622">
        <f t="shared" si="18"/>
        <v>3.583603161</v>
      </c>
      <c r="P42" s="622">
        <f t="shared" si="18"/>
        <v>3.665689036</v>
      </c>
      <c r="Q42" s="622">
        <f t="shared" si="18"/>
        <v>3.734687359</v>
      </c>
      <c r="R42" s="622">
        <f t="shared" si="18"/>
        <v>3.981527489</v>
      </c>
      <c r="S42" s="622">
        <f t="shared" si="18"/>
        <v>4.145837842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6.437161065</v>
      </c>
      <c r="D43" s="622">
        <f t="shared" si="19"/>
        <v>8.875556529</v>
      </c>
      <c r="E43" s="622">
        <f t="shared" si="19"/>
        <v>9.33131829</v>
      </c>
      <c r="F43" s="622">
        <f t="shared" si="19"/>
        <v>10.7260223</v>
      </c>
      <c r="G43" s="622">
        <f t="shared" si="19"/>
        <v>10.86361886</v>
      </c>
      <c r="H43" s="622">
        <f t="shared" si="19"/>
        <v>15.94117083</v>
      </c>
      <c r="I43" s="622">
        <f t="shared" si="19"/>
        <v>34.88833857</v>
      </c>
      <c r="J43" s="622">
        <f t="shared" si="19"/>
        <v>38.21996743</v>
      </c>
      <c r="K43" s="622">
        <f t="shared" si="19"/>
        <v>98.68397509</v>
      </c>
      <c r="L43" s="622">
        <f t="shared" si="19"/>
        <v>30.76847679</v>
      </c>
      <c r="M43" s="622">
        <f t="shared" si="19"/>
        <v>30.90384724</v>
      </c>
      <c r="N43" s="622">
        <f t="shared" si="19"/>
        <v>27.67017298</v>
      </c>
      <c r="O43" s="622">
        <f t="shared" si="19"/>
        <v>64.40509668</v>
      </c>
      <c r="P43" s="622">
        <f t="shared" si="19"/>
        <v>79.45822693</v>
      </c>
      <c r="Q43" s="622">
        <f t="shared" si="19"/>
        <v>59.56664326</v>
      </c>
      <c r="R43" s="622">
        <f t="shared" si="19"/>
        <v>77.44654877</v>
      </c>
      <c r="S43" s="622">
        <f t="shared" si="19"/>
        <v>66.57522265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32.21919063</v>
      </c>
      <c r="D44" s="622">
        <f t="shared" si="20"/>
        <v>40.96968877</v>
      </c>
      <c r="E44" s="622">
        <f t="shared" si="20"/>
        <v>46.50165474</v>
      </c>
      <c r="F44" s="622">
        <f t="shared" si="20"/>
        <v>46.95784164</v>
      </c>
      <c r="G44" s="622">
        <f t="shared" si="20"/>
        <v>49.81151901</v>
      </c>
      <c r="H44" s="622">
        <f t="shared" si="20"/>
        <v>45.47551278</v>
      </c>
      <c r="I44" s="622">
        <f t="shared" si="20"/>
        <v>45.57905327</v>
      </c>
      <c r="J44" s="622">
        <f t="shared" si="20"/>
        <v>48.50622265</v>
      </c>
      <c r="K44" s="622">
        <f t="shared" si="20"/>
        <v>50.69142065</v>
      </c>
      <c r="L44" s="622">
        <f t="shared" si="20"/>
        <v>51.66896041</v>
      </c>
      <c r="M44" s="622">
        <f t="shared" si="20"/>
        <v>52.40700782</v>
      </c>
      <c r="N44" s="622">
        <f t="shared" si="20"/>
        <v>52.34004376</v>
      </c>
      <c r="O44" s="622">
        <f t="shared" si="20"/>
        <v>62.10807131</v>
      </c>
      <c r="P44" s="622">
        <f t="shared" si="20"/>
        <v>54.47605938</v>
      </c>
      <c r="Q44" s="622">
        <f t="shared" si="20"/>
        <v>65.66925697</v>
      </c>
      <c r="R44" s="622">
        <f t="shared" si="20"/>
        <v>66.56483575</v>
      </c>
      <c r="S44" s="622">
        <f t="shared" si="20"/>
        <v>75.26154269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0.7137182396</v>
      </c>
      <c r="D45" s="622">
        <f t="shared" si="21"/>
        <v>0.7047847648</v>
      </c>
      <c r="E45" s="622">
        <f t="shared" si="21"/>
        <v>0.7491145612</v>
      </c>
      <c r="F45" s="622">
        <f t="shared" si="21"/>
        <v>0.6936015751</v>
      </c>
      <c r="G45" s="622">
        <f t="shared" si="21"/>
        <v>0.7840059167</v>
      </c>
      <c r="H45" s="622">
        <f t="shared" si="21"/>
        <v>0.8952755364</v>
      </c>
      <c r="I45" s="622">
        <f t="shared" si="21"/>
        <v>1.218231053</v>
      </c>
      <c r="J45" s="622">
        <f t="shared" si="21"/>
        <v>0.84301689</v>
      </c>
      <c r="K45" s="622">
        <f t="shared" si="21"/>
        <v>1.054925788</v>
      </c>
      <c r="L45" s="622">
        <f t="shared" si="21"/>
        <v>1.256605791</v>
      </c>
      <c r="M45" s="622">
        <f t="shared" si="21"/>
        <v>1.220718892</v>
      </c>
      <c r="N45" s="622">
        <f t="shared" si="21"/>
        <v>1.292439588</v>
      </c>
      <c r="O45" s="622">
        <f t="shared" si="21"/>
        <v>1.327598263</v>
      </c>
      <c r="P45" s="622">
        <f t="shared" si="21"/>
        <v>1.622013768</v>
      </c>
      <c r="Q45" s="622">
        <f t="shared" si="21"/>
        <v>1.692546198</v>
      </c>
      <c r="R45" s="622">
        <f t="shared" si="21"/>
        <v>1.786218934</v>
      </c>
      <c r="S45" s="622">
        <f t="shared" si="21"/>
        <v>1.932654163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2.494175207</v>
      </c>
      <c r="D46" s="622">
        <f t="shared" si="22"/>
        <v>2.513570788</v>
      </c>
      <c r="E46" s="622">
        <f t="shared" si="22"/>
        <v>2.342281249</v>
      </c>
      <c r="F46" s="622">
        <f t="shared" si="22"/>
        <v>2.401643011</v>
      </c>
      <c r="G46" s="622">
        <f t="shared" si="22"/>
        <v>2.094564219</v>
      </c>
      <c r="H46" s="622">
        <f t="shared" si="22"/>
        <v>2.127124194</v>
      </c>
      <c r="I46" s="622">
        <f t="shared" si="22"/>
        <v>2.277005814</v>
      </c>
      <c r="J46" s="622">
        <f t="shared" si="22"/>
        <v>2.322244227</v>
      </c>
      <c r="K46" s="622">
        <f t="shared" si="22"/>
        <v>2.476388767</v>
      </c>
      <c r="L46" s="622">
        <f t="shared" si="22"/>
        <v>2.723430601</v>
      </c>
      <c r="M46" s="622">
        <f t="shared" si="22"/>
        <v>2.657120916</v>
      </c>
      <c r="N46" s="622">
        <f t="shared" si="22"/>
        <v>2.856508423</v>
      </c>
      <c r="O46" s="622">
        <f t="shared" si="22"/>
        <v>3.068730985</v>
      </c>
      <c r="P46" s="622">
        <f t="shared" si="22"/>
        <v>3.28419227</v>
      </c>
      <c r="Q46" s="622">
        <f t="shared" si="22"/>
        <v>3.486279324</v>
      </c>
      <c r="R46" s="622">
        <f t="shared" si="22"/>
        <v>3.730754421</v>
      </c>
      <c r="S46" s="622">
        <f t="shared" si="22"/>
        <v>3.981432319</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11.08647046</v>
      </c>
      <c r="D47" s="623">
        <f t="shared" si="23"/>
        <v>12.68810476</v>
      </c>
      <c r="E47" s="623">
        <f t="shared" si="23"/>
        <v>13.71808307</v>
      </c>
      <c r="F47" s="623">
        <f t="shared" si="23"/>
        <v>16.5196778</v>
      </c>
      <c r="G47" s="623">
        <f t="shared" si="23"/>
        <v>16.3858279</v>
      </c>
      <c r="H47" s="623">
        <f t="shared" si="23"/>
        <v>22.9112008</v>
      </c>
      <c r="I47" s="623">
        <f t="shared" si="23"/>
        <v>48.91964864</v>
      </c>
      <c r="J47" s="623">
        <f t="shared" si="23"/>
        <v>57.0178593</v>
      </c>
      <c r="K47" s="623">
        <f t="shared" si="23"/>
        <v>146.9056142</v>
      </c>
      <c r="L47" s="623">
        <f t="shared" si="23"/>
        <v>36.80631929</v>
      </c>
      <c r="M47" s="623">
        <f t="shared" si="23"/>
        <v>31.12330236</v>
      </c>
      <c r="N47" s="623">
        <f t="shared" si="23"/>
        <v>27.04428715</v>
      </c>
      <c r="O47" s="623">
        <f t="shared" si="23"/>
        <v>65.97243564</v>
      </c>
      <c r="P47" s="623">
        <f t="shared" si="23"/>
        <v>76.84973948</v>
      </c>
      <c r="Q47" s="623">
        <f t="shared" si="23"/>
        <v>64.7260997</v>
      </c>
      <c r="R47" s="623">
        <f t="shared" si="23"/>
        <v>81.1550266</v>
      </c>
      <c r="S47" s="623">
        <f t="shared" si="23"/>
        <v>65.7981214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45.47621245</v>
      </c>
      <c r="D48" s="623">
        <f t="shared" si="24"/>
        <v>50.63989764</v>
      </c>
      <c r="E48" s="623">
        <f t="shared" si="24"/>
        <v>51.66649744</v>
      </c>
      <c r="F48" s="623">
        <f t="shared" si="24"/>
        <v>63.18697905</v>
      </c>
      <c r="G48" s="623">
        <f t="shared" si="24"/>
        <v>63.43166289</v>
      </c>
      <c r="H48" s="623">
        <f t="shared" si="24"/>
        <v>57.6221758</v>
      </c>
      <c r="I48" s="623">
        <f t="shared" si="24"/>
        <v>57.27486592</v>
      </c>
      <c r="J48" s="623">
        <f t="shared" si="24"/>
        <v>63.46849607</v>
      </c>
      <c r="K48" s="623">
        <f t="shared" si="24"/>
        <v>62.64371357</v>
      </c>
      <c r="L48" s="623">
        <f t="shared" si="24"/>
        <v>51.14262479</v>
      </c>
      <c r="M48" s="623">
        <f t="shared" si="24"/>
        <v>44.83549416</v>
      </c>
      <c r="N48" s="623">
        <f t="shared" si="24"/>
        <v>42.17029122</v>
      </c>
      <c r="O48" s="623">
        <f t="shared" si="24"/>
        <v>46.7006121</v>
      </c>
      <c r="P48" s="623">
        <f t="shared" si="24"/>
        <v>44.50508452</v>
      </c>
      <c r="Q48" s="623">
        <f t="shared" si="24"/>
        <v>62.5936253</v>
      </c>
      <c r="R48" s="623">
        <f t="shared" si="24"/>
        <v>56.41343569</v>
      </c>
      <c r="S48" s="623">
        <f t="shared" si="24"/>
        <v>61.15629866</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10.01363806</v>
      </c>
      <c r="D49" s="623">
        <f t="shared" si="25"/>
        <v>7.92856525</v>
      </c>
      <c r="E49" s="623">
        <f t="shared" si="25"/>
        <v>16.69614358</v>
      </c>
      <c r="F49" s="623">
        <f t="shared" si="25"/>
        <v>9.135116903</v>
      </c>
      <c r="G49" s="623">
        <f t="shared" si="25"/>
        <v>11.70011309</v>
      </c>
      <c r="H49" s="623">
        <f t="shared" si="25"/>
        <v>7.736800384</v>
      </c>
      <c r="I49" s="623">
        <f t="shared" si="25"/>
        <v>6.635063952</v>
      </c>
      <c r="J49" s="623">
        <f t="shared" si="25"/>
        <v>8.894751843</v>
      </c>
      <c r="K49" s="623">
        <f t="shared" si="25"/>
        <v>12.81792324</v>
      </c>
      <c r="L49" s="623">
        <f t="shared" si="25"/>
        <v>10.66557804</v>
      </c>
      <c r="M49" s="623">
        <f t="shared" si="25"/>
        <v>7.943667524</v>
      </c>
      <c r="N49" s="623">
        <f t="shared" si="25"/>
        <v>8.985846249</v>
      </c>
      <c r="O49" s="623">
        <f t="shared" si="25"/>
        <v>16.9188986</v>
      </c>
      <c r="P49" s="623">
        <f t="shared" si="25"/>
        <v>8.182612308</v>
      </c>
      <c r="Q49" s="623">
        <f t="shared" si="25"/>
        <v>8.76367539</v>
      </c>
      <c r="R49" s="623">
        <f t="shared" si="25"/>
        <v>13.33881411</v>
      </c>
      <c r="S49" s="623">
        <f t="shared" si="25"/>
        <v>13.22675145</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0.727963081</v>
      </c>
      <c r="D50" s="623">
        <f t="shared" si="26"/>
        <v>0.7381107854</v>
      </c>
      <c r="E50" s="623">
        <f t="shared" si="26"/>
        <v>0.849525306</v>
      </c>
      <c r="F50" s="623">
        <f t="shared" si="26"/>
        <v>0.8103314357</v>
      </c>
      <c r="G50" s="623">
        <f t="shared" si="26"/>
        <v>0.9523324228</v>
      </c>
      <c r="H50" s="623">
        <f t="shared" si="26"/>
        <v>1.081691122</v>
      </c>
      <c r="I50" s="623">
        <f t="shared" si="26"/>
        <v>1.534997535</v>
      </c>
      <c r="J50" s="623">
        <f t="shared" si="26"/>
        <v>1.064101539</v>
      </c>
      <c r="K50" s="623">
        <f t="shared" si="26"/>
        <v>1.305955596</v>
      </c>
      <c r="L50" s="623">
        <f t="shared" si="26"/>
        <v>1.572422436</v>
      </c>
      <c r="M50" s="623">
        <f t="shared" si="26"/>
        <v>1.55976761</v>
      </c>
      <c r="N50" s="623">
        <f t="shared" si="26"/>
        <v>1.589169094</v>
      </c>
      <c r="O50" s="623">
        <f t="shared" si="26"/>
        <v>1.626373365</v>
      </c>
      <c r="P50" s="623">
        <f t="shared" si="26"/>
        <v>1.850058738</v>
      </c>
      <c r="Q50" s="623">
        <f t="shared" si="26"/>
        <v>1.869383168</v>
      </c>
      <c r="R50" s="623">
        <f t="shared" si="26"/>
        <v>1.959595258</v>
      </c>
      <c r="S50" s="623">
        <f t="shared" si="26"/>
        <v>2.124422243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0.7526002626</v>
      </c>
      <c r="D51" s="623">
        <f t="shared" si="27"/>
        <v>0.8141070328</v>
      </c>
      <c r="E51" s="623">
        <f t="shared" si="27"/>
        <v>0.8181215091</v>
      </c>
      <c r="F51" s="623">
        <f t="shared" si="27"/>
        <v>0.7755131135</v>
      </c>
      <c r="G51" s="623">
        <f t="shared" si="27"/>
        <v>0.7390775578</v>
      </c>
      <c r="H51" s="623">
        <f t="shared" si="27"/>
        <v>0.7538466343</v>
      </c>
      <c r="I51" s="623">
        <f t="shared" si="27"/>
        <v>0.8571390636</v>
      </c>
      <c r="J51" s="623">
        <f t="shared" si="27"/>
        <v>0.8557907258</v>
      </c>
      <c r="K51" s="623">
        <f t="shared" si="27"/>
        <v>0.9266280052</v>
      </c>
      <c r="L51" s="623">
        <f t="shared" si="27"/>
        <v>0.9502724907</v>
      </c>
      <c r="M51" s="623">
        <f t="shared" si="27"/>
        <v>0.8988459948</v>
      </c>
      <c r="N51" s="623">
        <f t="shared" si="27"/>
        <v>0.9921727318</v>
      </c>
      <c r="O51" s="623">
        <f t="shared" si="27"/>
        <v>0.9895808062</v>
      </c>
      <c r="P51" s="623">
        <f t="shared" si="27"/>
        <v>1.047713786</v>
      </c>
      <c r="Q51" s="623">
        <f t="shared" si="27"/>
        <v>0.9920832434</v>
      </c>
      <c r="R51" s="623">
        <f t="shared" si="27"/>
        <v>1.011112894</v>
      </c>
      <c r="S51" s="623">
        <f t="shared" si="27"/>
        <v>1.121477144</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1.791355275</v>
      </c>
      <c r="D52" s="623">
        <f t="shared" si="28"/>
        <v>1.818318924</v>
      </c>
      <c r="E52" s="623">
        <f t="shared" si="28"/>
        <v>1.838117333</v>
      </c>
      <c r="F52" s="623">
        <f t="shared" si="28"/>
        <v>2.030315043</v>
      </c>
      <c r="G52" s="623">
        <f t="shared" si="28"/>
        <v>1.805190764</v>
      </c>
      <c r="H52" s="623">
        <f t="shared" si="28"/>
        <v>1.81619048</v>
      </c>
      <c r="I52" s="623">
        <f t="shared" si="28"/>
        <v>2.011937622</v>
      </c>
      <c r="J52" s="623">
        <f t="shared" si="28"/>
        <v>2.075471607</v>
      </c>
      <c r="K52" s="623">
        <f t="shared" si="28"/>
        <v>2.139041452</v>
      </c>
      <c r="L52" s="623">
        <f t="shared" si="28"/>
        <v>2.457624728</v>
      </c>
      <c r="M52" s="623">
        <f t="shared" si="28"/>
        <v>2.496277295</v>
      </c>
      <c r="N52" s="623">
        <f t="shared" si="28"/>
        <v>2.520157704</v>
      </c>
      <c r="O52" s="623">
        <f t="shared" si="28"/>
        <v>2.769766036</v>
      </c>
      <c r="P52" s="623">
        <f t="shared" si="28"/>
        <v>2.698215335</v>
      </c>
      <c r="Q52" s="623">
        <f t="shared" si="28"/>
        <v>2.858442016</v>
      </c>
      <c r="R52" s="623">
        <f t="shared" si="28"/>
        <v>3.081760904</v>
      </c>
      <c r="S52" s="623">
        <f t="shared" si="28"/>
        <v>3.255013765</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66.57632098</v>
      </c>
      <c r="D53" s="623">
        <f t="shared" si="29"/>
        <v>71.25656765</v>
      </c>
      <c r="E53" s="623">
        <f t="shared" si="29"/>
        <v>82.08072408</v>
      </c>
      <c r="F53" s="623">
        <f t="shared" si="29"/>
        <v>88.84177376</v>
      </c>
      <c r="G53" s="623">
        <f t="shared" si="29"/>
        <v>91.51760388</v>
      </c>
      <c r="H53" s="623">
        <f t="shared" si="29"/>
        <v>88.27017698</v>
      </c>
      <c r="I53" s="623">
        <f t="shared" si="29"/>
        <v>112.8295785</v>
      </c>
      <c r="J53" s="623">
        <f t="shared" si="29"/>
        <v>129.3811072</v>
      </c>
      <c r="K53" s="623">
        <f t="shared" si="29"/>
        <v>222.367251</v>
      </c>
      <c r="L53" s="623">
        <f t="shared" si="29"/>
        <v>98.61452212</v>
      </c>
      <c r="M53" s="623">
        <f t="shared" si="29"/>
        <v>83.90246404</v>
      </c>
      <c r="N53" s="623">
        <f t="shared" si="29"/>
        <v>78.20042462</v>
      </c>
      <c r="O53" s="623">
        <f t="shared" si="29"/>
        <v>129.5919463</v>
      </c>
      <c r="P53" s="623">
        <f t="shared" si="29"/>
        <v>129.5374363</v>
      </c>
      <c r="Q53" s="623">
        <f t="shared" si="29"/>
        <v>136.0834004</v>
      </c>
      <c r="R53" s="623">
        <f t="shared" si="29"/>
        <v>150.9072764</v>
      </c>
      <c r="S53" s="623">
        <f t="shared" si="29"/>
        <v>140.1811715</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3.271918619</v>
      </c>
      <c r="D54" s="625">
        <f t="shared" si="30"/>
        <v>3.370536742</v>
      </c>
      <c r="E54" s="625">
        <f t="shared" si="30"/>
        <v>3.505764148</v>
      </c>
      <c r="F54" s="625">
        <f t="shared" si="30"/>
        <v>3.616159593</v>
      </c>
      <c r="G54" s="625">
        <f t="shared" si="30"/>
        <v>3.496600744</v>
      </c>
      <c r="H54" s="625">
        <f t="shared" si="30"/>
        <v>3.651728236</v>
      </c>
      <c r="I54" s="625">
        <f t="shared" si="30"/>
        <v>4.404074221</v>
      </c>
      <c r="J54" s="625">
        <f t="shared" si="30"/>
        <v>3.995363871</v>
      </c>
      <c r="K54" s="625">
        <f t="shared" si="30"/>
        <v>4.371625053</v>
      </c>
      <c r="L54" s="625">
        <f t="shared" si="30"/>
        <v>4.980319654</v>
      </c>
      <c r="M54" s="625">
        <f t="shared" si="30"/>
        <v>4.9548909</v>
      </c>
      <c r="N54" s="625">
        <f t="shared" si="30"/>
        <v>5.10149953</v>
      </c>
      <c r="O54" s="625">
        <f t="shared" si="30"/>
        <v>5.385720207</v>
      </c>
      <c r="P54" s="625">
        <f t="shared" si="30"/>
        <v>5.595987859</v>
      </c>
      <c r="Q54" s="625">
        <f t="shared" si="30"/>
        <v>5.719908427</v>
      </c>
      <c r="R54" s="625">
        <f t="shared" si="30"/>
        <v>6.052469056</v>
      </c>
      <c r="S54" s="625">
        <f t="shared" si="30"/>
        <v>6.500913152</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0.1834579069</v>
      </c>
      <c r="D55" s="622">
        <f t="shared" si="31"/>
        <v>0.2523303038</v>
      </c>
      <c r="E55" s="622">
        <f t="shared" si="31"/>
        <v>0.264634184</v>
      </c>
      <c r="F55" s="622">
        <f t="shared" si="31"/>
        <v>0.3034367038</v>
      </c>
      <c r="G55" s="622">
        <f t="shared" si="31"/>
        <v>0.3065686581</v>
      </c>
      <c r="H55" s="622">
        <f t="shared" si="31"/>
        <v>0.4487398013</v>
      </c>
      <c r="I55" s="622">
        <f t="shared" si="31"/>
        <v>0.9796549111</v>
      </c>
      <c r="J55" s="622">
        <f t="shared" si="31"/>
        <v>1.070530143</v>
      </c>
      <c r="K55" s="622">
        <f t="shared" si="31"/>
        <v>2.75719997</v>
      </c>
      <c r="L55" s="622">
        <f t="shared" si="31"/>
        <v>0.8575075293</v>
      </c>
      <c r="M55" s="622">
        <f t="shared" si="31"/>
        <v>0.8591165152</v>
      </c>
      <c r="N55" s="622">
        <f t="shared" si="31"/>
        <v>0.767284125</v>
      </c>
      <c r="O55" s="622">
        <f t="shared" si="31"/>
        <v>1.781421238</v>
      </c>
      <c r="P55" s="622">
        <f t="shared" si="31"/>
        <v>2.192221974</v>
      </c>
      <c r="Q55" s="622">
        <f t="shared" si="31"/>
        <v>1.639250236</v>
      </c>
      <c r="R55" s="622">
        <f t="shared" si="31"/>
        <v>2.125875645</v>
      </c>
      <c r="S55" s="622">
        <f t="shared" si="31"/>
        <v>1.822800962</v>
      </c>
      <c r="T55" s="620">
        <f t="shared" ref="T55:BA55" si="32">(average($O43:$S43)*T$3*10^3/10^9)+T10+T11</f>
        <v>1.902615831</v>
      </c>
      <c r="U55" s="620">
        <f t="shared" si="32"/>
        <v>1.902615831</v>
      </c>
      <c r="V55" s="620">
        <f t="shared" si="32"/>
        <v>1.902615831</v>
      </c>
      <c r="W55" s="620">
        <f t="shared" si="32"/>
        <v>1.902615833</v>
      </c>
      <c r="X55" s="620">
        <f t="shared" si="32"/>
        <v>1.947946159</v>
      </c>
      <c r="Y55" s="620">
        <f t="shared" si="32"/>
        <v>1.955590124</v>
      </c>
      <c r="Z55" s="620">
        <f t="shared" si="32"/>
        <v>1.963234088</v>
      </c>
      <c r="AA55" s="620">
        <f t="shared" si="32"/>
        <v>1.970878053</v>
      </c>
      <c r="AB55" s="620">
        <f t="shared" si="32"/>
        <v>1.979097449</v>
      </c>
      <c r="AC55" s="620">
        <f t="shared" si="32"/>
        <v>1.986165983</v>
      </c>
      <c r="AD55" s="620">
        <f t="shared" si="32"/>
        <v>1.993809948</v>
      </c>
      <c r="AE55" s="620">
        <f t="shared" si="32"/>
        <v>2.001453913</v>
      </c>
      <c r="AF55" s="620">
        <f t="shared" si="32"/>
        <v>2.009097878</v>
      </c>
      <c r="AG55" s="620">
        <f t="shared" si="32"/>
        <v>2.016741843</v>
      </c>
      <c r="AH55" s="620">
        <f t="shared" si="32"/>
        <v>2.024385808</v>
      </c>
      <c r="AI55" s="620">
        <f t="shared" si="32"/>
        <v>2.032029773</v>
      </c>
      <c r="AJ55" s="620">
        <f t="shared" si="32"/>
        <v>2.039673738</v>
      </c>
      <c r="AK55" s="620">
        <f t="shared" si="32"/>
        <v>2.047490332</v>
      </c>
      <c r="AL55" s="620">
        <f t="shared" si="32"/>
        <v>2.059133537</v>
      </c>
      <c r="AM55" s="620">
        <f t="shared" si="32"/>
        <v>2.065338926</v>
      </c>
      <c r="AN55" s="620">
        <f t="shared" si="32"/>
        <v>2.082736434</v>
      </c>
      <c r="AO55" s="620">
        <f t="shared" si="32"/>
        <v>2.087119628</v>
      </c>
      <c r="AP55" s="620">
        <f t="shared" si="32"/>
        <v>2.099395806</v>
      </c>
      <c r="AQ55" s="620">
        <f t="shared" si="32"/>
        <v>2.127477137</v>
      </c>
      <c r="AR55" s="620">
        <f t="shared" si="32"/>
        <v>2.101151534</v>
      </c>
      <c r="AS55" s="620">
        <f t="shared" si="32"/>
        <v>2.109610692</v>
      </c>
      <c r="AT55" s="620">
        <f t="shared" si="32"/>
        <v>2.133251619</v>
      </c>
      <c r="AU55" s="620">
        <f t="shared" si="32"/>
        <v>2.157640605</v>
      </c>
      <c r="AV55" s="620">
        <f t="shared" si="32"/>
        <v>2.136608961</v>
      </c>
      <c r="AW55" s="620">
        <f t="shared" si="32"/>
        <v>2.139189139</v>
      </c>
      <c r="AX55" s="620">
        <f t="shared" si="32"/>
        <v>2.146689246</v>
      </c>
      <c r="AY55" s="620">
        <f t="shared" si="32"/>
        <v>2.154333211</v>
      </c>
      <c r="AZ55" s="620">
        <f t="shared" si="32"/>
        <v>2.192019572</v>
      </c>
      <c r="BA55" s="620">
        <f t="shared" si="32"/>
        <v>2.192019569</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0.9182410098</v>
      </c>
      <c r="D56" s="622">
        <f t="shared" si="33"/>
        <v>1.164760089</v>
      </c>
      <c r="E56" s="622">
        <f t="shared" si="33"/>
        <v>1.318776948</v>
      </c>
      <c r="F56" s="622">
        <f t="shared" si="33"/>
        <v>1.328426539</v>
      </c>
      <c r="G56" s="622">
        <f t="shared" si="33"/>
        <v>1.405668842</v>
      </c>
      <c r="H56" s="622">
        <f t="shared" si="33"/>
        <v>1.280123825</v>
      </c>
      <c r="I56" s="622">
        <f t="shared" si="33"/>
        <v>1.279847227</v>
      </c>
      <c r="J56" s="622">
        <f t="shared" si="33"/>
        <v>1.358645153</v>
      </c>
      <c r="K56" s="622">
        <f t="shared" si="33"/>
        <v>1.416302732</v>
      </c>
      <c r="L56" s="622">
        <f t="shared" si="33"/>
        <v>1.43999727</v>
      </c>
      <c r="M56" s="622">
        <f t="shared" si="33"/>
        <v>1.456897116</v>
      </c>
      <c r="N56" s="622">
        <f t="shared" si="33"/>
        <v>1.45137093</v>
      </c>
      <c r="O56" s="622">
        <f t="shared" si="33"/>
        <v>1.717886363</v>
      </c>
      <c r="P56" s="622">
        <f t="shared" si="33"/>
        <v>1.502973563</v>
      </c>
      <c r="Q56" s="622">
        <f t="shared" si="33"/>
        <v>1.807191728</v>
      </c>
      <c r="R56" s="622">
        <f t="shared" si="33"/>
        <v>1.827177136</v>
      </c>
      <c r="S56" s="622">
        <f t="shared" si="33"/>
        <v>2.060628668</v>
      </c>
      <c r="T56" s="620">
        <f t="shared" ref="T56:BA56" si="34">(average($O44:$S44)*T$3*10^3/10^9)</f>
        <v>1.774632921</v>
      </c>
      <c r="U56" s="620">
        <f t="shared" si="34"/>
        <v>1.774632921</v>
      </c>
      <c r="V56" s="620">
        <f t="shared" si="34"/>
        <v>1.774632921</v>
      </c>
      <c r="W56" s="620">
        <f t="shared" si="34"/>
        <v>1.774632921</v>
      </c>
      <c r="X56" s="620">
        <f t="shared" si="34"/>
        <v>1.788892481</v>
      </c>
      <c r="Y56" s="620">
        <f t="shared" si="34"/>
        <v>1.79602226</v>
      </c>
      <c r="Z56" s="620">
        <f t="shared" si="34"/>
        <v>1.80315204</v>
      </c>
      <c r="AA56" s="620">
        <f t="shared" si="34"/>
        <v>1.81028182</v>
      </c>
      <c r="AB56" s="620">
        <f t="shared" si="34"/>
        <v>1.8174116</v>
      </c>
      <c r="AC56" s="620">
        <f t="shared" si="34"/>
        <v>1.824541379</v>
      </c>
      <c r="AD56" s="620">
        <f t="shared" si="34"/>
        <v>1.831671159</v>
      </c>
      <c r="AE56" s="620">
        <f t="shared" si="34"/>
        <v>1.838800939</v>
      </c>
      <c r="AF56" s="620">
        <f t="shared" si="34"/>
        <v>1.845930719</v>
      </c>
      <c r="AG56" s="620">
        <f t="shared" si="34"/>
        <v>1.853060498</v>
      </c>
      <c r="AH56" s="620">
        <f t="shared" si="34"/>
        <v>1.860190278</v>
      </c>
      <c r="AI56" s="620">
        <f t="shared" si="34"/>
        <v>1.867320058</v>
      </c>
      <c r="AJ56" s="620">
        <f t="shared" si="34"/>
        <v>1.874449838</v>
      </c>
      <c r="AK56" s="620">
        <f t="shared" si="34"/>
        <v>1.881579617</v>
      </c>
      <c r="AL56" s="620">
        <f t="shared" si="34"/>
        <v>1.888709397</v>
      </c>
      <c r="AM56" s="620">
        <f t="shared" si="34"/>
        <v>1.895839177</v>
      </c>
      <c r="AN56" s="620">
        <f t="shared" si="34"/>
        <v>1.902968956</v>
      </c>
      <c r="AO56" s="620">
        <f t="shared" si="34"/>
        <v>1.910098736</v>
      </c>
      <c r="AP56" s="620">
        <f t="shared" si="34"/>
        <v>1.917228516</v>
      </c>
      <c r="AQ56" s="620">
        <f t="shared" si="34"/>
        <v>1.924358296</v>
      </c>
      <c r="AR56" s="620">
        <f t="shared" si="34"/>
        <v>1.931488075</v>
      </c>
      <c r="AS56" s="620">
        <f t="shared" si="34"/>
        <v>1.938617855</v>
      </c>
      <c r="AT56" s="620">
        <f t="shared" si="34"/>
        <v>1.945747635</v>
      </c>
      <c r="AU56" s="620">
        <f t="shared" si="34"/>
        <v>1.952877415</v>
      </c>
      <c r="AV56" s="620">
        <f t="shared" si="34"/>
        <v>1.960007194</v>
      </c>
      <c r="AW56" s="620">
        <f t="shared" si="34"/>
        <v>1.967136974</v>
      </c>
      <c r="AX56" s="620">
        <f t="shared" si="34"/>
        <v>1.974266754</v>
      </c>
      <c r="AY56" s="620">
        <f t="shared" si="34"/>
        <v>1.981396534</v>
      </c>
      <c r="AZ56" s="620">
        <f t="shared" si="34"/>
        <v>1.988526313</v>
      </c>
      <c r="BA56" s="620">
        <f t="shared" si="34"/>
        <v>1.988526313</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0.7735977654</v>
      </c>
      <c r="D57" s="622">
        <f t="shared" si="35"/>
        <v>0.7931156367</v>
      </c>
      <c r="E57" s="622">
        <f t="shared" si="35"/>
        <v>0.8988938975</v>
      </c>
      <c r="F57" s="622">
        <f t="shared" si="35"/>
        <v>0.874216112</v>
      </c>
      <c r="G57" s="622">
        <f t="shared" si="35"/>
        <v>1.013557267</v>
      </c>
      <c r="H57" s="622">
        <f t="shared" si="35"/>
        <v>1.185029539</v>
      </c>
      <c r="I57" s="622">
        <f t="shared" si="35"/>
        <v>1.563666255</v>
      </c>
      <c r="J57" s="622">
        <f t="shared" si="35"/>
        <v>1.088384189</v>
      </c>
      <c r="K57" s="622">
        <f t="shared" si="35"/>
        <v>1.303866511</v>
      </c>
      <c r="L57" s="622">
        <f t="shared" si="35"/>
        <v>1.48108732</v>
      </c>
      <c r="M57" s="622">
        <f t="shared" si="35"/>
        <v>1.535145622</v>
      </c>
      <c r="N57" s="622">
        <f t="shared" si="35"/>
        <v>1.544705456</v>
      </c>
      <c r="O57" s="622">
        <f t="shared" si="35"/>
        <v>1.550342912</v>
      </c>
      <c r="P57" s="622">
        <f t="shared" si="35"/>
        <v>1.810429352</v>
      </c>
      <c r="Q57" s="622">
        <f t="shared" si="35"/>
        <v>1.813145277</v>
      </c>
      <c r="R57" s="622">
        <f t="shared" si="35"/>
        <v>1.906284623</v>
      </c>
      <c r="S57" s="622">
        <f t="shared" si="35"/>
        <v>2.012459367</v>
      </c>
      <c r="T57" s="620">
        <f t="shared" ref="T57:BA57" si="36">(average($O45:$S45)/100/10^9*S$2*10^9)</f>
        <v>1.741256779</v>
      </c>
      <c r="U57" s="620">
        <f t="shared" si="36"/>
        <v>1.700894485</v>
      </c>
      <c r="V57" s="620">
        <f t="shared" si="36"/>
        <v>1.709137576</v>
      </c>
      <c r="W57" s="620">
        <f t="shared" si="36"/>
        <v>1.714402563</v>
      </c>
      <c r="X57" s="620">
        <f t="shared" si="36"/>
        <v>1.714402563</v>
      </c>
      <c r="Y57" s="620">
        <f t="shared" si="36"/>
        <v>1.74087672</v>
      </c>
      <c r="Z57" s="620">
        <f t="shared" si="36"/>
        <v>1.767350877</v>
      </c>
      <c r="AA57" s="620">
        <f t="shared" si="36"/>
        <v>1.793825034</v>
      </c>
      <c r="AB57" s="620">
        <f t="shared" si="36"/>
        <v>1.820299191</v>
      </c>
      <c r="AC57" s="620">
        <f t="shared" si="36"/>
        <v>1.846773348</v>
      </c>
      <c r="AD57" s="620">
        <f t="shared" si="36"/>
        <v>1.873247505</v>
      </c>
      <c r="AE57" s="620">
        <f t="shared" si="36"/>
        <v>1.899721663</v>
      </c>
      <c r="AF57" s="620">
        <f t="shared" si="36"/>
        <v>1.92619582</v>
      </c>
      <c r="AG57" s="620">
        <f t="shared" si="36"/>
        <v>1.952669977</v>
      </c>
      <c r="AH57" s="620">
        <f t="shared" si="36"/>
        <v>1.979144134</v>
      </c>
      <c r="AI57" s="620">
        <f t="shared" si="36"/>
        <v>2.005618291</v>
      </c>
      <c r="AJ57" s="620">
        <f t="shared" si="36"/>
        <v>2.032092448</v>
      </c>
      <c r="AK57" s="620">
        <f t="shared" si="36"/>
        <v>2.058566605</v>
      </c>
      <c r="AL57" s="620">
        <f t="shared" si="36"/>
        <v>2.085040762</v>
      </c>
      <c r="AM57" s="620">
        <f t="shared" si="36"/>
        <v>2.11151492</v>
      </c>
      <c r="AN57" s="620">
        <f t="shared" si="36"/>
        <v>2.137989077</v>
      </c>
      <c r="AO57" s="620">
        <f t="shared" si="36"/>
        <v>2.164463234</v>
      </c>
      <c r="AP57" s="620">
        <f t="shared" si="36"/>
        <v>2.190937391</v>
      </c>
      <c r="AQ57" s="620">
        <f t="shared" si="36"/>
        <v>2.217411548</v>
      </c>
      <c r="AR57" s="620">
        <f t="shared" si="36"/>
        <v>2.243885705</v>
      </c>
      <c r="AS57" s="620">
        <f t="shared" si="36"/>
        <v>2.270359862</v>
      </c>
      <c r="AT57" s="620">
        <f t="shared" si="36"/>
        <v>2.29683402</v>
      </c>
      <c r="AU57" s="620">
        <f t="shared" si="36"/>
        <v>2.323308177</v>
      </c>
      <c r="AV57" s="620">
        <f t="shared" si="36"/>
        <v>2.349782334</v>
      </c>
      <c r="AW57" s="620">
        <f t="shared" si="36"/>
        <v>2.376256491</v>
      </c>
      <c r="AX57" s="620">
        <f t="shared" si="36"/>
        <v>2.402730648</v>
      </c>
      <c r="AY57" s="620">
        <f t="shared" si="36"/>
        <v>2.429204805</v>
      </c>
      <c r="AZ57" s="620">
        <f t="shared" si="36"/>
        <v>2.455678962</v>
      </c>
      <c r="BA57" s="620">
        <f t="shared" si="36"/>
        <v>2.482153119</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2.703431493</v>
      </c>
      <c r="D58" s="622">
        <f t="shared" si="37"/>
        <v>2.828597319</v>
      </c>
      <c r="E58" s="622">
        <f t="shared" si="37"/>
        <v>2.810601248</v>
      </c>
      <c r="F58" s="622">
        <f t="shared" si="37"/>
        <v>3.027033229</v>
      </c>
      <c r="G58" s="622">
        <f t="shared" si="37"/>
        <v>2.707837709</v>
      </c>
      <c r="H58" s="622">
        <f t="shared" si="37"/>
        <v>2.815563365</v>
      </c>
      <c r="I58" s="622">
        <f t="shared" si="37"/>
        <v>2.922661628</v>
      </c>
      <c r="J58" s="622">
        <f t="shared" si="37"/>
        <v>2.998153335</v>
      </c>
      <c r="K58" s="622">
        <f t="shared" si="37"/>
        <v>3.060765428</v>
      </c>
      <c r="L58" s="622">
        <f t="shared" si="37"/>
        <v>3.20994743</v>
      </c>
      <c r="M58" s="622">
        <f t="shared" si="37"/>
        <v>3.341528969</v>
      </c>
      <c r="N58" s="622">
        <f t="shared" si="37"/>
        <v>3.414058333</v>
      </c>
      <c r="O58" s="622">
        <f t="shared" si="37"/>
        <v>3.583603161</v>
      </c>
      <c r="P58" s="622">
        <f t="shared" si="37"/>
        <v>3.665689036</v>
      </c>
      <c r="Q58" s="622">
        <f t="shared" si="37"/>
        <v>3.734687359</v>
      </c>
      <c r="R58" s="622">
        <f t="shared" si="37"/>
        <v>3.981527489</v>
      </c>
      <c r="S58" s="622">
        <f t="shared" si="37"/>
        <v>4.145837842</v>
      </c>
      <c r="T58" s="620">
        <f t="shared" ref="T58:BA58" si="38">(average($O46:$S46)/100/10^9*S$2*10^9)</f>
        <v>3.655227978</v>
      </c>
      <c r="U58" s="620">
        <f t="shared" si="38"/>
        <v>3.570499875</v>
      </c>
      <c r="V58" s="620">
        <f t="shared" si="38"/>
        <v>3.587803684</v>
      </c>
      <c r="W58" s="620">
        <f t="shared" si="38"/>
        <v>3.598855889</v>
      </c>
      <c r="X58" s="620">
        <f t="shared" si="38"/>
        <v>3.598855889</v>
      </c>
      <c r="Y58" s="620">
        <f t="shared" si="38"/>
        <v>3.654430163</v>
      </c>
      <c r="Z58" s="620">
        <f t="shared" si="38"/>
        <v>3.710004436</v>
      </c>
      <c r="AA58" s="620">
        <f t="shared" si="38"/>
        <v>3.765578709</v>
      </c>
      <c r="AB58" s="620">
        <f t="shared" si="38"/>
        <v>3.821152982</v>
      </c>
      <c r="AC58" s="620">
        <f t="shared" si="38"/>
        <v>3.876727255</v>
      </c>
      <c r="AD58" s="620">
        <f t="shared" si="38"/>
        <v>3.932301528</v>
      </c>
      <c r="AE58" s="620">
        <f t="shared" si="38"/>
        <v>3.987875802</v>
      </c>
      <c r="AF58" s="620">
        <f t="shared" si="38"/>
        <v>4.043450075</v>
      </c>
      <c r="AG58" s="620">
        <f t="shared" si="38"/>
        <v>4.099024348</v>
      </c>
      <c r="AH58" s="620">
        <f t="shared" si="38"/>
        <v>4.154598621</v>
      </c>
      <c r="AI58" s="620">
        <f t="shared" si="38"/>
        <v>4.210172894</v>
      </c>
      <c r="AJ58" s="620">
        <f t="shared" si="38"/>
        <v>4.265747167</v>
      </c>
      <c r="AK58" s="620">
        <f t="shared" si="38"/>
        <v>4.32132144</v>
      </c>
      <c r="AL58" s="620">
        <f t="shared" si="38"/>
        <v>4.376895714</v>
      </c>
      <c r="AM58" s="620">
        <f t="shared" si="38"/>
        <v>4.432469987</v>
      </c>
      <c r="AN58" s="620">
        <f t="shared" si="38"/>
        <v>4.48804426</v>
      </c>
      <c r="AO58" s="620">
        <f t="shared" si="38"/>
        <v>4.543618533</v>
      </c>
      <c r="AP58" s="620">
        <f t="shared" si="38"/>
        <v>4.599192806</v>
      </c>
      <c r="AQ58" s="620">
        <f t="shared" si="38"/>
        <v>4.654767079</v>
      </c>
      <c r="AR58" s="620">
        <f t="shared" si="38"/>
        <v>4.710341353</v>
      </c>
      <c r="AS58" s="620">
        <f t="shared" si="38"/>
        <v>4.765915626</v>
      </c>
      <c r="AT58" s="620">
        <f t="shared" si="38"/>
        <v>4.821489899</v>
      </c>
      <c r="AU58" s="620">
        <f t="shared" si="38"/>
        <v>4.877064172</v>
      </c>
      <c r="AV58" s="620">
        <f t="shared" si="38"/>
        <v>4.932638445</v>
      </c>
      <c r="AW58" s="620">
        <f t="shared" si="38"/>
        <v>4.988212718</v>
      </c>
      <c r="AX58" s="620">
        <f t="shared" si="38"/>
        <v>5.043786992</v>
      </c>
      <c r="AY58" s="620">
        <f t="shared" si="38"/>
        <v>5.099361265</v>
      </c>
      <c r="AZ58" s="620">
        <f t="shared" si="38"/>
        <v>5.154935538</v>
      </c>
      <c r="BA58" s="620">
        <f t="shared" si="38"/>
        <v>5.210509811</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69.49034766</v>
      </c>
      <c r="D60" s="621">
        <f>average(O45:S45)/100*10000</f>
        <v>167.2206265</v>
      </c>
      <c r="E60" s="621">
        <f>average(O44:S44)</f>
        <v>64.81595322</v>
      </c>
      <c r="F60" s="621">
        <f>average(O46:S46)/100*10000</f>
        <v>351.0277864</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0.4073236774</v>
      </c>
      <c r="D65" s="630">
        <f t="shared" si="39"/>
        <v>1.210420119</v>
      </c>
      <c r="E65" s="630">
        <f t="shared" si="39"/>
        <v>1.263528957</v>
      </c>
      <c r="F65" s="630">
        <f t="shared" si="39"/>
        <v>1.186672005</v>
      </c>
      <c r="G65" s="630">
        <f t="shared" si="39"/>
        <v>1.09961922</v>
      </c>
      <c r="H65" s="630">
        <f t="shared" si="39"/>
        <v>1.297097823</v>
      </c>
      <c r="I65" s="630">
        <f t="shared" si="39"/>
        <v>1.237062602</v>
      </c>
      <c r="J65" s="630">
        <f t="shared" si="39"/>
        <v>1.255895518</v>
      </c>
      <c r="K65" s="630">
        <f t="shared" si="39"/>
        <v>1.239940387</v>
      </c>
      <c r="L65" s="630">
        <f t="shared" si="39"/>
        <v>1.213848232</v>
      </c>
      <c r="M65" s="630">
        <f t="shared" si="39"/>
        <v>1.403352819</v>
      </c>
      <c r="N65" s="630">
        <f t="shared" si="39"/>
        <v>1.391346006</v>
      </c>
      <c r="O65" s="630">
        <f t="shared" si="39"/>
        <v>1.377570082</v>
      </c>
      <c r="P65" s="630">
        <f t="shared" si="39"/>
        <v>1.487352861</v>
      </c>
      <c r="Q65" s="630">
        <f t="shared" si="39"/>
        <v>1.489846032</v>
      </c>
      <c r="R65" s="630">
        <f t="shared" si="39"/>
        <v>1.734168217</v>
      </c>
      <c r="S65" s="630">
        <f t="shared" si="39"/>
        <v>1.928526928</v>
      </c>
      <c r="T65" s="630">
        <f t="shared" si="39"/>
        <v>1.473994618</v>
      </c>
      <c r="U65" s="630">
        <f t="shared" si="39"/>
        <v>1.473994618</v>
      </c>
      <c r="V65" s="630">
        <f t="shared" si="39"/>
        <v>1.473994618</v>
      </c>
      <c r="W65" s="630">
        <f t="shared" si="39"/>
        <v>1.473994618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0.04077314088</v>
      </c>
      <c r="D67" s="410">
        <f t="shared" si="40"/>
        <v>0.1211631751</v>
      </c>
      <c r="E67" s="410">
        <f t="shared" si="40"/>
        <v>0.1264793751</v>
      </c>
      <c r="F67" s="410">
        <f t="shared" si="40"/>
        <v>0.1187859865</v>
      </c>
      <c r="G67" s="410">
        <f t="shared" si="40"/>
        <v>0.1100719939</v>
      </c>
      <c r="H67" s="410">
        <f t="shared" si="40"/>
        <v>0.1298396219</v>
      </c>
      <c r="I67" s="410">
        <f t="shared" si="40"/>
        <v>0.1238300903</v>
      </c>
      <c r="J67" s="410">
        <f t="shared" si="40"/>
        <v>0.1257152671</v>
      </c>
      <c r="K67" s="410">
        <f t="shared" si="40"/>
        <v>0.1241181568</v>
      </c>
      <c r="L67" s="410">
        <f t="shared" si="40"/>
        <v>0.1215063295</v>
      </c>
      <c r="M67" s="410">
        <f t="shared" si="40"/>
        <v>0.1404757577</v>
      </c>
      <c r="N67" s="410">
        <f t="shared" si="40"/>
        <v>0.1392738744</v>
      </c>
      <c r="O67" s="410">
        <f t="shared" si="40"/>
        <v>0.1378949031</v>
      </c>
      <c r="P67" s="410">
        <f t="shared" si="40"/>
        <v>0.1488841702</v>
      </c>
      <c r="Q67" s="410">
        <f t="shared" si="40"/>
        <v>0.149133737</v>
      </c>
      <c r="R67" s="410">
        <f t="shared" si="40"/>
        <v>0.1735904122</v>
      </c>
      <c r="S67" s="410">
        <f t="shared" si="40"/>
        <v>0.1930457385</v>
      </c>
      <c r="T67" s="410">
        <f t="shared" si="40"/>
        <v>0.1475470088</v>
      </c>
      <c r="U67" s="410">
        <f t="shared" si="40"/>
        <v>0.1475470088</v>
      </c>
      <c r="V67" s="410">
        <f t="shared" si="40"/>
        <v>0.1475470088</v>
      </c>
      <c r="W67" s="410">
        <f t="shared" si="40"/>
        <v>0.1475470088</v>
      </c>
      <c r="X67" s="410">
        <f t="shared" si="40"/>
        <v>0.1475470088</v>
      </c>
      <c r="Y67" s="410">
        <f t="shared" si="40"/>
        <v>0.1475470088</v>
      </c>
      <c r="Z67" s="410">
        <f t="shared" si="40"/>
        <v>0.1475470088</v>
      </c>
      <c r="AA67" s="410">
        <f t="shared" si="40"/>
        <v>0.1475470088</v>
      </c>
      <c r="AB67" s="410">
        <f t="shared" si="40"/>
        <v>0.1475470088</v>
      </c>
      <c r="AC67" s="410">
        <f t="shared" si="40"/>
        <v>0.1475470088</v>
      </c>
      <c r="AD67" s="410">
        <f t="shared" si="40"/>
        <v>0.1475470088</v>
      </c>
      <c r="AE67" s="410">
        <f t="shared" si="40"/>
        <v>0.1475470088</v>
      </c>
      <c r="AF67" s="410">
        <f t="shared" si="40"/>
        <v>0.1475470088</v>
      </c>
      <c r="AG67" s="410">
        <f t="shared" si="40"/>
        <v>0.1475470088</v>
      </c>
      <c r="AH67" s="410">
        <f t="shared" si="40"/>
        <v>0.1475470088</v>
      </c>
      <c r="AI67" s="410">
        <f t="shared" si="40"/>
        <v>0.1475470088</v>
      </c>
      <c r="AJ67" s="410">
        <f t="shared" si="40"/>
        <v>0.1475470088</v>
      </c>
      <c r="AK67" s="410">
        <f t="shared" si="40"/>
        <v>0.1475470088</v>
      </c>
      <c r="AL67" s="410">
        <f t="shared" si="40"/>
        <v>0.1475470088</v>
      </c>
      <c r="AM67" s="410">
        <f t="shared" si="40"/>
        <v>0.1475470088</v>
      </c>
      <c r="AN67" s="410">
        <f t="shared" si="40"/>
        <v>0.1475470088</v>
      </c>
      <c r="AO67" s="410">
        <f t="shared" si="40"/>
        <v>0.1475470088</v>
      </c>
      <c r="AP67" s="410">
        <f t="shared" si="40"/>
        <v>0.1475470088</v>
      </c>
      <c r="AQ67" s="410">
        <f t="shared" si="40"/>
        <v>0.1475470088</v>
      </c>
      <c r="AR67" s="410">
        <f t="shared" si="40"/>
        <v>0.1475470088</v>
      </c>
      <c r="AS67" s="410">
        <f t="shared" si="40"/>
        <v>0.1475470088</v>
      </c>
      <c r="AT67" s="410">
        <f t="shared" si="40"/>
        <v>0.1475470088</v>
      </c>
      <c r="AU67" s="410">
        <f t="shared" si="40"/>
        <v>0.1475470088</v>
      </c>
      <c r="AV67" s="410">
        <f t="shared" si="40"/>
        <v>0.1475470088</v>
      </c>
      <c r="AW67" s="410">
        <f t="shared" si="40"/>
        <v>0.1475470088</v>
      </c>
      <c r="AX67" s="410">
        <f t="shared" si="40"/>
        <v>0.1475470088</v>
      </c>
      <c r="AY67" s="410">
        <f t="shared" si="40"/>
        <v>0.1475470088</v>
      </c>
      <c r="AZ67" s="410">
        <f t="shared" si="40"/>
        <v>0.1475470088</v>
      </c>
      <c r="BA67" s="410">
        <f t="shared" si="40"/>
        <v>0.1475470088</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2.6</v>
      </c>
      <c r="K21" s="637">
        <f>LOOKUP($AZ$22,'Assumptions (T&amp;D) old'!$B$29:$B$36,'Assumptions (T&amp;D) old'!$C$29:$C$36)</f>
        <v>2.6</v>
      </c>
      <c r="L21" s="637">
        <f>LOOKUP($AZ$22,'Assumptions (T&amp;D) old'!$B$29:$B$36,'Assumptions (T&amp;D) old'!$C$29:$C$36)</f>
        <v>2.6</v>
      </c>
      <c r="M21" s="637">
        <f>LOOKUP($AZ$22,'Assumptions (T&amp;D) old'!$B$29:$B$36,'Assumptions (T&amp;D) old'!$C$29:$C$36)</f>
        <v>2.6</v>
      </c>
      <c r="N21" s="637">
        <f>LOOKUP($AZ$22,'Assumptions (T&amp;D) old'!$B$29:$B$36,'Assumptions (T&amp;D) old'!$C$29:$C$36)</f>
        <v>2.6</v>
      </c>
      <c r="O21" s="637">
        <f>LOOKUP($AZ$22,'Assumptions (T&amp;D) old'!$B$29:$B$36,'Assumptions (T&amp;D) old'!$C$29:$C$36)</f>
        <v>2.6</v>
      </c>
      <c r="P21" s="637">
        <f>LOOKUP($AZ$22,'Assumptions (T&amp;D) old'!$B$29:$B$36,'Assumptions (T&amp;D) old'!$C$29:$C$36)</f>
        <v>2.6</v>
      </c>
      <c r="Q21" s="637">
        <f>LOOKUP($AZ$22,'Assumptions (T&amp;D) old'!$B$29:$B$36,'Assumptions (T&amp;D) old'!$C$29:$C$36)</f>
        <v>2.6</v>
      </c>
      <c r="R21" s="637">
        <f>LOOKUP($AZ$22,'Assumptions (T&amp;D) old'!$B$29:$B$36,'Assumptions (T&amp;D) old'!$C$29:$C$36)</f>
        <v>2.6</v>
      </c>
      <c r="S21" s="637">
        <f>LOOKUP($AZ$22,'Assumptions (T&amp;D) old'!$B$29:$B$36,'Assumptions (T&amp;D) old'!$C$29:$C$36)</f>
        <v>2.6</v>
      </c>
      <c r="T21" s="637">
        <f>LOOKUP($AZ$22,'Assumptions (T&amp;D) old'!$B$29:$B$36,'Assumptions (T&amp;D) old'!$C$29:$C$36)</f>
        <v>2.6</v>
      </c>
      <c r="U21" s="637">
        <f>LOOKUP($AZ$22,'Assumptions (T&amp;D) old'!$B$29:$B$36,'Assumptions (T&amp;D) old'!$C$29:$C$36)</f>
        <v>2.6</v>
      </c>
      <c r="V21" s="637">
        <f>LOOKUP($AZ$22,'Assumptions (T&amp;D) old'!$B$29:$B$36,'Assumptions (T&amp;D) old'!$C$29:$C$36)</f>
        <v>2.6</v>
      </c>
      <c r="W21" s="637">
        <f>LOOKUP($AZ$22,'Assumptions (T&amp;D) old'!$B$29:$B$36,'Assumptions (T&amp;D) old'!$C$29:$C$36)</f>
        <v>2.6</v>
      </c>
      <c r="X21" s="637">
        <f>LOOKUP($AZ$22,'Assumptions (T&amp;D) old'!$B$29:$B$36,'Assumptions (T&amp;D) old'!$C$29:$C$36)</f>
        <v>2.6</v>
      </c>
      <c r="Y21" s="637">
        <f>LOOKUP($AZ$22,'Assumptions (T&amp;D) old'!$B$29:$B$36,'Assumptions (T&amp;D) old'!$C$29:$C$36)</f>
        <v>2.6</v>
      </c>
      <c r="Z21" s="637">
        <f>LOOKUP($AZ$22,'Assumptions (T&amp;D) old'!$B$29:$B$36,'Assumptions (T&amp;D) old'!$C$29:$C$36)</f>
        <v>2.6</v>
      </c>
      <c r="AA21" s="637">
        <f>LOOKUP($AZ$22,'Assumptions (T&amp;D) old'!$B$29:$B$36,'Assumptions (T&amp;D) old'!$C$29:$C$36)</f>
        <v>2.6</v>
      </c>
      <c r="AB21" s="637">
        <f>LOOKUP($AZ$22,'Assumptions (T&amp;D) old'!$B$29:$B$36,'Assumptions (T&amp;D) old'!$C$29:$C$36)</f>
        <v>2.6</v>
      </c>
      <c r="AC21" s="637">
        <f>LOOKUP($AZ$22,'Assumptions (T&amp;D) old'!$B$29:$B$36,'Assumptions (T&amp;D) old'!$C$29:$C$36)</f>
        <v>2.6</v>
      </c>
      <c r="AD21" s="637">
        <f>LOOKUP($AZ$22,'Assumptions (T&amp;D) old'!$B$29:$B$36,'Assumptions (T&amp;D) old'!$C$29:$C$36)</f>
        <v>2.6</v>
      </c>
      <c r="AE21" s="637">
        <f>LOOKUP($AZ$22,'Assumptions (T&amp;D) old'!$B$29:$B$36,'Assumptions (T&amp;D) old'!$C$29:$C$36)</f>
        <v>2.6</v>
      </c>
      <c r="AF21" s="637">
        <f>LOOKUP($AZ$22,'Assumptions (T&amp;D) old'!$B$29:$B$36,'Assumptions (T&amp;D) old'!$C$29:$C$36)</f>
        <v>2.6</v>
      </c>
      <c r="AG21" s="637">
        <f>LOOKUP($AZ$22,'Assumptions (T&amp;D) old'!$B$29:$B$36,'Assumptions (T&amp;D) old'!$C$29:$C$36)</f>
        <v>2.6</v>
      </c>
      <c r="AH21" s="637">
        <f>LOOKUP($AZ$22,'Assumptions (T&amp;D) old'!$B$29:$B$36,'Assumptions (T&amp;D) old'!$C$29:$C$36)</f>
        <v>2.6</v>
      </c>
      <c r="AI21" s="637">
        <f>LOOKUP($AZ$22,'Assumptions (T&amp;D) old'!$B$29:$B$36,'Assumptions (T&amp;D) old'!$C$29:$C$36)</f>
        <v>2.6</v>
      </c>
      <c r="AJ21" s="637">
        <f>LOOKUP($AZ$22,'Assumptions (T&amp;D) old'!$B$29:$B$36,'Assumptions (T&amp;D) old'!$C$29:$C$36)</f>
        <v>2.6</v>
      </c>
      <c r="AK21" s="637">
        <f>LOOKUP($AZ$22,'Assumptions (T&amp;D) old'!$B$29:$B$36,'Assumptions (T&amp;D) old'!$C$29:$C$36)</f>
        <v>2.6</v>
      </c>
      <c r="AL21" s="637">
        <f>LOOKUP($AZ$22,'Assumptions (T&amp;D) old'!$B$29:$B$36,'Assumptions (T&amp;D) old'!$C$29:$C$36)</f>
        <v>2.6</v>
      </c>
      <c r="AM21" s="637">
        <f>LOOKUP($AZ$22,'Assumptions (T&amp;D) old'!$B$29:$B$36,'Assumptions (T&amp;D) old'!$C$29:$C$36)</f>
        <v>2.6</v>
      </c>
      <c r="AN21" s="637">
        <f>LOOKUP($AZ$22,'Assumptions (T&amp;D) old'!$B$29:$B$36,'Assumptions (T&amp;D) old'!$C$29:$C$36)</f>
        <v>2.6</v>
      </c>
      <c r="AO21" s="637">
        <f>LOOKUP($AZ$22,'Assumptions (T&amp;D) old'!$B$29:$B$36,'Assumptions (T&amp;D) old'!$C$29:$C$36)</f>
        <v>2.6</v>
      </c>
      <c r="AP21" s="637">
        <f>LOOKUP($AZ$22,'Assumptions (T&amp;D) old'!$B$29:$B$36,'Assumptions (T&amp;D) old'!$C$29:$C$36)</f>
        <v>2.6</v>
      </c>
      <c r="AQ21" s="637">
        <f>LOOKUP($AZ$22,'Assumptions (T&amp;D) old'!$B$29:$B$36,'Assumptions (T&amp;D) old'!$C$29:$C$36)</f>
        <v>2.6</v>
      </c>
      <c r="AR21" s="637">
        <f>LOOKUP($AZ$22,'Assumptions (T&amp;D) old'!$B$29:$B$36,'Assumptions (T&amp;D) old'!$C$29:$C$36)</f>
        <v>2.6</v>
      </c>
      <c r="AS21" s="637">
        <f>LOOKUP($AZ$22,'Assumptions (T&amp;D) old'!$B$29:$B$36,'Assumptions (T&amp;D) old'!$C$29:$C$36)</f>
        <v>2.6</v>
      </c>
      <c r="AT21" s="637">
        <f>LOOKUP($AZ$22,'Assumptions (T&amp;D) old'!$B$29:$B$36,'Assumptions (T&amp;D) old'!$C$29:$C$36)</f>
        <v>2.6</v>
      </c>
      <c r="AU21" s="637">
        <f>LOOKUP($AZ$22,'Assumptions (T&amp;D) old'!$B$29:$B$36,'Assumptions (T&amp;D) old'!$C$29:$C$36)</f>
        <v>2.6</v>
      </c>
      <c r="AV21" s="637">
        <f>LOOKUP($AZ$22,'Assumptions (T&amp;D) old'!$B$29:$B$36,'Assumptions (T&amp;D) old'!$C$29:$C$36)</f>
        <v>2.6</v>
      </c>
      <c r="AW21" s="637">
        <f>LOOKUP($AZ$22,'Assumptions (T&amp;D) old'!$B$29:$B$36,'Assumptions (T&amp;D) old'!$C$29:$C$36)</f>
        <v>2.6</v>
      </c>
      <c r="AX21" s="637">
        <f>LOOKUP($AZ$22,'Assumptions (T&amp;D) old'!$B$29:$B$36,'Assumptions (T&amp;D) old'!$C$29:$C$36)</f>
        <v>2.6</v>
      </c>
      <c r="AY21" s="637">
        <f>LOOKUP($AZ$22,'Assumptions (T&amp;D) old'!$B$29:$B$36,'Assumptions (T&amp;D) old'!$C$29:$C$36)</f>
        <v>2.6</v>
      </c>
      <c r="AZ21" s="637">
        <f>LOOKUP($AZ$22,'Assumptions (T&amp;D) old'!$B$29:$B$36,'Assumptions (T&amp;D) old'!$C$29:$C$36)</f>
        <v>2.6</v>
      </c>
    </row>
    <row r="22">
      <c r="A22" s="78" t="s">
        <v>828</v>
      </c>
      <c r="B22" s="642">
        <f>(Model!C673+Model!C898)/SUM(Model!C9,Model!C428,Model!C673,Model!C898,Model!C1123,Model!C1350)</f>
        <v>0.000144129757</v>
      </c>
      <c r="C22" s="642">
        <f>(Model!D673+Model!D898)/SUM(Model!D9,Model!D428,Model!D673,Model!D898,Model!D1123,Model!D1350)</f>
        <v>0.0001329287004</v>
      </c>
      <c r="D22" s="642">
        <f>(Model!E673+Model!E898)/SUM(Model!E9,Model!E428,Model!E673,Model!E898,Model!E1123,Model!E1350)</f>
        <v>0.00009970770415</v>
      </c>
      <c r="E22" s="642">
        <f>(Model!F673+Model!F898)/SUM(Model!F9,Model!F428,Model!F673,Model!F898,Model!F1123,Model!F1350)</f>
        <v>0.0001002367509</v>
      </c>
      <c r="F22" s="642">
        <f>(Model!G673+Model!G898)/SUM(Model!G9,Model!G428,Model!G673,Model!G898,Model!G1123,Model!G1350)</f>
        <v>0.0001012475094</v>
      </c>
      <c r="G22" s="644">
        <f>(Model!H673+Model!H898)/SUM(Model!H9,Model!H428,Model!H673,Model!H898,Model!H1123,Model!H1350)</f>
        <v>0.00010072338</v>
      </c>
      <c r="H22" s="644">
        <f>(Model!I673+Model!I898)/SUM(Model!I9,Model!I428,Model!I673,Model!I898,Model!I1123,Model!I1350)</f>
        <v>0.00008994619277</v>
      </c>
      <c r="I22" s="644">
        <f>(Model!J673+Model!J898)/SUM(Model!J9,Model!J428,Model!J673,Model!J898,Model!J1123,Model!J1350)</f>
        <v>0.000927826225</v>
      </c>
      <c r="J22" s="644">
        <f>(Model!K673+Model!K898)/SUM(Model!K9,Model!K428,Model!K673,Model!K898,Model!K1123,Model!K1350)</f>
        <v>0.001355195253</v>
      </c>
      <c r="K22" s="642">
        <f>(Model!L673+Model!L898)/SUM(Model!L9,Model!L428,Model!L673,Model!L898,Model!L1123,Model!L1350)</f>
        <v>0.003406329194</v>
      </c>
      <c r="L22" s="642">
        <f>(Model!M673+Model!M898)/SUM(Model!M9,Model!M428,Model!M673,Model!M898,Model!M1123,Model!M1350)</f>
        <v>0.005136813916</v>
      </c>
      <c r="M22" s="642">
        <f>(Model!N673+Model!N898)/SUM(Model!N9,Model!N428,Model!N673,Model!N898,Model!N1123,Model!N1350)</f>
        <v>0.007692750429</v>
      </c>
      <c r="N22" s="642">
        <f>(Model!O673+Model!O898)/SUM(Model!O9,Model!O428,Model!O673,Model!O898,Model!O1123,Model!O1350)</f>
        <v>0.01192346722</v>
      </c>
      <c r="O22" s="642">
        <f>(Model!P673+Model!P898)/SUM(Model!P9,Model!P428,Model!P673,Model!P898,Model!P1123,Model!P1350)</f>
        <v>0.01907335283</v>
      </c>
      <c r="P22" s="642">
        <f>(Model!Q673+Model!Q898)/SUM(Model!Q9,Model!Q428,Model!Q673,Model!Q898,Model!Q1123,Model!Q1350)</f>
        <v>0.02414812953</v>
      </c>
      <c r="Q22" s="642">
        <f>(Model!R673+Model!R898)/SUM(Model!R9,Model!R428,Model!R673,Model!R898,Model!R1123,Model!R1350)</f>
        <v>0.02816366957</v>
      </c>
      <c r="R22" s="642">
        <f>(Model!S673+Model!S898)/SUM(Model!S9,Model!S428,Model!S673,Model!S898,Model!S1123,Model!S1350)</f>
        <v>0.03406619197</v>
      </c>
      <c r="S22" s="642">
        <f>(Model!T673+Model!T898)/SUM(Model!T9,Model!T428,Model!T673,Model!T898,Model!T1123,Model!T1350)</f>
        <v>0.04564518567</v>
      </c>
      <c r="T22" s="642">
        <f>(Model!U673+Model!U898)/SUM(Model!U9,Model!U428,Model!U673,Model!U898,Model!U1123,Model!U1350)</f>
        <v>0.04965253656</v>
      </c>
      <c r="U22" s="642">
        <f>(Model!V673+Model!V898)/SUM(Model!V9,Model!V428,Model!V673,Model!V898,Model!V1123,Model!V1350)</f>
        <v>0.0527456066</v>
      </c>
      <c r="V22" s="642">
        <f>(Model!W673+Model!W898)/SUM(Model!W9,Model!W428,Model!W673,Model!W898,Model!W1123,Model!W1350)</f>
        <v>0.0527456066</v>
      </c>
      <c r="W22" s="642">
        <f>(Model!X673+Model!X898)/SUM(Model!X9,Model!X428,Model!X673,Model!X898,Model!X1123,Model!X1350)</f>
        <v>0.06183725606</v>
      </c>
      <c r="X22" s="642">
        <f>(Model!Y673+Model!Y898)/SUM(Model!Y9,Model!Y428,Model!Y673,Model!Y898,Model!Y1123,Model!Y1350)</f>
        <v>0.07063321884</v>
      </c>
      <c r="Y22" s="642">
        <f>(Model!Z673+Model!Z898)/SUM(Model!Z9,Model!Z428,Model!Z673,Model!Z898,Model!Z1123,Model!Z1350)</f>
        <v>0.07914768899</v>
      </c>
      <c r="Z22" s="642">
        <f>(Model!AA673+Model!AA898)/SUM(Model!AA9,Model!AA428,Model!AA673,Model!AA898,Model!AA1123,Model!AA1350)</f>
        <v>0.08739396639</v>
      </c>
      <c r="AA22" s="642">
        <f>(Model!AB673+Model!AB898)/SUM(Model!AB9,Model!AB428,Model!AB673,Model!AB898,Model!AB1123,Model!AB1350)</f>
        <v>0.09538452606</v>
      </c>
      <c r="AB22" s="642">
        <f>(Model!AC673+Model!AC898)/SUM(Model!AC9,Model!AC428,Model!AC673,Model!AC898,Model!AC1123,Model!AC1350)</f>
        <v>0.1031310811</v>
      </c>
      <c r="AC22" s="642">
        <f>(Model!AD673+Model!AD898)/SUM(Model!AD9,Model!AD428,Model!AD673,Model!AD898,Model!AD1123,Model!AD1350)</f>
        <v>0.1106446401</v>
      </c>
      <c r="AD22" s="642">
        <f>(Model!AE673+Model!AE898)/SUM(Model!AE9,Model!AE428,Model!AE673,Model!AE898,Model!AE1123,Model!AE1350)</f>
        <v>0.1179355592</v>
      </c>
      <c r="AE22" s="642">
        <f>(Model!AF673+Model!AF898)/SUM(Model!AF9,Model!AF428,Model!AF673,Model!AF898,Model!AF1123,Model!AF1350)</f>
        <v>0.1250135896</v>
      </c>
      <c r="AF22" s="642">
        <f>(Model!AG673+Model!AG898)/SUM(Model!AG9,Model!AG428,Model!AG673,Model!AG898,Model!AG1123,Model!AG1350)</f>
        <v>0.1318879216</v>
      </c>
      <c r="AG22" s="642">
        <f>(Model!AH673+Model!AH898)/SUM(Model!AH9,Model!AH428,Model!AH673,Model!AH898,Model!AH1123,Model!AH1350)</f>
        <v>0.1385672236</v>
      </c>
      <c r="AH22" s="642">
        <f>(Model!AI673+Model!AI898)/SUM(Model!AI9,Model!AI428,Model!AI673,Model!AI898,Model!AI1123,Model!AI1350)</f>
        <v>0.1450596793</v>
      </c>
      <c r="AI22" s="642">
        <f>(Model!AJ673+Model!AJ898)/SUM(Model!AJ9,Model!AJ428,Model!AJ673,Model!AJ898,Model!AJ1123,Model!AJ1350)</f>
        <v>0.1513730209</v>
      </c>
      <c r="AJ22" s="642">
        <f>(Model!AK673+Model!AK898)/SUM(Model!AK9,Model!AK428,Model!AK673,Model!AK898,Model!AK1123,Model!AK1350)</f>
        <v>0.1575145595</v>
      </c>
      <c r="AK22" s="642">
        <f>(Model!AL673+Model!AL898)/SUM(Model!AL9,Model!AL428,Model!AL673,Model!AL898,Model!AL1123,Model!AL1350)</f>
        <v>0.1634912138</v>
      </c>
      <c r="AL22" s="642">
        <f>(Model!AM673+Model!AM898)/SUM(Model!AM9,Model!AM428,Model!AM673,Model!AM898,Model!AM1123,Model!AM1350)</f>
        <v>0.1693095361</v>
      </c>
      <c r="AM22" s="642">
        <f>(Model!AN673+Model!AN898)/SUM(Model!AN9,Model!AN428,Model!AN673,Model!AN898,Model!AN1123,Model!AN1350)</f>
        <v>0.1749757357</v>
      </c>
      <c r="AN22" s="642">
        <f>(Model!AO673+Model!AO898)/SUM(Model!AO9,Model!AO428,Model!AO673,Model!AO898,Model!AO1123,Model!AO1350)</f>
        <v>0.1804957017</v>
      </c>
      <c r="AO22" s="642">
        <f>(Model!AP673+Model!AP898)/SUM(Model!AP9,Model!AP428,Model!AP673,Model!AP898,Model!AP1123,Model!AP1350)</f>
        <v>0.1858750229</v>
      </c>
      <c r="AP22" s="642">
        <f>(Model!AQ673+Model!AQ898)/SUM(Model!AQ9,Model!AQ428,Model!AQ673,Model!AQ898,Model!AQ1123,Model!AQ1350)</f>
        <v>0.191119007</v>
      </c>
      <c r="AQ22" s="642">
        <f>(Model!AR673+Model!AR898)/SUM(Model!AR9,Model!AR428,Model!AR673,Model!AR898,Model!AR1123,Model!AR1350)</f>
        <v>0.196232698</v>
      </c>
      <c r="AR22" s="642">
        <f>(Model!AS673+Model!AS898)/SUM(Model!AS9,Model!AS428,Model!AS673,Model!AS898,Model!AS1123,Model!AS1350)</f>
        <v>0.2012208921</v>
      </c>
      <c r="AS22" s="642">
        <f>(Model!AT673+Model!AT898)/SUM(Model!AT9,Model!AT428,Model!AT673,Model!AT898,Model!AT1123,Model!AT1350)</f>
        <v>0.2060881533</v>
      </c>
      <c r="AT22" s="642">
        <f>(Model!AU673+Model!AU898)/SUM(Model!AU9,Model!AU428,Model!AU673,Model!AU898,Model!AU1123,Model!AU1350)</f>
        <v>0.2108388265</v>
      </c>
      <c r="AU22" s="642">
        <f>(Model!AV673+Model!AV898)/SUM(Model!AV9,Model!AV428,Model!AV673,Model!AV898,Model!AV1123,Model!AV1350)</f>
        <v>0.2154770514</v>
      </c>
      <c r="AV22" s="642">
        <f>(Model!AW673+Model!AW898)/SUM(Model!AW9,Model!AW428,Model!AW673,Model!AW898,Model!AW1123,Model!AW1350)</f>
        <v>0.2200067736</v>
      </c>
      <c r="AW22" s="642">
        <f>(Model!AX673+Model!AX898)/SUM(Model!AX9,Model!AX428,Model!AX673,Model!AX898,Model!AX1123,Model!AX1350)</f>
        <v>0.2244317565</v>
      </c>
      <c r="AX22" s="642">
        <f>(Model!AY673+Model!AY898)/SUM(Model!AY9,Model!AY428,Model!AY673,Model!AY898,Model!AY1123,Model!AY1350)</f>
        <v>0.2287555913</v>
      </c>
      <c r="AY22" s="642">
        <f>(Model!AZ673+Model!AZ898)/SUM(Model!AZ9,Model!AZ428,Model!AZ673,Model!AZ898,Model!AZ1123,Model!AZ1350)</f>
        <v>0.232981707</v>
      </c>
      <c r="AZ22" s="642">
        <f>(Model!BA673+Model!BA898)/SUM(Model!BA9,Model!BA428,Model!BA673,Model!BA898,Model!BA1123,Model!BA1350)</f>
        <v>0.2371133793</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4.743530278</v>
      </c>
      <c r="K23" s="637">
        <f t="shared" si="18"/>
        <v>4.600633176</v>
      </c>
      <c r="L23" s="637">
        <f t="shared" si="18"/>
        <v>6.460242389</v>
      </c>
      <c r="M23" s="637">
        <f t="shared" si="18"/>
        <v>5.625750394</v>
      </c>
      <c r="N23" s="637">
        <f t="shared" si="18"/>
        <v>10.76987457</v>
      </c>
      <c r="O23" s="637">
        <f t="shared" si="18"/>
        <v>17.08054933</v>
      </c>
      <c r="P23" s="637">
        <f t="shared" si="18"/>
        <v>15.01738111</v>
      </c>
      <c r="Q23" s="637">
        <f t="shared" si="18"/>
        <v>16.60866658</v>
      </c>
      <c r="R23" s="637">
        <f t="shared" si="18"/>
        <v>16.61427769</v>
      </c>
      <c r="S23" s="637">
        <f t="shared" ref="S23:AZ23" si="19">AVERAGE(M23:R23)</f>
        <v>13.61941661</v>
      </c>
      <c r="T23" s="637">
        <f t="shared" si="19"/>
        <v>14.95169432</v>
      </c>
      <c r="U23" s="637">
        <f t="shared" si="19"/>
        <v>15.64866427</v>
      </c>
      <c r="V23" s="637">
        <f t="shared" si="19"/>
        <v>15.41001676</v>
      </c>
      <c r="W23" s="637">
        <f t="shared" si="19"/>
        <v>15.47545604</v>
      </c>
      <c r="X23" s="637">
        <f t="shared" si="19"/>
        <v>15.28658762</v>
      </c>
      <c r="Y23" s="637">
        <f t="shared" si="19"/>
        <v>15.06530594</v>
      </c>
      <c r="Z23" s="637">
        <f t="shared" si="19"/>
        <v>15.30628749</v>
      </c>
      <c r="AA23" s="637">
        <f t="shared" si="19"/>
        <v>15.36538635</v>
      </c>
      <c r="AB23" s="637">
        <f t="shared" si="19"/>
        <v>15.31817337</v>
      </c>
      <c r="AC23" s="637">
        <f t="shared" si="19"/>
        <v>15.30286613</v>
      </c>
      <c r="AD23" s="637">
        <f t="shared" si="19"/>
        <v>15.27410115</v>
      </c>
      <c r="AE23" s="637">
        <f t="shared" si="19"/>
        <v>15.27202007</v>
      </c>
      <c r="AF23" s="637">
        <f t="shared" si="19"/>
        <v>15.30647243</v>
      </c>
      <c r="AG23" s="637">
        <f t="shared" si="19"/>
        <v>15.30650325</v>
      </c>
      <c r="AH23" s="637">
        <f t="shared" si="19"/>
        <v>15.2966894</v>
      </c>
      <c r="AI23" s="637">
        <f t="shared" si="19"/>
        <v>15.29310874</v>
      </c>
      <c r="AJ23" s="637">
        <f t="shared" si="19"/>
        <v>15.29148251</v>
      </c>
      <c r="AK23" s="637">
        <f t="shared" si="19"/>
        <v>15.2943794</v>
      </c>
      <c r="AL23" s="637">
        <f t="shared" si="19"/>
        <v>15.29810595</v>
      </c>
      <c r="AM23" s="637">
        <f t="shared" si="19"/>
        <v>15.29671154</v>
      </c>
      <c r="AN23" s="637">
        <f t="shared" si="19"/>
        <v>15.29507959</v>
      </c>
      <c r="AO23" s="637">
        <f t="shared" si="19"/>
        <v>15.29481129</v>
      </c>
      <c r="AP23" s="637">
        <f t="shared" si="19"/>
        <v>15.29509505</v>
      </c>
      <c r="AQ23" s="637">
        <f t="shared" si="19"/>
        <v>15.29569714</v>
      </c>
      <c r="AR23" s="637">
        <f t="shared" si="19"/>
        <v>15.29591676</v>
      </c>
      <c r="AS23" s="637">
        <f t="shared" si="19"/>
        <v>15.29555189</v>
      </c>
      <c r="AT23" s="637">
        <f t="shared" si="19"/>
        <v>15.29535862</v>
      </c>
      <c r="AU23" s="637">
        <f t="shared" si="19"/>
        <v>15.29540512</v>
      </c>
      <c r="AV23" s="637">
        <f t="shared" si="19"/>
        <v>15.2955041</v>
      </c>
      <c r="AW23" s="637">
        <f t="shared" si="19"/>
        <v>15.29557227</v>
      </c>
      <c r="AX23" s="637">
        <f t="shared" si="19"/>
        <v>15.29555146</v>
      </c>
      <c r="AY23" s="637">
        <f t="shared" si="19"/>
        <v>15.29549058</v>
      </c>
      <c r="AZ23" s="637">
        <f t="shared" si="19"/>
        <v>15.29548036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6.3</v>
      </c>
      <c r="C27" s="647">
        <f>Model!D672</f>
        <v>6.3</v>
      </c>
      <c r="D27" s="647">
        <f>Model!E672</f>
        <v>6.3</v>
      </c>
      <c r="E27" s="647">
        <f>Model!F672</f>
        <v>6</v>
      </c>
      <c r="F27" s="647">
        <f>Model!G672</f>
        <v>6</v>
      </c>
      <c r="G27" s="647">
        <f>Model!H672</f>
        <v>6</v>
      </c>
      <c r="H27" s="647">
        <f>Model!I672</f>
        <v>7.8</v>
      </c>
      <c r="I27" s="647">
        <f>Model!J672</f>
        <v>51.3</v>
      </c>
      <c r="J27" s="647">
        <f>Model!K672</f>
        <v>79.8</v>
      </c>
      <c r="K27" s="647">
        <f>Model!L672</f>
        <v>210</v>
      </c>
      <c r="L27" s="647">
        <f>Model!M672</f>
        <v>306.2</v>
      </c>
      <c r="M27" s="647">
        <f>Model!N672</f>
        <v>450.7</v>
      </c>
      <c r="N27" s="647">
        <f>Model!O672</f>
        <v>808.3</v>
      </c>
      <c r="O27" s="647">
        <f>Model!P672</f>
        <v>811.7</v>
      </c>
      <c r="P27" s="647">
        <f>Model!Q672</f>
        <v>823.6</v>
      </c>
      <c r="Q27" s="647">
        <f>Model!R672</f>
        <v>1002.3</v>
      </c>
      <c r="R27" s="647">
        <f>Model!S672</f>
        <v>1355.6</v>
      </c>
      <c r="S27" s="647">
        <f>Model!T672</f>
        <v>1409.9</v>
      </c>
      <c r="T27" s="647">
        <f>Model!U672</f>
        <v>1411.4</v>
      </c>
      <c r="U27" s="647">
        <f>Model!V672</f>
        <v>1411.4</v>
      </c>
      <c r="V27" s="648">
        <f>Model!W672</f>
        <v>1411.4</v>
      </c>
      <c r="W27" s="648">
        <f>Model!X672</f>
        <v>1724.651454</v>
      </c>
      <c r="X27" s="648">
        <f>Model!Y672</f>
        <v>2037.902908</v>
      </c>
      <c r="Y27" s="648">
        <f>Model!Z672</f>
        <v>2351.154361</v>
      </c>
      <c r="Z27" s="648">
        <f>Model!AA672</f>
        <v>2664.405815</v>
      </c>
      <c r="AA27" s="648">
        <f>Model!AB672</f>
        <v>2977.657269</v>
      </c>
      <c r="AB27" s="648">
        <f>Model!AC672</f>
        <v>3290.908723</v>
      </c>
      <c r="AC27" s="648">
        <f>Model!AD672</f>
        <v>3604.160177</v>
      </c>
      <c r="AD27" s="648">
        <f>Model!AE672</f>
        <v>3917.41163</v>
      </c>
      <c r="AE27" s="648">
        <f>Model!AF672</f>
        <v>4230.663084</v>
      </c>
      <c r="AF27" s="648">
        <f>Model!AG672</f>
        <v>4543.914538</v>
      </c>
      <c r="AG27" s="648">
        <f>Model!AH672</f>
        <v>4857.165992</v>
      </c>
      <c r="AH27" s="648">
        <f>Model!AI672</f>
        <v>5170.417446</v>
      </c>
      <c r="AI27" s="648">
        <f>Model!AJ672</f>
        <v>5483.668899</v>
      </c>
      <c r="AJ27" s="648">
        <f>Model!AK672</f>
        <v>5796.920353</v>
      </c>
      <c r="AK27" s="648">
        <f>Model!AL672</f>
        <v>6110.171807</v>
      </c>
      <c r="AL27" s="648">
        <f>Model!AM672</f>
        <v>6423.423261</v>
      </c>
      <c r="AM27" s="648">
        <f>Model!AN672</f>
        <v>6736.674715</v>
      </c>
      <c r="AN27" s="648">
        <f>Model!AO672</f>
        <v>7049.926168</v>
      </c>
      <c r="AO27" s="648">
        <f>Model!AP672</f>
        <v>7363.177622</v>
      </c>
      <c r="AP27" s="648">
        <f>Model!AQ672</f>
        <v>7676.429076</v>
      </c>
      <c r="AQ27" s="648">
        <f>Model!AR672</f>
        <v>7989.68053</v>
      </c>
      <c r="AR27" s="648">
        <f>Model!AS672</f>
        <v>8302.931984</v>
      </c>
      <c r="AS27" s="648">
        <f>Model!AT672</f>
        <v>8616.183438</v>
      </c>
      <c r="AT27" s="648">
        <f>Model!AU672</f>
        <v>8929.434891</v>
      </c>
      <c r="AU27" s="648">
        <f>Model!AV672</f>
        <v>9242.686345</v>
      </c>
      <c r="AV27" s="648">
        <f>Model!AW672</f>
        <v>9555.937799</v>
      </c>
      <c r="AW27" s="648">
        <f>Model!AX672</f>
        <v>9869.189253</v>
      </c>
      <c r="AX27" s="648">
        <f>Model!AY672</f>
        <v>10182.44071</v>
      </c>
      <c r="AY27" s="648">
        <f>Model!AZ672</f>
        <v>10495.69216</v>
      </c>
      <c r="AZ27" s="648">
        <f>Model!BA672</f>
        <v>10808.94361</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745.6</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0.1262510425</v>
      </c>
      <c r="W15" s="208">
        <f>if(Model!X8&gt;0,Model!X9*1000000/(Model!X8*8760),0)</f>
        <v>0.1262510425</v>
      </c>
      <c r="X15" s="208">
        <f>if(Model!Y8&gt;0,Model!Y9*1000000/(Model!Y8*8760),0)</f>
        <v>0.1262510425</v>
      </c>
      <c r="Y15" s="208">
        <f>if(Model!Z8&gt;0,Model!Z9*1000000/(Model!Z8*8760),0)</f>
        <v>0.1262510425</v>
      </c>
      <c r="Z15" s="208">
        <f>if(Model!AA8&gt;0,Model!AA9*1000000/(Model!AA8*8760),0)</f>
        <v>0.1262510425</v>
      </c>
      <c r="AA15" s="208">
        <f>if(Model!AB8&gt;0,Model!AB9*1000000/(Model!AB8*8760),0)</f>
        <v>0.1262510425</v>
      </c>
      <c r="AB15" s="208">
        <f>if(Model!AC8&gt;0,Model!AC9*1000000/(Model!AC8*8760),0)</f>
        <v>0.1262510425</v>
      </c>
      <c r="AC15" s="208">
        <f>if(Model!AD8&gt;0,Model!AD9*1000000/(Model!AD8*8760),0)</f>
        <v>0.1262510425</v>
      </c>
      <c r="AD15" s="208">
        <f>if(Model!AE8&gt;0,Model!AE9*1000000/(Model!AE8*8760),0)</f>
        <v>0.1262510425</v>
      </c>
      <c r="AE15" s="208">
        <f>if(Model!AF8&gt;0,Model!AF9*1000000/(Model!AF8*8760),0)</f>
        <v>0.1262510425</v>
      </c>
      <c r="AF15" s="208">
        <f>if(Model!AG8&gt;0,Model!AG9*1000000/(Model!AG8*8760),0)</f>
        <v>0.1262510425</v>
      </c>
      <c r="AG15" s="208">
        <f>if(Model!AH8&gt;0,Model!AH9*1000000/(Model!AH8*8760),0)</f>
        <v>0.1262510425</v>
      </c>
      <c r="AH15" s="208">
        <f>if(Model!AI8&gt;0,Model!AI9*1000000/(Model!AI8*8760),0)</f>
        <v>0.1262510425</v>
      </c>
      <c r="AI15" s="208">
        <f>if(Model!AJ8&gt;0,Model!AJ9*1000000/(Model!AJ8*8760),0)</f>
        <v>0.1262510425</v>
      </c>
      <c r="AJ15" s="208">
        <f>if(Model!AK8&gt;0,Model!AK9*1000000/(Model!AK8*8760),0)</f>
        <v>0.1262510425</v>
      </c>
      <c r="AK15" s="208">
        <f>if(Model!AL8&gt;0,Model!AL9*1000000/(Model!AL8*8760),0)</f>
        <v>0.1262510425</v>
      </c>
      <c r="AL15" s="208">
        <f>if(Model!AM8&gt;0,Model!AM9*1000000/(Model!AM8*8760),0)</f>
        <v>0.1262510425</v>
      </c>
      <c r="AM15" s="208">
        <f>if(Model!AN8&gt;0,Model!AN9*1000000/(Model!AN8*8760),0)</f>
        <v>0.1262510425</v>
      </c>
      <c r="AN15" s="208">
        <f>if(Model!AO8&gt;0,Model!AO9*1000000/(Model!AO8*8760),0)</f>
        <v>0.1262510425</v>
      </c>
      <c r="AO15" s="208">
        <f>if(Model!AP8&gt;0,Model!AP9*1000000/(Model!AP8*8760),0)</f>
        <v>0.1262510425</v>
      </c>
      <c r="AP15" s="208">
        <f>if(Model!AQ8&gt;0,Model!AQ9*1000000/(Model!AQ8*8760),0)</f>
        <v>0.1262510425</v>
      </c>
      <c r="AQ15" s="208">
        <f>if(Model!AR8&gt;0,Model!AR9*1000000/(Model!AR8*8760),0)</f>
        <v>0.1262510425</v>
      </c>
      <c r="AR15" s="208">
        <f>if(Model!AS8&gt;0,Model!AS9*1000000/(Model!AS8*8760),0)</f>
        <v>0.1262510425</v>
      </c>
      <c r="AS15" s="208">
        <f>if(Model!AT8&gt;0,Model!AT9*1000000/(Model!AT8*8760),0)</f>
        <v>0.1262510425</v>
      </c>
      <c r="AT15" s="208">
        <f>if(Model!AU8&gt;0,Model!AU9*1000000/(Model!AU8*8760),0)</f>
        <v>0.1262510425</v>
      </c>
      <c r="AU15" s="208">
        <f>if(Model!AV8&gt;0,Model!AV9*1000000/(Model!AV8*8760),0)</f>
        <v>0.1262510425</v>
      </c>
      <c r="AV15" s="208">
        <f>if(Model!AW8&gt;0,Model!AW9*1000000/(Model!AW8*8760),0)</f>
        <v>0.1262510425</v>
      </c>
      <c r="AW15" s="208">
        <f>if(Model!AX8&gt;0,Model!AX9*1000000/(Model!AX8*8760),0)</f>
        <v>0.1262510425</v>
      </c>
      <c r="AX15" s="208">
        <f>if(Model!AY8&gt;0,Model!AY9*1000000/(Model!AY8*8760),0)</f>
        <v>0.1262510425</v>
      </c>
      <c r="AY15" s="208">
        <f>if(Model!AZ8&gt;0,Model!AZ9*1000000/(Model!AZ8*8760),0)</f>
        <v>0.1262510425</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71.09641275</v>
      </c>
      <c r="W20" s="177">
        <f t="shared" ref="W20:AZ20" si="7">V20*(1+V50-V21)</f>
        <v>72.29753243</v>
      </c>
      <c r="X20" s="177">
        <f t="shared" si="7"/>
        <v>73.5189441</v>
      </c>
      <c r="Y20" s="177">
        <f t="shared" si="7"/>
        <v>74.7609906</v>
      </c>
      <c r="Z20" s="177">
        <f t="shared" si="7"/>
        <v>76.02402052</v>
      </c>
      <c r="AA20" s="177">
        <f t="shared" si="7"/>
        <v>77.30838837</v>
      </c>
      <c r="AB20" s="177">
        <f t="shared" si="7"/>
        <v>78.61445463</v>
      </c>
      <c r="AC20" s="177">
        <f t="shared" si="7"/>
        <v>79.94258589</v>
      </c>
      <c r="AD20" s="177">
        <f t="shared" si="7"/>
        <v>81.29315491</v>
      </c>
      <c r="AE20" s="177">
        <f t="shared" si="7"/>
        <v>82.66654077</v>
      </c>
      <c r="AF20" s="177">
        <f t="shared" si="7"/>
        <v>84.06312893</v>
      </c>
      <c r="AG20" s="177">
        <f t="shared" si="7"/>
        <v>85.48331139</v>
      </c>
      <c r="AH20" s="177">
        <f t="shared" si="7"/>
        <v>86.92748674</v>
      </c>
      <c r="AI20" s="177">
        <f t="shared" si="7"/>
        <v>88.39606034</v>
      </c>
      <c r="AJ20" s="177">
        <f t="shared" si="7"/>
        <v>89.88944437</v>
      </c>
      <c r="AK20" s="177">
        <f t="shared" si="7"/>
        <v>91.40805798</v>
      </c>
      <c r="AL20" s="177">
        <f t="shared" si="7"/>
        <v>92.95232741</v>
      </c>
      <c r="AM20" s="177">
        <f t="shared" si="7"/>
        <v>94.52268609</v>
      </c>
      <c r="AN20" s="177">
        <f t="shared" si="7"/>
        <v>96.11957479</v>
      </c>
      <c r="AO20" s="177">
        <f t="shared" si="7"/>
        <v>97.7434417</v>
      </c>
      <c r="AP20" s="177">
        <f t="shared" si="7"/>
        <v>99.39474261</v>
      </c>
      <c r="AQ20" s="177">
        <f t="shared" si="7"/>
        <v>101.073941</v>
      </c>
      <c r="AR20" s="177">
        <f t="shared" si="7"/>
        <v>102.7815081</v>
      </c>
      <c r="AS20" s="177">
        <f t="shared" si="7"/>
        <v>104.5179233</v>
      </c>
      <c r="AT20" s="177">
        <f t="shared" si="7"/>
        <v>106.2836739</v>
      </c>
      <c r="AU20" s="177">
        <f t="shared" si="7"/>
        <v>108.0792556</v>
      </c>
      <c r="AV20" s="177">
        <f t="shared" si="7"/>
        <v>109.9051722</v>
      </c>
      <c r="AW20" s="177">
        <f t="shared" si="7"/>
        <v>111.7619362</v>
      </c>
      <c r="AX20" s="177">
        <f t="shared" si="7"/>
        <v>113.6500689</v>
      </c>
      <c r="AY20" s="177">
        <f t="shared" si="7"/>
        <v>115.5701001</v>
      </c>
      <c r="AZ20" s="177">
        <f t="shared" si="7"/>
        <v>117.5225689</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28.10481356</v>
      </c>
      <c r="W27" s="177">
        <f t="shared" ref="W27:AZ27" si="17">V27*(1+V50-V28)</f>
        <v>28.62178017</v>
      </c>
      <c r="X27" s="177">
        <f t="shared" si="17"/>
        <v>29.14825599</v>
      </c>
      <c r="Y27" s="177">
        <f t="shared" si="17"/>
        <v>29.68441593</v>
      </c>
      <c r="Z27" s="177">
        <f t="shared" si="17"/>
        <v>30.23043813</v>
      </c>
      <c r="AA27" s="177">
        <f t="shared" si="17"/>
        <v>30.78650398</v>
      </c>
      <c r="AB27" s="177">
        <f t="shared" si="17"/>
        <v>31.35279824</v>
      </c>
      <c r="AC27" s="177">
        <f t="shared" si="17"/>
        <v>31.92950906</v>
      </c>
      <c r="AD27" s="177">
        <f t="shared" si="17"/>
        <v>32.51682803</v>
      </c>
      <c r="AE27" s="177">
        <f t="shared" si="17"/>
        <v>33.11495028</v>
      </c>
      <c r="AF27" s="177">
        <f t="shared" si="17"/>
        <v>33.72407454</v>
      </c>
      <c r="AG27" s="177">
        <f t="shared" si="17"/>
        <v>34.34440317</v>
      </c>
      <c r="AH27" s="177">
        <f t="shared" si="17"/>
        <v>34.97614227</v>
      </c>
      <c r="AI27" s="177">
        <f t="shared" si="17"/>
        <v>35.61950174</v>
      </c>
      <c r="AJ27" s="177">
        <f t="shared" si="17"/>
        <v>36.27469531</v>
      </c>
      <c r="AK27" s="177">
        <f t="shared" si="17"/>
        <v>36.94194066</v>
      </c>
      <c r="AL27" s="177">
        <f t="shared" si="17"/>
        <v>37.62145949</v>
      </c>
      <c r="AM27" s="177">
        <f t="shared" si="17"/>
        <v>38.31347755</v>
      </c>
      <c r="AN27" s="177">
        <f t="shared" si="17"/>
        <v>39.01822475</v>
      </c>
      <c r="AO27" s="177">
        <f t="shared" si="17"/>
        <v>39.73593524</v>
      </c>
      <c r="AP27" s="177">
        <f t="shared" si="17"/>
        <v>40.46684746</v>
      </c>
      <c r="AQ27" s="177">
        <f t="shared" si="17"/>
        <v>41.21120426</v>
      </c>
      <c r="AR27" s="177">
        <f t="shared" si="17"/>
        <v>41.96925293</v>
      </c>
      <c r="AS27" s="177">
        <f t="shared" si="17"/>
        <v>42.74124533</v>
      </c>
      <c r="AT27" s="177">
        <f t="shared" si="17"/>
        <v>43.52743795</v>
      </c>
      <c r="AU27" s="177">
        <f t="shared" si="17"/>
        <v>44.32809197</v>
      </c>
      <c r="AV27" s="177">
        <f t="shared" si="17"/>
        <v>45.14347342</v>
      </c>
      <c r="AW27" s="177">
        <f t="shared" si="17"/>
        <v>45.97385319</v>
      </c>
      <c r="AX27" s="177">
        <f t="shared" si="17"/>
        <v>46.81950715</v>
      </c>
      <c r="AY27" s="177">
        <f t="shared" si="17"/>
        <v>47.68071628</v>
      </c>
      <c r="AZ27" s="177">
        <f t="shared" si="17"/>
        <v>48.5577667</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959.2</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0</v>
      </c>
      <c r="AG53" s="252">
        <f t="shared" si="29"/>
        <v>0</v>
      </c>
      <c r="AH53" s="252">
        <f t="shared" si="29"/>
        <v>0</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50.0</v>
      </c>
      <c r="W77" s="252">
        <f t="shared" si="31"/>
        <v>50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50.0</v>
      </c>
      <c r="W82" s="252">
        <f t="shared" si="31"/>
        <v>50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113.6</v>
      </c>
      <c r="W85" s="252">
        <f t="shared" si="31"/>
        <v>113.6</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745.6</v>
      </c>
      <c r="W93" s="252">
        <f t="shared" si="31"/>
        <v>745.6</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927.2266666666667</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4046.9</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0.5678146656</v>
      </c>
      <c r="X17" s="754">
        <f t="shared" si="7"/>
        <v>0.5656293311</v>
      </c>
      <c r="Y17" s="754">
        <f t="shared" si="7"/>
        <v>0.5634439967</v>
      </c>
      <c r="Z17" s="754">
        <f t="shared" si="7"/>
        <v>0.5612586623</v>
      </c>
      <c r="AA17" s="754">
        <f t="shared" si="7"/>
        <v>0.5590733278</v>
      </c>
      <c r="AB17" s="754">
        <f t="shared" si="7"/>
        <v>0.5568879934</v>
      </c>
      <c r="AC17" s="754">
        <f t="shared" si="7"/>
        <v>0.554702659</v>
      </c>
      <c r="AD17" s="754">
        <f t="shared" si="7"/>
        <v>0.5525173246</v>
      </c>
      <c r="AE17" s="754">
        <f t="shared" si="7"/>
        <v>0.5503319901</v>
      </c>
      <c r="AF17" s="754">
        <f t="shared" si="7"/>
        <v>0.5481466557</v>
      </c>
      <c r="AG17" s="754">
        <f t="shared" si="7"/>
        <v>0.5459613213</v>
      </c>
      <c r="AH17" s="754">
        <f t="shared" si="7"/>
        <v>0.5437759868</v>
      </c>
      <c r="AI17" s="754">
        <f t="shared" si="7"/>
        <v>0.5415906524</v>
      </c>
      <c r="AJ17" s="754">
        <f t="shared" si="7"/>
        <v>0.539405318</v>
      </c>
      <c r="AK17" s="754">
        <f t="shared" si="7"/>
        <v>0.5372199835</v>
      </c>
      <c r="AL17" s="754">
        <f t="shared" si="7"/>
        <v>0.5350346491</v>
      </c>
      <c r="AM17" s="754">
        <f t="shared" si="7"/>
        <v>0.5328493147</v>
      </c>
      <c r="AN17" s="754">
        <f t="shared" si="7"/>
        <v>0.5306639802</v>
      </c>
      <c r="AO17" s="754">
        <f t="shared" si="7"/>
        <v>0.5284786458</v>
      </c>
      <c r="AP17" s="754">
        <f t="shared" si="7"/>
        <v>0.5262933114</v>
      </c>
      <c r="AQ17" s="539">
        <f t="shared" si="7"/>
        <v>0.524107977</v>
      </c>
      <c r="AR17" s="539">
        <f t="shared" si="7"/>
        <v>0.5219226425</v>
      </c>
      <c r="AS17" s="539">
        <f t="shared" si="7"/>
        <v>0.5197373081</v>
      </c>
      <c r="AT17" s="539">
        <f t="shared" si="7"/>
        <v>0.5175519737</v>
      </c>
      <c r="AU17" s="539">
        <f t="shared" si="7"/>
        <v>0.5153666392</v>
      </c>
      <c r="AV17" s="539">
        <f t="shared" si="7"/>
        <v>0.5131813048</v>
      </c>
      <c r="AW17" s="539">
        <f t="shared" si="7"/>
        <v>0.5109959704</v>
      </c>
      <c r="AX17" s="539">
        <f t="shared" si="7"/>
        <v>0.5088106359</v>
      </c>
      <c r="AY17" s="539">
        <f t="shared" si="7"/>
        <v>0.5066253015</v>
      </c>
      <c r="AZ17" s="755">
        <f>if(Inputs!$H$5+Inputs!$H$6&gt;0,Inputs!$H$5/(Inputs!$H$5+Inputs!$H$6),0)</f>
        <v>0.5044399671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0.4321853344</v>
      </c>
      <c r="X18" s="754">
        <f t="shared" si="9"/>
        <v>0.4343706689</v>
      </c>
      <c r="Y18" s="754">
        <f t="shared" si="9"/>
        <v>0.4365560033</v>
      </c>
      <c r="Z18" s="754">
        <f t="shared" si="9"/>
        <v>0.4387413377</v>
      </c>
      <c r="AA18" s="754">
        <f t="shared" si="9"/>
        <v>0.4409266722</v>
      </c>
      <c r="AB18" s="754">
        <f t="shared" si="9"/>
        <v>0.4431120066</v>
      </c>
      <c r="AC18" s="754">
        <f t="shared" si="9"/>
        <v>0.445297341</v>
      </c>
      <c r="AD18" s="754">
        <f t="shared" si="9"/>
        <v>0.4474826754</v>
      </c>
      <c r="AE18" s="754">
        <f t="shared" si="9"/>
        <v>0.4496680099</v>
      </c>
      <c r="AF18" s="754">
        <f t="shared" si="9"/>
        <v>0.4518533443</v>
      </c>
      <c r="AG18" s="754">
        <f t="shared" si="9"/>
        <v>0.4540386787</v>
      </c>
      <c r="AH18" s="754">
        <f t="shared" si="9"/>
        <v>0.4562240132</v>
      </c>
      <c r="AI18" s="754">
        <f t="shared" si="9"/>
        <v>0.4584093476</v>
      </c>
      <c r="AJ18" s="754">
        <f t="shared" si="9"/>
        <v>0.460594682</v>
      </c>
      <c r="AK18" s="754">
        <f t="shared" si="9"/>
        <v>0.4627800165</v>
      </c>
      <c r="AL18" s="754">
        <f t="shared" si="9"/>
        <v>0.4649653509</v>
      </c>
      <c r="AM18" s="754">
        <f t="shared" si="9"/>
        <v>0.4671506853</v>
      </c>
      <c r="AN18" s="754">
        <f t="shared" si="9"/>
        <v>0.4693360198</v>
      </c>
      <c r="AO18" s="754">
        <f t="shared" si="9"/>
        <v>0.4715213542</v>
      </c>
      <c r="AP18" s="754">
        <f t="shared" si="9"/>
        <v>0.4737066886</v>
      </c>
      <c r="AQ18" s="539">
        <f t="shared" si="9"/>
        <v>0.475892023</v>
      </c>
      <c r="AR18" s="539">
        <f t="shared" si="9"/>
        <v>0.4780773575</v>
      </c>
      <c r="AS18" s="539">
        <f t="shared" si="9"/>
        <v>0.4802626919</v>
      </c>
      <c r="AT18" s="539">
        <f t="shared" si="9"/>
        <v>0.4824480263</v>
      </c>
      <c r="AU18" s="539">
        <f t="shared" si="9"/>
        <v>0.4846333608</v>
      </c>
      <c r="AV18" s="539">
        <f t="shared" si="9"/>
        <v>0.4868186952</v>
      </c>
      <c r="AW18" s="539">
        <f t="shared" si="9"/>
        <v>0.4890040296</v>
      </c>
      <c r="AX18" s="539">
        <f t="shared" si="9"/>
        <v>0.4911893641</v>
      </c>
      <c r="AY18" s="539">
        <f t="shared" si="9"/>
        <v>0.4933746985</v>
      </c>
      <c r="AZ18" s="755">
        <f>if(Inputs!$H$5+Inputs!$H$6&gt;0,Inputs!$H$6/(Inputs!$H$5+Inputs!$H$6),0)</f>
        <v>0.4955600329</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0.5246833332</v>
      </c>
      <c r="X20" s="754">
        <f t="shared" si="11"/>
        <v>0.5288752128</v>
      </c>
      <c r="Y20" s="754">
        <f t="shared" si="11"/>
        <v>0.5330670923</v>
      </c>
      <c r="Z20" s="754">
        <f t="shared" si="11"/>
        <v>0.5372589719</v>
      </c>
      <c r="AA20" s="754">
        <f t="shared" si="11"/>
        <v>0.5414508514</v>
      </c>
      <c r="AB20" s="754">
        <f t="shared" si="11"/>
        <v>0.5456427309</v>
      </c>
      <c r="AC20" s="754">
        <f t="shared" si="11"/>
        <v>0.5498346105</v>
      </c>
      <c r="AD20" s="754">
        <f t="shared" si="11"/>
        <v>0.55402649</v>
      </c>
      <c r="AE20" s="754">
        <f t="shared" si="11"/>
        <v>0.5582183696</v>
      </c>
      <c r="AF20" s="754">
        <f t="shared" si="11"/>
        <v>0.5624102491</v>
      </c>
      <c r="AG20" s="754">
        <f t="shared" si="11"/>
        <v>0.5666021287</v>
      </c>
      <c r="AH20" s="754">
        <f t="shared" si="11"/>
        <v>0.5707940082</v>
      </c>
      <c r="AI20" s="754">
        <f t="shared" si="11"/>
        <v>0.5749858877</v>
      </c>
      <c r="AJ20" s="754">
        <f t="shared" si="11"/>
        <v>0.5791777673</v>
      </c>
      <c r="AK20" s="754">
        <f t="shared" si="11"/>
        <v>0.5833696468</v>
      </c>
      <c r="AL20" s="754">
        <f t="shared" si="11"/>
        <v>0.5875615264</v>
      </c>
      <c r="AM20" s="754">
        <f t="shared" si="11"/>
        <v>0.5917534059</v>
      </c>
      <c r="AN20" s="754">
        <f t="shared" si="11"/>
        <v>0.5959452855</v>
      </c>
      <c r="AO20" s="754">
        <f t="shared" si="11"/>
        <v>0.600137165</v>
      </c>
      <c r="AP20" s="754">
        <f t="shared" si="11"/>
        <v>0.6043290445</v>
      </c>
      <c r="AQ20" s="539">
        <f t="shared" si="11"/>
        <v>0.6085209241</v>
      </c>
      <c r="AR20" s="539">
        <f t="shared" si="11"/>
        <v>0.6127128036</v>
      </c>
      <c r="AS20" s="539">
        <f t="shared" si="11"/>
        <v>0.6169046832</v>
      </c>
      <c r="AT20" s="539">
        <f t="shared" si="11"/>
        <v>0.6210965627</v>
      </c>
      <c r="AU20" s="539">
        <f t="shared" si="11"/>
        <v>0.6252884422</v>
      </c>
      <c r="AV20" s="539">
        <f t="shared" si="11"/>
        <v>0.6294803218</v>
      </c>
      <c r="AW20" s="539">
        <f t="shared" si="11"/>
        <v>0.6336722013</v>
      </c>
      <c r="AX20" s="539">
        <f t="shared" si="11"/>
        <v>0.6378640809</v>
      </c>
      <c r="AY20" s="539">
        <f t="shared" si="11"/>
        <v>0.6420559604</v>
      </c>
      <c r="AZ20" s="755">
        <f>Inputs!$B$26</f>
        <v>0.64624784</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0.08796528906</v>
      </c>
      <c r="X22" s="754">
        <f t="shared" si="14"/>
        <v>0.08593057813</v>
      </c>
      <c r="Y22" s="754">
        <f t="shared" si="14"/>
        <v>0.08389586719</v>
      </c>
      <c r="Z22" s="754">
        <f t="shared" si="14"/>
        <v>0.08186115626</v>
      </c>
      <c r="AA22" s="754">
        <f t="shared" si="14"/>
        <v>0.07982644532</v>
      </c>
      <c r="AB22" s="754">
        <f t="shared" si="14"/>
        <v>0.07779173439</v>
      </c>
      <c r="AC22" s="754">
        <f t="shared" si="14"/>
        <v>0.07575702345</v>
      </c>
      <c r="AD22" s="754">
        <f t="shared" si="14"/>
        <v>0.07372231252</v>
      </c>
      <c r="AE22" s="754">
        <f t="shared" si="14"/>
        <v>0.07168760158</v>
      </c>
      <c r="AF22" s="754">
        <f t="shared" si="14"/>
        <v>0.06965289064</v>
      </c>
      <c r="AG22" s="754">
        <f t="shared" si="14"/>
        <v>0.06761817971</v>
      </c>
      <c r="AH22" s="754">
        <f t="shared" si="14"/>
        <v>0.06558346877</v>
      </c>
      <c r="AI22" s="754">
        <f t="shared" si="14"/>
        <v>0.06354875784</v>
      </c>
      <c r="AJ22" s="754">
        <f t="shared" si="14"/>
        <v>0.0615140469</v>
      </c>
      <c r="AK22" s="754">
        <f t="shared" si="14"/>
        <v>0.05947933597</v>
      </c>
      <c r="AL22" s="754">
        <f t="shared" si="14"/>
        <v>0.05744462503</v>
      </c>
      <c r="AM22" s="754">
        <f t="shared" si="14"/>
        <v>0.0554099141</v>
      </c>
      <c r="AN22" s="754">
        <f t="shared" si="14"/>
        <v>0.05337520316</v>
      </c>
      <c r="AO22" s="754">
        <f t="shared" si="14"/>
        <v>0.05134049222</v>
      </c>
      <c r="AP22" s="754">
        <f t="shared" si="14"/>
        <v>0.04930578129</v>
      </c>
      <c r="AQ22" s="539">
        <f t="shared" si="14"/>
        <v>0.04727107035</v>
      </c>
      <c r="AR22" s="539">
        <f t="shared" si="14"/>
        <v>0.04523635942</v>
      </c>
      <c r="AS22" s="539">
        <f t="shared" si="14"/>
        <v>0.04320164848</v>
      </c>
      <c r="AT22" s="539">
        <f t="shared" si="14"/>
        <v>0.04116693755</v>
      </c>
      <c r="AU22" s="539">
        <f t="shared" si="14"/>
        <v>0.03913222661</v>
      </c>
      <c r="AV22" s="539">
        <f t="shared" si="14"/>
        <v>0.03709751568</v>
      </c>
      <c r="AW22" s="539">
        <f t="shared" si="14"/>
        <v>0.03506280474</v>
      </c>
      <c r="AX22" s="539">
        <f t="shared" si="14"/>
        <v>0.0330280938</v>
      </c>
      <c r="AY22" s="539">
        <f t="shared" si="14"/>
        <v>0.03099338287</v>
      </c>
      <c r="AZ22" s="755">
        <f>Inputs!$B$27</f>
        <v>0.02895867193</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812.1</v>
      </c>
      <c r="X63" s="252">
        <f t="shared" si="45"/>
        <v>0</v>
      </c>
      <c r="Y63" s="252">
        <f t="shared" si="45"/>
        <v>0</v>
      </c>
      <c r="Z63" s="252">
        <f t="shared" si="45"/>
        <v>89.3</v>
      </c>
      <c r="AA63" s="252">
        <f t="shared" si="45"/>
        <v>460</v>
      </c>
      <c r="AB63" s="252">
        <f t="shared" si="45"/>
        <v>554.5</v>
      </c>
      <c r="AC63" s="252">
        <f t="shared" si="45"/>
        <v>640.3</v>
      </c>
      <c r="AD63" s="252">
        <f t="shared" si="45"/>
        <v>101.2</v>
      </c>
      <c r="AE63" s="252">
        <f t="shared" si="45"/>
        <v>510.2</v>
      </c>
      <c r="AF63" s="252">
        <f t="shared" si="45"/>
        <v>22</v>
      </c>
      <c r="AG63" s="252">
        <f t="shared" si="45"/>
        <v>515</v>
      </c>
      <c r="AH63" s="252">
        <f t="shared" si="45"/>
        <v>1.2</v>
      </c>
      <c r="AI63" s="252">
        <f t="shared" si="45"/>
        <v>1.2</v>
      </c>
      <c r="AJ63" s="252">
        <f t="shared" si="45"/>
        <v>341.2</v>
      </c>
      <c r="AK63" s="252">
        <f t="shared" si="45"/>
        <v>674.7</v>
      </c>
      <c r="AL63" s="252">
        <f t="shared" si="45"/>
        <v>1098.4</v>
      </c>
      <c r="AM63" s="252">
        <f t="shared" si="45"/>
        <v>1569.4</v>
      </c>
      <c r="AN63" s="252">
        <f t="shared" si="45"/>
        <v>2805.7</v>
      </c>
      <c r="AO63" s="252">
        <f t="shared" si="45"/>
        <v>3406.6</v>
      </c>
      <c r="AP63" s="252">
        <f t="shared" si="45"/>
        <v>621.6</v>
      </c>
      <c r="AQ63" s="252">
        <f t="shared" si="45"/>
        <v>0</v>
      </c>
      <c r="AR63" s="252">
        <f t="shared" si="45"/>
        <v>51.5</v>
      </c>
      <c r="AS63" s="252">
        <f t="shared" si="45"/>
        <v>7</v>
      </c>
      <c r="AT63" s="252">
        <f t="shared" si="45"/>
        <v>93.3</v>
      </c>
      <c r="AU63" s="252">
        <f t="shared" si="45"/>
        <v>21.2</v>
      </c>
      <c r="AV63" s="252">
        <f t="shared" si="45"/>
        <v>13.2</v>
      </c>
      <c r="AW63" s="252">
        <f t="shared" si="45"/>
        <v>693</v>
      </c>
      <c r="AX63" s="252">
        <f t="shared" si="45"/>
        <v>15</v>
      </c>
      <c r="AY63" s="252">
        <f t="shared" si="45"/>
        <v>110.9</v>
      </c>
      <c r="AZ63" s="252">
        <f t="shared" si="45"/>
        <v>59.5</v>
      </c>
      <c r="BA63" s="252">
        <f t="shared" ref="BA63:BB63" si="46">BA64+BA133</f>
        <v>0</v>
      </c>
      <c r="BB63" s="252">
        <f t="shared" si="46"/>
        <v>3</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246.2</v>
      </c>
      <c r="X64" s="742">
        <f t="shared" si="47"/>
        <v>0</v>
      </c>
      <c r="Y64" s="742">
        <f t="shared" si="47"/>
        <v>0</v>
      </c>
      <c r="Z64" s="742">
        <f t="shared" si="47"/>
        <v>80.9</v>
      </c>
      <c r="AA64" s="742">
        <f t="shared" si="47"/>
        <v>0</v>
      </c>
      <c r="AB64" s="742">
        <f t="shared" si="47"/>
        <v>554.5</v>
      </c>
      <c r="AC64" s="742">
        <f t="shared" si="47"/>
        <v>640.3</v>
      </c>
      <c r="AD64" s="742">
        <f t="shared" si="47"/>
        <v>101.2</v>
      </c>
      <c r="AE64" s="742">
        <f t="shared" si="47"/>
        <v>510.2</v>
      </c>
      <c r="AF64" s="742">
        <f t="shared" si="47"/>
        <v>0</v>
      </c>
      <c r="AG64" s="742">
        <f t="shared" si="47"/>
        <v>515</v>
      </c>
      <c r="AH64" s="742">
        <f t="shared" si="47"/>
        <v>0</v>
      </c>
      <c r="AI64" s="742">
        <f t="shared" si="47"/>
        <v>0</v>
      </c>
      <c r="AJ64" s="742">
        <f t="shared" si="47"/>
        <v>340</v>
      </c>
      <c r="AK64" s="742">
        <f t="shared" si="47"/>
        <v>669</v>
      </c>
      <c r="AL64" s="742">
        <f t="shared" si="47"/>
        <v>1097.2</v>
      </c>
      <c r="AM64" s="742">
        <f t="shared" si="47"/>
        <v>1569.4</v>
      </c>
      <c r="AN64" s="742">
        <f t="shared" si="47"/>
        <v>2805.7</v>
      </c>
      <c r="AO64" s="742">
        <f t="shared" si="47"/>
        <v>3406.6</v>
      </c>
      <c r="AP64" s="742">
        <f t="shared" si="47"/>
        <v>578</v>
      </c>
      <c r="AQ64" s="742">
        <f t="shared" si="47"/>
        <v>0</v>
      </c>
      <c r="AR64" s="742">
        <f t="shared" si="47"/>
        <v>25.7</v>
      </c>
      <c r="AS64" s="742">
        <f t="shared" si="47"/>
        <v>0</v>
      </c>
      <c r="AT64" s="742">
        <f t="shared" si="47"/>
        <v>78.1</v>
      </c>
      <c r="AU64" s="742">
        <f t="shared" si="47"/>
        <v>0</v>
      </c>
      <c r="AV64" s="742">
        <f t="shared" si="47"/>
        <v>13.2</v>
      </c>
      <c r="AW64" s="742">
        <f t="shared" si="47"/>
        <v>693</v>
      </c>
      <c r="AX64" s="742">
        <f t="shared" si="47"/>
        <v>15</v>
      </c>
      <c r="AY64" s="742">
        <f t="shared" si="47"/>
        <v>0</v>
      </c>
      <c r="AZ64" s="742">
        <f t="shared" si="47"/>
        <v>0</v>
      </c>
      <c r="BA64" s="742">
        <f t="shared" si="47"/>
        <v>0</v>
      </c>
      <c r="BB64" s="742">
        <f t="shared" si="47"/>
        <v>3</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27.2</v>
      </c>
      <c r="W94" s="252">
        <f t="shared" si="49"/>
        <v>27.2</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95.0</v>
      </c>
      <c r="W111" s="252">
        <f t="shared" si="49"/>
        <v>95</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23.0</v>
      </c>
      <c r="W112" s="252">
        <f t="shared" si="49"/>
        <v>23</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101.0</v>
      </c>
      <c r="W113" s="252">
        <f t="shared" si="49"/>
        <v>101</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80.9</v>
      </c>
      <c r="W124" s="252">
        <f t="shared" si="49"/>
        <v>0</v>
      </c>
      <c r="X124" s="252">
        <f t="shared" ref="X124:BB124" si="107">IF(AND(X$190-$A124&gt;$V$44,SUM($W124:W124)&lt;&gt;$V124),$V124,0)</f>
        <v>0</v>
      </c>
      <c r="Y124" s="252">
        <f t="shared" si="107"/>
        <v>0</v>
      </c>
      <c r="Z124" s="252">
        <f t="shared" si="107"/>
        <v>80.9</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554.5</v>
      </c>
      <c r="W126" s="252">
        <f t="shared" si="49"/>
        <v>0</v>
      </c>
      <c r="X126" s="252">
        <f t="shared" ref="X126:BB126" si="109">IF(AND(X$190-$A126&gt;$V$44,SUM($W126:W126)&lt;&gt;$V126),$V126,0)</f>
        <v>0</v>
      </c>
      <c r="Y126" s="252">
        <f t="shared" si="109"/>
        <v>0</v>
      </c>
      <c r="Z126" s="252">
        <f t="shared" si="109"/>
        <v>0</v>
      </c>
      <c r="AA126" s="252">
        <f t="shared" si="109"/>
        <v>0</v>
      </c>
      <c r="AB126" s="252">
        <f t="shared" si="109"/>
        <v>554.5</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640.3</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640.3</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101.2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101.2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510.2</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510.2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0</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515.0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515</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340.0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340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669.0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669</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1097.2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1097.2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1569.4</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1569.4</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2805.7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2805.7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3406.6</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3406.6</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578.0</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578</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25.7</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25.7</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78.1</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78.1</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13.2</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13.2</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693.0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693</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15.0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15</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3.0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3</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1639.7</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137.24778225736736</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90.63891128683281</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531.3477822573659</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393.4955645147347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297.09556451473327</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13.143346772099903</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560.0477822573666</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988.2477822573674</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1460.4477822573663</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2696.7477822573674</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3297.647782257367</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469.04778225736663</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47.33447580156826</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565.9</v>
      </c>
      <c r="X189" s="742">
        <f t="shared" si="170"/>
        <v>0</v>
      </c>
      <c r="Y189" s="742">
        <f t="shared" si="170"/>
        <v>0</v>
      </c>
      <c r="Z189" s="742">
        <f t="shared" si="170"/>
        <v>8.4</v>
      </c>
      <c r="AA189" s="742">
        <f t="shared" si="170"/>
        <v>460</v>
      </c>
      <c r="AB189" s="742">
        <f t="shared" si="170"/>
        <v>0</v>
      </c>
      <c r="AC189" s="742">
        <f t="shared" si="170"/>
        <v>0</v>
      </c>
      <c r="AD189" s="742">
        <f t="shared" si="170"/>
        <v>0</v>
      </c>
      <c r="AE189" s="742">
        <f t="shared" si="170"/>
        <v>0</v>
      </c>
      <c r="AF189" s="742">
        <f t="shared" si="170"/>
        <v>22</v>
      </c>
      <c r="AG189" s="742">
        <f t="shared" si="170"/>
        <v>0</v>
      </c>
      <c r="AH189" s="742">
        <f t="shared" si="170"/>
        <v>1.2</v>
      </c>
      <c r="AI189" s="742">
        <f t="shared" si="170"/>
        <v>1.2</v>
      </c>
      <c r="AJ189" s="742">
        <f t="shared" si="170"/>
        <v>1.2</v>
      </c>
      <c r="AK189" s="742">
        <f t="shared" si="170"/>
        <v>5.7</v>
      </c>
      <c r="AL189" s="742">
        <f t="shared" si="170"/>
        <v>1.2</v>
      </c>
      <c r="AM189" s="742">
        <f t="shared" si="170"/>
        <v>0</v>
      </c>
      <c r="AN189" s="742">
        <f t="shared" si="170"/>
        <v>0</v>
      </c>
      <c r="AO189" s="742">
        <f t="shared" si="170"/>
        <v>0</v>
      </c>
      <c r="AP189" s="742">
        <f t="shared" si="170"/>
        <v>43.6</v>
      </c>
      <c r="AQ189" s="742">
        <f t="shared" si="170"/>
        <v>0</v>
      </c>
      <c r="AR189" s="742">
        <f t="shared" si="170"/>
        <v>25.8</v>
      </c>
      <c r="AS189" s="742">
        <f t="shared" si="170"/>
        <v>7</v>
      </c>
      <c r="AT189" s="742">
        <f t="shared" si="170"/>
        <v>15.2</v>
      </c>
      <c r="AU189" s="742">
        <f t="shared" si="170"/>
        <v>21.2</v>
      </c>
      <c r="AV189" s="742">
        <f t="shared" si="170"/>
        <v>0</v>
      </c>
      <c r="AW189" s="742">
        <f t="shared" si="170"/>
        <v>0</v>
      </c>
      <c r="AX189" s="742">
        <f t="shared" si="170"/>
        <v>0</v>
      </c>
      <c r="AY189" s="742">
        <f t="shared" si="170"/>
        <v>110.9</v>
      </c>
      <c r="AZ189" s="742">
        <f t="shared" si="170"/>
        <v>59.5</v>
      </c>
      <c r="BA189" s="742">
        <f t="shared" si="170"/>
        <v>257.5</v>
      </c>
      <c r="BB189" s="742">
        <f t="shared" si="170"/>
        <v>128.9</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2.5</v>
      </c>
      <c r="W200" s="252">
        <f t="shared" si="172"/>
        <v>2.5</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3.0</v>
      </c>
      <c r="W208" s="252">
        <f t="shared" si="172"/>
        <v>3</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10.0</v>
      </c>
      <c r="W209" s="252">
        <f t="shared" si="172"/>
        <v>10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1.1</v>
      </c>
      <c r="W212" s="252">
        <f t="shared" si="172"/>
        <v>1.1</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10.0</v>
      </c>
      <c r="W213" s="252">
        <f t="shared" si="172"/>
        <v>10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16.9</v>
      </c>
      <c r="W215" s="252">
        <f t="shared" si="172"/>
        <v>16.9</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10.0</v>
      </c>
      <c r="W217" s="252">
        <f t="shared" si="172"/>
        <v>10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113.6</v>
      </c>
      <c r="W218" s="252">
        <f t="shared" si="172"/>
        <v>113.6</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115.6</v>
      </c>
      <c r="W219" s="252">
        <f t="shared" si="172"/>
        <v>115.6</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1.3</v>
      </c>
      <c r="W222" s="252">
        <f t="shared" si="172"/>
        <v>1.3</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239.4</v>
      </c>
      <c r="W225" s="252">
        <f t="shared" si="172"/>
        <v>239.4</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12.5</v>
      </c>
      <c r="W229" s="252">
        <f t="shared" si="172"/>
        <v>12.5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3.7</v>
      </c>
      <c r="W230" s="252">
        <f t="shared" si="172"/>
        <v>3.7</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26.3</v>
      </c>
      <c r="W232" s="252">
        <f t="shared" si="172"/>
        <v>26.3</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8.4</v>
      </c>
      <c r="W235" s="252">
        <f t="shared" si="172"/>
        <v>0</v>
      </c>
      <c r="X235" s="252">
        <f t="shared" ref="X235:BB235" si="216">IF(AND(X$190-$A235&gt;$V$48,SUM($W235:W235)&lt;&gt;$V235),$V235,0)</f>
        <v>0</v>
      </c>
      <c r="Y235" s="252">
        <f t="shared" si="216"/>
        <v>0</v>
      </c>
      <c r="Z235" s="252">
        <f t="shared" si="216"/>
        <v>8.4</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460.0</v>
      </c>
      <c r="W236" s="252">
        <f t="shared" si="172"/>
        <v>0</v>
      </c>
      <c r="X236" s="252">
        <f t="shared" ref="X236:BB236" si="217">IF(AND(X$190-$A236&gt;$V$48,SUM($W236:W236)&lt;&gt;$V236),$V236,0)</f>
        <v>0</v>
      </c>
      <c r="Y236" s="252">
        <f t="shared" si="217"/>
        <v>0</v>
      </c>
      <c r="Z236" s="252">
        <f t="shared" si="217"/>
        <v>0</v>
      </c>
      <c r="AA236" s="252">
        <f t="shared" si="217"/>
        <v>460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22.0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22</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1.2</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1.2</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1.2</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1.2</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1.2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5.7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5.7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1.2</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1.2</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43.6</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43.6</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25.8</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25.8</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7.0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7</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15.2</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15.2</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21.2</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21.2</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0.0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0</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110.9</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110.9</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59.5</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59.5</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257.5</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257.5</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128.9</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128.9</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35.5</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15.4</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14.6</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5.5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94.8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21.4</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259.3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1.9</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22.5</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10.1</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12.5</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13.2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15.8</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100.0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890.4891695742167</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324.5891695742166</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324.5891695742166</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332.9891695742167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784.5891695742166</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324.58916957421707</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324.5891695742166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324.5891695742166</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324.5891695742166</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346.5891695742166</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324.5891695742166</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325.78916957421643</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325.78916957421643</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325.78916957421643</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330.28916957421643</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325.78916957421643</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324.5891695742166</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324.5891695742175</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324.5891695742175</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368.1891695742179</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324.5891695742175</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350.3891695742168</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331.5891695742175</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339.78916957421825</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345.78916957421825</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324.5891695742175</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324.5891695742175</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324.5891695742175</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435.48916957421716</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384.0891695742066</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6</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1.8</v>
      </c>
      <c r="AK42" s="235">
        <f t="shared" si="16"/>
        <v>43.5</v>
      </c>
      <c r="AL42" s="235">
        <f t="shared" si="16"/>
        <v>28.5</v>
      </c>
      <c r="AM42" s="235">
        <f t="shared" si="16"/>
        <v>130.2</v>
      </c>
      <c r="AN42" s="235">
        <f t="shared" si="16"/>
        <v>96.2</v>
      </c>
      <c r="AO42" s="235">
        <f t="shared" si="16"/>
        <v>144.5</v>
      </c>
      <c r="AP42" s="235">
        <f t="shared" si="16"/>
        <v>357.6</v>
      </c>
      <c r="AQ42" s="235">
        <f t="shared" si="16"/>
        <v>3.4</v>
      </c>
      <c r="AR42" s="235">
        <f t="shared" si="16"/>
        <v>11.9</v>
      </c>
      <c r="AS42" s="235">
        <f t="shared" si="16"/>
        <v>178.7</v>
      </c>
      <c r="AT42" s="235">
        <f t="shared" si="16"/>
        <v>353.3</v>
      </c>
      <c r="AU42" s="235">
        <f t="shared" si="16"/>
        <v>54.3</v>
      </c>
      <c r="AV42" s="235">
        <f t="shared" si="16"/>
        <v>1.5</v>
      </c>
      <c r="AW42" s="235">
        <f t="shared" si="16"/>
        <v>0</v>
      </c>
      <c r="AX42" s="235">
        <f t="shared" si="16"/>
        <v>0</v>
      </c>
      <c r="AY42" s="235">
        <f t="shared" si="16"/>
        <v>313.2514538</v>
      </c>
      <c r="AZ42" s="235">
        <f t="shared" si="16"/>
        <v>313.2514538</v>
      </c>
      <c r="BA42" s="235">
        <f t="shared" si="16"/>
        <v>313.2514538</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6.0</v>
      </c>
      <c r="W111" s="252">
        <f t="shared" si="18"/>
        <v>0</v>
      </c>
      <c r="X111" s="252">
        <f t="shared" ref="X111:BA111" si="85">IF(AND(X$43-$A111&gt;$V$30,SUM($W111:W111)&lt;&gt;$V111),$V111,0)</f>
        <v>0</v>
      </c>
      <c r="Y111" s="252">
        <f t="shared" si="85"/>
        <v>0</v>
      </c>
      <c r="Z111" s="252">
        <f t="shared" si="85"/>
        <v>0</v>
      </c>
      <c r="AA111" s="252">
        <f t="shared" si="85"/>
        <v>6</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1.8</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1.8</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43.5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43.5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28.5</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130.2</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130.2</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96.2</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96.2</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144.5</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144.5</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357.6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357.6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3.4</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3.4</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11.9</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11.9</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178.7</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178.7</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353.3</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353.3</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54.3</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54.3</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1.5</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1.5</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313.25145380436334</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313.2514538</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313.25145380436334</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313.2514538</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313.25145380436334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313.2514538</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313.25145380436334</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319.2514538043638</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313.2514538043629</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313.25145380436334</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313.25145380436334</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313.2514538043629</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313.25145380436425</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313.2514538043624</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313.25145380436334</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313.25145380436334</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315.0514538043635</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356.75145380436334</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341.75145380436334</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443.45145380436315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409.45145380436315</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457.75145380436334</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670.8514538043655</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316.65145380436115</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325.151453804363</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491.95145380436315</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666.5514538043626</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367.5514538043626</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314.75145380436334</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313.25145380436334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313.25145380436334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626.5029076087267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626.5029076087267</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0.1</v>
      </c>
      <c r="AK51" s="252">
        <f t="shared" si="20"/>
        <v>0</v>
      </c>
      <c r="AL51" s="252">
        <f t="shared" si="20"/>
        <v>3.9</v>
      </c>
      <c r="AM51" s="252">
        <f t="shared" si="20"/>
        <v>12.9</v>
      </c>
      <c r="AN51" s="252">
        <f t="shared" si="20"/>
        <v>51.4</v>
      </c>
      <c r="AO51" s="252">
        <f t="shared" si="20"/>
        <v>131.5</v>
      </c>
      <c r="AP51" s="252">
        <f t="shared" si="20"/>
        <v>178.2</v>
      </c>
      <c r="AQ51" s="252">
        <f t="shared" si="20"/>
        <v>65.2</v>
      </c>
      <c r="AR51" s="252">
        <f t="shared" si="20"/>
        <v>165.2</v>
      </c>
      <c r="AS51" s="252">
        <f t="shared" si="20"/>
        <v>200.9</v>
      </c>
      <c r="AT51" s="252">
        <f t="shared" si="20"/>
        <v>159.5</v>
      </c>
      <c r="AU51" s="252">
        <f t="shared" si="20"/>
        <v>0</v>
      </c>
      <c r="AV51" s="252">
        <f t="shared" si="20"/>
        <v>0</v>
      </c>
      <c r="AW51" s="253">
        <f t="shared" si="20"/>
        <v>195.9929963</v>
      </c>
      <c r="AX51" s="253">
        <f t="shared" si="20"/>
        <v>195.9929963</v>
      </c>
      <c r="AY51" s="253">
        <f t="shared" si="20"/>
        <v>195.9929963</v>
      </c>
      <c r="AZ51" s="253">
        <f t="shared" si="20"/>
        <v>195.9929963</v>
      </c>
      <c r="BA51" s="253">
        <f t="shared" si="20"/>
        <v>195.9929963</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0.1</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0.1</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3.9</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3.9</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12.9</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12.9</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51.4</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51.4</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131.5</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131.5</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178.2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178.2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65.2</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65.2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165.2</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165.2</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200.9</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200.9</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159.5</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159.5</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195.99299633563237</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195.9929963</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195.99299633563237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195.9929963</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195.99299633563237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195.9929963</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195.99299633563237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195.9929963</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195.99299633563237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195.9929963</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195.99299633563214</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195.99299633563214</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195.99299633563214</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195.99299633563214</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195.99299633563214</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195.99299633563214</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195.99299633563214</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195.99299633563214</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196.09299633563205</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195.99299633563214</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199.89299633563223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208.89299633563223</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247.39299633563223</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327.4929963356326</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374.1929963356324</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261.1929963356324</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361.1929963356324</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396.89299633563223</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355.4929963356326</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195.9929963356326</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195.9929963356326</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391.9859926712652</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391.9859926712652</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391.9859926712652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391.9859926712634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3.3333333333333335E-5</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3.3333333333333335E-5</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3.3333333333333335E-5</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3.3333333333333335E-5</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3.333333333333335E-5</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3.333333333333335E-5</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3.333333333333335E-5</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3.333333333333335E-5</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3.333333333333335E-5</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3.333333333333335E-5</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3.333333333333335E-5</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3.333333333333335E-5</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3.333333333333335E-5</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3.333333333333335E-5</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3.3333333333333294E-5</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3.333333333333335E-5</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3.333333333333335E-5</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3.333333333333335E-5</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3.333333333333335E-5</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3.333333333333335E-5</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3.333333333333335E-5</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3.333333333333335E-5</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3.333333333333335E-5</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3.333333333333335E-5</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3.333333333333335E-5</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3.333333333333335E-5</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3.333333333333335E-5</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3.333333333333335E-5</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3.333333333333335E-5</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3.333333333333302E-5</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670</v>
      </c>
      <c r="AK46" s="252">
        <f t="shared" si="30"/>
        <v>0</v>
      </c>
      <c r="AL46" s="252">
        <f t="shared" si="30"/>
        <v>0</v>
      </c>
      <c r="AM46" s="252">
        <f t="shared" si="30"/>
        <v>909.9</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1253</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670.0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670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909.9</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909.9</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1253.0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1253</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1242.0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228.9</v>
      </c>
      <c r="W38" s="252">
        <f t="shared" ref="W38:W158" si="23">IF(W$37-$A38&gt;$V$25,$V38,0)</f>
        <v>0</v>
      </c>
      <c r="X38" s="252">
        <f t="shared" ref="X38:BA38" si="22">IF(AND(X$37-$A38&gt;$V$25,SUM($W38:W38)&lt;&gt;$V38),$V38,0)</f>
        <v>228.9</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39.1</v>
      </c>
      <c r="W39" s="252">
        <f t="shared" si="23"/>
        <v>0</v>
      </c>
      <c r="X39" s="252">
        <f t="shared" ref="X39:BA39" si="24">IF(AND(X$37-$A39&gt;$V$25,SUM($W39:W39)&lt;&gt;$V39),$V39,0)</f>
        <v>0</v>
      </c>
      <c r="Y39" s="252">
        <f t="shared" si="24"/>
        <v>39.1</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1.8</v>
      </c>
      <c r="W42" s="252">
        <f t="shared" si="23"/>
        <v>0</v>
      </c>
      <c r="X42" s="252">
        <f t="shared" ref="X42:BA42" si="27">IF(AND(X$37-$A42&gt;$V$25,SUM($W42:W42)&lt;&gt;$V42),$V42,0)</f>
        <v>0</v>
      </c>
      <c r="Y42" s="252">
        <f t="shared" si="27"/>
        <v>0</v>
      </c>
      <c r="Z42" s="252">
        <f t="shared" si="27"/>
        <v>0</v>
      </c>
      <c r="AA42" s="252">
        <f t="shared" si="27"/>
        <v>0</v>
      </c>
      <c r="AB42" s="252">
        <f t="shared" si="27"/>
        <v>1.8</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3.4</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3.4</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8.6</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8.6</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13.4</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13.4</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4.8</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4.8</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7.4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7.4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47.9</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47.9</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4.7</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4.7</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1.6</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1.6</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1.7</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1.7</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1.6</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1.6</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0.8</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0.8</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48.4</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48.4</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1.6</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1.6</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45.2</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45.2</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6.5</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6.5</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17.6</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17.6</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29.9</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29.9</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63.4</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63.4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68.6</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68.6</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5.6</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5.6</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190.8</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190.8</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2.5</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0.4</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14.6</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3.2</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6.8</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28.7</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8.2</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1.3</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5.8</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32.7</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22.2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44.8</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20.4</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65.0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47.4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40.9</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67.4</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53.0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41.7</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7.5</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3.4</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0.3</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2.0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0.6</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22.8</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2.7</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1.4</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6.3</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2.4</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82370796.88</v>
      </c>
      <c r="C2" s="160">
        <f>C3*1000*'Inflation GDP Population'!C$18/'Inflation GDP Population'!$S$18</f>
        <v>84177530.99</v>
      </c>
      <c r="D2" s="160">
        <f>D3*1000*'Inflation GDP Population'!D$18/'Inflation GDP Population'!$S$18</f>
        <v>85509006.93</v>
      </c>
      <c r="E2" s="160">
        <f>E3*1000*'Inflation GDP Population'!E$18/'Inflation GDP Population'!$S$18</f>
        <v>87097015.12</v>
      </c>
      <c r="F2" s="160">
        <f>F3*1000*'Inflation GDP Population'!F$18/'Inflation GDP Population'!$S$18</f>
        <v>89441841.21</v>
      </c>
      <c r="G2" s="160">
        <f>G3*1000*'Inflation GDP Population'!G$18/'Inflation GDP Population'!$S$18</f>
        <v>92227873.71</v>
      </c>
      <c r="H2" s="160">
        <f>H3*1000*'Inflation GDP Population'!H$18/'Inflation GDP Population'!$S$18</f>
        <v>95018884.84</v>
      </c>
      <c r="I2" s="160">
        <f>I3*1000*'Inflation GDP Population'!I$18/'Inflation GDP Population'!$S$18</f>
        <v>97571383.22</v>
      </c>
      <c r="J2" s="160">
        <f>J3*1000*'Inflation GDP Population'!J$18/'Inflation GDP Population'!$S$18</f>
        <v>99469272.08</v>
      </c>
      <c r="K2" s="160">
        <f>K3*1000*'Inflation GDP Population'!K$18/'Inflation GDP Population'!$S$18</f>
        <v>100227562.7</v>
      </c>
      <c r="L2" s="160">
        <f>L3*1000*'Inflation GDP Population'!L$18/'Inflation GDP Population'!$S$18</f>
        <v>101395467.2</v>
      </c>
      <c r="M2" s="160">
        <f>M3*1000*'Inflation GDP Population'!M$18/'Inflation GDP Population'!$S$18</f>
        <v>103513531.9</v>
      </c>
      <c r="N2" s="160">
        <f>N3*1000*'Inflation GDP Population'!N$18/'Inflation GDP Population'!$S$18</f>
        <v>105498756.8</v>
      </c>
      <c r="O2" s="160">
        <f>O3*1000*'Inflation GDP Population'!O$18/'Inflation GDP Population'!$S$18</f>
        <v>107350185</v>
      </c>
      <c r="P2" s="160">
        <f>P3*1000*'Inflation GDP Population'!P$18/'Inflation GDP Population'!$S$18</f>
        <v>109336552.4</v>
      </c>
      <c r="Q2" s="160">
        <f>Q3*1000*'Inflation GDP Population'!Q$18/'Inflation GDP Population'!$S$18</f>
        <v>110475119.4</v>
      </c>
      <c r="R2" s="160">
        <f>R3*1000*'Inflation GDP Population'!R$18/'Inflation GDP Population'!$S$18</f>
        <v>111618844</v>
      </c>
      <c r="S2" s="160">
        <f>S3*1000*'Inflation GDP Population'!S$18/'Inflation GDP Population'!$S$18</f>
        <v>113721318.8</v>
      </c>
      <c r="T2" s="160">
        <f>T3*1000*'Inflation GDP Population'!T$18/'Inflation GDP Population'!$S$18</f>
        <v>116491514</v>
      </c>
      <c r="U2" s="160">
        <f>U3*1000*'Inflation GDP Population'!U$18/'Inflation GDP Population'!$S$18</f>
        <v>118764144</v>
      </c>
      <c r="V2" s="161">
        <f>V3*1000*'Inflation GDP Population'!V$18/'Inflation GDP Population'!$S$18</f>
        <v>121081110.6</v>
      </c>
      <c r="W2" s="160">
        <f>W3*1000*'Inflation GDP Population'!W$18/'Inflation GDP Population'!$S$18</f>
        <v>123443279</v>
      </c>
      <c r="X2" s="160">
        <f>X3*1000*'Inflation GDP Population'!X$18/'Inflation GDP Population'!$S$18</f>
        <v>125851530.8</v>
      </c>
      <c r="Y2" s="160">
        <f>Y3*1000*'Inflation GDP Population'!Y$18/'Inflation GDP Population'!$S$18</f>
        <v>128306765.1</v>
      </c>
      <c r="Z2" s="160">
        <f>Z3*1000*'Inflation GDP Population'!Z$18/'Inflation GDP Population'!$S$18</f>
        <v>130809898.5</v>
      </c>
      <c r="AA2" s="160">
        <f>AA3*1000*'Inflation GDP Population'!AA$18/'Inflation GDP Population'!$S$18</f>
        <v>133361865.6</v>
      </c>
      <c r="AB2" s="160">
        <f>AB3*1000*'Inflation GDP Population'!AB$18/'Inflation GDP Population'!$S$18</f>
        <v>135963618.8</v>
      </c>
      <c r="AC2" s="160">
        <f>AC3*1000*'Inflation GDP Population'!AC$18/'Inflation GDP Population'!$S$18</f>
        <v>138616129.6</v>
      </c>
      <c r="AD2" s="160">
        <f>AD3*1000*'Inflation GDP Population'!AD$18/'Inflation GDP Population'!$S$18</f>
        <v>141320388.2</v>
      </c>
      <c r="AE2" s="160">
        <f>AE3*1000*'Inflation GDP Population'!AE$18/'Inflation GDP Population'!$S$18</f>
        <v>144077404.1</v>
      </c>
      <c r="AF2" s="160">
        <f>AF3*1000*'Inflation GDP Population'!AF$18/'Inflation GDP Population'!$S$18</f>
        <v>146888206.5</v>
      </c>
      <c r="AG2" s="160">
        <f>AG3*1000*'Inflation GDP Population'!AG$18/'Inflation GDP Population'!$S$18</f>
        <v>149753844.8</v>
      </c>
      <c r="AH2" s="160">
        <f>AH3*1000*'Inflation GDP Population'!AH$18/'Inflation GDP Population'!$S$18</f>
        <v>152675388.8</v>
      </c>
      <c r="AI2" s="160">
        <f>AI3*1000*'Inflation GDP Population'!AI$18/'Inflation GDP Population'!$S$18</f>
        <v>155653929.1</v>
      </c>
      <c r="AJ2" s="160">
        <f>AJ3*1000*'Inflation GDP Population'!AJ$18/'Inflation GDP Population'!$S$18</f>
        <v>158690577.7</v>
      </c>
      <c r="AK2" s="160">
        <f>AK3*1000*'Inflation GDP Population'!AK$18/'Inflation GDP Population'!$S$18</f>
        <v>161786468.1</v>
      </c>
      <c r="AL2" s="160">
        <f>AL3*1000*'Inflation GDP Population'!AL$18/'Inflation GDP Population'!$S$18</f>
        <v>164942756.2</v>
      </c>
      <c r="AM2" s="160">
        <f>AM3*1000*'Inflation GDP Population'!AM$18/'Inflation GDP Population'!$S$18</f>
        <v>168160620.3</v>
      </c>
      <c r="AN2" s="160">
        <f>AN3*1000*'Inflation GDP Population'!AN$18/'Inflation GDP Population'!$S$18</f>
        <v>171441261.6</v>
      </c>
      <c r="AO2" s="160">
        <f>AO3*1000*'Inflation GDP Population'!AO$18/'Inflation GDP Population'!$S$18</f>
        <v>174785904.8</v>
      </c>
      <c r="AP2" s="160">
        <f>AP3*1000*'Inflation GDP Population'!AP$18/'Inflation GDP Population'!$S$18</f>
        <v>178195798.6</v>
      </c>
      <c r="AQ2" s="160">
        <f>AQ3*1000*'Inflation GDP Population'!AQ$18/'Inflation GDP Population'!$S$18</f>
        <v>181672216</v>
      </c>
      <c r="AR2" s="160">
        <f>AR3*1000*'Inflation GDP Population'!AR$18/'Inflation GDP Population'!$S$18</f>
        <v>185216454.6</v>
      </c>
      <c r="AS2" s="160">
        <f>AS3*1000*'Inflation GDP Population'!AS$18/'Inflation GDP Population'!$S$18</f>
        <v>188829837.8</v>
      </c>
      <c r="AT2" s="160">
        <f>AT3*1000*'Inflation GDP Population'!AT$18/'Inflation GDP Population'!$S$18</f>
        <v>192513714.3</v>
      </c>
      <c r="AU2" s="160">
        <f>AU3*1000*'Inflation GDP Population'!AU$18/'Inflation GDP Population'!$S$18</f>
        <v>196269459.5</v>
      </c>
      <c r="AV2" s="160">
        <f>AV3*1000*'Inflation GDP Population'!AV$18/'Inflation GDP Population'!$S$18</f>
        <v>200098475.4</v>
      </c>
      <c r="AW2" s="160">
        <f>AW3*1000*'Inflation GDP Population'!AW$18/'Inflation GDP Population'!$S$18</f>
        <v>204002191.5</v>
      </c>
      <c r="AX2" s="160">
        <f>AX3*1000*'Inflation GDP Population'!AX$18/'Inflation GDP Population'!$S$18</f>
        <v>207982065.1</v>
      </c>
      <c r="AY2" s="160">
        <f>AY3*1000*'Inflation GDP Population'!AY$18/'Inflation GDP Population'!$S$18</f>
        <v>212039582</v>
      </c>
      <c r="AZ2" s="160">
        <f>AZ3*1000*'Inflation GDP Population'!AZ$18/'Inflation GDP Population'!$S$18</f>
        <v>216176256.8</v>
      </c>
    </row>
    <row r="3" ht="15.0" customHeight="1">
      <c r="A3" s="541" t="s">
        <v>1125</v>
      </c>
      <c r="B3" s="792">
        <f t="shared" ref="B3:U3" si="1">C3</f>
        <v>113721.3188</v>
      </c>
      <c r="C3" s="792">
        <f t="shared" si="1"/>
        <v>113721.3188</v>
      </c>
      <c r="D3" s="792">
        <f t="shared" si="1"/>
        <v>113721.3188</v>
      </c>
      <c r="E3" s="792">
        <f t="shared" si="1"/>
        <v>113721.3188</v>
      </c>
      <c r="F3" s="792">
        <f t="shared" si="1"/>
        <v>113721.3188</v>
      </c>
      <c r="G3" s="792">
        <f t="shared" si="1"/>
        <v>113721.3188</v>
      </c>
      <c r="H3" s="792">
        <f t="shared" si="1"/>
        <v>113721.3188</v>
      </c>
      <c r="I3" s="792">
        <f t="shared" si="1"/>
        <v>113721.3188</v>
      </c>
      <c r="J3" s="792">
        <f t="shared" si="1"/>
        <v>113721.3188</v>
      </c>
      <c r="K3" s="792">
        <f t="shared" si="1"/>
        <v>113721.3188</v>
      </c>
      <c r="L3" s="792">
        <f t="shared" si="1"/>
        <v>113721.3188</v>
      </c>
      <c r="M3" s="792">
        <f t="shared" si="1"/>
        <v>113721.3188</v>
      </c>
      <c r="N3" s="792">
        <f t="shared" si="1"/>
        <v>113721.3188</v>
      </c>
      <c r="O3" s="792">
        <f t="shared" si="1"/>
        <v>113721.3188</v>
      </c>
      <c r="P3" s="792">
        <f t="shared" si="1"/>
        <v>113721.3188</v>
      </c>
      <c r="Q3" s="792">
        <f t="shared" si="1"/>
        <v>113721.3188</v>
      </c>
      <c r="R3" s="792">
        <f t="shared" si="1"/>
        <v>113721.3188</v>
      </c>
      <c r="S3" s="792">
        <f t="shared" si="1"/>
        <v>113721.3188</v>
      </c>
      <c r="T3" s="792">
        <f t="shared" si="1"/>
        <v>113721.3188</v>
      </c>
      <c r="U3" s="792">
        <f t="shared" si="1"/>
        <v>113721.3188</v>
      </c>
      <c r="V3" s="842">
        <f>Inputs!$H$25</f>
        <v>113721.3188</v>
      </c>
      <c r="W3" s="827">
        <f t="shared" ref="W3:AY3" si="2">V$3+($AZ$3-$V$3)/($AZ$1-$V$1)</f>
        <v>113721.3188</v>
      </c>
      <c r="X3" s="827">
        <f t="shared" si="2"/>
        <v>113721.3188</v>
      </c>
      <c r="Y3" s="827">
        <f t="shared" si="2"/>
        <v>113721.3188</v>
      </c>
      <c r="Z3" s="827">
        <f t="shared" si="2"/>
        <v>113721.3188</v>
      </c>
      <c r="AA3" s="827">
        <f t="shared" si="2"/>
        <v>113721.3188</v>
      </c>
      <c r="AB3" s="827">
        <f t="shared" si="2"/>
        <v>113721.3188</v>
      </c>
      <c r="AC3" s="827">
        <f t="shared" si="2"/>
        <v>113721.3188</v>
      </c>
      <c r="AD3" s="827">
        <f t="shared" si="2"/>
        <v>113721.3188</v>
      </c>
      <c r="AE3" s="827">
        <f t="shared" si="2"/>
        <v>113721.3188</v>
      </c>
      <c r="AF3" s="827">
        <f t="shared" si="2"/>
        <v>113721.3188</v>
      </c>
      <c r="AG3" s="827">
        <f t="shared" si="2"/>
        <v>113721.3188</v>
      </c>
      <c r="AH3" s="827">
        <f t="shared" si="2"/>
        <v>113721.3188</v>
      </c>
      <c r="AI3" s="827">
        <f t="shared" si="2"/>
        <v>113721.3188</v>
      </c>
      <c r="AJ3" s="827">
        <f t="shared" si="2"/>
        <v>113721.3188</v>
      </c>
      <c r="AK3" s="827">
        <f t="shared" si="2"/>
        <v>113721.3188</v>
      </c>
      <c r="AL3" s="827">
        <f t="shared" si="2"/>
        <v>113721.3188</v>
      </c>
      <c r="AM3" s="827">
        <f t="shared" si="2"/>
        <v>113721.3188</v>
      </c>
      <c r="AN3" s="827">
        <f t="shared" si="2"/>
        <v>113721.3188</v>
      </c>
      <c r="AO3" s="827">
        <f t="shared" si="2"/>
        <v>113721.3188</v>
      </c>
      <c r="AP3" s="827">
        <f t="shared" si="2"/>
        <v>113721.3188</v>
      </c>
      <c r="AQ3" s="827">
        <f t="shared" si="2"/>
        <v>113721.3188</v>
      </c>
      <c r="AR3" s="827">
        <f t="shared" si="2"/>
        <v>113721.3188</v>
      </c>
      <c r="AS3" s="827">
        <f t="shared" si="2"/>
        <v>113721.3188</v>
      </c>
      <c r="AT3" s="827">
        <f t="shared" si="2"/>
        <v>113721.3188</v>
      </c>
      <c r="AU3" s="827">
        <f t="shared" si="2"/>
        <v>113721.3188</v>
      </c>
      <c r="AV3" s="827">
        <f t="shared" si="2"/>
        <v>113721.3188</v>
      </c>
      <c r="AW3" s="827">
        <f t="shared" si="2"/>
        <v>113721.3188</v>
      </c>
      <c r="AX3" s="827">
        <f t="shared" si="2"/>
        <v>113721.3188</v>
      </c>
      <c r="AY3" s="827">
        <f t="shared" si="2"/>
        <v>113721.3188</v>
      </c>
      <c r="AZ3" s="843">
        <f>Inputs!$H$23</f>
        <v>113721.3188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1365940.959</v>
      </c>
      <c r="C18" s="160">
        <f>C$19*1000*'Inflation GDP Population'!C$18/'Inflation GDP Population'!$S$18</f>
        <v>1395901.724</v>
      </c>
      <c r="D18" s="160">
        <f>D$19*1000*'Inflation GDP Population'!D$18/'Inflation GDP Population'!$S$18</f>
        <v>1417981.364</v>
      </c>
      <c r="E18" s="160">
        <f>E$19*1000*'Inflation GDP Population'!E$18/'Inflation GDP Population'!$S$18</f>
        <v>1444315.034</v>
      </c>
      <c r="F18" s="160">
        <f>F$19*1000*'Inflation GDP Population'!F$18/'Inflation GDP Population'!$S$18</f>
        <v>1483198.888</v>
      </c>
      <c r="G18" s="160">
        <f>G$19*1000*'Inflation GDP Population'!G$18/'Inflation GDP Population'!$S$18</f>
        <v>1529399.192</v>
      </c>
      <c r="H18" s="160">
        <f>H$19*1000*'Inflation GDP Population'!H$18/'Inflation GDP Population'!$S$18</f>
        <v>1575682.057</v>
      </c>
      <c r="I18" s="160">
        <f>I$19*1000*'Inflation GDP Population'!I$18/'Inflation GDP Population'!$S$18</f>
        <v>1618009.705</v>
      </c>
      <c r="J18" s="160">
        <f>J$19*1000*'Inflation GDP Population'!J$18/'Inflation GDP Population'!$S$18</f>
        <v>1649482.074</v>
      </c>
      <c r="K18" s="160">
        <f>K$19*1000*'Inflation GDP Population'!K$18/'Inflation GDP Population'!$S$18</f>
        <v>1662056.679</v>
      </c>
      <c r="L18" s="160">
        <f>L$19*1000*'Inflation GDP Population'!L$18/'Inflation GDP Population'!$S$18</f>
        <v>1681423.841</v>
      </c>
      <c r="M18" s="160">
        <f>M$19*1000*'Inflation GDP Population'!M$18/'Inflation GDP Population'!$S$18</f>
        <v>1716547.349</v>
      </c>
      <c r="N18" s="160">
        <f>N$19*1000*'Inflation GDP Population'!N$18/'Inflation GDP Population'!$S$18</f>
        <v>1749467.997</v>
      </c>
      <c r="O18" s="160">
        <f>O$19*1000*'Inflation GDP Population'!O$18/'Inflation GDP Population'!$S$18</f>
        <v>1780169.917</v>
      </c>
      <c r="P18" s="160">
        <f>P$19*1000*'Inflation GDP Population'!P$18/'Inflation GDP Population'!$S$18</f>
        <v>1813109.511</v>
      </c>
      <c r="Q18" s="160">
        <f>Q$19*1000*'Inflation GDP Population'!Q$18/'Inflation GDP Population'!$S$18</f>
        <v>1831990.174</v>
      </c>
      <c r="R18" s="160">
        <f>R$19*1000*'Inflation GDP Population'!R$18/'Inflation GDP Population'!$S$18</f>
        <v>1850956.365</v>
      </c>
      <c r="S18" s="160">
        <f>S$19*1000*'Inflation GDP Population'!S$18/'Inflation GDP Population'!$S$18</f>
        <v>1885821.348</v>
      </c>
      <c r="T18" s="160">
        <f>T$19*1000*'Inflation GDP Population'!T$18/'Inflation GDP Population'!$S$18</f>
        <v>1931759.025</v>
      </c>
      <c r="U18" s="160">
        <f>U$19*1000*'Inflation GDP Population'!U$18/'Inflation GDP Population'!$S$18</f>
        <v>1969445.663</v>
      </c>
      <c r="V18" s="161">
        <f>V$19*1000*'Inflation GDP Population'!V$18/'Inflation GDP Population'!$S$18</f>
        <v>2007867.528</v>
      </c>
      <c r="W18" s="160">
        <f>W$19*1000*'Inflation GDP Population'!W$18/'Inflation GDP Population'!$S$18</f>
        <v>2047038.965</v>
      </c>
      <c r="X18" s="160">
        <f>X$19*1000*'Inflation GDP Population'!X$18/'Inflation GDP Population'!$S$18</f>
        <v>2086974.597</v>
      </c>
      <c r="Y18" s="160">
        <f>Y$19*1000*'Inflation GDP Population'!Y$18/'Inflation GDP Population'!$S$18</f>
        <v>2127689.331</v>
      </c>
      <c r="Z18" s="160">
        <f>Z$19*1000*'Inflation GDP Population'!Z$18/'Inflation GDP Population'!$S$18</f>
        <v>2169198.369</v>
      </c>
      <c r="AA18" s="160">
        <f>AA$19*1000*'Inflation GDP Population'!AA$18/'Inflation GDP Population'!$S$18</f>
        <v>2211517.205</v>
      </c>
      <c r="AB18" s="160">
        <f>AB$19*1000*'Inflation GDP Population'!AB$18/'Inflation GDP Population'!$S$18</f>
        <v>2254661.638</v>
      </c>
      <c r="AC18" s="160">
        <f>AC$19*1000*'Inflation GDP Population'!AC$18/'Inflation GDP Population'!$S$18</f>
        <v>2298647.775</v>
      </c>
      <c r="AD18" s="160">
        <f>AD$19*1000*'Inflation GDP Population'!AD$18/'Inflation GDP Population'!$S$18</f>
        <v>2343492.036</v>
      </c>
      <c r="AE18" s="160">
        <f>AE$19*1000*'Inflation GDP Population'!AE$18/'Inflation GDP Population'!$S$18</f>
        <v>2389211.163</v>
      </c>
      <c r="AF18" s="160">
        <f>AF$19*1000*'Inflation GDP Population'!AF$18/'Inflation GDP Population'!$S$18</f>
        <v>2435822.223</v>
      </c>
      <c r="AG18" s="160">
        <f>AG$19*1000*'Inflation GDP Population'!AG$18/'Inflation GDP Population'!$S$18</f>
        <v>2483342.618</v>
      </c>
      <c r="AH18" s="160">
        <f>AH$19*1000*'Inflation GDP Population'!AH$18/'Inflation GDP Population'!$S$18</f>
        <v>2531790.086</v>
      </c>
      <c r="AI18" s="160">
        <f>AI$19*1000*'Inflation GDP Population'!AI$18/'Inflation GDP Population'!$S$18</f>
        <v>2581182.715</v>
      </c>
      <c r="AJ18" s="160">
        <f>AJ$19*1000*'Inflation GDP Population'!AJ$18/'Inflation GDP Population'!$S$18</f>
        <v>2631538.943</v>
      </c>
      <c r="AK18" s="160">
        <f>AK$19*1000*'Inflation GDP Population'!AK$18/'Inflation GDP Population'!$S$18</f>
        <v>2682877.57</v>
      </c>
      <c r="AL18" s="160">
        <f>AL$19*1000*'Inflation GDP Population'!AL$18/'Inflation GDP Population'!$S$18</f>
        <v>2735217.761</v>
      </c>
      <c r="AM18" s="160">
        <f>AM$19*1000*'Inflation GDP Population'!AM$18/'Inflation GDP Population'!$S$18</f>
        <v>2788579.055</v>
      </c>
      <c r="AN18" s="160">
        <f>AN$19*1000*'Inflation GDP Population'!AN$18/'Inflation GDP Population'!$S$18</f>
        <v>2842981.373</v>
      </c>
      <c r="AO18" s="160">
        <f>AO$19*1000*'Inflation GDP Population'!AO$18/'Inflation GDP Population'!$S$18</f>
        <v>2898445.025</v>
      </c>
      <c r="AP18" s="160">
        <f>AP$19*1000*'Inflation GDP Population'!AP$18/'Inflation GDP Population'!$S$18</f>
        <v>2954990.715</v>
      </c>
      <c r="AQ18" s="160">
        <f>AQ$19*1000*'Inflation GDP Population'!AQ$18/'Inflation GDP Population'!$S$18</f>
        <v>3012639.555</v>
      </c>
      <c r="AR18" s="160">
        <f>AR$19*1000*'Inflation GDP Population'!AR$18/'Inflation GDP Population'!$S$18</f>
        <v>3071413.064</v>
      </c>
      <c r="AS18" s="160">
        <f>AS$19*1000*'Inflation GDP Population'!AS$18/'Inflation GDP Population'!$S$18</f>
        <v>3131333.183</v>
      </c>
      <c r="AT18" s="160">
        <f>AT$19*1000*'Inflation GDP Population'!AT$18/'Inflation GDP Population'!$S$18</f>
        <v>3192422.283</v>
      </c>
      <c r="AU18" s="160">
        <f>AU$19*1000*'Inflation GDP Population'!AU$18/'Inflation GDP Population'!$S$18</f>
        <v>3254703.169</v>
      </c>
      <c r="AV18" s="160">
        <f>AV$19*1000*'Inflation GDP Population'!AV$18/'Inflation GDP Population'!$S$18</f>
        <v>3318199.091</v>
      </c>
      <c r="AW18" s="160">
        <f>AW$19*1000*'Inflation GDP Population'!AW$18/'Inflation GDP Population'!$S$18</f>
        <v>3382933.753</v>
      </c>
      <c r="AX18" s="160">
        <f>AX$19*1000*'Inflation GDP Population'!AX$18/'Inflation GDP Population'!$S$18</f>
        <v>3448931.322</v>
      </c>
      <c r="AY18" s="160">
        <f>AY$19*1000*'Inflation GDP Population'!AY$18/'Inflation GDP Population'!$S$18</f>
        <v>3516216.436</v>
      </c>
      <c r="AZ18" s="160">
        <f>AZ$19*1000*'Inflation GDP Population'!AZ$18/'Inflation GDP Population'!$S$18</f>
        <v>3584814.214</v>
      </c>
    </row>
    <row r="19" ht="15.0" customHeight="1">
      <c r="A19" s="541" t="s">
        <v>1126</v>
      </c>
      <c r="B19" s="177">
        <f t="shared" ref="B19:U19" si="7">C19</f>
        <v>1885.821348</v>
      </c>
      <c r="C19" s="177">
        <f t="shared" si="7"/>
        <v>1885.821348</v>
      </c>
      <c r="D19" s="177">
        <f t="shared" si="7"/>
        <v>1885.821348</v>
      </c>
      <c r="E19" s="177">
        <f t="shared" si="7"/>
        <v>1885.821348</v>
      </c>
      <c r="F19" s="177">
        <f t="shared" si="7"/>
        <v>1885.821348</v>
      </c>
      <c r="G19" s="177">
        <f t="shared" si="7"/>
        <v>1885.821348</v>
      </c>
      <c r="H19" s="177">
        <f t="shared" si="7"/>
        <v>1885.821348</v>
      </c>
      <c r="I19" s="177">
        <f t="shared" si="7"/>
        <v>1885.821348</v>
      </c>
      <c r="J19" s="177">
        <f t="shared" si="7"/>
        <v>1885.821348</v>
      </c>
      <c r="K19" s="177">
        <f t="shared" si="7"/>
        <v>1885.821348</v>
      </c>
      <c r="L19" s="177">
        <f t="shared" si="7"/>
        <v>1885.821348</v>
      </c>
      <c r="M19" s="177">
        <f t="shared" si="7"/>
        <v>1885.821348</v>
      </c>
      <c r="N19" s="177">
        <f t="shared" si="7"/>
        <v>1885.821348</v>
      </c>
      <c r="O19" s="177">
        <f t="shared" si="7"/>
        <v>1885.821348</v>
      </c>
      <c r="P19" s="177">
        <f t="shared" si="7"/>
        <v>1885.821348</v>
      </c>
      <c r="Q19" s="177">
        <f t="shared" si="7"/>
        <v>1885.821348</v>
      </c>
      <c r="R19" s="177">
        <f t="shared" si="7"/>
        <v>1885.821348</v>
      </c>
      <c r="S19" s="177">
        <f t="shared" si="7"/>
        <v>1885.821348</v>
      </c>
      <c r="T19" s="177">
        <f t="shared" si="7"/>
        <v>1885.821348</v>
      </c>
      <c r="U19" s="177">
        <f t="shared" si="7"/>
        <v>1885.821348</v>
      </c>
      <c r="V19" s="845">
        <f>Inputs!$H$26</f>
        <v>1885.821348</v>
      </c>
      <c r="W19" s="177">
        <f t="shared" ref="W19:AY19" si="8">V$19+($AZ$19-$V$19)/($AZ$1-$V$1)</f>
        <v>1885.821348</v>
      </c>
      <c r="X19" s="177">
        <f t="shared" si="8"/>
        <v>1885.821348</v>
      </c>
      <c r="Y19" s="177">
        <f t="shared" si="8"/>
        <v>1885.821348</v>
      </c>
      <c r="Z19" s="177">
        <f t="shared" si="8"/>
        <v>1885.821348</v>
      </c>
      <c r="AA19" s="177">
        <f t="shared" si="8"/>
        <v>1885.821348</v>
      </c>
      <c r="AB19" s="177">
        <f t="shared" si="8"/>
        <v>1885.821348</v>
      </c>
      <c r="AC19" s="177">
        <f t="shared" si="8"/>
        <v>1885.821348</v>
      </c>
      <c r="AD19" s="177">
        <f t="shared" si="8"/>
        <v>1885.821348</v>
      </c>
      <c r="AE19" s="177">
        <f t="shared" si="8"/>
        <v>1885.821348</v>
      </c>
      <c r="AF19" s="177">
        <f t="shared" si="8"/>
        <v>1885.821348</v>
      </c>
      <c r="AG19" s="177">
        <f t="shared" si="8"/>
        <v>1885.821348</v>
      </c>
      <c r="AH19" s="177">
        <f t="shared" si="8"/>
        <v>1885.821348</v>
      </c>
      <c r="AI19" s="177">
        <f t="shared" si="8"/>
        <v>1885.821348</v>
      </c>
      <c r="AJ19" s="177">
        <f t="shared" si="8"/>
        <v>1885.821348</v>
      </c>
      <c r="AK19" s="177">
        <f t="shared" si="8"/>
        <v>1885.821348</v>
      </c>
      <c r="AL19" s="177">
        <f t="shared" si="8"/>
        <v>1885.821348</v>
      </c>
      <c r="AM19" s="177">
        <f t="shared" si="8"/>
        <v>1885.821348</v>
      </c>
      <c r="AN19" s="177">
        <f t="shared" si="8"/>
        <v>1885.821348</v>
      </c>
      <c r="AO19" s="177">
        <f t="shared" si="8"/>
        <v>1885.821348</v>
      </c>
      <c r="AP19" s="177">
        <f t="shared" si="8"/>
        <v>1885.821348</v>
      </c>
      <c r="AQ19" s="177">
        <f t="shared" si="8"/>
        <v>1885.821348</v>
      </c>
      <c r="AR19" s="177">
        <f t="shared" si="8"/>
        <v>1885.821348</v>
      </c>
      <c r="AS19" s="177">
        <f t="shared" si="8"/>
        <v>1885.821348</v>
      </c>
      <c r="AT19" s="177">
        <f t="shared" si="8"/>
        <v>1885.821348</v>
      </c>
      <c r="AU19" s="177">
        <f t="shared" si="8"/>
        <v>1885.821348</v>
      </c>
      <c r="AV19" s="177">
        <f t="shared" si="8"/>
        <v>1885.821348</v>
      </c>
      <c r="AW19" s="177">
        <f t="shared" si="8"/>
        <v>1885.821348</v>
      </c>
      <c r="AX19" s="177">
        <f t="shared" si="8"/>
        <v>1885.821348</v>
      </c>
      <c r="AY19" s="177">
        <f t="shared" si="8"/>
        <v>1885.821348</v>
      </c>
      <c r="AZ19" s="845">
        <f>Inputs!$H$24</f>
        <v>1885.821348</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34.39331035</v>
      </c>
      <c r="C20" s="177">
        <f t="shared" si="12"/>
        <v>35.04314572</v>
      </c>
      <c r="D20" s="177">
        <f t="shared" si="12"/>
        <v>35.70525923</v>
      </c>
      <c r="E20" s="177">
        <f t="shared" si="12"/>
        <v>36.37988287</v>
      </c>
      <c r="F20" s="177">
        <f t="shared" si="12"/>
        <v>37.06725302</v>
      </c>
      <c r="G20" s="177">
        <f t="shared" si="12"/>
        <v>37.7676105</v>
      </c>
      <c r="H20" s="177">
        <f t="shared" si="12"/>
        <v>38.48120069</v>
      </c>
      <c r="I20" s="177">
        <f t="shared" si="12"/>
        <v>39.20827363</v>
      </c>
      <c r="J20" s="177">
        <f t="shared" si="12"/>
        <v>39.94908406</v>
      </c>
      <c r="K20" s="177">
        <f t="shared" si="12"/>
        <v>40.70389154</v>
      </c>
      <c r="L20" s="177">
        <f t="shared" si="12"/>
        <v>41.47296053</v>
      </c>
      <c r="M20" s="177">
        <f t="shared" si="12"/>
        <v>42.25656049</v>
      </c>
      <c r="N20" s="177">
        <f t="shared" si="12"/>
        <v>43.05496598</v>
      </c>
      <c r="O20" s="177">
        <f t="shared" si="12"/>
        <v>43.86845672</v>
      </c>
      <c r="P20" s="177">
        <f t="shared" si="12"/>
        <v>44.69731776</v>
      </c>
      <c r="Q20" s="177">
        <f t="shared" si="12"/>
        <v>45.54183949</v>
      </c>
      <c r="R20" s="177">
        <f t="shared" si="12"/>
        <v>46.40231782</v>
      </c>
      <c r="S20" s="177">
        <f t="shared" si="12"/>
        <v>47.27905422</v>
      </c>
      <c r="T20" s="177">
        <f t="shared" si="12"/>
        <v>48.1723559</v>
      </c>
      <c r="U20" s="177">
        <f t="shared" si="12"/>
        <v>49.08253583</v>
      </c>
      <c r="V20" s="715">
        <f>if(Model!W2025&gt;0,V18*Model!W2024/(Model!W2025*10^6)+V19,V19)</f>
        <v>50.00991291</v>
      </c>
      <c r="W20" s="177">
        <f t="shared" ref="W20:AZ20" si="13">V20*(1+V40-V21)</f>
        <v>50.95481207</v>
      </c>
      <c r="X20" s="177">
        <f t="shared" si="13"/>
        <v>51.91756439</v>
      </c>
      <c r="Y20" s="177">
        <f t="shared" si="13"/>
        <v>52.89850718</v>
      </c>
      <c r="Z20" s="177">
        <f t="shared" si="13"/>
        <v>53.89798413</v>
      </c>
      <c r="AA20" s="177">
        <f t="shared" si="13"/>
        <v>54.91634543</v>
      </c>
      <c r="AB20" s="177">
        <f t="shared" si="13"/>
        <v>55.9539479</v>
      </c>
      <c r="AC20" s="177">
        <f t="shared" si="13"/>
        <v>57.01115507</v>
      </c>
      <c r="AD20" s="177">
        <f t="shared" si="13"/>
        <v>58.08833737</v>
      </c>
      <c r="AE20" s="177">
        <f t="shared" si="13"/>
        <v>59.18587221</v>
      </c>
      <c r="AF20" s="177">
        <f t="shared" si="13"/>
        <v>60.30414413</v>
      </c>
      <c r="AG20" s="177">
        <f t="shared" si="13"/>
        <v>61.44354494</v>
      </c>
      <c r="AH20" s="177">
        <f t="shared" si="13"/>
        <v>62.60447386</v>
      </c>
      <c r="AI20" s="177">
        <f t="shared" si="13"/>
        <v>63.78733765</v>
      </c>
      <c r="AJ20" s="177">
        <f t="shared" si="13"/>
        <v>64.99255075</v>
      </c>
      <c r="AK20" s="177">
        <f t="shared" si="13"/>
        <v>66.22053544</v>
      </c>
      <c r="AL20" s="177">
        <f t="shared" si="13"/>
        <v>67.47172195</v>
      </c>
      <c r="AM20" s="177">
        <f t="shared" si="13"/>
        <v>68.74654868</v>
      </c>
      <c r="AN20" s="177">
        <f t="shared" si="13"/>
        <v>70.04546229</v>
      </c>
      <c r="AO20" s="177">
        <f t="shared" si="13"/>
        <v>71.36891788</v>
      </c>
      <c r="AP20" s="177">
        <f t="shared" si="13"/>
        <v>72.71737916</v>
      </c>
      <c r="AQ20" s="177">
        <f t="shared" si="13"/>
        <v>74.09131858</v>
      </c>
      <c r="AR20" s="177">
        <f t="shared" si="13"/>
        <v>75.49121755</v>
      </c>
      <c r="AS20" s="177">
        <f t="shared" si="13"/>
        <v>76.91756653</v>
      </c>
      <c r="AT20" s="177">
        <f t="shared" si="13"/>
        <v>78.37086529</v>
      </c>
      <c r="AU20" s="177">
        <f t="shared" si="13"/>
        <v>79.85162302</v>
      </c>
      <c r="AV20" s="177">
        <f t="shared" si="13"/>
        <v>81.36035854</v>
      </c>
      <c r="AW20" s="177">
        <f t="shared" si="13"/>
        <v>82.89760047</v>
      </c>
      <c r="AX20" s="177">
        <f t="shared" si="13"/>
        <v>84.46388741</v>
      </c>
      <c r="AY20" s="177">
        <f t="shared" si="13"/>
        <v>86.05976815</v>
      </c>
      <c r="AZ20" s="177">
        <f t="shared" si="13"/>
        <v>87.68580184</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3.226823264</v>
      </c>
      <c r="X23" s="859">
        <f>X25*(1+X24)*'Inflation GDP Population'!X$18/'Inflation GDP Population'!$S$18</f>
        <v>3.259552191</v>
      </c>
      <c r="Y23" s="859">
        <f>Y25*(1+Y24)*'Inflation GDP Population'!Y$18/'Inflation GDP Population'!$S$18</f>
        <v>3.292330004</v>
      </c>
      <c r="Z23" s="859">
        <f>Z25*(1+Z24)*'Inflation GDP Population'!Z$18/'Inflation GDP Population'!$S$18</f>
        <v>3.325146155</v>
      </c>
      <c r="AA23" s="859">
        <f>AA25*(1+AA24)*'Inflation GDP Population'!AA$18/'Inflation GDP Population'!$S$18</f>
        <v>3.357989663</v>
      </c>
      <c r="AB23" s="859">
        <f>AB25*(1+AB24)*'Inflation GDP Population'!AB$18/'Inflation GDP Population'!$S$18</f>
        <v>3.390849107</v>
      </c>
      <c r="AC23" s="859">
        <f>AC25*(1+AC24)*'Inflation GDP Population'!AC$18/'Inflation GDP Population'!$S$18</f>
        <v>3.423712607</v>
      </c>
      <c r="AD23" s="859">
        <f>AD25*(1+AD24)*'Inflation GDP Population'!AD$18/'Inflation GDP Population'!$S$18</f>
        <v>3.456567817</v>
      </c>
      <c r="AE23" s="859">
        <f>AE25*(1+AE24)*'Inflation GDP Population'!AE$18/'Inflation GDP Population'!$S$18</f>
        <v>3.489401904</v>
      </c>
      <c r="AF23" s="859">
        <f>AF25*(1+AF24)*'Inflation GDP Population'!AF$18/'Inflation GDP Population'!$S$18</f>
        <v>3.52220154</v>
      </c>
      <c r="AG23" s="859">
        <f>AG25*(1+AG24)*'Inflation GDP Population'!AG$18/'Inflation GDP Population'!$S$18</f>
        <v>3.554952884</v>
      </c>
      <c r="AH23" s="859">
        <f>AH25*(1+AH24)*'Inflation GDP Population'!AH$18/'Inflation GDP Population'!$S$18</f>
        <v>3.587641567</v>
      </c>
      <c r="AI23" s="859">
        <f>AI25*(1+AI24)*'Inflation GDP Population'!AI$18/'Inflation GDP Population'!$S$18</f>
        <v>3.620252681</v>
      </c>
      <c r="AJ23" s="859">
        <f>AJ25*(1+AJ24)*'Inflation GDP Population'!AJ$18/'Inflation GDP Population'!$S$18</f>
        <v>3.652770757</v>
      </c>
      <c r="AK23" s="859">
        <f>AK25*(1+AK24)*'Inflation GDP Population'!AK$18/'Inflation GDP Population'!$S$18</f>
        <v>3.685179753</v>
      </c>
      <c r="AL23" s="859">
        <f>AL25*(1+AL24)*'Inflation GDP Population'!AL$18/'Inflation GDP Population'!$S$18</f>
        <v>3.717463037</v>
      </c>
      <c r="AM23" s="859">
        <f>AM25*(1+AM24)*'Inflation GDP Population'!AM$18/'Inflation GDP Population'!$S$18</f>
        <v>3.749603368</v>
      </c>
      <c r="AN23" s="859">
        <f>AN25*(1+AN24)*'Inflation GDP Population'!AN$18/'Inflation GDP Population'!$S$18</f>
        <v>3.781582882</v>
      </c>
      <c r="AO23" s="859">
        <f>AO25*(1+AO24)*'Inflation GDP Population'!AO$18/'Inflation GDP Population'!$S$18</f>
        <v>3.813383072</v>
      </c>
      <c r="AP23" s="859">
        <f>AP25*(1+AP24)*'Inflation GDP Population'!AP$18/'Inflation GDP Population'!$S$18</f>
        <v>3.84498477</v>
      </c>
      <c r="AQ23" s="859">
        <f>AQ25*(1+AQ24)*'Inflation GDP Population'!AQ$18/'Inflation GDP Population'!$S$18</f>
        <v>3.876368127</v>
      </c>
      <c r="AR23" s="859">
        <f>AR25*(1+AR24)*'Inflation GDP Population'!AR$18/'Inflation GDP Population'!$S$18</f>
        <v>3.907512597</v>
      </c>
      <c r="AS23" s="859">
        <f>AS25*(1+AS24)*'Inflation GDP Population'!AS$18/'Inflation GDP Population'!$S$18</f>
        <v>3.938396914</v>
      </c>
      <c r="AT23" s="859">
        <f>AT25*(1+AT24)*'Inflation GDP Population'!AT$18/'Inflation GDP Population'!$S$18</f>
        <v>3.968999073</v>
      </c>
      <c r="AU23" s="859">
        <f>AU25*(1+AU24)*'Inflation GDP Population'!AU$18/'Inflation GDP Population'!$S$18</f>
        <v>3.999296313</v>
      </c>
      <c r="AV23" s="859">
        <f>AV25*(1+AV24)*'Inflation GDP Population'!AV$18/'Inflation GDP Population'!$S$18</f>
        <v>4.029265087</v>
      </c>
      <c r="AW23" s="859">
        <f>AW25*(1+AW24)*'Inflation GDP Population'!AW$18/'Inflation GDP Population'!$S$18</f>
        <v>4.058881048</v>
      </c>
      <c r="AX23" s="859">
        <f>AX25*(1+AX24)*'Inflation GDP Population'!AX$18/'Inflation GDP Population'!$S$18</f>
        <v>4.088119025</v>
      </c>
      <c r="AY23" s="859">
        <f>AY25*(1+AY24)*'Inflation GDP Population'!AY$18/'Inflation GDP Population'!$S$18</f>
        <v>4.116952998</v>
      </c>
      <c r="AZ23" s="859">
        <f>AZ25*(1+AZ24)*'Inflation GDP Population'!AZ$18/'Inflation GDP Population'!$S$18</f>
        <v>4.145356074</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2.972689969</v>
      </c>
      <c r="X25" s="177">
        <f t="shared" si="20"/>
        <v>2.945379937</v>
      </c>
      <c r="Y25" s="177">
        <f t="shared" si="20"/>
        <v>2.918069906</v>
      </c>
      <c r="Z25" s="177">
        <f t="shared" si="20"/>
        <v>2.890759874</v>
      </c>
      <c r="AA25" s="177">
        <f t="shared" si="20"/>
        <v>2.863449843</v>
      </c>
      <c r="AB25" s="177">
        <f t="shared" si="20"/>
        <v>2.836139812</v>
      </c>
      <c r="AC25" s="177">
        <f t="shared" si="20"/>
        <v>2.80882978</v>
      </c>
      <c r="AD25" s="177">
        <f t="shared" si="20"/>
        <v>2.781519749</v>
      </c>
      <c r="AE25" s="177">
        <f t="shared" si="20"/>
        <v>2.754209717</v>
      </c>
      <c r="AF25" s="177">
        <f t="shared" si="20"/>
        <v>2.726899686</v>
      </c>
      <c r="AG25" s="177">
        <f t="shared" si="20"/>
        <v>2.699589655</v>
      </c>
      <c r="AH25" s="177">
        <f t="shared" si="20"/>
        <v>2.672279623</v>
      </c>
      <c r="AI25" s="177">
        <f t="shared" si="20"/>
        <v>2.644969592</v>
      </c>
      <c r="AJ25" s="177">
        <f t="shared" si="20"/>
        <v>2.61765956</v>
      </c>
      <c r="AK25" s="177">
        <f t="shared" si="20"/>
        <v>2.590349529</v>
      </c>
      <c r="AL25" s="177">
        <f t="shared" si="20"/>
        <v>2.563039498</v>
      </c>
      <c r="AM25" s="177">
        <f t="shared" si="20"/>
        <v>2.535729466</v>
      </c>
      <c r="AN25" s="177">
        <f t="shared" si="20"/>
        <v>2.508419435</v>
      </c>
      <c r="AO25" s="177">
        <f t="shared" si="20"/>
        <v>2.481109403</v>
      </c>
      <c r="AP25" s="177">
        <f t="shared" si="20"/>
        <v>2.453799372</v>
      </c>
      <c r="AQ25" s="177">
        <f t="shared" si="20"/>
        <v>2.426489341</v>
      </c>
      <c r="AR25" s="177">
        <f t="shared" si="20"/>
        <v>2.399179309</v>
      </c>
      <c r="AS25" s="177">
        <f t="shared" si="20"/>
        <v>2.371869278</v>
      </c>
      <c r="AT25" s="177">
        <f t="shared" si="20"/>
        <v>2.344559246</v>
      </c>
      <c r="AU25" s="177">
        <f t="shared" si="20"/>
        <v>2.317249215</v>
      </c>
      <c r="AV25" s="177">
        <f t="shared" si="20"/>
        <v>2.289939184</v>
      </c>
      <c r="AW25" s="177">
        <f t="shared" si="20"/>
        <v>2.262629152</v>
      </c>
      <c r="AX25" s="177">
        <f t="shared" si="20"/>
        <v>2.235319121</v>
      </c>
      <c r="AY25" s="177">
        <f t="shared" si="20"/>
        <v>2.208009089</v>
      </c>
      <c r="AZ25" s="865">
        <f>Inputs!$H$22</f>
        <v>2.180699058</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15.6</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50.0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15.6</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25.0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12.5</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48.0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26.8</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30.0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45.9</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1.2</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47.5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59.5</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109.6</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17.5</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262.7</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264.1</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105.7</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194.0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18.3</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86.5</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74.4</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14.6</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0.8</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7.8</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20.2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0.8</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5.3</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3.2</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5.7</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14.5</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7.9</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4.8</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23.3</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6.4</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2.1</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3.4</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153.7</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10.1</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3.2</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5650.4</v>
      </c>
      <c r="X38" s="252">
        <f t="shared" si="22"/>
        <v>2.1</v>
      </c>
      <c r="Y38" s="252">
        <f t="shared" si="22"/>
        <v>0.5</v>
      </c>
      <c r="Z38" s="252">
        <f t="shared" si="22"/>
        <v>12.2</v>
      </c>
      <c r="AA38" s="252">
        <f t="shared" si="22"/>
        <v>0.7</v>
      </c>
      <c r="AB38" s="252">
        <f t="shared" si="22"/>
        <v>1.2</v>
      </c>
      <c r="AC38" s="252">
        <f t="shared" si="22"/>
        <v>52</v>
      </c>
      <c r="AD38" s="252">
        <f t="shared" si="22"/>
        <v>204</v>
      </c>
      <c r="AE38" s="252">
        <f t="shared" si="22"/>
        <v>0.5</v>
      </c>
      <c r="AF38" s="252">
        <f t="shared" si="22"/>
        <v>0</v>
      </c>
      <c r="AG38" s="252">
        <f t="shared" si="22"/>
        <v>0</v>
      </c>
      <c r="AH38" s="252">
        <f t="shared" si="22"/>
        <v>2.6</v>
      </c>
      <c r="AI38" s="252">
        <f t="shared" si="22"/>
        <v>188</v>
      </c>
      <c r="AJ38" s="252">
        <f t="shared" si="22"/>
        <v>1.6</v>
      </c>
      <c r="AK38" s="252">
        <f t="shared" si="22"/>
        <v>0.1</v>
      </c>
      <c r="AL38" s="252">
        <f t="shared" si="22"/>
        <v>52.6</v>
      </c>
      <c r="AM38" s="252">
        <f t="shared" si="22"/>
        <v>0.3</v>
      </c>
      <c r="AN38" s="252">
        <f t="shared" si="22"/>
        <v>27</v>
      </c>
      <c r="AO38" s="252">
        <f t="shared" si="22"/>
        <v>12.2</v>
      </c>
      <c r="AP38" s="252">
        <f t="shared" si="22"/>
        <v>40</v>
      </c>
      <c r="AQ38" s="252">
        <f t="shared" si="22"/>
        <v>0.4</v>
      </c>
      <c r="AR38" s="252">
        <f t="shared" si="22"/>
        <v>281</v>
      </c>
      <c r="AS38" s="252">
        <f t="shared" si="22"/>
        <v>242.2</v>
      </c>
      <c r="AT38" s="252">
        <f t="shared" si="22"/>
        <v>181.8</v>
      </c>
      <c r="AU38" s="252">
        <f t="shared" si="22"/>
        <v>0.4</v>
      </c>
      <c r="AV38" s="252">
        <f t="shared" si="22"/>
        <v>10.4</v>
      </c>
      <c r="AW38" s="252">
        <f t="shared" si="22"/>
        <v>0.2</v>
      </c>
      <c r="AX38" s="252">
        <f t="shared" si="22"/>
        <v>0.2</v>
      </c>
      <c r="AY38" s="252">
        <f t="shared" si="22"/>
        <v>4</v>
      </c>
      <c r="AZ38" s="252">
        <f t="shared" si="22"/>
        <v>12.5</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6.4</v>
      </c>
      <c r="W58" s="252">
        <f t="shared" si="24"/>
        <v>6.4</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2.0</v>
      </c>
      <c r="W59" s="252">
        <f t="shared" si="24"/>
        <v>2</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7.5</v>
      </c>
      <c r="W60" s="252">
        <f t="shared" si="24"/>
        <v>7.5</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4.5</v>
      </c>
      <c r="W61" s="252">
        <f t="shared" si="24"/>
        <v>4.5</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75.0</v>
      </c>
      <c r="W64" s="252">
        <f t="shared" si="24"/>
        <v>75</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11.5</v>
      </c>
      <c r="W65" s="252">
        <f t="shared" si="24"/>
        <v>11.5</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5.3</v>
      </c>
      <c r="W66" s="252">
        <f t="shared" si="24"/>
        <v>5.3</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50.0</v>
      </c>
      <c r="W67" s="252">
        <f t="shared" si="24"/>
        <v>50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50.0</v>
      </c>
      <c r="W68" s="252">
        <f t="shared" si="24"/>
        <v>50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6.0</v>
      </c>
      <c r="W69" s="252">
        <f t="shared" si="24"/>
        <v>6</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1.1</v>
      </c>
      <c r="W70" s="252">
        <f t="shared" si="24"/>
        <v>1.1</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13.2</v>
      </c>
      <c r="W71" s="252">
        <f t="shared" si="24"/>
        <v>13.2</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17.6</v>
      </c>
      <c r="W72" s="252">
        <f t="shared" si="24"/>
        <v>17.6</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2.0</v>
      </c>
      <c r="W73" s="252">
        <f t="shared" si="24"/>
        <v>2</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v>
      </c>
      <c r="W74" s="252">
        <f t="shared" si="24"/>
        <v>2</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131.6</v>
      </c>
      <c r="W75" s="252">
        <f t="shared" si="24"/>
        <v>131.6</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46.8</v>
      </c>
      <c r="W76" s="252">
        <f t="shared" si="24"/>
        <v>46.8</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67.6</v>
      </c>
      <c r="W77" s="252">
        <f t="shared" si="24"/>
        <v>67.6</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661.0</v>
      </c>
      <c r="W78" s="252">
        <f t="shared" si="24"/>
        <v>661</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225.2</v>
      </c>
      <c r="W79" s="252">
        <f t="shared" si="24"/>
        <v>225.2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351.6</v>
      </c>
      <c r="W80" s="252">
        <f t="shared" si="24"/>
        <v>351.6</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485.4</v>
      </c>
      <c r="W81" s="252">
        <f t="shared" si="24"/>
        <v>485.4</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69.1</v>
      </c>
      <c r="W82" s="252">
        <f t="shared" si="24"/>
        <v>69.1</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414.9</v>
      </c>
      <c r="W83" s="252">
        <f t="shared" si="24"/>
        <v>414.9</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414.0</v>
      </c>
      <c r="W84" s="252">
        <f t="shared" si="24"/>
        <v>414</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633.4</v>
      </c>
      <c r="W85" s="252">
        <f t="shared" si="24"/>
        <v>633.4</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580.0</v>
      </c>
      <c r="W86" s="252">
        <f t="shared" si="24"/>
        <v>580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643.3</v>
      </c>
      <c r="W88" s="252">
        <f t="shared" si="24"/>
        <v>643.3</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69.0</v>
      </c>
      <c r="W89" s="252">
        <f t="shared" si="24"/>
        <v>69</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360.6</v>
      </c>
      <c r="W91" s="252">
        <f t="shared" si="24"/>
        <v>360.6</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170.0</v>
      </c>
      <c r="W92" s="252">
        <f t="shared" si="24"/>
        <v>170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55.6</v>
      </c>
      <c r="W95" s="252">
        <f t="shared" si="24"/>
        <v>55.6</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6.8</v>
      </c>
      <c r="W96" s="252">
        <f t="shared" si="24"/>
        <v>6.8</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3.0</v>
      </c>
      <c r="W97" s="252">
        <f t="shared" si="24"/>
        <v>3</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7.4</v>
      </c>
      <c r="W98" s="252">
        <f t="shared" si="24"/>
        <v>7.4</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2.1</v>
      </c>
      <c r="W100" s="252">
        <f t="shared" si="24"/>
        <v>0</v>
      </c>
      <c r="X100" s="252">
        <f t="shared" ref="X100:BA100" si="84">IF(AND(X$39-$A100&gt;$V$26,SUM($W100:W100)&lt;&gt;$V100),$V100,0)</f>
        <v>2.1</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0.5</v>
      </c>
      <c r="W101" s="252">
        <f t="shared" si="24"/>
        <v>0</v>
      </c>
      <c r="X101" s="252">
        <f t="shared" ref="X101:BA101" si="85">IF(AND(X$39-$A101&gt;$V$26,SUM($W101:W101)&lt;&gt;$V101),$V101,0)</f>
        <v>0</v>
      </c>
      <c r="Y101" s="252">
        <f t="shared" si="85"/>
        <v>0.5</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12.2</v>
      </c>
      <c r="W102" s="252">
        <f t="shared" si="24"/>
        <v>0</v>
      </c>
      <c r="X102" s="252">
        <f t="shared" ref="X102:BA102" si="86">IF(AND(X$39-$A102&gt;$V$26,SUM($W102:W102)&lt;&gt;$V102),$V102,0)</f>
        <v>0</v>
      </c>
      <c r="Y102" s="252">
        <f t="shared" si="86"/>
        <v>0</v>
      </c>
      <c r="Z102" s="252">
        <f t="shared" si="86"/>
        <v>12.2</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0.7</v>
      </c>
      <c r="W103" s="252">
        <f t="shared" si="24"/>
        <v>0</v>
      </c>
      <c r="X103" s="252">
        <f t="shared" ref="X103:BA103" si="87">IF(AND(X$39-$A103&gt;$V$26,SUM($W103:W103)&lt;&gt;$V103),$V103,0)</f>
        <v>0</v>
      </c>
      <c r="Y103" s="252">
        <f t="shared" si="87"/>
        <v>0</v>
      </c>
      <c r="Z103" s="252">
        <f t="shared" si="87"/>
        <v>0</v>
      </c>
      <c r="AA103" s="252">
        <f t="shared" si="87"/>
        <v>0.7</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1.2</v>
      </c>
      <c r="W104" s="252">
        <f t="shared" si="24"/>
        <v>0</v>
      </c>
      <c r="X104" s="252">
        <f t="shared" ref="X104:BA104" si="88">IF(AND(X$39-$A104&gt;$V$26,SUM($W104:W104)&lt;&gt;$V104),$V104,0)</f>
        <v>0</v>
      </c>
      <c r="Y104" s="252">
        <f t="shared" si="88"/>
        <v>0</v>
      </c>
      <c r="Z104" s="252">
        <f t="shared" si="88"/>
        <v>0</v>
      </c>
      <c r="AA104" s="252">
        <f t="shared" si="88"/>
        <v>0</v>
      </c>
      <c r="AB104" s="252">
        <f t="shared" si="88"/>
        <v>1.2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52.0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52</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204.0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204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0.5</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0.5</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2.6</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2.6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188.0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188</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1.6</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1.6</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0.1</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0.1</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52.6</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52.6</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0.3</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0.3</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27.0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27</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12.2</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12.2</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40.0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40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0.4</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0.4</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281.0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281</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242.2</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242.2</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181.8</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181.8</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0.4</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0.4</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10.4</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10.4</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0.2</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0.2</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0.2</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0.2</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4.0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4</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12.5</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12.5</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2</v>
      </c>
      <c r="AI46" s="252">
        <f t="shared" si="34"/>
        <v>17.5</v>
      </c>
      <c r="AJ46" s="252">
        <f t="shared" si="34"/>
        <v>3.8</v>
      </c>
      <c r="AK46" s="252">
        <f t="shared" si="34"/>
        <v>4</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7.67</v>
      </c>
      <c r="BA46" s="253">
        <f t="shared" si="34"/>
        <v>2.89</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2.0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2</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17.5</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17.5</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3.8</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3.8</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7.669999999999998</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7.67</v>
      </c>
      <c r="BA152" s="252">
        <f t="shared" si="140"/>
        <v>0</v>
      </c>
    </row>
    <row r="153" ht="15.75" customHeight="1">
      <c r="A153" s="744">
        <v>2034.0</v>
      </c>
      <c r="V153" s="747">
        <v>2.8900000000000006</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2.89</v>
      </c>
    </row>
    <row r="154" ht="15.75" customHeight="1">
      <c r="A154" s="744">
        <v>2035.0</v>
      </c>
      <c r="V154" s="747">
        <v>3.09</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