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<sst xmlns="http://schemas.openxmlformats.org/spreadsheetml/2006/main" count="3089" uniqueCount="1163">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</sst>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2116382133"/>
        <c:axId val="1684538329"/>
      </c:barChart>
      <c:catAx>
        <c:axId val="21163821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84538329"/>
      </c:catAx>
      <c:valAx>
        <c:axId val="1684538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6382133"/>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124031109"/>
        <c:axId val="1368366410"/>
      </c:lineChart>
      <c:catAx>
        <c:axId val="112403110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368366410"/>
      </c:catAx>
      <c:valAx>
        <c:axId val="136836641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4031109"/>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026579687"/>
        <c:axId val="1566221762"/>
      </c:lineChart>
      <c:catAx>
        <c:axId val="10265796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66221762"/>
      </c:catAx>
      <c:valAx>
        <c:axId val="1566221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6579687"/>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720521299"/>
        <c:axId val="612493769"/>
      </c:barChart>
      <c:catAx>
        <c:axId val="72052129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12493769"/>
      </c:catAx>
      <c:valAx>
        <c:axId val="61249376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0521299"/>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2138172963"/>
        <c:axId val="1149589768"/>
      </c:lineChart>
      <c:catAx>
        <c:axId val="21381729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49589768"/>
      </c:catAx>
      <c:valAx>
        <c:axId val="1149589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8172963"/>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701145212"/>
        <c:axId val="1806665768"/>
      </c:lineChart>
      <c:catAx>
        <c:axId val="170114521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06665768"/>
      </c:catAx>
      <c:valAx>
        <c:axId val="18066657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1145212"/>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995947550"/>
        <c:axId val="1454594637"/>
      </c:lineChart>
      <c:catAx>
        <c:axId val="99594755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54594637"/>
      </c:catAx>
      <c:valAx>
        <c:axId val="1454594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5947550"/>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160135884"/>
        <c:axId val="2076763678"/>
      </c:lineChart>
      <c:catAx>
        <c:axId val="116013588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76763678"/>
      </c:catAx>
      <c:valAx>
        <c:axId val="2076763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0135884"/>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291365077"/>
        <c:axId val="1253218607"/>
      </c:areaChart>
      <c:catAx>
        <c:axId val="2913650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253218607"/>
      </c:catAx>
      <c:valAx>
        <c:axId val="12532186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1365077"/>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490005786"/>
        <c:axId val="916109584"/>
      </c:lineChart>
      <c:catAx>
        <c:axId val="4900057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916109584"/>
      </c:catAx>
      <c:valAx>
        <c:axId val="9161095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0005786"/>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502320752"/>
        <c:axId val="1491717945"/>
      </c:lineChart>
      <c:catAx>
        <c:axId val="15023207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491717945"/>
      </c:catAx>
      <c:valAx>
        <c:axId val="14917179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2320752"/>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447362269"/>
        <c:axId val="1681863942"/>
      </c:lineChart>
      <c:catAx>
        <c:axId val="14473622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81863942"/>
      </c:catAx>
      <c:valAx>
        <c:axId val="16818639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7362269"/>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684189089"/>
        <c:axId val="1717249516"/>
      </c:lineChart>
      <c:catAx>
        <c:axId val="16841890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7249516"/>
      </c:catAx>
      <c:valAx>
        <c:axId val="17172495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84189089"/>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28691214"/>
        <c:axId val="18779655"/>
      </c:scatterChart>
      <c:valAx>
        <c:axId val="1286912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79655"/>
      </c:valAx>
      <c:valAx>
        <c:axId val="18779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691214"/>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413028563"/>
        <c:axId val="1661915832"/>
      </c:lineChart>
      <c:catAx>
        <c:axId val="41302856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61915832"/>
      </c:catAx>
      <c:valAx>
        <c:axId val="1661915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3028563"/>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17298103"/>
        <c:axId val="1173325877"/>
      </c:lineChart>
      <c:catAx>
        <c:axId val="172981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73325877"/>
      </c:catAx>
      <c:valAx>
        <c:axId val="11733258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98103"/>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665900552"/>
        <c:axId val="345114277"/>
      </c:lineChart>
      <c:catAx>
        <c:axId val="16659005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5114277"/>
      </c:catAx>
      <c:valAx>
        <c:axId val="3451142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5900552"/>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289482286"/>
        <c:axId val="1881706181"/>
      </c:lineChart>
      <c:catAx>
        <c:axId val="28948228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881706181"/>
      </c:catAx>
      <c:valAx>
        <c:axId val="188170618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9482286"/>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2104658806"/>
        <c:axId val="131746773"/>
      </c:lineChart>
      <c:catAx>
        <c:axId val="21046588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1746773"/>
      </c:catAx>
      <c:valAx>
        <c:axId val="131746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4658806"/>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581464217"/>
        <c:axId val="1574861375"/>
      </c:lineChart>
      <c:catAx>
        <c:axId val="15814642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74861375"/>
      </c:catAx>
      <c:valAx>
        <c:axId val="15748613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1464217"/>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368963172"/>
        <c:axId val="877058162"/>
      </c:lineChart>
      <c:catAx>
        <c:axId val="136896317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77058162"/>
      </c:catAx>
      <c:valAx>
        <c:axId val="8770581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8963172"/>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676719111"/>
        <c:axId val="218670824"/>
      </c:scatterChart>
      <c:valAx>
        <c:axId val="167671911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8670824"/>
      </c:valAx>
      <c:valAx>
        <c:axId val="2186708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76719111"/>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1215624361"/>
        <c:axId val="1887167968"/>
      </c:scatterChart>
      <c:valAx>
        <c:axId val="12156243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7167968"/>
      </c:valAx>
      <c:valAx>
        <c:axId val="18871679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5624361"/>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2012487199"/>
        <c:axId val="700303413"/>
      </c:scatterChart>
      <c:valAx>
        <c:axId val="20124871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0303413"/>
      </c:valAx>
      <c:valAx>
        <c:axId val="7003034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2487199"/>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931779209"/>
        <c:axId val="1852391883"/>
      </c:lineChart>
      <c:catAx>
        <c:axId val="193177920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52391883"/>
      </c:catAx>
      <c:valAx>
        <c:axId val="18523918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31779209"/>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896727565"/>
        <c:axId val="72801090"/>
      </c:lineChart>
      <c:catAx>
        <c:axId val="8967275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2801090"/>
      </c:catAx>
      <c:valAx>
        <c:axId val="72801090"/>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6727565"/>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499487597"/>
        <c:axId val="2040054299"/>
      </c:lineChart>
      <c:catAx>
        <c:axId val="499487597"/>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40054299"/>
      </c:catAx>
      <c:valAx>
        <c:axId val="2040054299"/>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9487597"/>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650784412"/>
        <c:axId val="48010600"/>
      </c:scatterChart>
      <c:valAx>
        <c:axId val="16507844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8010600"/>
      </c:valAx>
      <c:valAx>
        <c:axId val="48010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0784412"/>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702348054"/>
        <c:axId val="1489416052"/>
      </c:scatterChart>
      <c:valAx>
        <c:axId val="7023480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9416052"/>
      </c:valAx>
      <c:valAx>
        <c:axId val="14894160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348054"/>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52156157"/>
        <c:axId val="941552040"/>
      </c:lineChart>
      <c:catAx>
        <c:axId val="5215615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41552040"/>
      </c:catAx>
      <c:valAx>
        <c:axId val="941552040"/>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2156157"/>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375304834"/>
        <c:axId val="1125337500"/>
      </c:scatterChart>
      <c:valAx>
        <c:axId val="137530483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5337500"/>
      </c:valAx>
      <c:valAx>
        <c:axId val="11253375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5304834"/>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593909465"/>
        <c:axId val="1790084250"/>
      </c:scatterChart>
      <c:valAx>
        <c:axId val="5939094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90084250"/>
      </c:valAx>
      <c:valAx>
        <c:axId val="17900842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3909465"/>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352456380"/>
        <c:axId val="1426689497"/>
      </c:lineChart>
      <c:catAx>
        <c:axId val="13524563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426689497"/>
      </c:catAx>
      <c:valAx>
        <c:axId val="142668949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52456380"/>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411238406"/>
        <c:axId val="185300728"/>
      </c:lineChart>
      <c:catAx>
        <c:axId val="14112384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5300728"/>
      </c:catAx>
      <c:valAx>
        <c:axId val="18530072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11238406"/>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283569333"/>
        <c:axId val="563442186"/>
      </c:lineChart>
      <c:catAx>
        <c:axId val="28356933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563442186"/>
      </c:catAx>
      <c:valAx>
        <c:axId val="563442186"/>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83569333"/>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616039069"/>
        <c:axId val="1397712380"/>
      </c:lineChart>
      <c:catAx>
        <c:axId val="6160390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397712380"/>
      </c:catAx>
      <c:valAx>
        <c:axId val="139771238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16039069"/>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490011576"/>
        <c:axId val="1968518603"/>
      </c:scatterChart>
      <c:valAx>
        <c:axId val="149001157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68518603"/>
      </c:valAx>
      <c:valAx>
        <c:axId val="196851860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49001157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1081710024"/>
        <c:axId val="414733355"/>
      </c:scatterChart>
      <c:valAx>
        <c:axId val="108171002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14733355"/>
      </c:valAx>
      <c:valAx>
        <c:axId val="414733355"/>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81710024"/>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128766734"/>
        <c:axId val="1663409704"/>
      </c:scatterChart>
      <c:valAx>
        <c:axId val="112876673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663409704"/>
      </c:valAx>
      <c:valAx>
        <c:axId val="166340970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12876673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143901812"/>
        <c:axId val="2019449004"/>
      </c:scatterChart>
      <c:valAx>
        <c:axId val="1439018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9449004"/>
      </c:valAx>
      <c:valAx>
        <c:axId val="2019449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3901812"/>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988058873"/>
        <c:axId val="625581962"/>
      </c:scatterChart>
      <c:valAx>
        <c:axId val="9880588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5581962"/>
      </c:valAx>
      <c:valAx>
        <c:axId val="6255819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8058873"/>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1025313983"/>
        <c:axId val="146903148"/>
      </c:lineChart>
      <c:catAx>
        <c:axId val="102531398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6903148"/>
      </c:catAx>
      <c:valAx>
        <c:axId val="146903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25313983"/>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1120891291"/>
        <c:axId val="1825081537"/>
      </c:scatterChart>
      <c:valAx>
        <c:axId val="112089129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5081537"/>
      </c:valAx>
      <c:valAx>
        <c:axId val="1825081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0891291"/>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900633687"/>
        <c:axId val="583663527"/>
      </c:scatterChart>
      <c:valAx>
        <c:axId val="19006336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3663527"/>
      </c:valAx>
      <c:valAx>
        <c:axId val="5836635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0633687"/>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141752189"/>
        <c:axId val="2138627432"/>
      </c:lineChart>
      <c:catAx>
        <c:axId val="11417521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8627432"/>
      </c:catAx>
      <c:valAx>
        <c:axId val="21386274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41752189"/>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738489065"/>
        <c:axId val="1006149331"/>
      </c:scatterChart>
      <c:valAx>
        <c:axId val="73848906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006149331"/>
      </c:valAx>
      <c:valAx>
        <c:axId val="10061493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738489065"/>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739590209"/>
        <c:axId val="1829799731"/>
      </c:scatterChart>
      <c:valAx>
        <c:axId val="7395902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9799731"/>
      </c:valAx>
      <c:valAx>
        <c:axId val="1829799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9590209"/>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227208969"/>
        <c:axId val="748074378"/>
      </c:scatterChart>
      <c:valAx>
        <c:axId val="12272089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8074378"/>
      </c:valAx>
      <c:valAx>
        <c:axId val="748074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7208969"/>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647279724"/>
        <c:axId val="1915386169"/>
      </c:scatterChart>
      <c:valAx>
        <c:axId val="164727972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15386169"/>
      </c:valAx>
      <c:valAx>
        <c:axId val="19153861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7279724"/>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133015256"/>
        <c:axId val="1125530151"/>
      </c:scatterChart>
      <c:valAx>
        <c:axId val="11330152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5530151"/>
      </c:valAx>
      <c:valAx>
        <c:axId val="11255301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3015256"/>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155930860"/>
        <c:axId val="1409548139"/>
      </c:scatterChart>
      <c:valAx>
        <c:axId val="11559308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09548139"/>
      </c:valAx>
      <c:valAx>
        <c:axId val="14095481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55930860"/>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703719558"/>
        <c:axId val="311599571"/>
      </c:scatterChart>
      <c:valAx>
        <c:axId val="1703719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1599571"/>
      </c:valAx>
      <c:valAx>
        <c:axId val="3115995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3719558"/>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248291939"/>
        <c:axId val="976978411"/>
      </c:scatterChart>
      <c:valAx>
        <c:axId val="12482919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6978411"/>
      </c:valAx>
      <c:valAx>
        <c:axId val="9769784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8291939"/>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833453479"/>
        <c:axId val="112385345"/>
      </c:scatterChart>
      <c:valAx>
        <c:axId val="83345347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2385345"/>
      </c:valAx>
      <c:valAx>
        <c:axId val="1123853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33453479"/>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654563185"/>
        <c:axId val="875405673"/>
      </c:scatterChart>
      <c:valAx>
        <c:axId val="6545631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5405673"/>
      </c:valAx>
      <c:valAx>
        <c:axId val="8754056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4563185"/>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915685706"/>
        <c:axId val="647728245"/>
      </c:lineChart>
      <c:catAx>
        <c:axId val="91568570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47728245"/>
      </c:catAx>
      <c:valAx>
        <c:axId val="6477282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5685706"/>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97615773"/>
        <c:axId val="1381104867"/>
      </c:lineChart>
      <c:catAx>
        <c:axId val="976157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81104867"/>
      </c:catAx>
      <c:valAx>
        <c:axId val="1381104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615773"/>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918727419"/>
        <c:axId val="1953862995"/>
      </c:lineChart>
      <c:catAx>
        <c:axId val="9187274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53862995"/>
      </c:catAx>
      <c:valAx>
        <c:axId val="1953862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18727419"/>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2075347736"/>
        <c:axId val="934288108"/>
      </c:lineChart>
      <c:catAx>
        <c:axId val="207534773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34288108"/>
      </c:catAx>
      <c:valAx>
        <c:axId val="9342881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75347736"/>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272230458"/>
        <c:axId val="1334788088"/>
      </c:scatterChart>
      <c:valAx>
        <c:axId val="12722304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4788088"/>
      </c:valAx>
      <c:valAx>
        <c:axId val="13347880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2230458"/>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040506199"/>
        <c:axId val="1305476157"/>
      </c:lineChart>
      <c:catAx>
        <c:axId val="10405061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05476157"/>
      </c:catAx>
      <c:valAx>
        <c:axId val="13054761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40506199"/>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1491199016"/>
        <c:axId val="1241936100"/>
      </c:lineChart>
      <c:catAx>
        <c:axId val="149119901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241936100"/>
      </c:catAx>
      <c:valAx>
        <c:axId val="124193610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1491199016"/>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875582427"/>
        <c:axId val="1321138321"/>
      </c:lineChart>
      <c:catAx>
        <c:axId val="87558242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21138321"/>
      </c:catAx>
      <c:valAx>
        <c:axId val="13211383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75582427"/>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285017590"/>
        <c:axId val="232779042"/>
      </c:scatterChart>
      <c:valAx>
        <c:axId val="12850175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2779042"/>
      </c:valAx>
      <c:valAx>
        <c:axId val="2327790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5017590"/>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1769849939"/>
        <c:axId val="2020185984"/>
      </c:scatterChart>
      <c:valAx>
        <c:axId val="176984993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0185984"/>
      </c:valAx>
      <c:valAx>
        <c:axId val="20201859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9849939"/>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897133564"/>
        <c:axId val="1824195443"/>
      </c:scatterChart>
      <c:valAx>
        <c:axId val="8971335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4195443"/>
      </c:valAx>
      <c:valAx>
        <c:axId val="18241954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7133564"/>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591792349"/>
        <c:axId val="1581260741"/>
      </c:scatterChart>
      <c:valAx>
        <c:axId val="15917923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1260741"/>
      </c:valAx>
      <c:valAx>
        <c:axId val="15812607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91792349"/>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240130290"/>
        <c:axId val="2117534243"/>
      </c:scatterChart>
      <c:valAx>
        <c:axId val="2401302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17534243"/>
      </c:valAx>
      <c:valAx>
        <c:axId val="21175342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013029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168653277"/>
        <c:axId val="1881340977"/>
      </c:scatterChart>
      <c:valAx>
        <c:axId val="11686532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1340977"/>
      </c:valAx>
      <c:valAx>
        <c:axId val="18813409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68653277"/>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1975518890"/>
        <c:axId val="1546954915"/>
      </c:scatterChart>
      <c:valAx>
        <c:axId val="197551889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6954915"/>
      </c:valAx>
      <c:valAx>
        <c:axId val="15469549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75518890"/>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521035467"/>
        <c:axId val="292088904"/>
      </c:scatterChart>
      <c:valAx>
        <c:axId val="15210354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2088904"/>
      </c:valAx>
      <c:valAx>
        <c:axId val="292088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1035467"/>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335405818"/>
        <c:axId val="1203885808"/>
      </c:scatterChart>
      <c:valAx>
        <c:axId val="3354058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03885808"/>
      </c:valAx>
      <c:valAx>
        <c:axId val="1203885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35405818"/>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791456501"/>
        <c:axId val="1973660152"/>
      </c:lineChart>
      <c:catAx>
        <c:axId val="79145650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73660152"/>
      </c:catAx>
      <c:valAx>
        <c:axId val="197366015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1456501"/>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866894991"/>
        <c:axId val="942363062"/>
      </c:lineChart>
      <c:catAx>
        <c:axId val="86689499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942363062"/>
      </c:catAx>
      <c:valAx>
        <c:axId val="942363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6894991"/>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1624487099"/>
        <c:axId val="609996716"/>
      </c:lineChart>
      <c:catAx>
        <c:axId val="162448709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09996716"/>
      </c:catAx>
      <c:valAx>
        <c:axId val="60999671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1624487099"/>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1844946094"/>
        <c:axId val="1342202576"/>
      </c:scatterChart>
      <c:valAx>
        <c:axId val="18449460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2202576"/>
      </c:valAx>
      <c:valAx>
        <c:axId val="1342202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44946094"/>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859355037"/>
        <c:axId val="1425367863"/>
      </c:scatterChart>
      <c:valAx>
        <c:axId val="859355037"/>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25367863"/>
      </c:valAx>
      <c:valAx>
        <c:axId val="142536786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859355037"/>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483504615"/>
        <c:axId val="2120682241"/>
      </c:scatterChart>
      <c:valAx>
        <c:axId val="483504615"/>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120682241"/>
      </c:valAx>
      <c:valAx>
        <c:axId val="212068224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83504615"/>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3209.75657318767</v>
      </c>
      <c r="I3">
        <v>13.71718361982</v>
      </c>
      <c r="J3" s="41">
        <f t="shared" ref="J3:J13" si="1">I3/sum(I$3:I$13,I$15)</f>
        <v>0.06000000001</v>
      </c>
      <c r="K3" s="43"/>
      <c r="L3" s="32"/>
      <c r="M3" s="32"/>
      <c r="N3" s="32"/>
    </row>
    <row r="4" ht="15.75" customHeight="1">
      <c r="A4" s="38" t="s">
        <v>153</v>
      </c>
      <c r="B4" s="39">
        <v>0.1176</v>
      </c>
      <c r="C4" s="40">
        <v>0.181</v>
      </c>
      <c r="D4" s="41"/>
      <c r="E4" s="24"/>
      <c r="F4" s="24"/>
      <c r="G4" s="42" t="s">
        <v>153</v>
      </c>
      <c r="H4">
        <v>1373.58643933216</v>
      </c>
      <c r="I4">
        <v>11.4309863481222</v>
      </c>
      <c r="J4" s="41">
        <f t="shared" si="1"/>
        <v>0.05</v>
      </c>
      <c r="K4" s="43"/>
      <c r="L4" s="32"/>
      <c r="M4" s="32"/>
      <c r="N4" s="32"/>
    </row>
    <row r="5" ht="15.75" customHeight="1">
      <c r="A5" s="44" t="s">
        <v>154</v>
      </c>
      <c r="B5" s="22" t="s">
        <v>155</v>
      </c>
      <c r="C5" s="45" t="s">
        <v>156</v>
      </c>
      <c r="D5" s="41"/>
      <c r="E5" s="24"/>
      <c r="F5" s="24"/>
      <c r="G5" s="46" t="s">
        <v>157</v>
      </c>
      <c r="H5">
        <v>13643.3351909933</v>
      </c>
      <c r="I5">
        <v>38.6012377932848</v>
      </c>
      <c r="J5" s="41">
        <f t="shared" si="1"/>
        <v>0.1688447375</v>
      </c>
      <c r="K5" s="43"/>
      <c r="L5" s="32"/>
      <c r="M5" s="32"/>
      <c r="N5" s="32"/>
    </row>
    <row r="6" ht="15.75" customHeight="1">
      <c r="A6" s="44" t="s">
        <v>158</v>
      </c>
      <c r="B6" s="47" t="s">
        <v>159</v>
      </c>
      <c r="C6" s="48" t="s">
        <v>159</v>
      </c>
      <c r="D6" s="41"/>
      <c r="E6" s="24"/>
      <c r="F6" s="24"/>
      <c r="G6" s="46" t="s">
        <v>158</v>
      </c>
      <c r="H6">
        <v>15271.6160125611</v>
      </c>
      <c r="I6">
        <v>4.58495109849642</v>
      </c>
      <c r="J6" s="41">
        <f t="shared" si="1"/>
        <v>0.02005492334</v>
      </c>
      <c r="K6" s="43"/>
      <c r="L6" s="32"/>
      <c r="M6" s="32"/>
      <c r="N6" s="32"/>
    </row>
    <row r="7" ht="15.75" customHeight="1">
      <c r="A7" s="38" t="s">
        <v>160</v>
      </c>
      <c r="B7" s="39">
        <v>0.055</v>
      </c>
      <c r="C7" s="40">
        <v>0.07970868105778128</v>
      </c>
      <c r="D7" s="41"/>
      <c r="E7" s="24"/>
      <c r="F7" s="24"/>
      <c r="G7" s="42" t="s">
        <v>160</v>
      </c>
      <c r="H7">
        <v>312.050641261155</v>
      </c>
      <c r="I7">
        <v>2.28619726962445</v>
      </c>
      <c r="J7" s="41">
        <f t="shared" si="1"/>
        <v>0.01</v>
      </c>
      <c r="K7" s="43"/>
      <c r="L7" s="32"/>
      <c r="M7" s="32"/>
      <c r="N7" s="32"/>
    </row>
    <row r="8" ht="15.75" customHeight="1">
      <c r="A8" s="44" t="s">
        <v>161</v>
      </c>
      <c r="B8" s="39">
        <v>0.1442</v>
      </c>
      <c r="C8" s="40">
        <v>0.026480274320664382</v>
      </c>
      <c r="D8" s="41"/>
      <c r="E8" s="24"/>
      <c r="F8" s="24"/>
      <c r="G8" s="46" t="s">
        <v>161</v>
      </c>
      <c r="H8">
        <v>4061906.6112</v>
      </c>
      <c r="I8">
        <v>112.337715084705</v>
      </c>
      <c r="J8" s="41">
        <f t="shared" si="1"/>
        <v>0.4913736736</v>
      </c>
      <c r="K8" s="43"/>
      <c r="L8" s="32"/>
      <c r="M8" s="32"/>
      <c r="N8" s="32"/>
    </row>
    <row r="9" ht="15.75" customHeight="1">
      <c r="A9" s="38" t="s">
        <v>162</v>
      </c>
      <c r="B9" s="39">
        <v>0.0824</v>
      </c>
      <c r="C9" s="40">
        <v>0.07728600020376007</v>
      </c>
      <c r="D9" s="41"/>
      <c r="E9" s="24"/>
      <c r="F9" s="24"/>
      <c r="G9" s="42" t="s">
        <v>162</v>
      </c>
      <c r="H9">
        <v>21701.1039972345</v>
      </c>
      <c r="I9">
        <v>45.661455748392</v>
      </c>
      <c r="J9" s="41">
        <f t="shared" si="1"/>
        <v>0.1997266656</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0.0</v>
      </c>
      <c r="I14">
        <v>0.0</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340.0</v>
      </c>
      <c r="I16">
        <v>0.0</v>
      </c>
      <c r="J16" s="32"/>
      <c r="K16" s="43"/>
      <c r="L16" s="32"/>
      <c r="M16" s="32"/>
      <c r="N16" s="32"/>
    </row>
    <row r="17" ht="15.75" customHeight="1">
      <c r="A17" s="32"/>
      <c r="B17" s="32"/>
      <c r="C17" s="32"/>
      <c r="D17" s="32"/>
      <c r="E17" s="32"/>
      <c r="F17" s="52"/>
      <c r="G17" s="57" t="s">
        <v>174</v>
      </c>
      <c r="H17">
        <v>280.0</v>
      </c>
      <c r="I17">
        <v>0.0</v>
      </c>
      <c r="J17" s="32"/>
      <c r="K17" s="43"/>
      <c r="L17" s="32"/>
      <c r="M17" s="32"/>
      <c r="N17" s="32"/>
    </row>
    <row r="18" ht="15.75" customHeight="1">
      <c r="A18" s="32"/>
      <c r="B18" s="32"/>
      <c r="C18" s="32"/>
      <c r="D18" s="32"/>
      <c r="E18" s="32"/>
      <c r="F18" s="32"/>
      <c r="G18" s="58" t="s">
        <v>175</v>
      </c>
      <c r="H18">
        <v>0.0339805525985293</v>
      </c>
      <c r="I18">
        <v>0.0</v>
      </c>
      <c r="J18" s="32"/>
      <c r="K18" s="43"/>
      <c r="L18" s="32"/>
      <c r="M18" s="32"/>
      <c r="N18" s="32"/>
    </row>
    <row r="19" ht="15.75" customHeight="1">
      <c r="A19" s="24"/>
      <c r="B19" s="24"/>
      <c r="C19" s="24"/>
      <c r="D19" s="32"/>
      <c r="E19" s="32"/>
      <c r="F19" s="32"/>
      <c r="G19" s="58" t="s">
        <v>176</v>
      </c>
      <c r="H19">
        <v>0.0347131501615626</v>
      </c>
      <c r="I19">
        <v>0.0</v>
      </c>
      <c r="J19" s="32"/>
      <c r="K19" s="43"/>
      <c r="L19" s="32"/>
      <c r="M19" s="32"/>
      <c r="N19" s="32"/>
    </row>
    <row r="20" ht="16.5" customHeight="1">
      <c r="A20" s="59"/>
      <c r="B20" s="60"/>
      <c r="C20" s="43"/>
      <c r="D20" s="32"/>
      <c r="E20" s="32"/>
      <c r="F20" s="32"/>
      <c r="G20" s="57" t="s">
        <v>177</v>
      </c>
      <c r="H20">
        <v>42150.4914092722</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0.196616782187614</v>
      </c>
      <c r="I21">
        <v>0.0</v>
      </c>
      <c r="J21" s="43"/>
      <c r="K21" s="43"/>
      <c r="L21" s="43"/>
      <c r="M21" s="43"/>
      <c r="N21" s="43"/>
    </row>
    <row r="22" ht="15.75" customHeight="1">
      <c r="A22" s="59" t="s">
        <v>180</v>
      </c>
      <c r="B22" s="64">
        <f>'Inflation GDP Population'!U15</f>
        <v>0.01974797033</v>
      </c>
      <c r="C22" s="32"/>
      <c r="D22" s="32"/>
      <c r="E22" s="32"/>
      <c r="F22" s="32"/>
      <c r="G22" s="57" t="s">
        <v>181</v>
      </c>
      <c r="H22">
        <v>2.217825902</v>
      </c>
      <c r="I22">
        <v>0.0</v>
      </c>
      <c r="J22" s="32"/>
      <c r="K22" s="32"/>
      <c r="L22" s="32"/>
      <c r="M22" s="32"/>
      <c r="N22" s="32"/>
    </row>
    <row r="23" ht="15.75" customHeight="1">
      <c r="A23" s="65" t="s">
        <v>182</v>
      </c>
      <c r="B23" s="66" t="s">
        <v>183</v>
      </c>
      <c r="C23" s="32"/>
      <c r="D23" s="32"/>
      <c r="E23" s="32"/>
      <c r="F23" s="32"/>
      <c r="G23" s="57" t="s">
        <v>184</v>
      </c>
      <c r="H23">
        <v>42488.08608</v>
      </c>
      <c r="I23">
        <v>0.0</v>
      </c>
      <c r="J23" s="32"/>
      <c r="K23" s="32"/>
      <c r="L23" s="32"/>
      <c r="M23" s="32"/>
      <c r="N23" s="32"/>
    </row>
    <row r="24" ht="15.75" customHeight="1">
      <c r="A24" s="67" t="s">
        <v>152</v>
      </c>
      <c r="B24" s="68">
        <f t="shared" ref="B24:B26" si="2">if(H3&gt;0,I3*1000000/(H3*8760),0)</f>
        <v>0.4878527407</v>
      </c>
      <c r="C24" s="32"/>
      <c r="D24" s="32"/>
      <c r="E24" s="32"/>
      <c r="F24" s="32"/>
      <c r="G24" s="57" t="s">
        <v>185</v>
      </c>
      <c r="H24">
        <v>610.4905093</v>
      </c>
      <c r="I24">
        <v>0.0</v>
      </c>
      <c r="J24" s="32"/>
      <c r="K24" s="32"/>
      <c r="L24" s="32"/>
      <c r="M24" s="32"/>
      <c r="N24" s="32"/>
    </row>
    <row r="25" ht="15.75" customHeight="1">
      <c r="A25" s="67" t="s">
        <v>153</v>
      </c>
      <c r="B25" s="68">
        <f t="shared" si="2"/>
        <v>0.95</v>
      </c>
      <c r="C25" s="32"/>
      <c r="D25" s="32"/>
      <c r="E25" s="32"/>
      <c r="F25" s="32"/>
      <c r="G25" s="57" t="s">
        <v>186</v>
      </c>
      <c r="H25">
        <v>42488.08608</v>
      </c>
      <c r="I25">
        <v>0.0</v>
      </c>
      <c r="J25" s="32"/>
      <c r="K25" s="32"/>
      <c r="L25" s="32"/>
      <c r="M25" s="32"/>
      <c r="N25" s="32"/>
    </row>
    <row r="26" ht="15.75" customHeight="1">
      <c r="A26" s="69" t="s">
        <v>157</v>
      </c>
      <c r="B26" s="68">
        <f t="shared" si="2"/>
        <v>0.3229807033</v>
      </c>
      <c r="C26" s="32"/>
      <c r="D26" s="32"/>
      <c r="E26" s="32"/>
      <c r="F26" s="32"/>
      <c r="G26" s="57" t="s">
        <v>187</v>
      </c>
      <c r="H26">
        <v>610.4905093</v>
      </c>
      <c r="I26">
        <v>0.0</v>
      </c>
      <c r="J26" s="32"/>
      <c r="K26" s="32"/>
      <c r="L26" s="32"/>
      <c r="M26" s="32"/>
      <c r="N26" s="32"/>
    </row>
    <row r="27" ht="15.75" customHeight="1">
      <c r="A27" s="70" t="s">
        <v>158</v>
      </c>
      <c r="B27" s="68">
        <f>if(H6&gt;0, I6*1000000/(H6*8760), 0)</f>
        <v>0.03427248588</v>
      </c>
      <c r="C27" s="32"/>
      <c r="D27" s="32"/>
      <c r="E27" s="32"/>
      <c r="F27" s="32"/>
      <c r="G27" s="32"/>
      <c r="J27" s="32"/>
      <c r="K27" s="32"/>
      <c r="L27" s="32"/>
      <c r="M27" s="32"/>
      <c r="N27" s="32"/>
    </row>
    <row r="28" ht="15.75" customHeight="1">
      <c r="A28" s="67" t="s">
        <v>160</v>
      </c>
      <c r="B28" s="68">
        <f>if(H7 &gt; 0, (I7*1000000/(H7*8760)), 0)</f>
        <v>0.8363431731</v>
      </c>
      <c r="C28" s="32"/>
      <c r="D28" s="32"/>
      <c r="E28" s="32"/>
      <c r="F28" s="32"/>
      <c r="G28" s="32"/>
      <c r="J28" s="32"/>
      <c r="K28" s="32"/>
      <c r="L28" s="32"/>
      <c r="M28" s="32"/>
      <c r="N28" s="32"/>
    </row>
    <row r="29" ht="15.75" customHeight="1">
      <c r="A29" s="71" t="s">
        <v>161</v>
      </c>
      <c r="B29" s="68">
        <f>if(H8&gt;0, I8*1000000/(H8*8760), 0)</f>
        <v>0.003157123318</v>
      </c>
      <c r="C29" s="32"/>
      <c r="D29" s="32"/>
      <c r="E29" s="32"/>
      <c r="F29" s="32"/>
      <c r="G29" s="32"/>
      <c r="J29" s="32"/>
      <c r="K29" s="32"/>
      <c r="L29" s="32"/>
      <c r="M29" s="32"/>
      <c r="N29" s="32"/>
    </row>
    <row r="30" ht="15.75" customHeight="1">
      <c r="A30" s="67" t="s">
        <v>162</v>
      </c>
      <c r="B30" s="68">
        <f t="shared" ref="B30:B31" si="3">if(H9&gt;0,I9*1000000/(H9*8760),0)</f>
        <v>0.2401949205</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33025.7</v>
      </c>
      <c r="E2" s="82">
        <f>sum(Model!D8,Model!D426,,Model!D427,Model!D672,Model!D897,Model!D1122,Model!D1349,Model!D1574,Model!D1799*0,Model!D2024,Model!D2247,Model!D3534)</f>
        <v>34169</v>
      </c>
      <c r="F2" s="82">
        <f>sum(Model!E8,Model!E426,,Model!E427,Model!E672,Model!E897,Model!E1122,Model!E1349,Model!E1574,Model!E1799*0,Model!E2024,Model!E2247,Model!E3534)</f>
        <v>40337.2</v>
      </c>
      <c r="G2" s="82">
        <f>sum(Model!F8,Model!F426,,Model!F427,Model!F672,Model!F897,Model!F1122,Model!F1349,Model!F1574,Model!F1799*0,Model!F2024,Model!F2247,Model!F3534)</f>
        <v>43382.6</v>
      </c>
      <c r="H2" s="82">
        <f>sum(Model!G8,Model!G426,,Model!G427,Model!G672,Model!G897,Model!G1122,Model!G1349,Model!G1574,Model!G1799*0,Model!G2024,Model!G2247,Model!G3534)</f>
        <v>44396.7</v>
      </c>
      <c r="I2" s="82">
        <f>sum(Model!H8,Model!H426,,Model!H427,Model!H672,Model!H897,Model!H1122,Model!H1349,Model!H1574,Model!H1799*0,Model!H2024,Model!H2247,Model!H3534)</f>
        <v>44924.3</v>
      </c>
      <c r="J2" s="82">
        <f>sum(Model!I8,Model!I426,,Model!I427,Model!I672,Model!I897,Model!I1122,Model!I1349,Model!I1574,Model!I1799*0,Model!I2024,Model!I2247,Model!I3534)</f>
        <v>45257.2</v>
      </c>
      <c r="K2" s="82">
        <f>sum(Model!J8,Model!J426,,Model!J427,Model!J672,Model!J897,Model!J1122,Model!J1349,Model!J1574,Model!J1799*0,Model!J2024,Model!J2247,Model!J3534)</f>
        <v>46412.1</v>
      </c>
      <c r="L2" s="82">
        <f>sum(Model!K8,Model!K426,,Model!K427,Model!K672,Model!K897,Model!K1122,Model!K1349,Model!K1574,Model!K1799*0,Model!K2024,Model!K2247,Model!K3534)</f>
        <v>46485.4</v>
      </c>
      <c r="M2" s="82">
        <f>sum(Model!L8,Model!L426,,Model!L427,Model!L672,Model!L897,Model!L1122,Model!L1349,Model!L1574,Model!L1799*0,Model!L2024,Model!L2247,Model!L3534)</f>
        <v>46508.1</v>
      </c>
      <c r="N2" s="82">
        <f>sum(Model!M8,Model!M426,,Model!M427,Model!M672,Model!M897,Model!M1122,Model!M1349,Model!M1574,Model!M1799*0,Model!M2024,Model!M2247,Model!M3534)</f>
        <v>48374.1</v>
      </c>
      <c r="O2" s="82">
        <f>sum(Model!N8,Model!N426,,Model!N427,Model!N672,Model!N897,Model!N1122,Model!N1349,Model!N1574,Model!N1799*0,Model!N2024,Model!N2247,Model!N3534)</f>
        <v>47788.8</v>
      </c>
      <c r="P2" s="82">
        <f>sum(Model!O8,Model!O426,,Model!O427,Model!O672,Model!O897,Model!O1122,Model!O1349,Model!O1574,Model!O1799*0,Model!O2024,Model!O2247,Model!O3534)</f>
        <v>48133.3</v>
      </c>
      <c r="Q2" s="82">
        <f>sum(Model!P8,Model!P426,,Model!P427,Model!P672,Model!P897,Model!P1122,Model!P1349,Model!P1574,Model!P1799*0,Model!P2024,Model!P2247,Model!P3534)</f>
        <v>46468.5</v>
      </c>
      <c r="R2" s="82">
        <f>sum(Model!Q8,Model!Q426,,Model!Q427,Model!Q672,Model!Q897,Model!Q1122,Model!Q1349,Model!Q1574,Model!Q1799*0,Model!Q2024,Model!Q2247,Model!Q3534)</f>
        <v>47094.3</v>
      </c>
      <c r="S2" s="82">
        <f>sum(Model!R8,Model!R426,,Model!R427,Model!R672,Model!R897,Model!R1122,Model!R1349,Model!R1574,Model!R1799*0,Model!R2024,Model!R2247,Model!R3534)</f>
        <v>46741.3</v>
      </c>
      <c r="T2" s="82">
        <f>sum(Model!S8,Model!S426,,Model!S427,Model!S672,Model!S897,Model!S1122,Model!S1349,Model!S1574,Model!S1799*0,Model!S2024,Model!S2247,Model!S3534)</f>
        <v>44239.8</v>
      </c>
      <c r="U2" s="82">
        <f>sum(Model!T8,Model!T426,,Model!T427,Model!T672,Model!T897,Model!T1122,Model!T1349,Model!T1574,Model!T1799*0,Model!T2024,Model!T2247,Model!T3534)</f>
        <v>43741.7</v>
      </c>
      <c r="V2" s="82">
        <f>sum(Model!U8,Model!U426,,Model!U427,Model!U672,Model!U897,Model!U1122,Model!U1349,Model!U1574,Model!U1799*0,Model!U2024,Model!U2247,Model!U3534)</f>
        <v>42970.8</v>
      </c>
      <c r="W2" s="82">
        <f>sum(Model!V8,Model!V426,,Model!V427,Model!V672,Model!V897,Model!V1122,Model!V1349,Model!V1574,Model!V1799*0,Model!V2024,Model!V2247,Model!V3534)</f>
        <v>43051.8</v>
      </c>
      <c r="X2" s="82">
        <f>sum(Model!W8,Model!W426,,Model!W427,Model!W672,Model!W897,Model!W1122,Model!W1349,Model!W1574,Model!W1799*0,Model!W2024,Model!W2247,Model!W3534)</f>
        <v>43051.8</v>
      </c>
      <c r="Y2" s="82">
        <f>sum(Model!X8,Model!X426,,Model!X427,Model!X672,Model!X897,Model!X1122,Model!X1349,Model!X1574,Model!X1799*0,Model!X2024,Model!X2247,Model!X3534)</f>
        <v>178864.0087</v>
      </c>
      <c r="Z2" s="82">
        <f>sum(Model!Y8,Model!Y426,,Model!Y427,Model!Y672,Model!Y897,Model!Y1122,Model!Y1349,Model!Y1574,Model!Y1799*0,Model!Y2024,Model!Y2247,Model!Y3534)</f>
        <v>314676.2173</v>
      </c>
      <c r="AA2" s="82">
        <f>sum(Model!Z8,Model!Z426,,Model!Z427,Model!Z672,Model!Z897,Model!Z1122,Model!Z1349,Model!Z1574,Model!Z1799*0,Model!Z2024,Model!Z2247,Model!Z3534)</f>
        <v>450488.426</v>
      </c>
      <c r="AB2" s="82">
        <f>sum(Model!AA8,Model!AA426,,Model!AA427,Model!AA672,Model!AA897,Model!AA1122,Model!AA1349,Model!AA1574,Model!AA1799*0,Model!AA2024,Model!AA2247,Model!AA3534)</f>
        <v>586300.6347</v>
      </c>
      <c r="AC2" s="82">
        <f>sum(Model!AB8,Model!AB426,,Model!AB427,Model!AB672,Model!AB897,Model!AB1122,Model!AB1349,Model!AB1574,Model!AB1799*0,Model!AB2024,Model!AB2247,Model!AB3534)</f>
        <v>722112.8433</v>
      </c>
      <c r="AD2" s="82">
        <f>sum(Model!AC8,Model!AC426,,Model!AC427,Model!AC672,Model!AC897,Model!AC1122,Model!AC1349,Model!AC1574,Model!AC1799*0,Model!AC2024,Model!AC2247,Model!AC3534)</f>
        <v>857925.052</v>
      </c>
      <c r="AE2" s="82">
        <f>sum(Model!AD8,Model!AD426,,Model!AD427,Model!AD672,Model!AD897,Model!AD1122,Model!AD1349,Model!AD1574,Model!AD1799*0,Model!AD2024,Model!AD2247,Model!AD3534)</f>
        <v>993737.2607</v>
      </c>
      <c r="AF2" s="82">
        <f>sum(Model!AE8,Model!AE426,,Model!AE427,Model!AE672,Model!AE897,Model!AE1122,Model!AE1349,Model!AE1574,Model!AE1799*0,Model!AE2024,Model!AE2247,Model!AE3534)</f>
        <v>1129549.469</v>
      </c>
      <c r="AG2" s="82">
        <f>sum(Model!AF8,Model!AF426,,Model!AF427,Model!AF672,Model!AF897,Model!AF1122,Model!AF1349,Model!AF1574,Model!AF1799*0,Model!AF2024,Model!AF2247,Model!AF3534)</f>
        <v>1265361.678</v>
      </c>
      <c r="AH2" s="82">
        <f>sum(Model!AG8,Model!AG426,,Model!AG427,Model!AG672,Model!AG897,Model!AG1122,Model!AG1349,Model!AG1574,Model!AG1799*0,Model!AG2024,Model!AG2247,Model!AG3534)</f>
        <v>1401173.887</v>
      </c>
      <c r="AI2" s="82">
        <f>sum(Model!AH8,Model!AH426,,Model!AH427,Model!AH672,Model!AH897,Model!AH1122,Model!AH1349,Model!AH1574,Model!AH1799*0,Model!AH2024,Model!AH2247,Model!AH3534)</f>
        <v>1536986.095</v>
      </c>
      <c r="AJ2" s="82">
        <f>sum(Model!AI8,Model!AI426,,Model!AI427,Model!AI672,Model!AI897,Model!AI1122,Model!AI1349,Model!AI1574,Model!AI1799*0,Model!AI2024,Model!AI2247,Model!AI3534)</f>
        <v>1672798.304</v>
      </c>
      <c r="AK2" s="82">
        <f>sum(Model!AJ8,Model!AJ426,,Model!AJ427,Model!AJ672,Model!AJ897,Model!AJ1122,Model!AJ1349,Model!AJ1574,Model!AJ1799*0,Model!AJ2024,Model!AJ2247,Model!AJ3534)</f>
        <v>1808610.513</v>
      </c>
      <c r="AL2" s="82">
        <f>sum(Model!AK8,Model!AK426,,Model!AK427,Model!AK672,Model!AK897,Model!AK1122,Model!AK1349,Model!AK1574,Model!AK1799*0,Model!AK2024,Model!AK2247,Model!AK3534)</f>
        <v>1944422.721</v>
      </c>
      <c r="AM2" s="82">
        <f>sum(Model!AL8,Model!AL426,,Model!AL427,Model!AL672,Model!AL897,Model!AL1122,Model!AL1349,Model!AL1574,Model!AL1799*0,Model!AL2024,Model!AL2247,Model!AL3534)</f>
        <v>2080234.93</v>
      </c>
      <c r="AN2" s="82">
        <f>sum(Model!AM8,Model!AM426,,Model!AM427,Model!AM672,Model!AM897,Model!AM1122,Model!AM1349,Model!AM1574,Model!AM1799*0,Model!AM2024,Model!AM2247,Model!AM3534)</f>
        <v>2216047.139</v>
      </c>
      <c r="AO2" s="82">
        <f>sum(Model!AN8,Model!AN426,,Model!AN427,Model!AN672,Model!AN897,Model!AN1122,Model!AN1349,Model!AN1574,Model!AN1799*0,Model!AN2024,Model!AN2247,Model!AN3534)</f>
        <v>2351859.347</v>
      </c>
      <c r="AP2" s="82">
        <f>sum(Model!AO8,Model!AO426,,Model!AO427,Model!AO672,Model!AO897,Model!AO1122,Model!AO1349,Model!AO1574,Model!AO1799*0,Model!AO2024,Model!AO2247,Model!AO3534)</f>
        <v>2487671.556</v>
      </c>
      <c r="AQ2" s="82">
        <f>sum(Model!AP8,Model!AP426,,Model!AP427,Model!AP672,Model!AP897,Model!AP1122,Model!AP1349,Model!AP1574,Model!AP1799*0,Model!AP2024,Model!AP2247,Model!AP3534)</f>
        <v>2623483.765</v>
      </c>
      <c r="AR2" s="82">
        <f>sum(Model!AQ8,Model!AQ426,,Model!AQ427,Model!AQ672,Model!AQ897,Model!AQ1122,Model!AQ1349,Model!AQ1574,Model!AQ1799*0,Model!AQ2024,Model!AQ2247,Model!AQ3534)</f>
        <v>2759295.973</v>
      </c>
      <c r="AS2" s="82">
        <f>sum(Model!AR8,Model!AR426,,Model!AR427,Model!AR672,Model!AR897,Model!AR1122,Model!AR1349,Model!AR1574,Model!AR1799*0,Model!AR2024,Model!AR2247,Model!AR3534)</f>
        <v>2895108.182</v>
      </c>
      <c r="AT2" s="82">
        <f>sum(Model!AS8,Model!AS426,,Model!AS427,Model!AS672,Model!AS897,Model!AS1122,Model!AS1349,Model!AS1574,Model!AS1799*0,Model!AS2024,Model!AS2247,Model!AS3534)</f>
        <v>3030920.391</v>
      </c>
      <c r="AU2" s="82">
        <f>sum(Model!AT8,Model!AT426,,Model!AT427,Model!AT672,Model!AT897,Model!AT1122,Model!AT1349,Model!AT1574,Model!AT1799*0,Model!AT2024,Model!AT2247,Model!AT3534)</f>
        <v>3166732.599</v>
      </c>
      <c r="AV2" s="82">
        <f>sum(Model!AU8,Model!AU426,,Model!AU427,Model!AU672,Model!AU897,Model!AU1122,Model!AU1349,Model!AU1574,Model!AU1799*0,Model!AU2024,Model!AU2247,Model!AU3534)</f>
        <v>3302544.808</v>
      </c>
      <c r="AW2" s="82">
        <f>sum(Model!AV8,Model!AV426,,Model!AV427,Model!AV672,Model!AV897,Model!AV1122,Model!AV1349,Model!AV1574,Model!AV1799*0,Model!AV2024,Model!AV2247,Model!AV3534)</f>
        <v>3438357.017</v>
      </c>
      <c r="AX2" s="82">
        <f>sum(Model!AW8,Model!AW426,,Model!AW427,Model!AW672,Model!AW897,Model!AW1122,Model!AW1349,Model!AW1574,Model!AW1799*0,Model!AW2024,Model!AW2247,Model!AW3534)</f>
        <v>3574169.225</v>
      </c>
      <c r="AY2" s="82">
        <f>sum(Model!AX8,Model!AX426,,Model!AX427,Model!AX672,Model!AX897,Model!AX1122,Model!AX1349,Model!AX1574,Model!AX1799*0,Model!AX2024,Model!AX2247,Model!AX3534)</f>
        <v>3709981.434</v>
      </c>
      <c r="AZ2" s="82">
        <f>sum(Model!AY8,Model!AY426,,Model!AY427,Model!AY672,Model!AY897,Model!AY1122,Model!AY1349,Model!AY1574,Model!AY1799*0,Model!AY2024,Model!AY2247,Model!AY3534)</f>
        <v>3845793.643</v>
      </c>
      <c r="BA2" s="82">
        <f>sum(Model!AZ8,Model!AZ426,,Model!AZ427,Model!AZ672,Model!AZ897,Model!AZ1122,Model!AZ1349,Model!AZ1574,Model!AZ1799*0,Model!AZ2024,Model!AZ2247,Model!AZ3534)</f>
        <v>3981605.851</v>
      </c>
      <c r="BB2" s="82">
        <f>sum(Model!BA8,Model!BA426,,Model!BA427,Model!BA672,Model!BA897,Model!BA1122,Model!BA1349,Model!BA1574,Model!BA1799*0,Model!BA2024,Model!BA2247,Model!BA3534)</f>
        <v>4117418.06</v>
      </c>
      <c r="BC2" s="83"/>
      <c r="BD2" s="83"/>
      <c r="BE2" s="83"/>
      <c r="BF2" s="83"/>
      <c r="BG2" s="83"/>
      <c r="BH2" s="83"/>
      <c r="BI2" s="83"/>
      <c r="BJ2" s="83"/>
      <c r="BK2" s="83"/>
      <c r="BL2" s="83"/>
      <c r="BM2" s="83"/>
      <c r="BN2" s="83"/>
      <c r="BO2" s="83"/>
      <c r="BP2" s="83"/>
    </row>
    <row r="3">
      <c r="A3" s="79" t="s">
        <v>194</v>
      </c>
      <c r="B3" s="80" t="s">
        <v>192</v>
      </c>
      <c r="C3" s="81" t="s">
        <v>195</v>
      </c>
      <c r="D3" s="82">
        <f>Model!C8</f>
        <v>7328.2</v>
      </c>
      <c r="E3" s="82">
        <f>Model!D8</f>
        <v>7328.2</v>
      </c>
      <c r="F3" s="82">
        <f>Model!E8</f>
        <v>7328.2</v>
      </c>
      <c r="G3" s="82">
        <f>Model!F8</f>
        <v>7328.2</v>
      </c>
      <c r="H3" s="82">
        <f>Model!G8</f>
        <v>7328.2</v>
      </c>
      <c r="I3" s="82">
        <f>Model!H8</f>
        <v>7328.2</v>
      </c>
      <c r="J3" s="82">
        <f>Model!I8</f>
        <v>7328.2</v>
      </c>
      <c r="K3" s="82">
        <f>Model!J8</f>
        <v>7328.2</v>
      </c>
      <c r="L3" s="82">
        <f>Model!K8</f>
        <v>7328.2</v>
      </c>
      <c r="M3" s="82">
        <f>Model!L8</f>
        <v>7328.2</v>
      </c>
      <c r="N3" s="82">
        <f>Model!M8</f>
        <v>8048.2</v>
      </c>
      <c r="O3" s="82">
        <f>Model!N8</f>
        <v>8048.2</v>
      </c>
      <c r="P3" s="82">
        <f>Model!O8</f>
        <v>8657.2</v>
      </c>
      <c r="Q3" s="82">
        <f>Model!P8</f>
        <v>8657.2</v>
      </c>
      <c r="R3" s="82">
        <f>Model!Q8</f>
        <v>8657.2</v>
      </c>
      <c r="S3" s="82">
        <f>Model!R8</f>
        <v>8657.2</v>
      </c>
      <c r="T3" s="82">
        <f>Model!S8</f>
        <v>8657.2</v>
      </c>
      <c r="U3" s="82">
        <f>Model!T8</f>
        <v>8657.2</v>
      </c>
      <c r="V3" s="82">
        <f>Model!U8</f>
        <v>8657.2</v>
      </c>
      <c r="W3" s="82">
        <f>Model!V8</f>
        <v>8657.2</v>
      </c>
      <c r="X3" s="82">
        <f>Model!W8</f>
        <v>8657.2</v>
      </c>
      <c r="Y3" s="82">
        <f>Model!X8</f>
        <v>8475.618552</v>
      </c>
      <c r="Z3" s="82">
        <f>Model!Y8</f>
        <v>8294.037105</v>
      </c>
      <c r="AA3" s="82">
        <f>Model!Z8</f>
        <v>8112.455657</v>
      </c>
      <c r="AB3" s="82">
        <f>Model!AA8</f>
        <v>7930.87421</v>
      </c>
      <c r="AC3" s="82">
        <f>Model!AB8</f>
        <v>7749.292762</v>
      </c>
      <c r="AD3" s="82">
        <f>Model!AC8</f>
        <v>7567.711315</v>
      </c>
      <c r="AE3" s="82">
        <f>Model!AD8</f>
        <v>7386.129867</v>
      </c>
      <c r="AF3" s="82">
        <f>Model!AE8</f>
        <v>7204.54842</v>
      </c>
      <c r="AG3" s="82">
        <f>Model!AF8</f>
        <v>7022.966972</v>
      </c>
      <c r="AH3" s="82">
        <f>Model!AG8</f>
        <v>6841.385524</v>
      </c>
      <c r="AI3" s="82">
        <f>Model!AH8</f>
        <v>6659.804077</v>
      </c>
      <c r="AJ3" s="82">
        <f>Model!AI8</f>
        <v>6478.222629</v>
      </c>
      <c r="AK3" s="82">
        <f>Model!AJ8</f>
        <v>6296.641182</v>
      </c>
      <c r="AL3" s="82">
        <f>Model!AK8</f>
        <v>6115.059734</v>
      </c>
      <c r="AM3" s="82">
        <f>Model!AL8</f>
        <v>5933.478287</v>
      </c>
      <c r="AN3" s="82">
        <f>Model!AM8</f>
        <v>5751.896839</v>
      </c>
      <c r="AO3" s="82">
        <f>Model!AN8</f>
        <v>5570.315391</v>
      </c>
      <c r="AP3" s="82">
        <f>Model!AO8</f>
        <v>5388.733944</v>
      </c>
      <c r="AQ3" s="82">
        <f>Model!AP8</f>
        <v>5207.152496</v>
      </c>
      <c r="AR3" s="82">
        <f>Model!AQ8</f>
        <v>5025.571049</v>
      </c>
      <c r="AS3" s="82">
        <f>Model!AR8</f>
        <v>4843.989601</v>
      </c>
      <c r="AT3" s="82">
        <f>Model!AS8</f>
        <v>4662.408154</v>
      </c>
      <c r="AU3" s="82">
        <f>Model!AT8</f>
        <v>4480.826706</v>
      </c>
      <c r="AV3" s="82">
        <f>Model!AU8</f>
        <v>4299.245259</v>
      </c>
      <c r="AW3" s="82">
        <f>Model!AV8</f>
        <v>4117.663811</v>
      </c>
      <c r="AX3" s="82">
        <f>Model!AW8</f>
        <v>3936.082363</v>
      </c>
      <c r="AY3" s="82">
        <f>Model!AX8</f>
        <v>3754.500916</v>
      </c>
      <c r="AZ3" s="82">
        <f>Model!AY8</f>
        <v>3572.919468</v>
      </c>
      <c r="BA3" s="82">
        <f>Model!AZ8</f>
        <v>3391.338021</v>
      </c>
      <c r="BB3" s="82">
        <f>Model!BA8</f>
        <v>3209.756573</v>
      </c>
      <c r="BC3" s="82"/>
      <c r="BD3" s="83"/>
      <c r="BE3" s="83"/>
      <c r="BF3" s="83"/>
      <c r="BG3" s="83"/>
      <c r="BH3" s="83"/>
      <c r="BI3" s="83"/>
      <c r="BJ3" s="83"/>
      <c r="BK3" s="83"/>
      <c r="BL3" s="83"/>
      <c r="BM3" s="83"/>
      <c r="BN3" s="83"/>
      <c r="BO3" s="83"/>
      <c r="BP3" s="83"/>
    </row>
    <row r="4">
      <c r="A4" s="79" t="s">
        <v>196</v>
      </c>
      <c r="B4" s="80" t="s">
        <v>192</v>
      </c>
      <c r="C4" s="81" t="s">
        <v>197</v>
      </c>
      <c r="D4" s="82">
        <f>Model!C426</f>
        <v>2321.8</v>
      </c>
      <c r="E4" s="82">
        <f>Model!D426</f>
        <v>2557.8</v>
      </c>
      <c r="F4" s="82">
        <f>Model!E426</f>
        <v>8260.3</v>
      </c>
      <c r="G4" s="82">
        <f>Model!F426</f>
        <v>11243.3</v>
      </c>
      <c r="H4" s="82">
        <f>Model!G426</f>
        <v>12230.3</v>
      </c>
      <c r="I4" s="82">
        <f>Model!H426</f>
        <v>12734.3</v>
      </c>
      <c r="J4" s="82">
        <f>Model!I426</f>
        <v>12976.3</v>
      </c>
      <c r="K4" s="82">
        <f>Model!J426</f>
        <v>13655.4</v>
      </c>
      <c r="L4" s="82">
        <f>Model!K426</f>
        <v>13655.4</v>
      </c>
      <c r="M4" s="82">
        <f>Model!L426</f>
        <v>13635.8</v>
      </c>
      <c r="N4" s="82">
        <f>Model!M426</f>
        <v>14259.8</v>
      </c>
      <c r="O4" s="82">
        <f>Model!N426</f>
        <v>14134.8</v>
      </c>
      <c r="P4" s="82">
        <f>Model!O426</f>
        <v>14134.8</v>
      </c>
      <c r="Q4" s="82">
        <f>Model!P426</f>
        <v>14134.8</v>
      </c>
      <c r="R4" s="82">
        <f>Model!Q426</f>
        <v>14784.3</v>
      </c>
      <c r="S4" s="82">
        <f>Model!R426</f>
        <v>14784.3</v>
      </c>
      <c r="T4" s="82">
        <f>Model!S426</f>
        <v>14733.4</v>
      </c>
      <c r="U4" s="82">
        <f>Model!T426</f>
        <v>14733.4</v>
      </c>
      <c r="V4" s="82">
        <f>Model!U426</f>
        <v>14733.4</v>
      </c>
      <c r="W4" s="82">
        <f>Model!V426</f>
        <v>14733.4</v>
      </c>
      <c r="X4" s="82">
        <f>Model!W426</f>
        <v>14733.4</v>
      </c>
      <c r="Y4" s="82">
        <f>Model!X426</f>
        <v>14697.06451</v>
      </c>
      <c r="Z4" s="82">
        <f>Model!Y426</f>
        <v>14660.72901</v>
      </c>
      <c r="AA4" s="82">
        <f>Model!Z426</f>
        <v>14624.39352</v>
      </c>
      <c r="AB4" s="82">
        <f>Model!AA426</f>
        <v>14588.05803</v>
      </c>
      <c r="AC4" s="82">
        <f>Model!AB426</f>
        <v>14551.72253</v>
      </c>
      <c r="AD4" s="82">
        <f>Model!AC426</f>
        <v>14515.38704</v>
      </c>
      <c r="AE4" s="82">
        <f>Model!AD426</f>
        <v>14479.05154</v>
      </c>
      <c r="AF4" s="82">
        <f>Model!AE426</f>
        <v>14442.71605</v>
      </c>
      <c r="AG4" s="82">
        <f>Model!AF426</f>
        <v>14406.38056</v>
      </c>
      <c r="AH4" s="82">
        <f>Model!AG426</f>
        <v>14370.04506</v>
      </c>
      <c r="AI4" s="82">
        <f>Model!AH426</f>
        <v>14333.70957</v>
      </c>
      <c r="AJ4" s="82">
        <f>Model!AI426</f>
        <v>14297.37408</v>
      </c>
      <c r="AK4" s="82">
        <f>Model!AJ426</f>
        <v>14261.03858</v>
      </c>
      <c r="AL4" s="82">
        <f>Model!AK426</f>
        <v>14224.70309</v>
      </c>
      <c r="AM4" s="82">
        <f>Model!AL426</f>
        <v>14188.3676</v>
      </c>
      <c r="AN4" s="82">
        <f>Model!AM426</f>
        <v>14152.0321</v>
      </c>
      <c r="AO4" s="82">
        <f>Model!AN426</f>
        <v>14115.69661</v>
      </c>
      <c r="AP4" s="82">
        <f>Model!AO426</f>
        <v>14079.36111</v>
      </c>
      <c r="AQ4" s="82">
        <f>Model!AP426</f>
        <v>14043.02562</v>
      </c>
      <c r="AR4" s="82">
        <f>Model!AQ426</f>
        <v>14006.69013</v>
      </c>
      <c r="AS4" s="82">
        <f>Model!AR426</f>
        <v>13970.35463</v>
      </c>
      <c r="AT4" s="82">
        <f>Model!AS426</f>
        <v>13934.01914</v>
      </c>
      <c r="AU4" s="82">
        <f>Model!AT426</f>
        <v>13897.68365</v>
      </c>
      <c r="AV4" s="82">
        <f>Model!AU426</f>
        <v>13861.34815</v>
      </c>
      <c r="AW4" s="82">
        <f>Model!AV426</f>
        <v>13825.01266</v>
      </c>
      <c r="AX4" s="82">
        <f>Model!AW426</f>
        <v>13788.67717</v>
      </c>
      <c r="AY4" s="82">
        <f>Model!AX426</f>
        <v>13752.34167</v>
      </c>
      <c r="AZ4" s="82">
        <f>Model!AY426</f>
        <v>13716.00618</v>
      </c>
      <c r="BA4" s="82">
        <f>Model!AZ426</f>
        <v>13679.67068</v>
      </c>
      <c r="BB4" s="82">
        <f>Model!BA426</f>
        <v>13643.33519</v>
      </c>
      <c r="BC4" s="83"/>
      <c r="BD4" s="83"/>
      <c r="BE4" s="83"/>
      <c r="BF4" s="83"/>
      <c r="BG4" s="83"/>
      <c r="BH4" s="83"/>
      <c r="BI4" s="83"/>
      <c r="BJ4" s="83"/>
      <c r="BK4" s="83"/>
      <c r="BL4" s="83"/>
      <c r="BM4" s="83"/>
      <c r="BN4" s="83"/>
      <c r="BO4" s="83"/>
      <c r="BP4" s="83"/>
    </row>
    <row r="5">
      <c r="A5" s="79" t="s">
        <v>198</v>
      </c>
      <c r="B5" s="80" t="s">
        <v>192</v>
      </c>
      <c r="C5" s="81" t="s">
        <v>199</v>
      </c>
      <c r="D5" s="82">
        <f>Model!C427</f>
        <v>16646</v>
      </c>
      <c r="E5" s="82">
        <f>Model!D427</f>
        <v>17553.3</v>
      </c>
      <c r="F5" s="82">
        <f>Model!E427</f>
        <v>18023.1</v>
      </c>
      <c r="G5" s="82">
        <f>Model!F427</f>
        <v>18085.5</v>
      </c>
      <c r="H5" s="82">
        <f>Model!G427</f>
        <v>18112.6</v>
      </c>
      <c r="I5" s="82">
        <f>Model!H427</f>
        <v>18136.2</v>
      </c>
      <c r="J5" s="82">
        <f>Model!I427</f>
        <v>18221</v>
      </c>
      <c r="K5" s="82">
        <f>Model!J427</f>
        <v>18630.5</v>
      </c>
      <c r="L5" s="82">
        <f>Model!K427</f>
        <v>18625.5</v>
      </c>
      <c r="M5" s="82">
        <f>Model!L427</f>
        <v>18625.5</v>
      </c>
      <c r="N5" s="82">
        <f>Model!M427</f>
        <v>18454.2</v>
      </c>
      <c r="O5" s="82">
        <f>Model!N427</f>
        <v>17994.4</v>
      </c>
      <c r="P5" s="82">
        <f>Model!O427</f>
        <v>17734.7</v>
      </c>
      <c r="Q5" s="82">
        <f>Model!P427</f>
        <v>16075.7</v>
      </c>
      <c r="R5" s="82">
        <f>Model!Q427</f>
        <v>16050</v>
      </c>
      <c r="S5" s="82">
        <f>Model!R427</f>
        <v>15690</v>
      </c>
      <c r="T5" s="82">
        <f>Model!S427</f>
        <v>13237.3</v>
      </c>
      <c r="U5" s="82">
        <f>Model!T427</f>
        <v>12733.2</v>
      </c>
      <c r="V5" s="82">
        <f>Model!U427</f>
        <v>11881.3</v>
      </c>
      <c r="W5" s="82">
        <f>Model!V427</f>
        <v>11881.3</v>
      </c>
      <c r="X5" s="82">
        <f>Model!W427</f>
        <v>11881.3</v>
      </c>
      <c r="Y5" s="82">
        <f>Model!X427</f>
        <v>11994.31053</v>
      </c>
      <c r="Z5" s="82">
        <f>Model!Y427</f>
        <v>12107.32107</v>
      </c>
      <c r="AA5" s="82">
        <f>Model!Z427</f>
        <v>12220.3316</v>
      </c>
      <c r="AB5" s="82">
        <f>Model!AA427</f>
        <v>12333.34214</v>
      </c>
      <c r="AC5" s="82">
        <f>Model!AB427</f>
        <v>12446.35267</v>
      </c>
      <c r="AD5" s="82">
        <f>Model!AC427</f>
        <v>12559.3632</v>
      </c>
      <c r="AE5" s="82">
        <f>Model!AD427</f>
        <v>12672.37374</v>
      </c>
      <c r="AF5" s="82">
        <f>Model!AE427</f>
        <v>12785.38427</v>
      </c>
      <c r="AG5" s="82">
        <f>Model!AF427</f>
        <v>12898.3948</v>
      </c>
      <c r="AH5" s="82">
        <f>Model!AG427</f>
        <v>13011.40534</v>
      </c>
      <c r="AI5" s="82">
        <f>Model!AH427</f>
        <v>13124.41587</v>
      </c>
      <c r="AJ5" s="82">
        <f>Model!AI427</f>
        <v>13237.42641</v>
      </c>
      <c r="AK5" s="82">
        <f>Model!AJ427</f>
        <v>13350.43694</v>
      </c>
      <c r="AL5" s="82">
        <f>Model!AK427</f>
        <v>13463.44747</v>
      </c>
      <c r="AM5" s="82">
        <f>Model!AL427</f>
        <v>13576.45801</v>
      </c>
      <c r="AN5" s="82">
        <f>Model!AM427</f>
        <v>13689.46854</v>
      </c>
      <c r="AO5" s="82">
        <f>Model!AN427</f>
        <v>13802.47907</v>
      </c>
      <c r="AP5" s="82">
        <f>Model!AO427</f>
        <v>13915.48961</v>
      </c>
      <c r="AQ5" s="82">
        <f>Model!AP427</f>
        <v>14028.50014</v>
      </c>
      <c r="AR5" s="82">
        <f>Model!AQ427</f>
        <v>14141.51068</v>
      </c>
      <c r="AS5" s="82">
        <f>Model!AR427</f>
        <v>14254.52121</v>
      </c>
      <c r="AT5" s="82">
        <f>Model!AS427</f>
        <v>14367.53174</v>
      </c>
      <c r="AU5" s="82">
        <f>Model!AT427</f>
        <v>14480.54228</v>
      </c>
      <c r="AV5" s="82">
        <f>Model!AU427</f>
        <v>14593.55281</v>
      </c>
      <c r="AW5" s="82">
        <f>Model!AV427</f>
        <v>14706.56334</v>
      </c>
      <c r="AX5" s="82">
        <f>Model!AW427</f>
        <v>14819.57388</v>
      </c>
      <c r="AY5" s="82">
        <f>Model!AX427</f>
        <v>14932.58441</v>
      </c>
      <c r="AZ5" s="82">
        <f>Model!AY427</f>
        <v>15045.59495</v>
      </c>
      <c r="BA5" s="82">
        <f>Model!AZ427</f>
        <v>15158.60548</v>
      </c>
      <c r="BB5" s="82">
        <f>Model!BA427</f>
        <v>15271.61601</v>
      </c>
      <c r="BC5" s="83"/>
      <c r="BD5" s="83"/>
      <c r="BE5" s="83"/>
      <c r="BF5" s="83"/>
      <c r="BG5" s="83"/>
      <c r="BH5" s="83"/>
      <c r="BI5" s="83"/>
      <c r="BJ5" s="83"/>
      <c r="BK5" s="83"/>
      <c r="BL5" s="83"/>
      <c r="BM5" s="83"/>
      <c r="BN5" s="83"/>
      <c r="BO5" s="83"/>
      <c r="BP5" s="83"/>
    </row>
    <row r="6">
      <c r="A6" s="79" t="s">
        <v>200</v>
      </c>
      <c r="B6" s="80" t="s">
        <v>192</v>
      </c>
      <c r="C6" s="81" t="s">
        <v>201</v>
      </c>
      <c r="D6" s="82">
        <f>Model!C672</f>
        <v>0</v>
      </c>
      <c r="E6" s="82">
        <f>Model!D672</f>
        <v>0</v>
      </c>
      <c r="F6" s="82">
        <f>Model!E672</f>
        <v>0</v>
      </c>
      <c r="G6" s="82">
        <f>Model!F672</f>
        <v>0</v>
      </c>
      <c r="H6" s="82">
        <f>Model!G672</f>
        <v>0</v>
      </c>
      <c r="I6" s="82">
        <f>Model!H672</f>
        <v>0</v>
      </c>
      <c r="J6" s="82">
        <f>Model!I672</f>
        <v>0</v>
      </c>
      <c r="K6" s="82">
        <f>Model!J672</f>
        <v>0</v>
      </c>
      <c r="L6" s="82">
        <f>Model!K672</f>
        <v>0</v>
      </c>
      <c r="M6" s="82">
        <f>Model!L672</f>
        <v>0</v>
      </c>
      <c r="N6" s="82">
        <f>Model!M672</f>
        <v>0</v>
      </c>
      <c r="O6" s="82">
        <f>Model!N672</f>
        <v>0</v>
      </c>
      <c r="P6" s="82">
        <f>Model!O672</f>
        <v>0</v>
      </c>
      <c r="Q6" s="82">
        <f>Model!P672</f>
        <v>0</v>
      </c>
      <c r="R6" s="82">
        <f>Model!Q672</f>
        <v>0</v>
      </c>
      <c r="S6" s="82">
        <f>Model!R672</f>
        <v>0</v>
      </c>
      <c r="T6" s="82">
        <f>Model!S672</f>
        <v>0</v>
      </c>
      <c r="U6" s="82">
        <f>Model!T672</f>
        <v>0</v>
      </c>
      <c r="V6" s="82">
        <f>Model!U672</f>
        <v>0</v>
      </c>
      <c r="W6" s="82">
        <f>Model!V672</f>
        <v>0</v>
      </c>
      <c r="X6" s="82">
        <f>Model!W672</f>
        <v>0</v>
      </c>
      <c r="Y6" s="82">
        <f>Model!X672</f>
        <v>723.3701332</v>
      </c>
      <c r="Z6" s="82">
        <f>Model!Y672</f>
        <v>1446.740266</v>
      </c>
      <c r="AA6" s="82">
        <f>Model!Z672</f>
        <v>2170.1104</v>
      </c>
      <c r="AB6" s="82">
        <f>Model!AA672</f>
        <v>2893.480533</v>
      </c>
      <c r="AC6" s="82">
        <f>Model!AB672</f>
        <v>3616.850666</v>
      </c>
      <c r="AD6" s="82">
        <f>Model!AC672</f>
        <v>4340.220799</v>
      </c>
      <c r="AE6" s="82">
        <f>Model!AD672</f>
        <v>5063.590933</v>
      </c>
      <c r="AF6" s="82">
        <f>Model!AE672</f>
        <v>5786.961066</v>
      </c>
      <c r="AG6" s="82">
        <f>Model!AF672</f>
        <v>6510.331199</v>
      </c>
      <c r="AH6" s="82">
        <f>Model!AG672</f>
        <v>7233.701332</v>
      </c>
      <c r="AI6" s="82">
        <f>Model!AH672</f>
        <v>7957.071466</v>
      </c>
      <c r="AJ6" s="82">
        <f>Model!AI672</f>
        <v>8680.441599</v>
      </c>
      <c r="AK6" s="82">
        <f>Model!AJ672</f>
        <v>9403.811732</v>
      </c>
      <c r="AL6" s="82">
        <f>Model!AK672</f>
        <v>10127.18187</v>
      </c>
      <c r="AM6" s="82">
        <f>Model!AL672</f>
        <v>10850.552</v>
      </c>
      <c r="AN6" s="82">
        <f>Model!AM672</f>
        <v>11573.92213</v>
      </c>
      <c r="AO6" s="82">
        <f>Model!AN672</f>
        <v>12297.29227</v>
      </c>
      <c r="AP6" s="82">
        <f>Model!AO672</f>
        <v>13020.6624</v>
      </c>
      <c r="AQ6" s="82">
        <f>Model!AP672</f>
        <v>13744.03253</v>
      </c>
      <c r="AR6" s="82">
        <f>Model!AQ672</f>
        <v>14467.40266</v>
      </c>
      <c r="AS6" s="82">
        <f>Model!AR672</f>
        <v>15190.7728</v>
      </c>
      <c r="AT6" s="82">
        <f>Model!AS672</f>
        <v>15914.14293</v>
      </c>
      <c r="AU6" s="82">
        <f>Model!AT672</f>
        <v>16637.51306</v>
      </c>
      <c r="AV6" s="82">
        <f>Model!AU672</f>
        <v>17360.8832</v>
      </c>
      <c r="AW6" s="82">
        <f>Model!AV672</f>
        <v>18084.25333</v>
      </c>
      <c r="AX6" s="82">
        <f>Model!AW672</f>
        <v>18807.62346</v>
      </c>
      <c r="AY6" s="82">
        <f>Model!AX672</f>
        <v>19530.9936</v>
      </c>
      <c r="AZ6" s="82">
        <f>Model!AY672</f>
        <v>20254.36373</v>
      </c>
      <c r="BA6" s="82">
        <f>Model!AZ672</f>
        <v>20977.73386</v>
      </c>
      <c r="BB6" s="82">
        <f>Model!BA672</f>
        <v>21701.104</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0</v>
      </c>
      <c r="N7" s="82">
        <f>Model!M897</f>
        <v>0</v>
      </c>
      <c r="O7" s="82">
        <f>Model!N897</f>
        <v>0</v>
      </c>
      <c r="P7" s="82">
        <f>Model!O897</f>
        <v>0</v>
      </c>
      <c r="Q7" s="82">
        <f>Model!P897</f>
        <v>0</v>
      </c>
      <c r="R7" s="82">
        <f>Model!Q897</f>
        <v>0</v>
      </c>
      <c r="S7" s="82">
        <f>Model!R897</f>
        <v>12</v>
      </c>
      <c r="T7" s="82">
        <f>Model!S897</f>
        <v>14.1</v>
      </c>
      <c r="U7" s="82">
        <f>Model!T897</f>
        <v>20.1</v>
      </c>
      <c r="V7" s="82">
        <f>Model!U897</f>
        <v>101.1</v>
      </c>
      <c r="W7" s="82">
        <f>Model!V897</f>
        <v>182.1</v>
      </c>
      <c r="X7" s="82">
        <f>Model!W897</f>
        <v>182.1</v>
      </c>
      <c r="Y7" s="82">
        <f>Model!X897</f>
        <v>135572.917</v>
      </c>
      <c r="Z7" s="82">
        <f>Model!Y897</f>
        <v>270963.7341</v>
      </c>
      <c r="AA7" s="82">
        <f>Model!Z897</f>
        <v>406354.5511</v>
      </c>
      <c r="AB7" s="82">
        <f>Model!AA897</f>
        <v>541745.3682</v>
      </c>
      <c r="AC7" s="82">
        <f>Model!AB897</f>
        <v>677136.1852</v>
      </c>
      <c r="AD7" s="82">
        <f>Model!AC897</f>
        <v>812527.0022</v>
      </c>
      <c r="AE7" s="82">
        <f>Model!AD897</f>
        <v>947917.8193</v>
      </c>
      <c r="AF7" s="82">
        <f>Model!AE897</f>
        <v>1083308.636</v>
      </c>
      <c r="AG7" s="82">
        <f>Model!AF897</f>
        <v>1218699.453</v>
      </c>
      <c r="AH7" s="82">
        <f>Model!AG897</f>
        <v>1354090.27</v>
      </c>
      <c r="AI7" s="82">
        <f>Model!AH897</f>
        <v>1489481.087</v>
      </c>
      <c r="AJ7" s="82">
        <f>Model!AI897</f>
        <v>1624871.904</v>
      </c>
      <c r="AK7" s="82">
        <f>Model!AJ897</f>
        <v>1760262.722</v>
      </c>
      <c r="AL7" s="82">
        <f>Model!AK897</f>
        <v>1895653.539</v>
      </c>
      <c r="AM7" s="82">
        <f>Model!AL897</f>
        <v>2031044.356</v>
      </c>
      <c r="AN7" s="82">
        <f>Model!AM897</f>
        <v>2166435.173</v>
      </c>
      <c r="AO7" s="82">
        <f>Model!AN897</f>
        <v>2301825.99</v>
      </c>
      <c r="AP7" s="82">
        <f>Model!AO897</f>
        <v>2437216.807</v>
      </c>
      <c r="AQ7" s="82">
        <f>Model!AP897</f>
        <v>2572607.624</v>
      </c>
      <c r="AR7" s="82">
        <f>Model!AQ897</f>
        <v>2707998.441</v>
      </c>
      <c r="AS7" s="82">
        <f>Model!AR897</f>
        <v>2843389.258</v>
      </c>
      <c r="AT7" s="82">
        <f>Model!AS897</f>
        <v>2978780.075</v>
      </c>
      <c r="AU7" s="82">
        <f>Model!AT897</f>
        <v>3114170.892</v>
      </c>
      <c r="AV7" s="82">
        <f>Model!AU897</f>
        <v>3249561.709</v>
      </c>
      <c r="AW7" s="82">
        <f>Model!AV897</f>
        <v>3384952.526</v>
      </c>
      <c r="AX7" s="82">
        <f>Model!AW897</f>
        <v>3520343.343</v>
      </c>
      <c r="AY7" s="82">
        <f>Model!AX897</f>
        <v>3655734.16</v>
      </c>
      <c r="AZ7" s="82">
        <f>Model!AY897</f>
        <v>3791124.977</v>
      </c>
      <c r="BA7" s="82">
        <f>Model!AZ897</f>
        <v>3926515.794</v>
      </c>
      <c r="BB7" s="82">
        <f>Model!BA897</f>
        <v>4061906.611</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4080.7</v>
      </c>
      <c r="E9" s="82">
        <f>Model!D1122</f>
        <v>4080.7</v>
      </c>
      <c r="F9" s="82">
        <f>Model!E1122</f>
        <v>4080.7</v>
      </c>
      <c r="G9" s="82">
        <f>Model!F1122</f>
        <v>4080.7</v>
      </c>
      <c r="H9" s="82">
        <f>Model!G1122</f>
        <v>4080.7</v>
      </c>
      <c r="I9" s="82">
        <f>Model!H1122</f>
        <v>4080.7</v>
      </c>
      <c r="J9" s="82">
        <f>Model!I1122</f>
        <v>4080.7</v>
      </c>
      <c r="K9" s="82">
        <f>Model!J1122</f>
        <v>4080.7</v>
      </c>
      <c r="L9" s="82">
        <f>Model!K1122</f>
        <v>4080.7</v>
      </c>
      <c r="M9" s="82">
        <f>Model!L1122</f>
        <v>4080.7</v>
      </c>
      <c r="N9" s="82">
        <f>Model!M1122</f>
        <v>4080.7</v>
      </c>
      <c r="O9" s="82">
        <f>Model!N1122</f>
        <v>4080.7</v>
      </c>
      <c r="P9" s="82">
        <f>Model!O1122</f>
        <v>4080.7</v>
      </c>
      <c r="Q9" s="82">
        <f>Model!P1122</f>
        <v>4080.7</v>
      </c>
      <c r="R9" s="82">
        <f>Model!Q1122</f>
        <v>4080.7</v>
      </c>
      <c r="S9" s="82">
        <f>Model!R1122</f>
        <v>4080.7</v>
      </c>
      <c r="T9" s="82">
        <f>Model!S1122</f>
        <v>4080.7</v>
      </c>
      <c r="U9" s="82">
        <f>Model!T1122</f>
        <v>4080.7</v>
      </c>
      <c r="V9" s="82">
        <f>Model!U1122</f>
        <v>4080.7</v>
      </c>
      <c r="W9" s="82">
        <f>Model!V1122</f>
        <v>4080.7</v>
      </c>
      <c r="X9" s="82">
        <f>Model!W1122</f>
        <v>4080.7</v>
      </c>
      <c r="Y9" s="82">
        <f>Model!X1122</f>
        <v>3990.462881</v>
      </c>
      <c r="Z9" s="82">
        <f>Model!Y1122</f>
        <v>3900.225763</v>
      </c>
      <c r="AA9" s="82">
        <f>Model!Z1122</f>
        <v>3809.988644</v>
      </c>
      <c r="AB9" s="82">
        <f>Model!AA1122</f>
        <v>3719.751525</v>
      </c>
      <c r="AC9" s="82">
        <f>Model!AB1122</f>
        <v>3629.514407</v>
      </c>
      <c r="AD9" s="82">
        <f>Model!AC1122</f>
        <v>3539.277288</v>
      </c>
      <c r="AE9" s="82">
        <f>Model!AD1122</f>
        <v>3449.040169</v>
      </c>
      <c r="AF9" s="82">
        <f>Model!AE1122</f>
        <v>3358.80305</v>
      </c>
      <c r="AG9" s="82">
        <f>Model!AF1122</f>
        <v>3268.565932</v>
      </c>
      <c r="AH9" s="82">
        <f>Model!AG1122</f>
        <v>3178.328813</v>
      </c>
      <c r="AI9" s="82">
        <f>Model!AH1122</f>
        <v>3088.091694</v>
      </c>
      <c r="AJ9" s="82">
        <f>Model!AI1122</f>
        <v>2997.854576</v>
      </c>
      <c r="AK9" s="82">
        <f>Model!AJ1122</f>
        <v>2907.617457</v>
      </c>
      <c r="AL9" s="82">
        <f>Model!AK1122</f>
        <v>2817.380338</v>
      </c>
      <c r="AM9" s="82">
        <f>Model!AL1122</f>
        <v>2727.14322</v>
      </c>
      <c r="AN9" s="82">
        <f>Model!AM1122</f>
        <v>2636.906101</v>
      </c>
      <c r="AO9" s="82">
        <f>Model!AN1122</f>
        <v>2546.668982</v>
      </c>
      <c r="AP9" s="82">
        <f>Model!AO1122</f>
        <v>2456.431864</v>
      </c>
      <c r="AQ9" s="82">
        <f>Model!AP1122</f>
        <v>2366.194745</v>
      </c>
      <c r="AR9" s="82">
        <f>Model!AQ1122</f>
        <v>2275.957626</v>
      </c>
      <c r="AS9" s="82">
        <f>Model!AR1122</f>
        <v>2185.720508</v>
      </c>
      <c r="AT9" s="82">
        <f>Model!AS1122</f>
        <v>2095.483389</v>
      </c>
      <c r="AU9" s="82">
        <f>Model!AT1122</f>
        <v>2005.24627</v>
      </c>
      <c r="AV9" s="82">
        <f>Model!AU1122</f>
        <v>1915.009151</v>
      </c>
      <c r="AW9" s="82">
        <f>Model!AV1122</f>
        <v>1824.772033</v>
      </c>
      <c r="AX9" s="82">
        <f>Model!AW1122</f>
        <v>1734.534914</v>
      </c>
      <c r="AY9" s="82">
        <f>Model!AX1122</f>
        <v>1644.297795</v>
      </c>
      <c r="AZ9" s="82">
        <f>Model!AY1122</f>
        <v>1554.060677</v>
      </c>
      <c r="BA9" s="82">
        <f>Model!AZ1122</f>
        <v>1463.823558</v>
      </c>
      <c r="BB9" s="82">
        <f>Model!BA1122</f>
        <v>1373.586439</v>
      </c>
      <c r="BC9" s="83"/>
      <c r="BD9" s="83"/>
      <c r="BE9" s="83"/>
      <c r="BF9" s="83"/>
      <c r="BG9" s="83"/>
      <c r="BH9" s="83"/>
      <c r="BI9" s="83"/>
      <c r="BJ9" s="83"/>
      <c r="BK9" s="83"/>
      <c r="BL9" s="83"/>
      <c r="BM9" s="83"/>
      <c r="BN9" s="83"/>
      <c r="BO9" s="83"/>
      <c r="BP9" s="83"/>
    </row>
    <row r="10">
      <c r="A10" s="79" t="s">
        <v>208</v>
      </c>
      <c r="B10" s="80" t="s">
        <v>192</v>
      </c>
      <c r="C10" s="81" t="s">
        <v>209</v>
      </c>
      <c r="D10" s="82">
        <f>Model!C1349</f>
        <v>1500.8</v>
      </c>
      <c r="E10" s="82">
        <f>Model!D1349</f>
        <v>1500.8</v>
      </c>
      <c r="F10" s="82">
        <f>Model!E1349</f>
        <v>1500.8</v>
      </c>
      <c r="G10" s="82">
        <f>Model!F1349</f>
        <v>1500.8</v>
      </c>
      <c r="H10" s="82">
        <f>Model!G1349</f>
        <v>1500.8</v>
      </c>
      <c r="I10" s="82">
        <f>Model!H1349</f>
        <v>1500.8</v>
      </c>
      <c r="J10" s="82">
        <f>Model!I1349</f>
        <v>1505.1</v>
      </c>
      <c r="K10" s="82">
        <f>Model!J1349</f>
        <v>1512.9</v>
      </c>
      <c r="L10" s="82">
        <f>Model!K1349</f>
        <v>1512.9</v>
      </c>
      <c r="M10" s="82">
        <f>Model!L1349</f>
        <v>1512.9</v>
      </c>
      <c r="N10" s="82">
        <f>Model!M1349</f>
        <v>1512.9</v>
      </c>
      <c r="O10" s="82">
        <f>Model!N1349</f>
        <v>1512.9</v>
      </c>
      <c r="P10" s="82">
        <f>Model!O1349</f>
        <v>1512.9</v>
      </c>
      <c r="Q10" s="82">
        <f>Model!P1349</f>
        <v>1512.9</v>
      </c>
      <c r="R10" s="82">
        <f>Model!Q1349</f>
        <v>1512.9</v>
      </c>
      <c r="S10" s="82">
        <f>Model!R1349</f>
        <v>1512.9</v>
      </c>
      <c r="T10" s="82">
        <f>Model!S1349</f>
        <v>1512.9</v>
      </c>
      <c r="U10" s="82">
        <f>Model!T1349</f>
        <v>1512.9</v>
      </c>
      <c r="V10" s="82">
        <f>Model!U1349</f>
        <v>1512.9</v>
      </c>
      <c r="W10" s="82">
        <f>Model!V1349</f>
        <v>1512.9</v>
      </c>
      <c r="X10" s="82">
        <f>Model!W1349</f>
        <v>1512.9</v>
      </c>
      <c r="Y10" s="82">
        <f>Model!X1349</f>
        <v>1472.871688</v>
      </c>
      <c r="Z10" s="82">
        <f>Model!Y1349</f>
        <v>1432.843376</v>
      </c>
      <c r="AA10" s="82">
        <f>Model!Z1349</f>
        <v>1392.815064</v>
      </c>
      <c r="AB10" s="82">
        <f>Model!AA1349</f>
        <v>1352.786752</v>
      </c>
      <c r="AC10" s="82">
        <f>Model!AB1349</f>
        <v>1312.75844</v>
      </c>
      <c r="AD10" s="82">
        <f>Model!AC1349</f>
        <v>1272.730128</v>
      </c>
      <c r="AE10" s="82">
        <f>Model!AD1349</f>
        <v>1232.701816</v>
      </c>
      <c r="AF10" s="82">
        <f>Model!AE1349</f>
        <v>1192.673504</v>
      </c>
      <c r="AG10" s="82">
        <f>Model!AF1349</f>
        <v>1152.645192</v>
      </c>
      <c r="AH10" s="82">
        <f>Model!AG1349</f>
        <v>1112.61688</v>
      </c>
      <c r="AI10" s="82">
        <f>Model!AH1349</f>
        <v>1072.588568</v>
      </c>
      <c r="AJ10" s="82">
        <f>Model!AI1349</f>
        <v>1032.560257</v>
      </c>
      <c r="AK10" s="82">
        <f>Model!AJ1349</f>
        <v>992.5319445</v>
      </c>
      <c r="AL10" s="82">
        <f>Model!AK1349</f>
        <v>952.5036326</v>
      </c>
      <c r="AM10" s="82">
        <f>Model!AL1349</f>
        <v>912.4753206</v>
      </c>
      <c r="AN10" s="82">
        <f>Model!AM1349</f>
        <v>872.4470087</v>
      </c>
      <c r="AO10" s="82">
        <f>Model!AN1349</f>
        <v>832.4186967</v>
      </c>
      <c r="AP10" s="82">
        <f>Model!AO1349</f>
        <v>792.3903848</v>
      </c>
      <c r="AQ10" s="82">
        <f>Model!AP1349</f>
        <v>752.3620728</v>
      </c>
      <c r="AR10" s="82">
        <f>Model!AQ1349</f>
        <v>712.3337608</v>
      </c>
      <c r="AS10" s="82">
        <f>Model!AR1349</f>
        <v>672.3054489</v>
      </c>
      <c r="AT10" s="82">
        <f>Model!AS1349</f>
        <v>632.2771369</v>
      </c>
      <c r="AU10" s="82">
        <f>Model!AT1349</f>
        <v>592.248825</v>
      </c>
      <c r="AV10" s="82">
        <f>Model!AU1349</f>
        <v>552.220513</v>
      </c>
      <c r="AW10" s="82">
        <f>Model!AV1349</f>
        <v>512.1922011</v>
      </c>
      <c r="AX10" s="82">
        <f>Model!AW1349</f>
        <v>472.1638891</v>
      </c>
      <c r="AY10" s="82">
        <f>Model!AX1349</f>
        <v>432.1355771</v>
      </c>
      <c r="AZ10" s="82">
        <f>Model!AY1349</f>
        <v>392.1072652</v>
      </c>
      <c r="BA10" s="82">
        <f>Model!AZ1349</f>
        <v>352.0789532</v>
      </c>
      <c r="BB10" s="82">
        <f>Model!BA1349</f>
        <v>312.0506413</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869.8</v>
      </c>
      <c r="E12" s="82">
        <f>Model!D1799*0+Model!D2024</f>
        <v>869.8</v>
      </c>
      <c r="F12" s="82">
        <f>Model!E1799*0+Model!E2024</f>
        <v>869.8</v>
      </c>
      <c r="G12" s="82">
        <f>Model!F1799*0+Model!F2024</f>
        <v>869.8</v>
      </c>
      <c r="H12" s="82">
        <f>Model!G1799*0+Model!G2024</f>
        <v>869.8</v>
      </c>
      <c r="I12" s="82">
        <f>Model!H1799*0+Model!H2024</f>
        <v>869.8</v>
      </c>
      <c r="J12" s="82">
        <f>Model!I1799*0+Model!I2024</f>
        <v>871.6</v>
      </c>
      <c r="K12" s="82">
        <f>Model!J1799*0+Model!J2024</f>
        <v>870.1</v>
      </c>
      <c r="L12" s="82">
        <f>Model!K1799*0+Model!K2024</f>
        <v>948.4</v>
      </c>
      <c r="M12" s="82">
        <f>Model!L1799*0+Model!L2024</f>
        <v>949.7</v>
      </c>
      <c r="N12" s="82">
        <f>Model!M1799*0+Model!M2024</f>
        <v>953.2</v>
      </c>
      <c r="O12" s="82">
        <f>Model!N1799*0+Model!N2024</f>
        <v>952.7</v>
      </c>
      <c r="P12" s="82">
        <f>Model!O1799*0+Model!O2024</f>
        <v>952.7</v>
      </c>
      <c r="Q12" s="82">
        <f>Model!P1799*0+Model!P2024</f>
        <v>952.7</v>
      </c>
      <c r="R12" s="82">
        <f>Model!Q1799*0+Model!Q2024</f>
        <v>952.7</v>
      </c>
      <c r="S12" s="82">
        <f>Model!R1799*0+Model!R2024</f>
        <v>947.7</v>
      </c>
      <c r="T12" s="82">
        <f>Model!S1799*0+Model!S2024</f>
        <v>947.7</v>
      </c>
      <c r="U12" s="82">
        <f>Model!T1799*0+Model!T2024</f>
        <v>947.7</v>
      </c>
      <c r="V12" s="82">
        <f>Model!U1799*0+Model!U2024</f>
        <v>947.7</v>
      </c>
      <c r="W12" s="82">
        <f>Model!V1799*0+Model!V2024</f>
        <v>947.7</v>
      </c>
      <c r="X12" s="82">
        <f>Model!W1799*0+Model!W2024</f>
        <v>947.7</v>
      </c>
      <c r="Y12" s="82">
        <f>Model!X1799*0+Model!X2024</f>
        <v>916.11</v>
      </c>
      <c r="Z12" s="82">
        <f>Model!Y1799*0+Model!Y2024</f>
        <v>884.52</v>
      </c>
      <c r="AA12" s="82">
        <f>Model!Z1799*0+Model!Z2024</f>
        <v>852.93</v>
      </c>
      <c r="AB12" s="82">
        <f>Model!AA1799*0+Model!AA2024</f>
        <v>821.34</v>
      </c>
      <c r="AC12" s="82">
        <f>Model!AB1799*0+Model!AB2024</f>
        <v>789.75</v>
      </c>
      <c r="AD12" s="82">
        <f>Model!AC1799*0+Model!AC2024</f>
        <v>758.16</v>
      </c>
      <c r="AE12" s="82">
        <f>Model!AD1799*0+Model!AD2024</f>
        <v>726.57</v>
      </c>
      <c r="AF12" s="82">
        <f>Model!AE1799*0+Model!AE2024</f>
        <v>694.98</v>
      </c>
      <c r="AG12" s="82">
        <f>Model!AF1799*0+Model!AF2024</f>
        <v>663.39</v>
      </c>
      <c r="AH12" s="82">
        <f>Model!AG1799*0+Model!AG2024</f>
        <v>631.8</v>
      </c>
      <c r="AI12" s="82">
        <f>Model!AH1799*0+Model!AH2024</f>
        <v>600.21</v>
      </c>
      <c r="AJ12" s="82">
        <f>Model!AI1799*0+Model!AI2024</f>
        <v>568.62</v>
      </c>
      <c r="AK12" s="82">
        <f>Model!AJ1799*0+Model!AJ2024</f>
        <v>537.03</v>
      </c>
      <c r="AL12" s="82">
        <f>Model!AK1799*0+Model!AK2024</f>
        <v>505.44</v>
      </c>
      <c r="AM12" s="82">
        <f>Model!AL1799*0+Model!AL2024</f>
        <v>473.85</v>
      </c>
      <c r="AN12" s="82">
        <f>Model!AM1799*0+Model!AM2024</f>
        <v>442.26</v>
      </c>
      <c r="AO12" s="82">
        <f>Model!AN1799*0+Model!AN2024</f>
        <v>410.67</v>
      </c>
      <c r="AP12" s="82">
        <f>Model!AO1799*0+Model!AO2024</f>
        <v>379.08</v>
      </c>
      <c r="AQ12" s="82">
        <f>Model!AP1799*0+Model!AP2024</f>
        <v>347.49</v>
      </c>
      <c r="AR12" s="82">
        <f>Model!AQ1799*0+Model!AQ2024</f>
        <v>315.9</v>
      </c>
      <c r="AS12" s="82">
        <f>Model!AR1799*0+Model!AR2024</f>
        <v>284.31</v>
      </c>
      <c r="AT12" s="82">
        <f>Model!AS1799*0+Model!AS2024</f>
        <v>252.72</v>
      </c>
      <c r="AU12" s="82">
        <f>Model!AT1799*0+Model!AT2024</f>
        <v>221.13</v>
      </c>
      <c r="AV12" s="82">
        <f>Model!AU1799*0+Model!AU2024</f>
        <v>189.54</v>
      </c>
      <c r="AW12" s="82">
        <f>Model!AV1799*0+Model!AV2024</f>
        <v>157.95</v>
      </c>
      <c r="AX12" s="82">
        <f>Model!AW1799*0+Model!AW2024</f>
        <v>126.36</v>
      </c>
      <c r="AY12" s="82">
        <f>Model!AX1799*0+Model!AX2024</f>
        <v>94.77</v>
      </c>
      <c r="AZ12" s="82">
        <f>Model!AY1799*0+Model!AY2024</f>
        <v>63.18</v>
      </c>
      <c r="BA12" s="82">
        <f>Model!AZ1799*0+Model!AZ2024</f>
        <v>31.59</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278.4</v>
      </c>
      <c r="E13" s="82">
        <f>Model!D2247</f>
        <v>278.4</v>
      </c>
      <c r="F13" s="82">
        <f>Model!E2247</f>
        <v>274.3</v>
      </c>
      <c r="G13" s="82">
        <f>Model!F2247</f>
        <v>274.3</v>
      </c>
      <c r="H13" s="82">
        <f>Model!G2247</f>
        <v>274.3</v>
      </c>
      <c r="I13" s="82">
        <f>Model!H2247</f>
        <v>274.3</v>
      </c>
      <c r="J13" s="82">
        <f>Model!I2247</f>
        <v>274.3</v>
      </c>
      <c r="K13" s="82">
        <f>Model!J2247</f>
        <v>334.3</v>
      </c>
      <c r="L13" s="82">
        <f>Model!K2247</f>
        <v>334.3</v>
      </c>
      <c r="M13" s="82">
        <f>Model!L2247</f>
        <v>375.3</v>
      </c>
      <c r="N13" s="82">
        <f>Model!M2247</f>
        <v>1065.1</v>
      </c>
      <c r="O13" s="82">
        <f>Model!N2247</f>
        <v>1065.1</v>
      </c>
      <c r="P13" s="82">
        <f>Model!O2247</f>
        <v>1060.3</v>
      </c>
      <c r="Q13" s="82">
        <f>Model!P2247</f>
        <v>1054.5</v>
      </c>
      <c r="R13" s="82">
        <f>Model!Q2247</f>
        <v>1056.5</v>
      </c>
      <c r="S13" s="82">
        <f>Model!R2247</f>
        <v>1056.5</v>
      </c>
      <c r="T13" s="82">
        <f>Model!S2247</f>
        <v>1056.5</v>
      </c>
      <c r="U13" s="82">
        <f>Model!T2247</f>
        <v>1056.5</v>
      </c>
      <c r="V13" s="82">
        <f>Model!U2247</f>
        <v>1056.5</v>
      </c>
      <c r="W13" s="82">
        <f>Model!V2247</f>
        <v>1056.5</v>
      </c>
      <c r="X13" s="82">
        <f>Model!W2247</f>
        <v>1056.5</v>
      </c>
      <c r="Y13" s="82">
        <f>Model!X2247</f>
        <v>1021.283333</v>
      </c>
      <c r="Z13" s="82">
        <f>Model!Y2247</f>
        <v>986.0666667</v>
      </c>
      <c r="AA13" s="82">
        <f>Model!Z2247</f>
        <v>950.85</v>
      </c>
      <c r="AB13" s="82">
        <f>Model!AA2247</f>
        <v>915.6333333</v>
      </c>
      <c r="AC13" s="82">
        <f>Model!AB2247</f>
        <v>880.4166667</v>
      </c>
      <c r="AD13" s="82">
        <f>Model!AC2247</f>
        <v>845.2</v>
      </c>
      <c r="AE13" s="82">
        <f>Model!AD2247</f>
        <v>809.9833333</v>
      </c>
      <c r="AF13" s="82">
        <f>Model!AE2247</f>
        <v>774.7666667</v>
      </c>
      <c r="AG13" s="82">
        <f>Model!AF2247</f>
        <v>739.55</v>
      </c>
      <c r="AH13" s="82">
        <f>Model!AG2247</f>
        <v>704.3333333</v>
      </c>
      <c r="AI13" s="82">
        <f>Model!AH2247</f>
        <v>669.1166667</v>
      </c>
      <c r="AJ13" s="82">
        <f>Model!AI2247</f>
        <v>633.9</v>
      </c>
      <c r="AK13" s="82">
        <f>Model!AJ2247</f>
        <v>598.6833333</v>
      </c>
      <c r="AL13" s="82">
        <f>Model!AK2247</f>
        <v>563.4666667</v>
      </c>
      <c r="AM13" s="82">
        <f>Model!AL2247</f>
        <v>528.25</v>
      </c>
      <c r="AN13" s="82">
        <f>Model!AM2247</f>
        <v>493.0333333</v>
      </c>
      <c r="AO13" s="82">
        <f>Model!AN2247</f>
        <v>457.8166667</v>
      </c>
      <c r="AP13" s="82">
        <f>Model!AO2247</f>
        <v>422.6</v>
      </c>
      <c r="AQ13" s="82">
        <f>Model!AP2247</f>
        <v>387.3833333</v>
      </c>
      <c r="AR13" s="82">
        <f>Model!AQ2247</f>
        <v>352.1666667</v>
      </c>
      <c r="AS13" s="82">
        <f>Model!AR2247</f>
        <v>316.95</v>
      </c>
      <c r="AT13" s="82">
        <f>Model!AS2247</f>
        <v>281.7333333</v>
      </c>
      <c r="AU13" s="82">
        <f>Model!AT2247</f>
        <v>246.5166667</v>
      </c>
      <c r="AV13" s="82">
        <f>Model!AU2247</f>
        <v>211.3</v>
      </c>
      <c r="AW13" s="82">
        <f>Model!AV2247</f>
        <v>176.0833333</v>
      </c>
      <c r="AX13" s="82">
        <f>Model!AW2247</f>
        <v>140.8666667</v>
      </c>
      <c r="AY13" s="82">
        <f>Model!AX2247</f>
        <v>105.65</v>
      </c>
      <c r="AZ13" s="82">
        <f>Model!AY2247</f>
        <v>70.43333333</v>
      </c>
      <c r="BA13" s="82">
        <f>Model!AZ2247</f>
        <v>35.21666667</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0.5</v>
      </c>
      <c r="U14" s="82">
        <f>Model!T2473</f>
        <v>0.5</v>
      </c>
      <c r="V14" s="82">
        <f>Model!U2473</f>
        <v>0.5</v>
      </c>
      <c r="W14" s="82">
        <f>Model!V2473</f>
        <v>0.5</v>
      </c>
      <c r="X14" s="82">
        <f>Model!W2473</f>
        <v>0.5</v>
      </c>
      <c r="Y14" s="82">
        <f>Model!X2473</f>
        <v>0.4833333333</v>
      </c>
      <c r="Z14" s="82">
        <f>Model!Y2473</f>
        <v>0.4666666667</v>
      </c>
      <c r="AA14" s="82">
        <f>Model!Z2473</f>
        <v>0.45</v>
      </c>
      <c r="AB14" s="82">
        <f>Model!AA2473</f>
        <v>0.4333333333</v>
      </c>
      <c r="AC14" s="82">
        <f>Model!AB2473</f>
        <v>0.4166666667</v>
      </c>
      <c r="AD14" s="82">
        <f>Model!AC2473</f>
        <v>0.4</v>
      </c>
      <c r="AE14" s="82">
        <f>Model!AD2473</f>
        <v>0.3833333333</v>
      </c>
      <c r="AF14" s="82">
        <f>Model!AE2473</f>
        <v>0.3666666667</v>
      </c>
      <c r="AG14" s="82">
        <f>Model!AF2473</f>
        <v>0.35</v>
      </c>
      <c r="AH14" s="82">
        <f>Model!AG2473</f>
        <v>0.3333333333</v>
      </c>
      <c r="AI14" s="82">
        <f>Model!AH2473</f>
        <v>0.3166666667</v>
      </c>
      <c r="AJ14" s="82">
        <f>Model!AI2473</f>
        <v>0.3</v>
      </c>
      <c r="AK14" s="82">
        <f>Model!AJ2473</f>
        <v>0.2833333333</v>
      </c>
      <c r="AL14" s="82">
        <f>Model!AK2473</f>
        <v>0.2666666667</v>
      </c>
      <c r="AM14" s="82">
        <f>Model!AL2473</f>
        <v>0.25</v>
      </c>
      <c r="AN14" s="82">
        <f>Model!AM2473</f>
        <v>0.2333333333</v>
      </c>
      <c r="AO14" s="82">
        <f>Model!AN2473</f>
        <v>0.2166666667</v>
      </c>
      <c r="AP14" s="82">
        <f>Model!AO2473</f>
        <v>0.2</v>
      </c>
      <c r="AQ14" s="82">
        <f>Model!AP2473</f>
        <v>0.1833333333</v>
      </c>
      <c r="AR14" s="82">
        <f>Model!AQ2473</f>
        <v>0.1666666667</v>
      </c>
      <c r="AS14" s="82">
        <f>Model!AR2473</f>
        <v>0.15</v>
      </c>
      <c r="AT14" s="82">
        <f>Model!AS2473</f>
        <v>0.1333333333</v>
      </c>
      <c r="AU14" s="82">
        <f>Model!AT2473</f>
        <v>0.1166666667</v>
      </c>
      <c r="AV14" s="82">
        <f>Model!AU2473</f>
        <v>0.1</v>
      </c>
      <c r="AW14" s="82">
        <f>Model!AV2473</f>
        <v>0.08333333333</v>
      </c>
      <c r="AX14" s="82">
        <f>Model!AW2473</f>
        <v>0.06666666667</v>
      </c>
      <c r="AY14" s="82">
        <f>Model!AX2473</f>
        <v>0.05</v>
      </c>
      <c r="AZ14" s="82">
        <f>Model!AY2473</f>
        <v>0.03333333333</v>
      </c>
      <c r="BA14" s="82">
        <f>Model!AZ2473</f>
        <v>0.01666666667</v>
      </c>
      <c r="BB14" s="82">
        <f>Model!BA2473</f>
        <v>0</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134.580837</v>
      </c>
      <c r="E15" s="89">
        <f>sum(Model!D9,Model!D428,Model!D673,Model!D898,Model!D1123,Model!D1350,Model!D1575,0*Model!D1800,Model!D2025,Model!D2248,Model!D3535)</f>
        <v>133.684341</v>
      </c>
      <c r="F15" s="89">
        <f>sum(Model!E9,Model!E428,Model!E673,Model!E898,Model!E1123,Model!E1350,Model!E1575,0*Model!E1800,Model!E2025,Model!E2248,Model!E3535)</f>
        <v>140.198314</v>
      </c>
      <c r="G15" s="89">
        <f>sum(Model!F9,Model!F428,Model!F673,Model!F898,Model!F1123,Model!F1350,Model!F1575,0*Model!F1800,Model!F2025,Model!F2248,Model!F3535)</f>
        <v>141.480115</v>
      </c>
      <c r="H15" s="89">
        <f>sum(Model!G9,Model!G428,Model!G673,Model!G898,Model!G1123,Model!G1350,Model!G1575,0*Model!G1800,Model!G2025,Model!G2248,Model!G3535)</f>
        <v>146.631618</v>
      </c>
      <c r="I15" s="89">
        <f>sum(Model!H9,Model!H428,Model!H673,Model!H898,Model!H1123,Model!H1350,Model!H1575,0*Model!H1800,Model!H2025,Model!H2248,Model!H3535)</f>
        <v>137.820847</v>
      </c>
      <c r="J15" s="89">
        <f>sum(Model!I9,Model!I428,Model!I673,Model!I898,Model!I1123,Model!I1350,Model!I1575,0*Model!I1800,Model!I2025,Model!I2248,Model!I3535)</f>
        <v>140.628922</v>
      </c>
      <c r="K15" s="89">
        <f>sum(Model!J9,Model!J428,Model!J673,Model!J898,Model!J1123,Model!J1350,Model!J1575,0*Model!J1800,Model!J2025,Model!J2248,Model!J3535)</f>
        <v>144.525658</v>
      </c>
      <c r="L15" s="89">
        <f>sum(Model!K9,Model!K428,Model!K673,Model!K898,Model!K1123,Model!K1350,Model!K1575,0*Model!K1800,Model!K2025,Model!K2248,Model!K3535)</f>
        <v>145.757394</v>
      </c>
      <c r="M15" s="89">
        <f>sum(Model!L9,Model!L428,Model!L673,Model!L898,Model!L1123,Model!L1350,Model!L1575,0*Model!L1800,Model!L2025,Model!L2248,Model!L3535)</f>
        <v>146.519616</v>
      </c>
      <c r="N15" s="89">
        <f>sum(Model!M9,Model!M428,Model!M673,Model!M898,Model!M1123,Model!M1350,Model!M1575,0*Model!M1800,Model!M2025,Model!M2248,Model!M3535)</f>
        <v>161.605547</v>
      </c>
      <c r="O15" s="89">
        <f>sum(Model!N9,Model!N428,Model!N673,Model!N898,Model!N1123,Model!N1350,Model!N1575,0*Model!N1800,Model!N2025,Model!N2248,Model!N3535)</f>
        <v>164.847569</v>
      </c>
      <c r="P15" s="89">
        <f>sum(Model!O9,Model!O428,Model!O673,Model!O898,Model!O1123,Model!O1350,Model!O1575,0*Model!O1800,Model!O2025,Model!O2248,Model!O3535)</f>
        <v>166.583227</v>
      </c>
      <c r="Q15" s="89">
        <f>sum(Model!P9,Model!P428,Model!P673,Model!P898,Model!P1123,Model!P1350,Model!P1575,0*Model!P1800,Model!P2025,Model!P2248,Model!P3535)</f>
        <v>159.168188</v>
      </c>
      <c r="R15" s="89">
        <f>sum(Model!Q9,Model!Q428,Model!Q673,Model!Q898,Model!Q1123,Model!Q1350,Model!Q1575,0*Model!Q1800,Model!Q2025,Model!Q2248,Model!Q3535)</f>
        <v>163.069467</v>
      </c>
      <c r="S15" s="89">
        <f>sum(Model!R9,Model!R428,Model!R673,Model!R898,Model!R1123,Model!R1350,Model!R1575,0*Model!R1800,Model!R2025,Model!R2248,Model!R3535)</f>
        <v>159.953461</v>
      </c>
      <c r="T15" s="89">
        <f>sum(Model!S9,Model!S428,Model!S673,Model!S898,Model!S1123,Model!S1350,Model!S1575,0*Model!S1800,Model!S2025,Model!S2248,Model!S3535)</f>
        <v>164.643695</v>
      </c>
      <c r="U15" s="89">
        <f>sum(Model!T9,Model!T428,Model!T673,Model!T898,Model!T1123,Model!T1350,Model!T1575,0*Model!T1800,Model!T2025,Model!T2248,Model!T3535)</f>
        <v>155.501562</v>
      </c>
      <c r="V15" s="89">
        <f>sum(Model!U9,Model!U428,Model!U673,Model!U898,Model!U1123,Model!U1350,Model!U1575,0*Model!U1800,Model!U2025,Model!U2248,Model!U3535)</f>
        <v>166.687682</v>
      </c>
      <c r="W15" s="89">
        <f>sum(Model!V9,Model!V428,Model!V673,Model!V898,Model!V1123,Model!V1350,Model!V1575,0*Model!V1800,Model!V2025,Model!V2248,Model!V3535)</f>
        <v>166.85187</v>
      </c>
      <c r="X15" s="89">
        <f>sum(Model!W9,Model!W428,Model!W673,Model!W898,Model!W1123,Model!W1350,Model!W1575,0*Model!W1800,Model!W2025,Model!W2248,Model!W3535)</f>
        <v>166.85187</v>
      </c>
      <c r="Y15" s="89">
        <f>sum(Model!X9,Model!X428,Model!X673,Model!X898,Model!X1123,Model!X1350,Model!X1575,0*Model!X1800,Model!X2025,Model!X2248,Model!X3535)</f>
        <v>168.9107986</v>
      </c>
      <c r="Z15" s="89">
        <f>sum(Model!Y9,Model!Y428,Model!Y673,Model!Y898,Model!Y1123,Model!Y1350,Model!Y1575,0*Model!Y1800,Model!Y2025,Model!Y2248,Model!Y3535)</f>
        <v>170.9697272</v>
      </c>
      <c r="AA15" s="89">
        <f>sum(Model!Z9,Model!Z428,Model!Z673,Model!Z898,Model!Z1123,Model!Z1350,Model!Z1575,0*Model!Z1800,Model!Z2025,Model!Z2248,Model!Z3535)</f>
        <v>173.0286557</v>
      </c>
      <c r="AB15" s="89">
        <f>sum(Model!AA9,Model!AA428,Model!AA673,Model!AA898,Model!AA1123,Model!AA1350,Model!AA1575,0*Model!AA1800,Model!AA2025,Model!AA2248,Model!AA3535)</f>
        <v>175.0875843</v>
      </c>
      <c r="AC15" s="89">
        <f>sum(Model!AB9,Model!AB428,Model!AB673,Model!AB898,Model!AB1123,Model!AB1350,Model!AB1575,0*Model!AB1800,Model!AB2025,Model!AB2248,Model!AB3535)</f>
        <v>177.1465129</v>
      </c>
      <c r="AD15" s="89">
        <f>sum(Model!AC9,Model!AC428,Model!AC673,Model!AC898,Model!AC1123,Model!AC1350,Model!AC1575,0*Model!AC1800,Model!AC2025,Model!AC2248,Model!AC3535)</f>
        <v>179.2054414</v>
      </c>
      <c r="AE15" s="89">
        <f>sum(Model!AD9,Model!AD428,Model!AD673,Model!AD898,Model!AD1123,Model!AD1350,Model!AD1575,0*Model!AD1800,Model!AD2025,Model!AD2248,Model!AD3535)</f>
        <v>181.26437</v>
      </c>
      <c r="AF15" s="89">
        <f>sum(Model!AE9,Model!AE428,Model!AE673,Model!AE898,Model!AE1123,Model!AE1350,Model!AE1575,0*Model!AE1800,Model!AE2025,Model!AE2248,Model!AE3535)</f>
        <v>183.3232986</v>
      </c>
      <c r="AG15" s="89">
        <f>sum(Model!AF9,Model!AF428,Model!AF673,Model!AF898,Model!AF1123,Model!AF1350,Model!AF1575,0*Model!AF1800,Model!AF2025,Model!AF2248,Model!AF3535)</f>
        <v>185.3822271</v>
      </c>
      <c r="AH15" s="89">
        <f>sum(Model!AG9,Model!AG428,Model!AG673,Model!AG898,Model!AG1123,Model!AG1350,Model!AG1575,0*Model!AG1800,Model!AG2025,Model!AG2248,Model!AG3535)</f>
        <v>187.4411557</v>
      </c>
      <c r="AI15" s="89">
        <f>sum(Model!AH9,Model!AH428,Model!AH673,Model!AH898,Model!AH1123,Model!AH1350,Model!AH1575,0*Model!AH1800,Model!AH2025,Model!AH2248,Model!AH3535)</f>
        <v>189.5000842</v>
      </c>
      <c r="AJ15" s="89">
        <f>sum(Model!AI9,Model!AI428,Model!AI673,Model!AI898,Model!AI1123,Model!AI1350,Model!AI1575,0*Model!AI1800,Model!AI2025,Model!AI2248,Model!AI3535)</f>
        <v>191.5590128</v>
      </c>
      <c r="AK15" s="89">
        <f>sum(Model!AJ9,Model!AJ428,Model!AJ673,Model!AJ898,Model!AJ1123,Model!AJ1350,Model!AJ1575,0*Model!AJ1800,Model!AJ2025,Model!AJ2248,Model!AJ3535)</f>
        <v>193.6179414</v>
      </c>
      <c r="AL15" s="89">
        <f>sum(Model!AK9,Model!AK428,Model!AK673,Model!AK898,Model!AK1123,Model!AK1350,Model!AK1575,0*Model!AK1800,Model!AK2025,Model!AK2248,Model!AK3535)</f>
        <v>195.6768699</v>
      </c>
      <c r="AM15" s="89">
        <f>sum(Model!AL9,Model!AL428,Model!AL673,Model!AL898,Model!AL1123,Model!AL1350,Model!AL1575,0*Model!AL1800,Model!AL2025,Model!AL2248,Model!AL3535)</f>
        <v>197.7357985</v>
      </c>
      <c r="AN15" s="89">
        <f>sum(Model!AM9,Model!AM428,Model!AM673,Model!AM898,Model!AM1123,Model!AM1350,Model!AM1575,0*Model!AM1800,Model!AM2025,Model!AM2248,Model!AM3535)</f>
        <v>199.7947271</v>
      </c>
      <c r="AO15" s="89">
        <f>sum(Model!AN9,Model!AN428,Model!AN673,Model!AN898,Model!AN1123,Model!AN1350,Model!AN1575,0*Model!AN1800,Model!AN2025,Model!AN2248,Model!AN3535)</f>
        <v>201.8536556</v>
      </c>
      <c r="AP15" s="89">
        <f>sum(Model!AO9,Model!AO428,Model!AO673,Model!AO898,Model!AO1123,Model!AO1350,Model!AO1575,0*Model!AO1800,Model!AO2025,Model!AO2248,Model!AO3535)</f>
        <v>203.9125842</v>
      </c>
      <c r="AQ15" s="89">
        <f>sum(Model!AP9,Model!AP428,Model!AP673,Model!AP898,Model!AP1123,Model!AP1350,Model!AP1575,0*Model!AP1800,Model!AP2025,Model!AP2248,Model!AP3535)</f>
        <v>205.9715128</v>
      </c>
      <c r="AR15" s="89">
        <f>sum(Model!AQ9,Model!AQ428,Model!AQ673,Model!AQ898,Model!AQ1123,Model!AQ1350,Model!AQ1575,0*Model!AQ1800,Model!AQ2025,Model!AQ2248,Model!AQ3535)</f>
        <v>208.0304413</v>
      </c>
      <c r="AS15" s="89">
        <f>sum(Model!AR9,Model!AR428,Model!AR673,Model!AR898,Model!AR1123,Model!AR1350,Model!AR1575,0*Model!AR1800,Model!AR2025,Model!AR2248,Model!AR3535)</f>
        <v>210.0893699</v>
      </c>
      <c r="AT15" s="89">
        <f>sum(Model!AS9,Model!AS428,Model!AS673,Model!AS898,Model!AS1123,Model!AS1350,Model!AS1575,0*Model!AS1800,Model!AS2025,Model!AS2248,Model!AS3535)</f>
        <v>212.1482985</v>
      </c>
      <c r="AU15" s="89">
        <f>sum(Model!AT9,Model!AT428,Model!AT673,Model!AT898,Model!AT1123,Model!AT1350,Model!AT1575,0*Model!AT1800,Model!AT2025,Model!AT2248,Model!AT3535)</f>
        <v>214.207227</v>
      </c>
      <c r="AV15" s="89">
        <f>sum(Model!AU9,Model!AU428,Model!AU673,Model!AU898,Model!AU1123,Model!AU1350,Model!AU1575,0*Model!AU1800,Model!AU2025,Model!AU2248,Model!AU3535)</f>
        <v>216.2661556</v>
      </c>
      <c r="AW15" s="89">
        <f>sum(Model!AV9,Model!AV428,Model!AV673,Model!AV898,Model!AV1123,Model!AV1350,Model!AV1575,0*Model!AV1800,Model!AV2025,Model!AV2248,Model!AV3535)</f>
        <v>218.3250841</v>
      </c>
      <c r="AX15" s="89">
        <f>sum(Model!AW9,Model!AW428,Model!AW673,Model!AW898,Model!AW1123,Model!AW1350,Model!AW1575,0*Model!AW1800,Model!AW2025,Model!AW2248,Model!AW3535)</f>
        <v>220.3840127</v>
      </c>
      <c r="AY15" s="89">
        <f>sum(Model!AX9,Model!AX428,Model!AX673,Model!AX898,Model!AX1123,Model!AX1350,Model!AX1575,0*Model!AX1800,Model!AX2025,Model!AX2248,Model!AX3535)</f>
        <v>222.4429413</v>
      </c>
      <c r="AZ15" s="89">
        <f>sum(Model!AY9,Model!AY428,Model!AY673,Model!AY898,Model!AY1123,Model!AY1350,Model!AY1575,0*Model!AY1800,Model!AY2025,Model!AY2248,Model!AY3535)</f>
        <v>224.5018698</v>
      </c>
      <c r="BA15" s="89">
        <f>sum(Model!AZ9,Model!AZ428,Model!AZ673,Model!AZ898,Model!AZ1123,Model!AZ1350,Model!AZ1575,0*Model!AZ1800,Model!AZ2025,Model!AZ2248,Model!AZ3535)</f>
        <v>226.5607984</v>
      </c>
      <c r="BB15" s="89">
        <f>sum(Model!BA9,Model!BA428,Model!BA673,Model!BA898,Model!BA1123,Model!BA1350,Model!BA1575,0*Model!BA1800,Model!BA2025,Model!BA2248,Model!BA3535)</f>
        <v>228.619727</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0.000002</v>
      </c>
      <c r="U16" s="89">
        <f>Model!T2474</f>
        <v>0.000002</v>
      </c>
      <c r="V16" s="89">
        <f>Model!U2474</f>
        <v>0.000002</v>
      </c>
      <c r="W16" s="89">
        <f>Model!V2474</f>
        <v>0.000002</v>
      </c>
      <c r="X16" s="89">
        <f>Model!W2474</f>
        <v>0.000002</v>
      </c>
      <c r="Y16" s="89">
        <f>Model!X2474</f>
        <v>0.000001933333333</v>
      </c>
      <c r="Z16" s="89">
        <f>Model!Y2474</f>
        <v>0.000001866666667</v>
      </c>
      <c r="AA16" s="89">
        <f>Model!Z2474</f>
        <v>0.0000018</v>
      </c>
      <c r="AB16" s="89">
        <f>Model!AA2474</f>
        <v>0.000001733333333</v>
      </c>
      <c r="AC16" s="89">
        <f>Model!AB2474</f>
        <v>0.000001666666667</v>
      </c>
      <c r="AD16" s="89">
        <f>Model!AC2474</f>
        <v>0.0000016</v>
      </c>
      <c r="AE16" s="89">
        <f>Model!AD2474</f>
        <v>0.000001533333333</v>
      </c>
      <c r="AF16" s="89">
        <f>Model!AE2474</f>
        <v>0.000001466666667</v>
      </c>
      <c r="AG16" s="89">
        <f>Model!AF2474</f>
        <v>0.0000014</v>
      </c>
      <c r="AH16" s="89">
        <f>Model!AG2474</f>
        <v>0.000001333333333</v>
      </c>
      <c r="AI16" s="89">
        <f>Model!AH2474</f>
        <v>0.000001266666667</v>
      </c>
      <c r="AJ16" s="89">
        <f>Model!AI2474</f>
        <v>0.0000012</v>
      </c>
      <c r="AK16" s="89">
        <f>Model!AJ2474</f>
        <v>0.000001133333333</v>
      </c>
      <c r="AL16" s="89">
        <f>Model!AK2474</f>
        <v>0.000001066666667</v>
      </c>
      <c r="AM16" s="89">
        <f>Model!AL2474</f>
        <v>0.000001</v>
      </c>
      <c r="AN16" s="89">
        <f>Model!AM2474</f>
        <v>0.0000009333333333</v>
      </c>
      <c r="AO16" s="89">
        <f>Model!AN2474</f>
        <v>0.0000008666666667</v>
      </c>
      <c r="AP16" s="89">
        <f>Model!AO2474</f>
        <v>0.0000008</v>
      </c>
      <c r="AQ16" s="89">
        <f>Model!AP2474</f>
        <v>0.0000007333333333</v>
      </c>
      <c r="AR16" s="89">
        <f>Model!AQ2474</f>
        <v>0.0000006666666667</v>
      </c>
      <c r="AS16" s="89">
        <f>Model!AR2474</f>
        <v>0.0000006</v>
      </c>
      <c r="AT16" s="89">
        <f>Model!AS2474</f>
        <v>0.0000005333333333</v>
      </c>
      <c r="AU16" s="89">
        <f>Model!AT2474</f>
        <v>0.0000004666666667</v>
      </c>
      <c r="AV16" s="89">
        <f>Model!AU2474</f>
        <v>0.0000004</v>
      </c>
      <c r="AW16" s="89">
        <f>Model!AV2474</f>
        <v>0.0000003333333333</v>
      </c>
      <c r="AX16" s="89">
        <f>Model!AW2474</f>
        <v>0.0000002666666667</v>
      </c>
      <c r="AY16" s="89">
        <f>Model!AX2474</f>
        <v>0.0000002</v>
      </c>
      <c r="AZ16" s="89">
        <f>Model!AY2474</f>
        <v>0.0000001333333333</v>
      </c>
      <c r="BA16" s="89">
        <f>Model!AZ2474</f>
        <v>0.00000006666666667</v>
      </c>
      <c r="BB16" s="89">
        <f>Model!BA2474</f>
        <v>0</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2.046152291</v>
      </c>
      <c r="E17" s="82">
        <f>sum(Model!D10,Model!D432,Model!D674,Model!D899,Model!D1124,Model!D1351,Model!D1576,0*Model!D1801,Model!D2026,Model!D2250,Model!D2475,Model!D3536)*'Inflation GDP Population'!$S$11/'Inflation GDP Population'!C$11</f>
        <v>2.082605257</v>
      </c>
      <c r="F17" s="82">
        <f>sum(Model!E10,Model!E432,Model!E674,Model!E899,Model!E1124,Model!E1351,Model!E1576,0*Model!E1801,Model!E2026,Model!E2250,Model!E2475,Model!E3536)*'Inflation GDP Population'!$S$11/'Inflation GDP Population'!D$11</f>
        <v>2.066199201</v>
      </c>
      <c r="G17" s="82">
        <f>sum(Model!F10,Model!F432,Model!F674,Model!F899,Model!F1124,Model!F1351,Model!F1576,0*Model!F1801,Model!F2026,Model!F2250,Model!F2475,Model!F3536)*'Inflation GDP Population'!$S$11/'Inflation GDP Population'!E$11</f>
        <v>1.997246515</v>
      </c>
      <c r="H17" s="82">
        <f>sum(Model!G10,Model!G432,Model!G674,Model!G899,Model!G1124,Model!G1351,Model!G1576,0*Model!G1801,Model!G2026,Model!G2250,Model!G2475,Model!G3536)*'Inflation GDP Population'!$S$11/'Inflation GDP Population'!F$11</f>
        <v>1.979138019</v>
      </c>
      <c r="I17" s="82">
        <f>sum(Model!H10,Model!H432,Model!H674,Model!H899,Model!H1124,Model!H1351,Model!H1576,0*Model!H1801,Model!H2026,Model!H2250,Model!H2475,Model!H3536)*'Inflation GDP Population'!$S$11/'Inflation GDP Population'!G$11</f>
        <v>1.811391956</v>
      </c>
      <c r="J17" s="82">
        <f>sum(Model!I10,Model!I432,Model!I674,Model!I899,Model!I1124,Model!I1351,Model!I1576,0*Model!I1801,Model!I2026,Model!I2250,Model!I2475,Model!I3536)*'Inflation GDP Population'!$S$11/'Inflation GDP Population'!H$11</f>
        <v>1.791412817</v>
      </c>
      <c r="K17" s="82">
        <f>sum(Model!J10,Model!J432,Model!J674,Model!J899,Model!J1124,Model!J1351,Model!J1576,0*Model!J1801,Model!J2026,Model!J2250,Model!J2475,Model!J3536)*'Inflation GDP Population'!$S$11/'Inflation GDP Population'!I$11</f>
        <v>1.800556777</v>
      </c>
      <c r="L17" s="82">
        <f>sum(Model!K10,Model!K432,Model!K674,Model!K899,Model!K1124,Model!K1351,Model!K1576,0*Model!K1801,Model!K2026,Model!K2250,Model!K2475,Model!K3536)*'Inflation GDP Population'!$S$11/'Inflation GDP Population'!J$11</f>
        <v>1.716313215</v>
      </c>
      <c r="M17" s="82">
        <f>sum(Model!L10,Model!L432,Model!L674,Model!L899,Model!L1124,Model!L1351,Model!L1576,0*Model!L1801,Model!L2026,Model!L2250,Model!L2475,Model!L3536)*'Inflation GDP Population'!$S$11/'Inflation GDP Population'!K$11</f>
        <v>1.782215686</v>
      </c>
      <c r="N17" s="82">
        <f>sum(Model!M10,Model!M432,Model!M674,Model!M899,Model!M1124,Model!M1351,Model!M1576,0*Model!M1801,Model!M2026,Model!M2250,Model!M2475,Model!M3536)*'Inflation GDP Population'!$S$11/'Inflation GDP Population'!L$11</f>
        <v>1.893147534</v>
      </c>
      <c r="O17" s="82">
        <f>sum(Model!N10,Model!N432,Model!N674,Model!N899,Model!N1124,Model!N1351,Model!N1576,0*Model!N1801,Model!N2026,Model!N2250,Model!N2475,Model!N3536)*'Inflation GDP Population'!$S$11/'Inflation GDP Population'!M$11</f>
        <v>1.865075313</v>
      </c>
      <c r="P17" s="82">
        <f>sum(Model!O10,Model!O432,Model!O674,Model!O899,Model!O1124,Model!O1351,Model!O1576,0*Model!O1801,Model!O2026,Model!O2250,Model!O2475,Model!O3536)*'Inflation GDP Population'!$S$11/'Inflation GDP Population'!N$11</f>
        <v>1.868933931</v>
      </c>
      <c r="Q17" s="82">
        <f>sum(Model!P10,Model!P432,Model!P674,Model!P899,Model!P1124,Model!P1351,Model!P1576,0*Model!P1801,Model!P2026,Model!P2250,Model!P2475,Model!P3536)*'Inflation GDP Population'!$S$11/'Inflation GDP Population'!O$11</f>
        <v>1.75830559</v>
      </c>
      <c r="R17" s="82">
        <f>sum(Model!Q10,Model!Q432,Model!Q674,Model!Q899,Model!Q1124,Model!Q1351,Model!Q1576,0*Model!Q1801,Model!Q2026,Model!Q2250,Model!Q2475,Model!Q3536)*'Inflation GDP Population'!$S$11/'Inflation GDP Population'!P$11</f>
        <v>1.790007002</v>
      </c>
      <c r="S17" s="82">
        <f>sum(Model!R10,Model!R432,Model!R674,Model!R899,Model!R1124,Model!R1351,Model!R1576,0*Model!R1801,Model!R2026,Model!R2250,Model!R2475,Model!R3536)*'Inflation GDP Population'!$S$11/'Inflation GDP Population'!Q$11</f>
        <v>1.707487841</v>
      </c>
      <c r="T17" s="82">
        <f>sum(Model!S10,Model!S432,Model!S674,Model!S899,Model!S1124,Model!S1351,Model!S1576,0*Model!S1801,Model!S2026,Model!S2250,Model!S2475,Model!S3536)*'Inflation GDP Population'!$S$11/'Inflation GDP Population'!R$11</f>
        <v>1.800391955</v>
      </c>
      <c r="U17" s="82">
        <f>sum(Model!T10,Model!T432,Model!T674,Model!T899,Model!T1124,Model!T1351,Model!T1576,0*Model!T1801,Model!T2026,Model!T2250,Model!T2475,Model!T3536)*'Inflation GDP Population'!$S$11/'Inflation GDP Population'!S$11</f>
        <v>1.645654526</v>
      </c>
      <c r="V17" s="82">
        <f>sum(Model!U10,Model!U432,Model!U674,Model!U899,Model!U1124,Model!U1351,Model!U1576,0*Model!U1801,Model!U2026,Model!U2250,Model!U2475,Model!U3536)*'Inflation GDP Population'!$S$11/'Inflation GDP Population'!T$11</f>
        <v>1.737980131</v>
      </c>
      <c r="W17" s="94">
        <f>sum(Model!V10,Model!V432,Model!V674,Model!V899,Model!V1124,Model!V1351,Model!V1576,0*Model!V1801,Model!V2026,Model!V2250,Model!V2475,Model!V3536)*'Inflation GDP Population'!$S$18/'Inflation GDP Population'!U$18</f>
        <v>1.706037895</v>
      </c>
      <c r="X17" s="94">
        <f>sum(Model!W10,Model!W432,Model!W674,Model!W899,Model!W1124,Model!W1351,Model!W1576,0*Model!W1801,Model!W2026,Model!W2250,Model!W2475,Model!W3536)*'Inflation GDP Population'!$S$18/'Inflation GDP Population'!V$18</f>
        <v>1.700915283</v>
      </c>
      <c r="Y17" s="94">
        <f>sum(Model!X10,Model!X432,Model!X674,Model!X899,Model!X1124,Model!X1351,Model!X1576,0*Model!X1801,Model!X2026,Model!X2250,Model!X2475,Model!X3536)*'Inflation GDP Population'!$S$18/'Inflation GDP Population'!W$18</f>
        <v>3.708407678</v>
      </c>
      <c r="Z17" s="94">
        <f>sum(Model!Y10,Model!Y432,Model!Y674,Model!Y899,Model!Y1124,Model!Y1351,Model!Y1576,0*Model!Y1801,Model!Y2026,Model!Y2250,Model!Y2475,Model!Y3536)*'Inflation GDP Population'!$S$18/'Inflation GDP Population'!X$18</f>
        <v>5.556479997</v>
      </c>
      <c r="AA17" s="94">
        <f>sum(Model!Z10,Model!Z432,Model!Z674,Model!Z899,Model!Z1124,Model!Z1351,Model!Z1576,0*Model!Z1801,Model!Z2026,Model!Z2250,Model!Z2475,Model!Z3536)*'Inflation GDP Population'!$S$18/'Inflation GDP Population'!Y$18</f>
        <v>7.242315795</v>
      </c>
      <c r="AB17" s="94">
        <f>sum(Model!AA10,Model!AA432,Model!AA674,Model!AA899,Model!AA1124,Model!AA1351,Model!AA1576,0*Model!AA1801,Model!AA2026,Model!AA2250,Model!AA2475,Model!AA3536)*'Inflation GDP Population'!$S$18/'Inflation GDP Population'!Z$18</f>
        <v>8.769576903</v>
      </c>
      <c r="AC17" s="94">
        <f>sum(Model!AB10,Model!AB432,Model!AB674,Model!AB899,Model!AB1124,Model!AB1351,Model!AB1576,0*Model!AB1801,Model!AB2026,Model!AB2250,Model!AB2475,Model!AB3536)*'Inflation GDP Population'!$S$18/'Inflation GDP Population'!AA$18</f>
        <v>10.13751048</v>
      </c>
      <c r="AD17" s="94">
        <f>sum(Model!AC10,Model!AC432,Model!AC674,Model!AC899,Model!AC1124,Model!AC1351,Model!AC1576,0*Model!AC1801,Model!AC2026,Model!AC2250,Model!AC2475,Model!AC3536)*'Inflation GDP Population'!$S$18/'Inflation GDP Population'!AB$18</f>
        <v>11.34068879</v>
      </c>
      <c r="AE17" s="94">
        <f>sum(Model!AD10,Model!AD432,Model!AD674,Model!AD899,Model!AD1124,Model!AD1351,Model!AD1576,0*Model!AD1801,Model!AD2026,Model!AD2250,Model!AD2475,Model!AD3536)*'Inflation GDP Population'!$S$18/'Inflation GDP Population'!AC$18</f>
        <v>12.38740657</v>
      </c>
      <c r="AF17" s="94">
        <f>sum(Model!AE10,Model!AE432,Model!AE674,Model!AE899,Model!AE1124,Model!AE1351,Model!AE1576,0*Model!AE1801,Model!AE2026,Model!AE2250,Model!AE2475,Model!AE3536)*'Inflation GDP Population'!$S$18/'Inflation GDP Population'!AD$18</f>
        <v>13.27518905</v>
      </c>
      <c r="AG17" s="94">
        <f>sum(Model!AF10,Model!AF432,Model!AF674,Model!AF899,Model!AF1124,Model!AF1351,Model!AF1576,0*Model!AF1801,Model!AF2026,Model!AF2250,Model!AF2475,Model!AF3536)*'Inflation GDP Population'!$S$18/'Inflation GDP Population'!AE$18</f>
        <v>13.99569645</v>
      </c>
      <c r="AH17" s="94">
        <f>sum(Model!AG10,Model!AG432,Model!AG674,Model!AG899,Model!AG1124,Model!AG1351,Model!AG1576,0*Model!AG1801,Model!AG2026,Model!AG2250,Model!AG2475,Model!AG3536)*'Inflation GDP Population'!$S$18/'Inflation GDP Population'!AF$18</f>
        <v>14.56185762</v>
      </c>
      <c r="AI17" s="94">
        <f>sum(Model!AH10,Model!AH432,Model!AH674,Model!AH899,Model!AH1124,Model!AH1351,Model!AH1576,0*Model!AH1801,Model!AH2026,Model!AH2250,Model!AH2475,Model!AH3536)*'Inflation GDP Population'!$S$18/'Inflation GDP Population'!AG$18</f>
        <v>15.72267961</v>
      </c>
      <c r="AJ17" s="94">
        <f>sum(Model!AI10,Model!AI432,Model!AI674,Model!AI899,Model!AI1124,Model!AI1351,Model!AI1576,0*Model!AI1801,Model!AI2026,Model!AI2250,Model!AI2475,Model!AI3536)*'Inflation GDP Population'!$S$18/'Inflation GDP Population'!AH$18</f>
        <v>16.85222292</v>
      </c>
      <c r="AK17" s="94">
        <f>sum(Model!AJ10,Model!AJ432,Model!AJ674,Model!AJ899,Model!AJ1124,Model!AJ1351,Model!AJ1576,0*Model!AJ1801,Model!AJ2026,Model!AJ2250,Model!AJ2475,Model!AJ3536)*'Inflation GDP Population'!$S$18/'Inflation GDP Population'!AI$18</f>
        <v>17.96672804</v>
      </c>
      <c r="AL17" s="94">
        <f>sum(Model!AK10,Model!AK432,Model!AK674,Model!AK899,Model!AK1124,Model!AK1351,Model!AK1576,0*Model!AK1801,Model!AK2026,Model!AK2250,Model!AK2475,Model!AK3536)*'Inflation GDP Population'!$S$18/'Inflation GDP Population'!AJ$18</f>
        <v>19.08958378</v>
      </c>
      <c r="AM17" s="94">
        <f>sum(Model!AL10,Model!AL432,Model!AL674,Model!AL899,Model!AL1124,Model!AL1351,Model!AL1576,0*Model!AL1801,Model!AL2026,Model!AL2250,Model!AL2475,Model!AL3536)*'Inflation GDP Population'!$S$18/'Inflation GDP Population'!AK$18</f>
        <v>20.16363108</v>
      </c>
      <c r="AN17" s="94">
        <f>sum(Model!AM10,Model!AM432,Model!AM674,Model!AM899,Model!AM1124,Model!AM1351,Model!AM1576,0*Model!AM1801,Model!AM2026,Model!AM2250,Model!AM2475,Model!AM3536)*'Inflation GDP Population'!$S$18/'Inflation GDP Population'!AL$18</f>
        <v>21.22511798</v>
      </c>
      <c r="AO17" s="94">
        <f>sum(Model!AN10,Model!AN432,Model!AN674,Model!AN899,Model!AN1124,Model!AN1351,Model!AN1576,0*Model!AN1801,Model!AN2026,Model!AN2250,Model!AN2475,Model!AN3536)*'Inflation GDP Population'!$S$18/'Inflation GDP Population'!AM$18</f>
        <v>22.2183585</v>
      </c>
      <c r="AP17" s="94">
        <f>sum(Model!AO10,Model!AO432,Model!AO674,Model!AO899,Model!AO1124,Model!AO1351,Model!AO1576,0*Model!AO1801,Model!AO2026,Model!AO2250,Model!AO2475,Model!AO3536)*'Inflation GDP Population'!$S$18/'Inflation GDP Population'!AN$18</f>
        <v>23.18440552</v>
      </c>
      <c r="AQ17" s="94">
        <f>sum(Model!AP10,Model!AP432,Model!AP674,Model!AP899,Model!AP1124,Model!AP1351,Model!AP1576,0*Model!AP1801,Model!AP2026,Model!AP2250,Model!AP2475,Model!AP3536)*'Inflation GDP Population'!$S$18/'Inflation GDP Population'!AO$18</f>
        <v>24.16454369</v>
      </c>
      <c r="AR17" s="94">
        <f>sum(Model!AQ10,Model!AQ432,Model!AQ674,Model!AQ899,Model!AQ1124,Model!AQ1351,Model!AQ1576,0*Model!AQ1801,Model!AQ2026,Model!AQ2250,Model!AQ2475,Model!AQ3536)*'Inflation GDP Population'!$S$18/'Inflation GDP Population'!AP$18</f>
        <v>25.10133663</v>
      </c>
      <c r="AS17" s="94">
        <f>sum(Model!AR10,Model!AR432,Model!AR674,Model!AR899,Model!AR1124,Model!AR1351,Model!AR1576,0*Model!AR1801,Model!AR2026,Model!AR2250,Model!AR2475,Model!AR3536)*'Inflation GDP Population'!$S$18/'Inflation GDP Population'!AQ$18</f>
        <v>26.03193353</v>
      </c>
      <c r="AT17" s="94">
        <f>sum(Model!AS10,Model!AS432,Model!AS674,Model!AS899,Model!AS1124,Model!AS1351,Model!AS1576,0*Model!AS1801,Model!AS2026,Model!AS2250,Model!AS2475,Model!AS3536)*'Inflation GDP Population'!$S$18/'Inflation GDP Population'!AR$18</f>
        <v>26.92417692</v>
      </c>
      <c r="AU17" s="94">
        <f>sum(Model!AT10,Model!AT432,Model!AT674,Model!AT899,Model!AT1124,Model!AT1351,Model!AT1576,0*Model!AT1801,Model!AT2026,Model!AT2250,Model!AT2475,Model!AT3536)*'Inflation GDP Population'!$S$18/'Inflation GDP Population'!AS$18</f>
        <v>27.80843076</v>
      </c>
      <c r="AV17" s="94">
        <f>sum(Model!AU10,Model!AU432,Model!AU674,Model!AU899,Model!AU1124,Model!AU1351,Model!AU1576,0*Model!AU1801,Model!AU2026,Model!AU2250,Model!AU2475,Model!AU3536)*'Inflation GDP Population'!$S$18/'Inflation GDP Population'!AT$18</f>
        <v>28.66986428</v>
      </c>
      <c r="AW17" s="94">
        <f>sum(Model!AV10,Model!AV432,Model!AV674,Model!AV899,Model!AV1124,Model!AV1351,Model!AV1576,0*Model!AV1801,Model!AV2026,Model!AV2250,Model!AV2475,Model!AV3536)*'Inflation GDP Population'!$S$18/'Inflation GDP Population'!AU$18</f>
        <v>29.50847622</v>
      </c>
      <c r="AX17" s="94">
        <f>sum(Model!AW10,Model!AW432,Model!AW674,Model!AW899,Model!AW1124,Model!AW1351,Model!AW1576,0*Model!AW1801,Model!AW2026,Model!AW2250,Model!AW2475,Model!AW3536)*'Inflation GDP Population'!$S$18/'Inflation GDP Population'!AV$18</f>
        <v>30.30590499</v>
      </c>
      <c r="AY17" s="94">
        <f>sum(Model!AX10,Model!AX432,Model!AX674,Model!AX899,Model!AX1124,Model!AX1351,Model!AX1576,0*Model!AX1801,Model!AX2026,Model!AX2250,Model!AX2475,Model!AX3536)*'Inflation GDP Population'!$S$18/'Inflation GDP Population'!AW$18</f>
        <v>31.09816393</v>
      </c>
      <c r="AZ17" s="94">
        <f>sum(Model!AY10,Model!AY432,Model!AY674,Model!AY899,Model!AY1124,Model!AY1351,Model!AY1576,0*Model!AY1801,Model!AY2026,Model!AY2250,Model!AY2475,Model!AY3536)*'Inflation GDP Population'!$S$18/'Inflation GDP Population'!AX$18</f>
        <v>31.86759761</v>
      </c>
      <c r="BA17" s="94">
        <f>sum(Model!AZ10,Model!AZ432,Model!AZ674,Model!AZ899,Model!AZ1124,Model!AZ1351,Model!AZ1576,0*Model!AZ1801,Model!AZ2026,Model!AZ2250,Model!AZ2475,Model!AZ3536)*'Inflation GDP Population'!$S$18/'Inflation GDP Population'!AY$18</f>
        <v>32.59372596</v>
      </c>
      <c r="BB17" s="94">
        <f>sum(Model!BA10,Model!BA432,Model!BA674,Model!BA899,Model!BA1124,Model!BA1351,Model!BA1576,0*Model!BA1801,Model!BA2026,Model!BA2250,Model!BA2475,Model!BA3536)*'Inflation GDP Population'!$S$18/'Inflation GDP Population'!AZ$18</f>
        <v>33.31679935</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5.508867487</v>
      </c>
      <c r="E18" s="82">
        <f>sum(Model!D11,Model!D435,0*Model!D675,0*Model!D900,Model!D1126,0*Model!D1352,0*Model!D1802,Model!D2027,Model!D2249,Model!D3537)*'Inflation GDP Population'!$S$11/'Inflation GDP Population'!C$11</f>
        <v>5.344510835</v>
      </c>
      <c r="F18" s="82">
        <f>sum(Model!E11,Model!E435,0*Model!E675,0*Model!E900,Model!E1126,0*Model!E1352,0*Model!E1802,Model!E2027,Model!E2249,Model!E3537)*'Inflation GDP Population'!$S$11/'Inflation GDP Population'!D$11</f>
        <v>4.618081059</v>
      </c>
      <c r="G18" s="82">
        <f>sum(Model!F11,Model!F435,0*Model!F675,0*Model!F900,Model!F1126,0*Model!F1352,0*Model!F1802,Model!F2027,Model!F2249,Model!F3537)*'Inflation GDP Population'!$S$11/'Inflation GDP Population'!E$11</f>
        <v>5.988396352</v>
      </c>
      <c r="H18" s="82">
        <f>sum(Model!G11,Model!G435,0*Model!G675,0*Model!G900,Model!G1126,0*Model!G1352,0*Model!G1802,Model!G2027,Model!G2249,Model!G3537)*'Inflation GDP Population'!$S$11/'Inflation GDP Population'!F$11</f>
        <v>6.409259881</v>
      </c>
      <c r="I18" s="82">
        <f>sum(Model!H11,Model!H435,0*Model!H675,0*Model!H900,Model!H1126,0*Model!H1352,0*Model!H1802,Model!H2027,Model!H2249,Model!H3537)*'Inflation GDP Population'!$S$11/'Inflation GDP Population'!G$11</f>
        <v>7.407603734</v>
      </c>
      <c r="J18" s="82">
        <f>sum(Model!I11,Model!I435,0*Model!I675,0*Model!I900,Model!I1126,0*Model!I1352,0*Model!I1802,Model!I2027,Model!I2249,Model!I3537)*'Inflation GDP Population'!$S$11/'Inflation GDP Population'!H$11</f>
        <v>5.944319383</v>
      </c>
      <c r="K18" s="82">
        <f>sum(Model!J11,Model!J435,0*Model!J675,0*Model!J900,Model!J1126,0*Model!J1352,0*Model!J1802,Model!J2027,Model!J2249,Model!J3537)*'Inflation GDP Population'!$S$11/'Inflation GDP Population'!I$11</f>
        <v>5.945842074</v>
      </c>
      <c r="L18" s="82">
        <f>sum(Model!K11,Model!K435,0*Model!K675,0*Model!K900,Model!K1126,0*Model!K1352,0*Model!K1802,Model!K2027,Model!K2249,Model!K3537)*'Inflation GDP Population'!$S$11/'Inflation GDP Population'!J$11</f>
        <v>7.20997005</v>
      </c>
      <c r="M18" s="82">
        <f>sum(Model!L11,Model!L435,0*Model!L675,0*Model!L900,Model!L1126,0*Model!L1352,0*Model!L1802,Model!L2027,Model!L2249,Model!L3537)*'Inflation GDP Population'!$S$11/'Inflation GDP Population'!K$11</f>
        <v>4.570309258</v>
      </c>
      <c r="N18" s="82">
        <f>sum(Model!M11,Model!M435,0*Model!M675,0*Model!M900,Model!M1126,0*Model!M1352,0*Model!M1802,Model!M2027,Model!M2249,Model!M3537)*'Inflation GDP Population'!$S$11/'Inflation GDP Population'!L$11</f>
        <v>5.697040924</v>
      </c>
      <c r="O18" s="82">
        <f>sum(Model!N11,Model!N435,0*Model!N675,0*Model!N900,Model!N1126,0*Model!N1352,0*Model!N1802,Model!N2027,Model!N2249,Model!N3537)*'Inflation GDP Population'!$S$11/'Inflation GDP Population'!M$11</f>
        <v>6.498982975</v>
      </c>
      <c r="P18" s="82">
        <f>sum(Model!O11,Model!O435,0*Model!O675,0*Model!O900,Model!O1126,0*Model!O1352,0*Model!O1802,Model!O2027,Model!O2249,Model!O3537)*'Inflation GDP Population'!$S$11/'Inflation GDP Population'!N$11</f>
        <v>5.163404854</v>
      </c>
      <c r="Q18" s="82">
        <f>sum(Model!P11,Model!P435,0*Model!P675,0*Model!P900,Model!P1126,0*Model!P1352,0*Model!P1802,Model!P2027,Model!P2249,Model!P3537)*'Inflation GDP Population'!$S$11/'Inflation GDP Population'!O$11</f>
        <v>5.938197141</v>
      </c>
      <c r="R18" s="82">
        <f>sum(Model!Q11,Model!Q435,0*Model!Q675,0*Model!Q900,Model!Q1126,0*Model!Q1352,0*Model!Q1802,Model!Q2027,Model!Q2249,Model!Q3537)*'Inflation GDP Population'!$S$11/'Inflation GDP Population'!P$11</f>
        <v>6.162287212</v>
      </c>
      <c r="S18" s="82">
        <f>sum(Model!R11,Model!R435,0*Model!R675,0*Model!R900,Model!R1126,0*Model!R1352,0*Model!R1802,Model!R2027,Model!R2249,Model!R3537)*'Inflation GDP Population'!$S$11/'Inflation GDP Population'!Q$11</f>
        <v>4.221778814</v>
      </c>
      <c r="T18" s="82">
        <f>sum(Model!S11,Model!S435,0*Model!S675,0*Model!S900,Model!S1126,0*Model!S1352,0*Model!S1802,Model!S2027,Model!S2249,Model!S3537)*'Inflation GDP Population'!$S$11/'Inflation GDP Population'!R$11</f>
        <v>4.054728412</v>
      </c>
      <c r="U18" s="82">
        <f>sum(Model!T11,Model!T435,0*Model!T675,0*Model!T900,Model!T1126,0*Model!T1352,0*Model!T1802,Model!T2027,Model!T2249,Model!T3537)*'Inflation GDP Population'!$S$11/'Inflation GDP Population'!S$11</f>
        <v>4.163432341</v>
      </c>
      <c r="V18" s="82">
        <f>sum(Model!U11,Model!U435,0*Model!U675,0*Model!U900,Model!U1126,0*Model!U1352,0*Model!U1802,Model!U2027,Model!U2249,Model!U3537)*'Inflation GDP Population'!$S$11/'Inflation GDP Population'!T$11</f>
        <v>4.56383601</v>
      </c>
      <c r="W18" s="94">
        <f>sum(Model!V11,Model!V435,0*Model!V675,0*Model!V900,Model!V1126,0*Model!V1352,0*Model!V1802,Model!V2027,Model!V2249,Model!V3537)*'Inflation GDP Population'!$S$18/'Inflation GDP Population'!U$18</f>
        <v>4.24598716</v>
      </c>
      <c r="X18" s="94">
        <f>sum(Model!W11,Model!W435,0*Model!W675,0*Model!W900,Model!W1126,0*Model!W1352,0*Model!W1802,Model!W2027,Model!W2249,Model!W3537)*'Inflation GDP Population'!$S$18/'Inflation GDP Population'!V$18</f>
        <v>4.336751564</v>
      </c>
      <c r="Y18" s="94">
        <f>sum(Model!X11,Model!X435,0*Model!X675,0*Model!X900,Model!X1126,0*Model!X1352,0*Model!X1802,Model!X2027,Model!X2249,Model!X3537)*'Inflation GDP Population'!$S$18/'Inflation GDP Population'!W$18</f>
        <v>4.097763784</v>
      </c>
      <c r="Z18" s="94">
        <f>sum(Model!Y11,Model!Y435,0*Model!Y675,0*Model!Y900,Model!Y1126,0*Model!Y1352,0*Model!Y1802,Model!Y2027,Model!Y2249,Model!Y3537)*'Inflation GDP Population'!$S$18/'Inflation GDP Population'!X$18</f>
        <v>3.807691326</v>
      </c>
      <c r="AA18" s="94">
        <f>sum(Model!Z11,Model!Z435,0*Model!Z675,0*Model!Z900,Model!Z1126,0*Model!Z1352,0*Model!Z1802,Model!Z2027,Model!Z2249,Model!Z3537)*'Inflation GDP Population'!$S$18/'Inflation GDP Population'!Y$18</f>
        <v>3.717255015</v>
      </c>
      <c r="AB18" s="94">
        <f>sum(Model!AA11,Model!AA435,0*Model!AA675,0*Model!AA900,Model!AA1126,0*Model!AA1352,0*Model!AA1802,Model!AA2027,Model!AA2249,Model!AA3537)*'Inflation GDP Population'!$S$18/'Inflation GDP Population'!Z$18</f>
        <v>3.668176812</v>
      </c>
      <c r="AC18" s="94">
        <f>sum(Model!AB11,Model!AB435,0*Model!AB675,0*Model!AB900,Model!AB1126,0*Model!AB1352,0*Model!AB1802,Model!AB2027,Model!AB2249,Model!AB3537)*'Inflation GDP Population'!$S$18/'Inflation GDP Population'!AA$18</f>
        <v>3.627991232</v>
      </c>
      <c r="AD18" s="94">
        <f>sum(Model!AC11,Model!AC435,0*Model!AC675,0*Model!AC900,Model!AC1126,0*Model!AC1352,0*Model!AC1802,Model!AC2027,Model!AC2249,Model!AC3537)*'Inflation GDP Population'!$S$18/'Inflation GDP Population'!AB$18</f>
        <v>3.512781059</v>
      </c>
      <c r="AE18" s="94">
        <f>sum(Model!AD11,Model!AD435,0*Model!AD675,0*Model!AD900,Model!AD1126,0*Model!AD1352,0*Model!AD1802,Model!AD2027,Model!AD2249,Model!AD3537)*'Inflation GDP Population'!$S$18/'Inflation GDP Population'!AC$18</f>
        <v>3.381848689</v>
      </c>
      <c r="AF18" s="94">
        <f>sum(Model!AE11,Model!AE435,0*Model!AE675,0*Model!AE900,Model!AE1126,0*Model!AE1352,0*Model!AE1802,Model!AE2027,Model!AE2249,Model!AE3537)*'Inflation GDP Population'!$S$18/'Inflation GDP Population'!AD$18</f>
        <v>3.29593575</v>
      </c>
      <c r="AG18" s="94">
        <f>sum(Model!AF11,Model!AF435,0*Model!AF675,0*Model!AF900,Model!AF1126,0*Model!AF1352,0*Model!AF1802,Model!AF2027,Model!AF2249,Model!AF3537)*'Inflation GDP Population'!$S$18/'Inflation GDP Population'!AE$18</f>
        <v>3.195811362</v>
      </c>
      <c r="AH18" s="94">
        <f>sum(Model!AG11,Model!AG435,0*Model!AG675,0*Model!AG900,Model!AG1126,0*Model!AG1352,0*Model!AG1802,Model!AG2027,Model!AG2249,Model!AG3537)*'Inflation GDP Population'!$S$18/'Inflation GDP Population'!AF$18</f>
        <v>3.0989267</v>
      </c>
      <c r="AI18" s="94">
        <f>sum(Model!AH11,Model!AH435,0*Model!AH675,0*Model!AH900,Model!AH1126,0*Model!AH1352,0*Model!AH1802,Model!AH2027,Model!AH2249,Model!AH3537)*'Inflation GDP Population'!$S$18/'Inflation GDP Population'!AG$18</f>
        <v>2.98333687</v>
      </c>
      <c r="AJ18" s="94">
        <f>sum(Model!AI11,Model!AI435,0*Model!AI675,0*Model!AI900,Model!AI1126,0*Model!AI1352,0*Model!AI1802,Model!AI2027,Model!AI2249,Model!AI3537)*'Inflation GDP Population'!$S$18/'Inflation GDP Population'!AH$18</f>
        <v>2.926057255</v>
      </c>
      <c r="AK18" s="94">
        <f>sum(Model!AJ11,Model!AJ435,0*Model!AJ675,0*Model!AJ900,Model!AJ1126,0*Model!AJ1352,0*Model!AJ1802,Model!AJ2027,Model!AJ2249,Model!AJ3537)*'Inflation GDP Population'!$S$18/'Inflation GDP Population'!AI$18</f>
        <v>2.833864333</v>
      </c>
      <c r="AL18" s="94">
        <f>sum(Model!AK11,Model!AK435,0*Model!AK675,0*Model!AK900,Model!AK1126,0*Model!AK1352,0*Model!AK1802,Model!AK2027,Model!AK2249,Model!AK3537)*'Inflation GDP Population'!$S$18/'Inflation GDP Population'!AJ$18</f>
        <v>2.724932673</v>
      </c>
      <c r="AM18" s="94">
        <f>sum(Model!AL11,Model!AL435,0*Model!AL675,0*Model!AL900,Model!AL1126,0*Model!AL1352,0*Model!AL1802,Model!AL2027,Model!AL2249,Model!AL3537)*'Inflation GDP Population'!$S$18/'Inflation GDP Population'!AK$18</f>
        <v>2.61782594</v>
      </c>
      <c r="AN18" s="94">
        <f>sum(Model!AM11,Model!AM435,0*Model!AM675,0*Model!AM900,Model!AM1126,0*Model!AM1352,0*Model!AM1802,Model!AM2027,Model!AM2249,Model!AM3537)*'Inflation GDP Population'!$S$18/'Inflation GDP Population'!AL$18</f>
        <v>2.529396347</v>
      </c>
      <c r="AO18" s="94">
        <f>sum(Model!AN11,Model!AN435,0*Model!AN675,0*Model!AN900,Model!AN1126,0*Model!AN1352,0*Model!AN1802,Model!AN2027,Model!AN2249,Model!AN3537)*'Inflation GDP Population'!$S$18/'Inflation GDP Population'!AM$18</f>
        <v>2.42327468</v>
      </c>
      <c r="AP18" s="94">
        <f>sum(Model!AO11,Model!AO435,0*Model!AO675,0*Model!AO900,Model!AO1126,0*Model!AO1352,0*Model!AO1802,Model!AO2027,Model!AO2249,Model!AO3537)*'Inflation GDP Population'!$S$18/'Inflation GDP Population'!AN$18</f>
        <v>2.311690053</v>
      </c>
      <c r="AQ18" s="94">
        <f>sum(Model!AP11,Model!AP435,0*Model!AP675,0*Model!AP900,Model!AP1126,0*Model!AP1352,0*Model!AP1802,Model!AP2027,Model!AP2249,Model!AP3537)*'Inflation GDP Population'!$S$18/'Inflation GDP Population'!AO$18</f>
        <v>2.214516635</v>
      </c>
      <c r="AR18" s="94">
        <f>sum(Model!AQ11,Model!AQ435,0*Model!AQ675,0*Model!AQ900,Model!AQ1126,0*Model!AQ1352,0*Model!AQ1802,Model!AQ2027,Model!AQ2249,Model!AQ3537)*'Inflation GDP Population'!$S$18/'Inflation GDP Population'!AP$18</f>
        <v>2.127173501</v>
      </c>
      <c r="AS18" s="94">
        <f>sum(Model!AR11,Model!AR435,0*Model!AR675,0*Model!AR900,Model!AR1126,0*Model!AR1352,0*Model!AR1802,Model!AR2027,Model!AR2249,Model!AR3537)*'Inflation GDP Population'!$S$18/'Inflation GDP Population'!AQ$18</f>
        <v>2.018469716</v>
      </c>
      <c r="AT18" s="94">
        <f>sum(Model!AS11,Model!AS435,0*Model!AS675,0*Model!AS900,Model!AS1126,0*Model!AS1352,0*Model!AS1802,Model!AS2027,Model!AS2249,Model!AS3537)*'Inflation GDP Population'!$S$18/'Inflation GDP Population'!AR$18</f>
        <v>1.926083271</v>
      </c>
      <c r="AU18" s="94">
        <f>sum(Model!AT11,Model!AT435,0*Model!AT675,0*Model!AT900,Model!AT1126,0*Model!AT1352,0*Model!AT1802,Model!AT2027,Model!AT2249,Model!AT3537)*'Inflation GDP Population'!$S$18/'Inflation GDP Population'!AS$18</f>
        <v>1.834851796</v>
      </c>
      <c r="AV18" s="94">
        <f>sum(Model!AU11,Model!AU435,0*Model!AU675,0*Model!AU900,Model!AU1126,0*Model!AU1352,0*Model!AU1802,Model!AU2027,Model!AU2249,Model!AU3537)*'Inflation GDP Population'!$S$18/'Inflation GDP Population'!AT$18</f>
        <v>1.748808424</v>
      </c>
      <c r="AW18" s="94">
        <f>sum(Model!AV11,Model!AV435,0*Model!AV675,0*Model!AV900,Model!AV1126,0*Model!AV1352,0*Model!AV1802,Model!AV2027,Model!AV2249,Model!AV3537)*'Inflation GDP Population'!$S$18/'Inflation GDP Population'!AU$18</f>
        <v>1.65931923</v>
      </c>
      <c r="AX18" s="94">
        <f>sum(Model!AW11,Model!AW435,0*Model!AW675,0*Model!AW900,Model!AW1126,0*Model!AW1352,0*Model!AW1802,Model!AW2027,Model!AW2249,Model!AW3537)*'Inflation GDP Population'!$S$18/'Inflation GDP Population'!AV$18</f>
        <v>1.566292309</v>
      </c>
      <c r="AY18" s="94">
        <f>sum(Model!AX11,Model!AX435,0*Model!AX675,0*Model!AX900,Model!AX1126,0*Model!AX1352,0*Model!AX1802,Model!AX2027,Model!AX2249,Model!AX3537)*'Inflation GDP Population'!$S$18/'Inflation GDP Population'!AW$18</f>
        <v>1.476775515</v>
      </c>
      <c r="AZ18" s="94">
        <f>sum(Model!AY11,Model!AY435,0*Model!AY675,0*Model!AY900,Model!AY1126,0*Model!AY1352,0*Model!AY1802,Model!AY2027,Model!AY2249,Model!AY3537)*'Inflation GDP Population'!$S$18/'Inflation GDP Population'!AX$18</f>
        <v>1.398695099</v>
      </c>
      <c r="BA18" s="94">
        <f>sum(Model!AZ11,Model!AZ435,0*Model!AZ675,0*Model!AZ900,Model!AZ1126,0*Model!AZ1352,0*Model!AZ1802,Model!AZ2027,Model!AZ2249,Model!AZ3537)*'Inflation GDP Population'!$S$18/'Inflation GDP Population'!AY$18</f>
        <v>1.311724825</v>
      </c>
      <c r="BB18" s="94">
        <f>sum(Model!BA11,Model!BA435,0*Model!BA675,0*Model!BA900,Model!BA1126,0*Model!BA1352,0*Model!BA1802,Model!BA2027,Model!BA2249,Model!BA3537)*'Inflation GDP Population'!$S$18/'Inflation GDP Population'!AZ$18</f>
        <v>1.223327852</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0.2042542529</v>
      </c>
      <c r="E19" s="96">
        <f>(Model!D1125)*'Inflation GDP Population'!$S$11/'Inflation GDP Population'!C$11</f>
        <v>0.2390023022</v>
      </c>
      <c r="F19" s="96">
        <f>(Model!E1125)*'Inflation GDP Population'!$S$11/'Inflation GDP Population'!D$11</f>
        <v>0.2371217127</v>
      </c>
      <c r="G19" s="96">
        <f>(Model!F1125)*'Inflation GDP Population'!$S$11/'Inflation GDP Population'!E$11</f>
        <v>0.2293193559</v>
      </c>
      <c r="H19" s="96">
        <f>(Model!G1125)*'Inflation GDP Population'!$S$11/'Inflation GDP Population'!F$11</f>
        <v>0.2360939641</v>
      </c>
      <c r="I19" s="96">
        <f>(Model!H1125)*'Inflation GDP Population'!$S$11/'Inflation GDP Population'!G$11</f>
        <v>0.2075101664</v>
      </c>
      <c r="J19" s="96">
        <f>(Model!I1125)*'Inflation GDP Population'!$S$11/'Inflation GDP Population'!H$11</f>
        <v>0.2166188503</v>
      </c>
      <c r="K19" s="96">
        <f>(Model!J1125)*'Inflation GDP Population'!$S$11/'Inflation GDP Population'!I$11</f>
        <v>0.2251552606</v>
      </c>
      <c r="L19" s="96">
        <f>(Model!K1125)*'Inflation GDP Population'!$S$11/'Inflation GDP Population'!J$11</f>
        <v>0.1993956301</v>
      </c>
      <c r="M19" s="96">
        <f>(Model!L1125)*'Inflation GDP Population'!$S$11/'Inflation GDP Population'!K$11</f>
        <v>0.2192243473</v>
      </c>
      <c r="N19" s="96">
        <f>(Model!M1125)*'Inflation GDP Population'!$S$11/'Inflation GDP Population'!L$11</f>
        <v>0.2302526495</v>
      </c>
      <c r="O19" s="96">
        <f>(Model!N1125)*'Inflation GDP Population'!$S$11/'Inflation GDP Population'!M$11</f>
        <v>0.2094446234</v>
      </c>
      <c r="P19" s="96">
        <f>(Model!O1125)*'Inflation GDP Population'!$S$11/'Inflation GDP Population'!N$11</f>
        <v>0.2142685825</v>
      </c>
      <c r="Q19" s="96">
        <f>(Model!P1125)*'Inflation GDP Population'!$S$11/'Inflation GDP Population'!O$11</f>
        <v>0.19789858</v>
      </c>
      <c r="R19" s="96">
        <f>(Model!Q1125)*'Inflation GDP Population'!$S$11/'Inflation GDP Population'!P$11</f>
        <v>0.2124020879</v>
      </c>
      <c r="S19" s="96">
        <f>(Model!R1125)*'Inflation GDP Population'!$S$11/'Inflation GDP Population'!Q$11</f>
        <v>0.198106454</v>
      </c>
      <c r="T19" s="96">
        <f>(Model!S1125)*'Inflation GDP Population'!$S$11/'Inflation GDP Population'!R$11</f>
        <v>0.2135617851</v>
      </c>
      <c r="U19" s="96">
        <f>(Model!T1125)*'Inflation GDP Population'!$S$11/'Inflation GDP Population'!S$11</f>
        <v>0.1865894714</v>
      </c>
      <c r="V19" s="96">
        <f>(Model!U1125)*'Inflation GDP Population'!$S$11/'Inflation GDP Population'!T$11</f>
        <v>0.2035707163</v>
      </c>
      <c r="W19" s="97">
        <f>(Model!V1125)*'Inflation GDP Population'!$S$18/'Inflation GDP Population'!U$18</f>
        <v>0.1914341574</v>
      </c>
      <c r="X19" s="97">
        <f>(Model!W1125)*'Inflation GDP Population'!$S$18/'Inflation GDP Population'!V$18</f>
        <v>0.1834699023</v>
      </c>
      <c r="Y19" s="97">
        <f>(Model!X1125)*'Inflation GDP Population'!$S$18/'Inflation GDP Population'!W$18</f>
        <v>0.1722185392</v>
      </c>
      <c r="Z19" s="97">
        <f>(Model!Y1125)*'Inflation GDP Population'!$S$18/'Inflation GDP Population'!X$18</f>
        <v>0.1615858062</v>
      </c>
      <c r="AA19" s="97">
        <f>(Model!Z1125)*'Inflation GDP Population'!$S$18/'Inflation GDP Population'!Y$18</f>
        <v>0.1515397036</v>
      </c>
      <c r="AB19" s="97">
        <f>(Model!AA1125)*'Inflation GDP Population'!$S$18/'Inflation GDP Population'!Z$18</f>
        <v>0.1420498234</v>
      </c>
      <c r="AC19" s="97">
        <f>(Model!AB1125)*'Inflation GDP Population'!$S$18/'Inflation GDP Population'!AA$18</f>
        <v>0.1330872725</v>
      </c>
      <c r="AD19" s="97">
        <f>(Model!AC1125)*'Inflation GDP Population'!$S$18/'Inflation GDP Population'!AB$18</f>
        <v>0.1246245991</v>
      </c>
      <c r="AE19" s="97">
        <f>(Model!AD1125)*'Inflation GDP Population'!$S$18/'Inflation GDP Population'!AC$18</f>
        <v>0.1191186184</v>
      </c>
      <c r="AF19" s="97">
        <f>(Model!AE1125)*'Inflation GDP Population'!$S$18/'Inflation GDP Population'!AD$18</f>
        <v>0.1137900864</v>
      </c>
      <c r="AG19" s="97">
        <f>(Model!AF1125)*'Inflation GDP Population'!$S$18/'Inflation GDP Population'!AE$18</f>
        <v>0.1086339538</v>
      </c>
      <c r="AH19" s="97">
        <f>(Model!AG1125)*'Inflation GDP Population'!$S$18/'Inflation GDP Population'!AF$18</f>
        <v>0.1036453056</v>
      </c>
      <c r="AI19" s="97">
        <f>(Model!AH1125)*'Inflation GDP Population'!$S$18/'Inflation GDP Population'!AG$18</f>
        <v>0.09881935768</v>
      </c>
      <c r="AJ19" s="97">
        <f>(Model!AI1125)*'Inflation GDP Population'!$S$18/'Inflation GDP Population'!AH$18</f>
        <v>0.09415145352</v>
      </c>
      <c r="AK19" s="97">
        <f>(Model!AJ1125)*'Inflation GDP Population'!$S$18/'Inflation GDP Population'!AI$18</f>
        <v>0.08963706091</v>
      </c>
      <c r="AL19" s="97">
        <f>(Model!AK1125)*'Inflation GDP Population'!$S$18/'Inflation GDP Population'!AJ$18</f>
        <v>0.08527176879</v>
      </c>
      <c r="AM19" s="97">
        <f>(Model!AL1125)*'Inflation GDP Population'!$S$18/'Inflation GDP Population'!AK$18</f>
        <v>0.08105128412</v>
      </c>
      <c r="AN19" s="97">
        <f>(Model!AM1125)*'Inflation GDP Population'!$S$18/'Inflation GDP Population'!AL$18</f>
        <v>0.07697142888</v>
      </c>
      <c r="AO19" s="97">
        <f>(Model!AN1125)*'Inflation GDP Population'!$S$18/'Inflation GDP Population'!AM$18</f>
        <v>0.07302813713</v>
      </c>
      <c r="AP19" s="97">
        <f>(Model!AO1125)*'Inflation GDP Population'!$S$18/'Inflation GDP Population'!AN$18</f>
        <v>0.06921745212</v>
      </c>
      <c r="AQ19" s="97">
        <f>(Model!AP1125)*'Inflation GDP Population'!$S$18/'Inflation GDP Population'!AO$18</f>
        <v>0.06553552347</v>
      </c>
      <c r="AR19" s="97">
        <f>(Model!AQ1125)*'Inflation GDP Population'!$S$18/'Inflation GDP Population'!AP$18</f>
        <v>0.06197860449</v>
      </c>
      <c r="AS19" s="97">
        <f>(Model!AR1125)*'Inflation GDP Population'!$S$18/'Inflation GDP Population'!AQ$18</f>
        <v>0.05854304947</v>
      </c>
      <c r="AT19" s="97">
        <f>(Model!AS1125)*'Inflation GDP Population'!$S$18/'Inflation GDP Population'!AR$18</f>
        <v>0.05522531109</v>
      </c>
      <c r="AU19" s="97">
        <f>(Model!AT1125)*'Inflation GDP Population'!$S$18/'Inflation GDP Population'!AS$18</f>
        <v>0.0520219379</v>
      </c>
      <c r="AV19" s="97">
        <f>(Model!AU1125)*'Inflation GDP Population'!$S$18/'Inflation GDP Population'!AT$18</f>
        <v>0.04892957184</v>
      </c>
      <c r="AW19" s="97">
        <f>(Model!AV1125)*'Inflation GDP Population'!$S$18/'Inflation GDP Population'!AU$18</f>
        <v>0.04594494585</v>
      </c>
      <c r="AX19" s="97">
        <f>(Model!AW1125)*'Inflation GDP Population'!$S$18/'Inflation GDP Population'!AV$18</f>
        <v>0.04306488147</v>
      </c>
      <c r="AY19" s="97">
        <f>(Model!AX1125)*'Inflation GDP Population'!$S$18/'Inflation GDP Population'!AW$18</f>
        <v>0.04028628661</v>
      </c>
      <c r="AZ19" s="97">
        <f>(Model!AY1125)*'Inflation GDP Population'!$S$18/'Inflation GDP Population'!AX$18</f>
        <v>0.03760615329</v>
      </c>
      <c r="BA19" s="97">
        <f>(Model!AZ1125)*'Inflation GDP Population'!$S$18/'Inflation GDP Population'!AY$18</f>
        <v>0.03502155547</v>
      </c>
      <c r="BB19" s="97">
        <f>(Model!BA1125)*'Inflation GDP Population'!$S$18/'Inflation GDP Population'!AZ$18</f>
        <v>0.0325296469</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566.1</v>
      </c>
      <c r="E20" s="98">
        <f>sum(Model!D18,Model!D438,Model!D677,Model!D902,Model!D1129,Model!D1354,Model!D1579,0*Model!D1804,Model!D2030,Model!D2253,Model!D3539)</f>
        <v>236</v>
      </c>
      <c r="F20" s="98">
        <f>sum(Model!E18,Model!E438,Model!E677,Model!E902,Model!E1129,Model!E1354,Model!E1579,0*Model!E1804,Model!E2030,Model!E2253,Model!E3539)</f>
        <v>5808.5</v>
      </c>
      <c r="G20" s="98">
        <f>sum(Model!F18,Model!F438,Model!F677,Model!F902,Model!F1129,Model!F1354,Model!F1579,0*Model!F1804,Model!F2030,Model!F2253,Model!F3539)</f>
        <v>2983</v>
      </c>
      <c r="H20" s="98">
        <f>sum(Model!G18,Model!G438,Model!G677,Model!G902,Model!G1129,Model!G1354,Model!G1579,0*Model!G1804,Model!G2030,Model!G2253,Model!G3539)</f>
        <v>987</v>
      </c>
      <c r="I20" s="98">
        <f>sum(Model!H18,Model!H438,Model!H677,Model!H902,Model!H1129,Model!H1354,Model!H1579,0*Model!H1804,Model!H2030,Model!H2253,Model!H3539)</f>
        <v>504</v>
      </c>
      <c r="J20" s="98">
        <f>sum(Model!I18,Model!I438,Model!I677,Model!I902,Model!I1129,Model!I1354,Model!I1579,0*Model!I1804,Model!I2030,Model!I2253,Model!I3539)</f>
        <v>251.1</v>
      </c>
      <c r="K20" s="98">
        <f>sum(Model!J18,Model!J438,Model!J677,Model!J902,Model!J1129,Model!J1354,Model!J1579,0*Model!J1804,Model!J2030,Model!J2253,Model!J3539)</f>
        <v>746.9</v>
      </c>
      <c r="L20" s="98">
        <f>sum(Model!K18,Model!K438,Model!K677,Model!K902,Model!K1129,Model!K1354,Model!K1579,0*Model!K1804,Model!K2030,Model!K2253,Model!K3539)</f>
        <v>78.8</v>
      </c>
      <c r="M20" s="98">
        <f>sum(Model!L18,Model!L438,Model!L677,Model!L902,Model!L1129,Model!L1354,Model!L1579,0*Model!L1804,Model!L2030,Model!L2253,Model!L3539)</f>
        <v>42.3</v>
      </c>
      <c r="N20" s="98">
        <f>sum(Model!M18,Model!M438,Model!M677,Model!M902,Model!M1129,Model!M1354,Model!M1579,0*Model!M1804,Model!M2030,Model!M2253,Model!M3539)</f>
        <v>2053.8</v>
      </c>
      <c r="O20" s="98">
        <f>sum(Model!N18,Model!N438,Model!N677,Model!N902,Model!N1129,Model!N1354,Model!N1579,0*Model!N1804,Model!N2030,Model!N2253,Model!N3539)</f>
        <v>0</v>
      </c>
      <c r="P20" s="98">
        <f>sum(Model!O18,Model!O438,Model!O677,Model!O902,Model!O1129,Model!O1354,Model!O1579,0*Model!O1804,Model!O2030,Model!O2253,Model!O3539)</f>
        <v>609</v>
      </c>
      <c r="Q20" s="98">
        <f>sum(Model!P18,Model!P438,Model!P677,Model!P902,Model!P1129,Model!P1354,Model!P1579,0*Model!P1804,Model!P2030,Model!P2253,Model!P3539)</f>
        <v>0</v>
      </c>
      <c r="R20" s="98">
        <f>sum(Model!Q18,Model!Q438,Model!Q677,Model!Q902,Model!Q1129,Model!Q1354,Model!Q1579,0*Model!Q1804,Model!Q2030,Model!Q2253,Model!Q3539)</f>
        <v>651.5</v>
      </c>
      <c r="S20" s="98">
        <f>sum(Model!R18,Model!R438,Model!R677,Model!R902,Model!R1129,Model!R1354,Model!R1579,0*Model!R1804,Model!R2030,Model!R2253,Model!R3539)</f>
        <v>12</v>
      </c>
      <c r="T20" s="98">
        <f>sum(Model!S18,Model!S438,Model!S677,Model!S902,Model!S1129,Model!S1354,Model!S1579,0*Model!S1804,Model!S2030,Model!S2253,Model!S3539)</f>
        <v>76.2</v>
      </c>
      <c r="U20" s="98">
        <f>sum(Model!T18,Model!T438,Model!T677,Model!T902,Model!T1129,Model!T1354,Model!T1579,0*Model!T1804,Model!T2030,Model!T2253,Model!T3539)</f>
        <v>6</v>
      </c>
      <c r="V20" s="98">
        <f>sum(Model!U18,Model!U438,Model!U677,Model!U902,Model!U1129,Model!U1354,Model!U1579,0*Model!U1804,Model!U2030,Model!U2253,Model!U3539)</f>
        <v>81</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137184.3517</v>
      </c>
      <c r="Z20" s="98">
        <f>sum(Model!Y18,Model!Y438,Model!Y677,Model!Y902,Model!Y1129,Model!Y1354,Model!Y1579,0*Model!Y1804,Model!Y2030,Model!Y2253,Model!Y3539)</f>
        <v>136114.1872</v>
      </c>
      <c r="AA20" s="98">
        <f>sum(Model!Z18,Model!Z438,Model!Z677,Model!Z902,Model!Z1129,Model!Z1354,Model!Z1579,0*Model!Z1804,Model!Z2030,Model!Z2253,Model!Z3539)</f>
        <v>136114.1872</v>
      </c>
      <c r="AB20" s="98">
        <f>sum(Model!AA18,Model!AA438,Model!AA677,Model!AA902,Model!AA1129,Model!AA1354,Model!AA1579,0*Model!AA1804,Model!AA2030,Model!AA2253,Model!AA3539)</f>
        <v>136114.1872</v>
      </c>
      <c r="AC20" s="98">
        <f>sum(Model!AB18,Model!AB438,Model!AB677,Model!AB902,Model!AB1129,Model!AB1354,Model!AB1579,0*Model!AB1804,Model!AB2030,Model!AB2253,Model!AB3539)</f>
        <v>136114.1872</v>
      </c>
      <c r="AD20" s="98">
        <f>sum(Model!AC18,Model!AC438,Model!AC677,Model!AC902,Model!AC1129,Model!AC1354,Model!AC1579,0*Model!AC1804,Model!AC2030,Model!AC2253,Model!AC3539)</f>
        <v>136114.1872</v>
      </c>
      <c r="AE20" s="98">
        <f>sum(Model!AD18,Model!AD438,Model!AD677,Model!AD902,Model!AD1129,Model!AD1354,Model!AD1579,0*Model!AD1804,Model!AD2030,Model!AD2253,Model!AD3539)</f>
        <v>136114.1872</v>
      </c>
      <c r="AF20" s="98">
        <f>sum(Model!AE18,Model!AE438,Model!AE677,Model!AE902,Model!AE1129,Model!AE1354,Model!AE1579,0*Model!AE1804,Model!AE2030,Model!AE2253,Model!AE3539)</f>
        <v>136114.1872</v>
      </c>
      <c r="AG20" s="98">
        <f>sum(Model!AF18,Model!AF438,Model!AF677,Model!AF902,Model!AF1129,Model!AF1354,Model!AF1579,0*Model!AF1804,Model!AF2030,Model!AF2253,Model!AF3539)</f>
        <v>136114.1872</v>
      </c>
      <c r="AH20" s="98">
        <f>sum(Model!AG18,Model!AG438,Model!AG677,Model!AG902,Model!AG1129,Model!AG1354,Model!AG1579,0*Model!AG1804,Model!AG2030,Model!AG2253,Model!AG3539)</f>
        <v>136114.1872</v>
      </c>
      <c r="AI20" s="98">
        <f>sum(Model!AH18,Model!AH438,Model!AH677,Model!AH902,Model!AH1129,Model!AH1354,Model!AH1579,0*Model!AH1804,Model!AH2030,Model!AH2253,Model!AH3539)</f>
        <v>136114.1872</v>
      </c>
      <c r="AJ20" s="98">
        <f>sum(Model!AI18,Model!AI438,Model!AI677,Model!AI902,Model!AI1129,Model!AI1354,Model!AI1579,0*Model!AI1804,Model!AI2030,Model!AI2253,Model!AI3539)</f>
        <v>136114.1872</v>
      </c>
      <c r="AK20" s="98">
        <f>sum(Model!AJ18,Model!AJ438,Model!AJ677,Model!AJ902,Model!AJ1129,Model!AJ1354,Model!AJ1579,0*Model!AJ1804,Model!AJ2030,Model!AJ2253,Model!AJ3539)</f>
        <v>136769.5284</v>
      </c>
      <c r="AL20" s="98">
        <f>sum(Model!AK18,Model!AK438,Model!AK677,Model!AK902,Model!AK1129,Model!AK1354,Model!AK1579,0*Model!AK1804,Model!AK2030,Model!AK2253,Model!AK3539)</f>
        <v>137105.2057</v>
      </c>
      <c r="AM20" s="98">
        <f>sum(Model!AL18,Model!AL438,Model!AL677,Model!AL902,Model!AL1129,Model!AL1354,Model!AL1579,0*Model!AL1804,Model!AL2030,Model!AL2253,Model!AL3539)</f>
        <v>137451.6057</v>
      </c>
      <c r="AN20" s="98">
        <f>sum(Model!AM18,Model!AM438,Model!AM677,Model!AM902,Model!AM1129,Model!AM1354,Model!AM1579,0*Model!AM1804,Model!AM2030,Model!AM2253,Model!AM3539)</f>
        <v>137127.2733</v>
      </c>
      <c r="AO20" s="98">
        <f>sum(Model!AN18,Model!AN438,Model!AN677,Model!AN902,Model!AN1129,Model!AN1354,Model!AN1579,0*Model!AN1804,Model!AN2030,Model!AN2253,Model!AN3539)</f>
        <v>136313.8517</v>
      </c>
      <c r="AP20" s="98">
        <f>sum(Model!AO18,Model!AO438,Model!AO677,Model!AO902,Model!AO1129,Model!AO1354,Model!AO1579,0*Model!AO1804,Model!AO2030,Model!AO2253,Model!AO3539)</f>
        <v>142243.8888</v>
      </c>
      <c r="AQ20" s="98">
        <f>sum(Model!AP18,Model!AP438,Model!AP677,Model!AP902,Model!AP1129,Model!AP1354,Model!AP1579,0*Model!AP1804,Model!AP2030,Model!AP2253,Model!AP3539)</f>
        <v>139060.8517</v>
      </c>
      <c r="AR20" s="98">
        <f>sum(Model!AQ18,Model!AQ438,Model!AQ677,Model!AQ902,Model!AQ1129,Model!AQ1354,Model!AQ1579,0*Model!AQ1804,Model!AQ2030,Model!AQ2253,Model!AQ3539)</f>
        <v>137064.8517</v>
      </c>
      <c r="AS20" s="98">
        <f>sum(Model!AR18,Model!AR438,Model!AR677,Model!AR902,Model!AR1129,Model!AR1354,Model!AR1579,0*Model!AR1804,Model!AR2030,Model!AR2253,Model!AR3539)</f>
        <v>136593.8517</v>
      </c>
      <c r="AT20" s="98">
        <f>sum(Model!AS18,Model!AS438,Model!AS677,Model!AS902,Model!AS1129,Model!AS1354,Model!AS1579,0*Model!AS1804,Model!AS2030,Model!AS2253,Model!AS3539)</f>
        <v>136321.9517</v>
      </c>
      <c r="AU20" s="98">
        <f>sum(Model!AT18,Model!AT438,Model!AT677,Model!AT902,Model!AT1129,Model!AT1354,Model!AT1579,0*Model!AT1804,Model!AT2030,Model!AT2253,Model!AT3539)</f>
        <v>136762.9517</v>
      </c>
      <c r="AV20" s="98">
        <f>sum(Model!AU18,Model!AU438,Model!AU677,Model!AU902,Model!AU1129,Model!AU1354,Model!AU1579,0*Model!AU1804,Model!AU2030,Model!AU2253,Model!AU3539)</f>
        <v>136195.1872</v>
      </c>
      <c r="AW20" s="98">
        <f>sum(Model!AV18,Model!AV438,Model!AV677,Model!AV902,Model!AV1129,Model!AV1354,Model!AV1579,0*Model!AV1804,Model!AV2030,Model!AV2253,Model!AV3539)</f>
        <v>136114.1872</v>
      </c>
      <c r="AX20" s="98">
        <f>sum(Model!AW18,Model!AW438,Model!AW677,Model!AW902,Model!AW1129,Model!AW1354,Model!AW1579,0*Model!AW1804,Model!AW2030,Model!AW2253,Model!AW3539)</f>
        <v>136629.1807</v>
      </c>
      <c r="AY20" s="98">
        <f>sum(Model!AX18,Model!AX438,Model!AX677,Model!AX902,Model!AX1129,Model!AX1354,Model!AX1579,0*Model!AX1804,Model!AX2030,Model!AX2253,Model!AX3539)</f>
        <v>272113.402</v>
      </c>
      <c r="AZ20" s="98">
        <f>sum(Model!AY18,Model!AY438,Model!AY677,Model!AY902,Model!AY1129,Model!AY1354,Model!AY1579,0*Model!AY1804,Model!AY2030,Model!AY2253,Model!AY3539)</f>
        <v>272450.6671</v>
      </c>
      <c r="BA20" s="98">
        <f>sum(Model!AZ18,Model!AZ438,Model!AZ677,Model!AZ902,Model!AZ1129,Model!AZ1354,Model!AZ1579,0*Model!AZ1804,Model!AZ2030,Model!AZ2253,Model!AZ3539)</f>
        <v>272228.3743</v>
      </c>
      <c r="BB20" s="98">
        <f>sum(Model!BA18,Model!BA438,Model!BA677,Model!BA902,Model!BA1129,Model!BA1354,Model!BA1579,0*Model!BA1804,Model!BA2030,Model!BA2253,Model!BA3539)</f>
        <v>272732.5324</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0.5</v>
      </c>
      <c r="U21" s="98">
        <f>Model!T2478</f>
        <v>0</v>
      </c>
      <c r="V21" s="98">
        <f>Model!U2478</f>
        <v>0</v>
      </c>
      <c r="W21" s="98">
        <f>Model!V2478</f>
        <v>0</v>
      </c>
      <c r="X21" s="98">
        <f>Model!W2478</f>
        <v>0</v>
      </c>
      <c r="Y21" s="98">
        <f>Model!X2478</f>
        <v>0</v>
      </c>
      <c r="Z21" s="98">
        <f>Model!Y2478</f>
        <v>0</v>
      </c>
      <c r="AA21" s="98">
        <f>Model!Z2478</f>
        <v>0</v>
      </c>
      <c r="AB21" s="98">
        <f>Model!AA2478</f>
        <v>0</v>
      </c>
      <c r="AC21" s="98">
        <f>Model!AB2478</f>
        <v>0</v>
      </c>
      <c r="AD21" s="98">
        <f>Model!AC2478</f>
        <v>0</v>
      </c>
      <c r="AE21" s="98">
        <f>Model!AD2478</f>
        <v>0</v>
      </c>
      <c r="AF21" s="98">
        <f>Model!AE2478</f>
        <v>0</v>
      </c>
      <c r="AG21" s="98">
        <f>Model!AF2478</f>
        <v>0</v>
      </c>
      <c r="AH21" s="98">
        <f>Model!AG2478</f>
        <v>0</v>
      </c>
      <c r="AI21" s="98">
        <f>Model!AH2478</f>
        <v>0</v>
      </c>
      <c r="AJ21" s="98">
        <f>Model!AI2478</f>
        <v>0</v>
      </c>
      <c r="AK21" s="98">
        <f>Model!AJ2478</f>
        <v>0.2833333333</v>
      </c>
      <c r="AL21" s="98">
        <f>Model!AK2478</f>
        <v>0</v>
      </c>
      <c r="AM21" s="98">
        <f>Model!AL2478</f>
        <v>0</v>
      </c>
      <c r="AN21" s="98">
        <f>Model!AM2478</f>
        <v>0</v>
      </c>
      <c r="AO21" s="98">
        <f>Model!AN2478</f>
        <v>0</v>
      </c>
      <c r="AP21" s="98">
        <f>Model!AO2478</f>
        <v>0</v>
      </c>
      <c r="AQ21" s="98">
        <f>Model!AP2478</f>
        <v>0</v>
      </c>
      <c r="AR21" s="98">
        <f>Model!AQ2478</f>
        <v>0</v>
      </c>
      <c r="AS21" s="98">
        <f>Model!AR2478</f>
        <v>0</v>
      </c>
      <c r="AT21" s="98">
        <f>Model!AS2478</f>
        <v>0</v>
      </c>
      <c r="AU21" s="98">
        <f>Model!AT2478</f>
        <v>0</v>
      </c>
      <c r="AV21" s="98">
        <f>Model!AU2478</f>
        <v>0</v>
      </c>
      <c r="AW21" s="98">
        <f>Model!AV2478</f>
        <v>0</v>
      </c>
      <c r="AX21" s="98">
        <f>Model!AW2478</f>
        <v>0</v>
      </c>
      <c r="AY21" s="98">
        <f>Model!AX2478</f>
        <v>0</v>
      </c>
      <c r="AZ21" s="98">
        <f>Model!AY2478</f>
        <v>0</v>
      </c>
      <c r="BA21" s="98">
        <f>Model!AZ2478</f>
        <v>0</v>
      </c>
      <c r="BB21" s="98">
        <f>Model!BA2478</f>
        <v>0</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3.829346949</v>
      </c>
      <c r="E22" s="96">
        <f>sum(Model!D20,Model!D441,Model!D679,Model!D904,Model!D1131,Model!D1356,Model!D1581,0*Model!D1806,Model!D2032,Model!D2255,Model!D2480,Model!D3541)*'Inflation GDP Population'!$S$11/'Inflation GDP Population'!C$11</f>
        <v>3.909698082</v>
      </c>
      <c r="F22" s="96">
        <f>sum(Model!E20,Model!E441,Model!E679,Model!E904,Model!E1131,Model!E1356,Model!E1581,0*Model!E1806,Model!E2032,Model!E2255,Model!E2480,Model!E3541)*'Inflation GDP Population'!$S$11/'Inflation GDP Population'!D$11</f>
        <v>1.772162045</v>
      </c>
      <c r="G22" s="96">
        <f>sum(Model!F20,Model!F441,Model!F679,Model!F904,Model!F1131,Model!F1356,Model!F1581,0*Model!F1806,Model!F2032,Model!F2255,Model!F2480,Model!F3541)*'Inflation GDP Population'!$S$11/'Inflation GDP Population'!E$11</f>
        <v>0.7362649817</v>
      </c>
      <c r="H22" s="96">
        <f>sum(Model!G20,Model!G441,Model!G679,Model!G904,Model!G1131,Model!G1356,Model!G1581,0*Model!G1806,Model!G2032,Model!G2255,Model!G2480,Model!G3541)*'Inflation GDP Population'!$S$11/'Inflation GDP Population'!F$11</f>
        <v>1.275269199</v>
      </c>
      <c r="I22" s="96">
        <f>sum(Model!H20,Model!H441,Model!H679,Model!H904,Model!H1131,Model!H1356,Model!H1581,0*Model!H1806,Model!H2032,Model!H2255,Model!H2480,Model!H3541)*'Inflation GDP Population'!$S$11/'Inflation GDP Population'!G$11</f>
        <v>1.166373965</v>
      </c>
      <c r="J22" s="96">
        <f>sum(Model!I20,Model!I441,Model!I679,Model!I904,Model!I1131,Model!I1356,Model!I1581,0*Model!I1806,Model!I2032,Model!I2255,Model!I2480,Model!I3541)*'Inflation GDP Population'!$S$11/'Inflation GDP Population'!H$11</f>
        <v>1.460250541</v>
      </c>
      <c r="K22" s="96">
        <f>sum(Model!J20,Model!J441,Model!J679,Model!J904,Model!J1131,Model!J1356,Model!J1581,0*Model!J1806,Model!J2032,Model!J2255,Model!J2480,Model!J3541)*'Inflation GDP Population'!$S$11/'Inflation GDP Population'!I$11</f>
        <v>1.564440325</v>
      </c>
      <c r="L22" s="96">
        <f>sum(Model!K20,Model!K441,Model!K679,Model!K904,Model!K1131,Model!K1356,Model!K1581,0*Model!K1806,Model!K2032,Model!K2255,Model!K2480,Model!K3541)*'Inflation GDP Population'!$S$11/'Inflation GDP Population'!J$11</f>
        <v>1.419373857</v>
      </c>
      <c r="M22" s="96">
        <f>sum(Model!L20,Model!L441,Model!L679,Model!L904,Model!L1131,Model!L1356,Model!L1581,0*Model!L1806,Model!L2032,Model!L2255,Model!L2480,Model!L3541)*'Inflation GDP Population'!$S$11/'Inflation GDP Population'!K$11</f>
        <v>1.393765022</v>
      </c>
      <c r="N22" s="96">
        <f>sum(Model!M20,Model!M441,Model!M679,Model!M904,Model!M1131,Model!M1356,Model!M1581,0*Model!M1806,Model!M2032,Model!M2255,Model!M2480,Model!M3541)*'Inflation GDP Population'!$S$11/'Inflation GDP Population'!L$11</f>
        <v>0.4393340238</v>
      </c>
      <c r="O22" s="96">
        <f>sum(Model!N20,Model!N441,Model!N679,Model!N904,Model!N1131,Model!N1356,Model!N1581,0*Model!N1806,Model!N2032,Model!N2255,Model!N2480,Model!N3541)*'Inflation GDP Population'!$S$11/'Inflation GDP Population'!M$11</f>
        <v>0.6508707201</v>
      </c>
      <c r="P22" s="96">
        <f>sum(Model!O20,Model!O441,Model!O679,Model!O904,Model!O1131,Model!O1356,Model!O1581,0*Model!O1806,Model!O2032,Model!O2255,Model!O2480,Model!O3541)*'Inflation GDP Population'!$S$11/'Inflation GDP Population'!N$11</f>
        <v>0.2369431993</v>
      </c>
      <c r="Q22" s="96">
        <f>sum(Model!P20,Model!P441,Model!P679,Model!P904,Model!P1131,Model!P1356,Model!P1581,0*Model!P1806,Model!P2032,Model!P2255,Model!P2480,Model!P3541)*'Inflation GDP Population'!$S$11/'Inflation GDP Population'!O$11</f>
        <v>0.281345744</v>
      </c>
      <c r="R22" s="96">
        <f>sum(Model!Q20,Model!Q441,Model!Q679,Model!Q904,Model!Q1131,Model!Q1356,Model!Q1581,0*Model!Q1806,Model!Q2032,Model!Q2255,Model!Q2480,Model!Q3541)*'Inflation GDP Population'!$S$11/'Inflation GDP Population'!P$11</f>
        <v>0.09941485119</v>
      </c>
      <c r="S22" s="96">
        <f>sum(Model!R20,Model!R441,Model!R679,Model!R904,Model!R1131,Model!R1356,Model!R1581,0*Model!R1806,Model!R2032,Model!R2255,Model!R2480,Model!R3541)*'Inflation GDP Population'!$S$11/'Inflation GDP Population'!Q$11</f>
        <v>0.05865255336</v>
      </c>
      <c r="T22" s="96">
        <f>sum(Model!S20,Model!S441,Model!S679,Model!S904,Model!S1131,Model!S1356,Model!S1581,0*Model!S1806,Model!S2032,Model!S2255,Model!S2480,Model!S3541)*'Inflation GDP Population'!$S$11/'Inflation GDP Population'!R$11</f>
        <v>0.01956234141</v>
      </c>
      <c r="U22" s="96">
        <f>sum(Model!T20,Model!T441,Model!T679,Model!T904,Model!T1131,Model!T1356,Model!T1581,0*Model!T1806,Model!T2032,Model!T2255,Model!T2480,Model!T3541)*'Inflation GDP Population'!$S$11/'Inflation GDP Population'!S$11</f>
        <v>0.2395419392</v>
      </c>
      <c r="V22" s="96">
        <f>sum(Model!U20,Model!U441,Model!U679,Model!U904,Model!U1131,Model!U1356,Model!U1581,0*Model!U1806,Model!U2032,Model!U2255,Model!U2480,Model!U3541)*'Inflation GDP Population'!$S$11/'Inflation GDP Population'!T$11</f>
        <v>1.357294228</v>
      </c>
      <c r="W22" s="97">
        <f>sum(Model!V20,Model!V441,Model!V679,Model!V904,Model!V1131,Model!V1356,Model!V1581,0*Model!V1806,Model!V2032,Model!V2255,Model!V2480,Model!V3541)*'Inflation GDP Population'!$S$18/'Inflation GDP Population'!U$18</f>
        <v>2.045010245</v>
      </c>
      <c r="X22" s="97">
        <f>sum(Model!W20,Model!W441,Model!W679,Model!W904,Model!W1131,Model!W1356,Model!W1581,0*Model!W1806,Model!W2032,Model!W2255,Model!W2480,Model!W3541)*'Inflation GDP Population'!$S$18/'Inflation GDP Population'!V$18</f>
        <v>253.9783183</v>
      </c>
      <c r="Y22" s="97">
        <f>sum(Model!X20,Model!X441,Model!X679,Model!X904,Model!X1131,Model!X1356,Model!X1581,0*Model!X1806,Model!X2032,Model!X2255,Model!X2480,Model!X3541)*'Inflation GDP Population'!$S$18/'Inflation GDP Population'!W$18</f>
        <v>173.5972942</v>
      </c>
      <c r="Z22" s="97">
        <f>sum(Model!Y20,Model!Y441,Model!Y679,Model!Y904,Model!Y1131,Model!Y1356,Model!Y1581,0*Model!Y1806,Model!Y2032,Model!Y2255,Model!Y2480,Model!Y3541)*'Inflation GDP Population'!$S$18/'Inflation GDP Population'!X$18</f>
        <v>166.9003252</v>
      </c>
      <c r="AA22" s="97">
        <f>sum(Model!Z20,Model!Z441,Model!Z679,Model!Z904,Model!Z1131,Model!Z1356,Model!Z1581,0*Model!Z1806,Model!Z2032,Model!Z2255,Model!Z2480,Model!Z3541)*'Inflation GDP Population'!$S$18/'Inflation GDP Population'!Y$18</f>
        <v>159.8107309</v>
      </c>
      <c r="AB22" s="97">
        <f>sum(Model!AA20,Model!AA441,Model!AA679,Model!AA904,Model!AA1131,Model!AA1356,Model!AA1581,0*Model!AA1806,Model!AA2032,Model!AA2255,Model!AA2480,Model!AA3541)*'Inflation GDP Population'!$S$18/'Inflation GDP Population'!Z$18</f>
        <v>153.0755615</v>
      </c>
      <c r="AC22" s="97">
        <f>sum(Model!AB20,Model!AB441,Model!AB679,Model!AB904,Model!AB1131,Model!AB1356,Model!AB1581,0*Model!AB1806,Model!AB2032,Model!AB2255,Model!AB2480,Model!AB3541)*'Inflation GDP Population'!$S$18/'Inflation GDP Population'!AA$18</f>
        <v>145.9065018</v>
      </c>
      <c r="AD22" s="97">
        <f>sum(Model!AC20,Model!AC441,Model!AC679,Model!AC904,Model!AC1131,Model!AC1356,Model!AC1581,0*Model!AC1806,Model!AC2032,Model!AC2255,Model!AC2480,Model!AC3541)*'Inflation GDP Population'!$S$18/'Inflation GDP Population'!AB$18</f>
        <v>139.0068128</v>
      </c>
      <c r="AE22" s="97">
        <f>sum(Model!AD20,Model!AD441,Model!AD679,Model!AD904,Model!AD1131,Model!AD1356,Model!AD1581,0*Model!AD1806,Model!AD2032,Model!AD2255,Model!AD2480,Model!AD3541)*'Inflation GDP Population'!$S$18/'Inflation GDP Population'!AC$18</f>
        <v>132.7454142</v>
      </c>
      <c r="AF22" s="97">
        <f>sum(Model!AE20,Model!AE441,Model!AE679,Model!AE904,Model!AE1131,Model!AE1356,Model!AE1581,0*Model!AE1806,Model!AE2032,Model!AE2255,Model!AE2480,Model!AE3541)*'Inflation GDP Population'!$S$18/'Inflation GDP Population'!AD$18</f>
        <v>126.6454075</v>
      </c>
      <c r="AG22" s="97">
        <f>sum(Model!AF20,Model!AF441,Model!AF679,Model!AF904,Model!AF1131,Model!AF1356,Model!AF1581,0*Model!AF1806,Model!AF2032,Model!AF2255,Model!AF2480,Model!AF3541)*'Inflation GDP Population'!$S$18/'Inflation GDP Population'!AE$18</f>
        <v>120.9711278</v>
      </c>
      <c r="AH22" s="97">
        <f>sum(Model!AG20,Model!AG441,Model!AG679,Model!AG904,Model!AG1131,Model!AG1356,Model!AG1581,0*Model!AG1806,Model!AG2032,Model!AG2255,Model!AG2480,Model!AG3541)*'Inflation GDP Population'!$S$18/'Inflation GDP Population'!AF$18</f>
        <v>114.6423929</v>
      </c>
      <c r="AI22" s="97">
        <f>sum(Model!AH20,Model!AH441,Model!AH679,Model!AH904,Model!AH1131,Model!AH1356,Model!AH1581,0*Model!AH1806,Model!AH2032,Model!AH2255,Model!AH2480,Model!AH3541)*'Inflation GDP Population'!$S$18/'Inflation GDP Population'!AG$18</f>
        <v>113.6912262</v>
      </c>
      <c r="AJ22" s="97">
        <f>sum(Model!AI20,Model!AI441,Model!AI679,Model!AI904,Model!AI1131,Model!AI1356,Model!AI1581,0*Model!AI1806,Model!AI2032,Model!AI2255,Model!AI2480,Model!AI3541)*'Inflation GDP Population'!$S$18/'Inflation GDP Population'!AH$18</f>
        <v>112.9025642</v>
      </c>
      <c r="AK22" s="97">
        <f>sum(Model!AJ20,Model!AJ441,Model!AJ679,Model!AJ904,Model!AJ1131,Model!AJ1356,Model!AJ1581,0*Model!AJ1806,Model!AJ2032,Model!AJ2255,Model!AJ2480,Model!AJ3541)*'Inflation GDP Population'!$S$18/'Inflation GDP Population'!AI$18</f>
        <v>111.4267882</v>
      </c>
      <c r="AL22" s="97">
        <f>sum(Model!AK20,Model!AK441,Model!AK679,Model!AK904,Model!AK1131,Model!AK1356,Model!AK1581,0*Model!AK1806,Model!AK2032,Model!AK2255,Model!AK2480,Model!AK3541)*'Inflation GDP Population'!$S$18/'Inflation GDP Population'!AJ$18</f>
        <v>109.7835891</v>
      </c>
      <c r="AM22" s="97">
        <f>sum(Model!AL20,Model!AL441,Model!AL679,Model!AL904,Model!AL1131,Model!AL1356,Model!AL1581,0*Model!AL1806,Model!AL2032,Model!AL2255,Model!AL2480,Model!AL3541)*'Inflation GDP Population'!$S$18/'Inflation GDP Population'!AK$18</f>
        <v>109.6483123</v>
      </c>
      <c r="AN22" s="97">
        <f>sum(Model!AM20,Model!AM441,Model!AM679,Model!AM904,Model!AM1131,Model!AM1356,Model!AM1581,0*Model!AM1806,Model!AM2032,Model!AM2255,Model!AM2480,Model!AM3541)*'Inflation GDP Population'!$S$18/'Inflation GDP Population'!AL$18</f>
        <v>109.0335398</v>
      </c>
      <c r="AO22" s="97">
        <f>sum(Model!AN20,Model!AN441,Model!AN679,Model!AN904,Model!AN1131,Model!AN1356,Model!AN1581,0*Model!AN1806,Model!AN2032,Model!AN2255,Model!AN2480,Model!AN3541)*'Inflation GDP Population'!$S$18/'Inflation GDP Population'!AM$18</f>
        <v>108.2387635</v>
      </c>
      <c r="AP22" s="97">
        <f>sum(Model!AO20,Model!AO441,Model!AO679,Model!AO904,Model!AO1131,Model!AO1356,Model!AO1581,0*Model!AO1806,Model!AO2032,Model!AO2255,Model!AO2480,Model!AO3541)*'Inflation GDP Population'!$S$18/'Inflation GDP Population'!AN$18</f>
        <v>105.1721199</v>
      </c>
      <c r="AQ22" s="97">
        <f>sum(Model!AP20,Model!AP441,Model!AP679,Model!AP904,Model!AP1131,Model!AP1356,Model!AP1581,0*Model!AP1806,Model!AP2032,Model!AP2255,Model!AP2480,Model!AP3541)*'Inflation GDP Population'!$S$18/'Inflation GDP Population'!AO$18</f>
        <v>103.2807007</v>
      </c>
      <c r="AR22" s="97">
        <f>sum(Model!AQ20,Model!AQ441,Model!AQ679,Model!AQ904,Model!AQ1131,Model!AQ1356,Model!AQ1581,0*Model!AQ1806,Model!AQ2032,Model!AQ2255,Model!AQ2480,Model!AQ3541)*'Inflation GDP Population'!$S$18/'Inflation GDP Population'!AP$18</f>
        <v>102.0773664</v>
      </c>
      <c r="AS22" s="97">
        <f>sum(Model!AR20,Model!AR441,Model!AR679,Model!AR904,Model!AR1131,Model!AR1356,Model!AR1581,0*Model!AR1806,Model!AR2032,Model!AR2255,Model!AR2480,Model!AR3541)*'Inflation GDP Population'!$S$18/'Inflation GDP Population'!AQ$18</f>
        <v>101.5885943</v>
      </c>
      <c r="AT22" s="97">
        <f>sum(Model!AS20,Model!AS441,Model!AS679,Model!AS904,Model!AS1131,Model!AS1356,Model!AS1581,0*Model!AS1806,Model!AS2032,Model!AS2255,Model!AS2480,Model!AS3541)*'Inflation GDP Population'!$S$18/'Inflation GDP Population'!AR$18</f>
        <v>101.403546</v>
      </c>
      <c r="AU22" s="97">
        <f>sum(Model!AT20,Model!AT441,Model!AT679,Model!AT904,Model!AT1131,Model!AT1356,Model!AT1581,0*Model!AT1806,Model!AT2032,Model!AT2255,Model!AT2480,Model!AT3541)*'Inflation GDP Population'!$S$18/'Inflation GDP Population'!AS$18</f>
        <v>100.4752132</v>
      </c>
      <c r="AV22" s="97">
        <f>sum(Model!AU20,Model!AU441,Model!AU679,Model!AU904,Model!AU1131,Model!AU1356,Model!AU1581,0*Model!AU1806,Model!AU2032,Model!AU2255,Model!AU2480,Model!AU3541)*'Inflation GDP Population'!$S$18/'Inflation GDP Population'!AT$18</f>
        <v>99.40475914</v>
      </c>
      <c r="AW22" s="97">
        <f>sum(Model!AV20,Model!AV441,Model!AV679,Model!AV904,Model!AV1131,Model!AV1356,Model!AV1581,0*Model!AV1806,Model!AV2032,Model!AV2255,Model!AV2480,Model!AV3541)*'Inflation GDP Population'!$S$18/'Inflation GDP Population'!AU$18</f>
        <v>98.46291481</v>
      </c>
      <c r="AX22" s="97">
        <f>sum(Model!AW20,Model!AW441,Model!AW679,Model!AW904,Model!AW1131,Model!AW1356,Model!AW1581,0*Model!AW1806,Model!AW2032,Model!AW2255,Model!AW2480,Model!AW3541)*'Inflation GDP Population'!$S$18/'Inflation GDP Population'!AV$18</f>
        <v>192.2778612</v>
      </c>
      <c r="AY22" s="97">
        <f>sum(Model!AX20,Model!AX441,Model!AX679,Model!AX904,Model!AX1131,Model!AX1356,Model!AX1581,0*Model!AX1806,Model!AX2032,Model!AX2255,Model!AX2480,Model!AX3541)*'Inflation GDP Population'!$S$18/'Inflation GDP Population'!AW$18</f>
        <v>190.1325872</v>
      </c>
      <c r="AZ22" s="97">
        <f>sum(Model!AY20,Model!AY441,Model!AY679,Model!AY904,Model!AY1131,Model!AY1356,Model!AY1581,0*Model!AY1806,Model!AY2032,Model!AY2255,Model!AY2480,Model!AY3541)*'Inflation GDP Population'!$S$18/'Inflation GDP Population'!AX$18</f>
        <v>187.6906954</v>
      </c>
      <c r="BA22" s="97">
        <f>sum(Model!AZ20,Model!AZ441,Model!AZ679,Model!AZ904,Model!AZ1131,Model!AZ1356,Model!AZ1581,0*Model!AZ1806,Model!AZ2032,Model!AZ2255,Model!AZ2480,Model!AZ3541)*'Inflation GDP Population'!$S$18/'Inflation GDP Population'!AY$18</f>
        <v>184.4523719</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7.555019778</v>
      </c>
      <c r="E24" s="82">
        <f t="shared" si="1"/>
        <v>7.427116092</v>
      </c>
      <c r="F24" s="82">
        <f t="shared" si="1"/>
        <v>6.684280261</v>
      </c>
      <c r="G24" s="82">
        <f t="shared" si="1"/>
        <v>7.985642867</v>
      </c>
      <c r="H24" s="82">
        <f t="shared" si="1"/>
        <v>8.3883979</v>
      </c>
      <c r="I24" s="82">
        <f t="shared" si="1"/>
        <v>9.21899569</v>
      </c>
      <c r="J24" s="82">
        <f t="shared" si="1"/>
        <v>7.7357322</v>
      </c>
      <c r="K24" s="82">
        <f t="shared" si="1"/>
        <v>7.746398851</v>
      </c>
      <c r="L24" s="82">
        <f t="shared" si="1"/>
        <v>8.926283265</v>
      </c>
      <c r="M24" s="82">
        <f t="shared" si="1"/>
        <v>6.352524944</v>
      </c>
      <c r="N24" s="82">
        <f t="shared" si="1"/>
        <v>7.590188458</v>
      </c>
      <c r="O24" s="82">
        <f t="shared" si="1"/>
        <v>8.364058288</v>
      </c>
      <c r="P24" s="82">
        <f t="shared" si="1"/>
        <v>7.032338785</v>
      </c>
      <c r="Q24" s="82">
        <f t="shared" si="1"/>
        <v>7.696502731</v>
      </c>
      <c r="R24" s="82">
        <f t="shared" si="1"/>
        <v>7.952294214</v>
      </c>
      <c r="S24" s="82">
        <f t="shared" si="1"/>
        <v>5.929266655</v>
      </c>
      <c r="T24" s="82">
        <f t="shared" si="1"/>
        <v>5.855120367</v>
      </c>
      <c r="U24" s="82">
        <f t="shared" si="1"/>
        <v>5.809086868</v>
      </c>
      <c r="V24" s="82">
        <f t="shared" si="1"/>
        <v>6.301816141</v>
      </c>
      <c r="W24" s="82">
        <f t="shared" si="1"/>
        <v>5.952025056</v>
      </c>
      <c r="X24" s="82">
        <f t="shared" si="1"/>
        <v>6.037666847</v>
      </c>
      <c r="Y24" s="82">
        <f t="shared" si="1"/>
        <v>7.806171462</v>
      </c>
      <c r="Z24" s="82">
        <f t="shared" si="1"/>
        <v>9.364171323</v>
      </c>
      <c r="AA24" s="82">
        <f t="shared" si="1"/>
        <v>10.95957081</v>
      </c>
      <c r="AB24" s="82">
        <f t="shared" si="1"/>
        <v>12.43775371</v>
      </c>
      <c r="AC24" s="82">
        <f t="shared" si="1"/>
        <v>13.76550171</v>
      </c>
      <c r="AD24" s="82">
        <f t="shared" si="1"/>
        <v>14.85346985</v>
      </c>
      <c r="AE24" s="82">
        <f t="shared" si="1"/>
        <v>15.76925526</v>
      </c>
      <c r="AF24" s="82">
        <f t="shared" si="1"/>
        <v>16.5711248</v>
      </c>
      <c r="AG24" s="82">
        <f t="shared" si="1"/>
        <v>17.19150781</v>
      </c>
      <c r="AH24" s="82">
        <f t="shared" si="1"/>
        <v>17.66078432</v>
      </c>
      <c r="AI24" s="82">
        <f t="shared" si="1"/>
        <v>18.70601648</v>
      </c>
      <c r="AJ24" s="82">
        <f t="shared" si="1"/>
        <v>19.77828018</v>
      </c>
      <c r="AK24" s="82">
        <f t="shared" si="1"/>
        <v>20.80059237</v>
      </c>
      <c r="AL24" s="82">
        <f t="shared" si="1"/>
        <v>21.81451646</v>
      </c>
      <c r="AM24" s="82">
        <f t="shared" si="1"/>
        <v>22.78145702</v>
      </c>
      <c r="AN24" s="82">
        <f t="shared" si="1"/>
        <v>23.75451433</v>
      </c>
      <c r="AO24" s="82">
        <f t="shared" si="1"/>
        <v>24.64163318</v>
      </c>
      <c r="AP24" s="82">
        <f t="shared" si="1"/>
        <v>25.49609557</v>
      </c>
      <c r="AQ24" s="82">
        <f t="shared" si="1"/>
        <v>26.37906033</v>
      </c>
      <c r="AR24" s="82">
        <f t="shared" si="1"/>
        <v>27.22851013</v>
      </c>
      <c r="AS24" s="82">
        <f t="shared" si="1"/>
        <v>28.05040325</v>
      </c>
      <c r="AT24" s="82">
        <f t="shared" si="1"/>
        <v>28.85026019</v>
      </c>
      <c r="AU24" s="82">
        <f t="shared" si="1"/>
        <v>29.64328256</v>
      </c>
      <c r="AV24" s="82">
        <f t="shared" si="1"/>
        <v>30.4186727</v>
      </c>
      <c r="AW24" s="82">
        <f t="shared" si="1"/>
        <v>31.16779545</v>
      </c>
      <c r="AX24" s="82">
        <f t="shared" si="1"/>
        <v>31.8721973</v>
      </c>
      <c r="AY24" s="82">
        <f t="shared" si="1"/>
        <v>32.57493944</v>
      </c>
      <c r="AZ24" s="82">
        <f t="shared" si="1"/>
        <v>33.26629271</v>
      </c>
      <c r="BA24" s="82">
        <f t="shared" si="1"/>
        <v>33.90545078</v>
      </c>
      <c r="BB24" s="82">
        <f t="shared" si="1"/>
        <v>34.5401272</v>
      </c>
      <c r="BC24" s="103"/>
    </row>
    <row r="25" ht="15.75" customHeight="1">
      <c r="A25" s="79" t="s">
        <v>238</v>
      </c>
      <c r="B25" s="93" t="s">
        <v>227</v>
      </c>
      <c r="C25" s="93" t="s">
        <v>223</v>
      </c>
      <c r="D25" s="82">
        <f t="shared" ref="D25:BB25" si="2">SUM(D19,D22)</f>
        <v>4.033601202</v>
      </c>
      <c r="E25" s="82">
        <f t="shared" si="2"/>
        <v>4.148700384</v>
      </c>
      <c r="F25" s="82">
        <f t="shared" si="2"/>
        <v>2.009283758</v>
      </c>
      <c r="G25" s="82">
        <f t="shared" si="2"/>
        <v>0.9655843376</v>
      </c>
      <c r="H25" s="82">
        <f t="shared" si="2"/>
        <v>1.511363163</v>
      </c>
      <c r="I25" s="82">
        <f t="shared" si="2"/>
        <v>1.373884132</v>
      </c>
      <c r="J25" s="82">
        <f t="shared" si="2"/>
        <v>1.676869391</v>
      </c>
      <c r="K25" s="82">
        <f t="shared" si="2"/>
        <v>1.789595586</v>
      </c>
      <c r="L25" s="82">
        <f t="shared" si="2"/>
        <v>1.618769488</v>
      </c>
      <c r="M25" s="82">
        <f t="shared" si="2"/>
        <v>1.61298937</v>
      </c>
      <c r="N25" s="82">
        <f t="shared" si="2"/>
        <v>0.6695866733</v>
      </c>
      <c r="O25" s="82">
        <f t="shared" si="2"/>
        <v>0.8603153435</v>
      </c>
      <c r="P25" s="82">
        <f t="shared" si="2"/>
        <v>0.4512117818</v>
      </c>
      <c r="Q25" s="82">
        <f t="shared" si="2"/>
        <v>0.479244324</v>
      </c>
      <c r="R25" s="82">
        <f t="shared" si="2"/>
        <v>0.3118169391</v>
      </c>
      <c r="S25" s="82">
        <f t="shared" si="2"/>
        <v>0.2567590073</v>
      </c>
      <c r="T25" s="82">
        <f t="shared" si="2"/>
        <v>0.2331241265</v>
      </c>
      <c r="U25" s="82">
        <f t="shared" si="2"/>
        <v>0.4261314106</v>
      </c>
      <c r="V25" s="82">
        <f t="shared" si="2"/>
        <v>1.560864945</v>
      </c>
      <c r="W25" s="82">
        <f t="shared" si="2"/>
        <v>2.236444402</v>
      </c>
      <c r="X25" s="82">
        <f t="shared" si="2"/>
        <v>254.1617882</v>
      </c>
      <c r="Y25" s="82">
        <f t="shared" si="2"/>
        <v>173.7695127</v>
      </c>
      <c r="Z25" s="82">
        <f t="shared" si="2"/>
        <v>167.061911</v>
      </c>
      <c r="AA25" s="82">
        <f t="shared" si="2"/>
        <v>159.9622706</v>
      </c>
      <c r="AB25" s="82">
        <f t="shared" si="2"/>
        <v>153.2176113</v>
      </c>
      <c r="AC25" s="82">
        <f t="shared" si="2"/>
        <v>146.0395891</v>
      </c>
      <c r="AD25" s="82">
        <f t="shared" si="2"/>
        <v>139.1314374</v>
      </c>
      <c r="AE25" s="82">
        <f t="shared" si="2"/>
        <v>132.8645328</v>
      </c>
      <c r="AF25" s="82">
        <f t="shared" si="2"/>
        <v>126.7591976</v>
      </c>
      <c r="AG25" s="82">
        <f t="shared" si="2"/>
        <v>121.0797618</v>
      </c>
      <c r="AH25" s="82">
        <f t="shared" si="2"/>
        <v>114.7460382</v>
      </c>
      <c r="AI25" s="82">
        <f t="shared" si="2"/>
        <v>113.7900455</v>
      </c>
      <c r="AJ25" s="82">
        <f t="shared" si="2"/>
        <v>112.9967157</v>
      </c>
      <c r="AK25" s="82">
        <f t="shared" si="2"/>
        <v>111.5164253</v>
      </c>
      <c r="AL25" s="82">
        <f t="shared" si="2"/>
        <v>109.8688608</v>
      </c>
      <c r="AM25" s="82">
        <f t="shared" si="2"/>
        <v>109.7293636</v>
      </c>
      <c r="AN25" s="82">
        <f t="shared" si="2"/>
        <v>109.1105112</v>
      </c>
      <c r="AO25" s="82">
        <f t="shared" si="2"/>
        <v>108.3117917</v>
      </c>
      <c r="AP25" s="82">
        <f t="shared" si="2"/>
        <v>105.2413373</v>
      </c>
      <c r="AQ25" s="82">
        <f t="shared" si="2"/>
        <v>103.3462362</v>
      </c>
      <c r="AR25" s="82">
        <f t="shared" si="2"/>
        <v>102.139345</v>
      </c>
      <c r="AS25" s="82">
        <f t="shared" si="2"/>
        <v>101.6471373</v>
      </c>
      <c r="AT25" s="82">
        <f t="shared" si="2"/>
        <v>101.4587713</v>
      </c>
      <c r="AU25" s="82">
        <f t="shared" si="2"/>
        <v>100.5272351</v>
      </c>
      <c r="AV25" s="82">
        <f t="shared" si="2"/>
        <v>99.45368871</v>
      </c>
      <c r="AW25" s="82">
        <f t="shared" si="2"/>
        <v>98.50885976</v>
      </c>
      <c r="AX25" s="82">
        <f t="shared" si="2"/>
        <v>192.3209261</v>
      </c>
      <c r="AY25" s="82">
        <f t="shared" si="2"/>
        <v>190.1728735</v>
      </c>
      <c r="AZ25" s="82">
        <f t="shared" si="2"/>
        <v>187.7283016</v>
      </c>
      <c r="BA25" s="82">
        <f t="shared" si="2"/>
        <v>184.4873935</v>
      </c>
      <c r="BB25" s="82">
        <f t="shared" si="2"/>
        <v>0.0325296469</v>
      </c>
      <c r="BC25" s="103"/>
    </row>
    <row r="26" ht="15.75" customHeight="1">
      <c r="A26" s="87" t="s">
        <v>239</v>
      </c>
      <c r="B26" s="91" t="s">
        <v>240</v>
      </c>
      <c r="C26" s="91" t="s">
        <v>241</v>
      </c>
      <c r="D26" s="89">
        <f>SUM(Model!C2695,Model!C2862,Model!C3029)*'Inflation GDP Population'!$S$11/'Inflation GDP Population'!B$11</f>
        <v>1.831424297</v>
      </c>
      <c r="E26" s="89">
        <f>SUM(Model!D2695,Model!D2862,Model!D3029)*'Inflation GDP Population'!$S$11/'Inflation GDP Population'!C$11</f>
        <v>1.6486188</v>
      </c>
      <c r="F26" s="89">
        <f>SUM(Model!E2695,Model!E2862,Model!E3029)*'Inflation GDP Population'!$S$11/'Inflation GDP Population'!D$11</f>
        <v>2.083298708</v>
      </c>
      <c r="G26" s="89">
        <f>SUM(Model!F2695,Model!F2862,Model!F3029)*'Inflation GDP Population'!$S$11/'Inflation GDP Population'!E$11</f>
        <v>1.835044496</v>
      </c>
      <c r="H26" s="89">
        <f>SUM(Model!G2695,Model!G2862,Model!G3029)*'Inflation GDP Population'!$S$11/'Inflation GDP Population'!F$11</f>
        <v>1.733619809</v>
      </c>
      <c r="I26" s="89">
        <f>SUM(Model!H2695,Model!H2862,Model!H3029)*'Inflation GDP Population'!$S$11/'Inflation GDP Population'!G$11</f>
        <v>1.693528379</v>
      </c>
      <c r="J26" s="89">
        <f>SUM(Model!I2695,Model!I2862,Model!I3029)*'Inflation GDP Population'!$S$11/'Inflation GDP Population'!H$11</f>
        <v>1.864356741</v>
      </c>
      <c r="K26" s="89">
        <f>SUM(Model!J2695,Model!J2862,Model!J3029)*'Inflation GDP Population'!$S$11/'Inflation GDP Population'!I$11</f>
        <v>1.908093795</v>
      </c>
      <c r="L26" s="89">
        <f>SUM(Model!K2695,Model!K2862,Model!K3029)*'Inflation GDP Population'!$S$11/'Inflation GDP Population'!J$11</f>
        <v>1.90291971</v>
      </c>
      <c r="M26" s="89">
        <f>SUM(Model!L2695,Model!L2862,Model!L3029)*'Inflation GDP Population'!$S$11/'Inflation GDP Population'!K$11</f>
        <v>1.792341136</v>
      </c>
      <c r="N26" s="89">
        <f>SUM(Model!M2695,Model!M2862,Model!M3029)*'Inflation GDP Population'!$S$11/'Inflation GDP Population'!L$11</f>
        <v>1.853374984</v>
      </c>
      <c r="O26" s="89">
        <f>SUM(Model!N2695,Model!N2862,Model!N3029)*'Inflation GDP Population'!$S$11/'Inflation GDP Population'!M$11</f>
        <v>1.902900389</v>
      </c>
      <c r="P26" s="89">
        <f>SUM(Model!O2695,Model!O2862,Model!O3029)*'Inflation GDP Population'!$S$11/'Inflation GDP Population'!N$11</f>
        <v>1.861039088</v>
      </c>
      <c r="Q26" s="89">
        <f>SUM(Model!P2695,Model!P2862,Model!P3029)*'Inflation GDP Population'!$S$11/'Inflation GDP Population'!O$11</f>
        <v>1.995559618</v>
      </c>
      <c r="R26" s="89">
        <f>SUM(Model!Q2695,Model!Q2862,Model!Q3029)*'Inflation GDP Population'!$S$11/'Inflation GDP Population'!P$11</f>
        <v>2.039461508</v>
      </c>
      <c r="S26" s="89">
        <f>SUM(Model!R2695,Model!R2862,Model!R3029)*'Inflation GDP Population'!$S$11/'Inflation GDP Population'!Q$11</f>
        <v>1.488389622</v>
      </c>
      <c r="T26" s="89">
        <f>SUM(Model!S2695,Model!S2862,Model!S3029)*'Inflation GDP Population'!$S$11/'Inflation GDP Population'!R$11</f>
        <v>2.066712441</v>
      </c>
      <c r="U26" s="89">
        <f>SUM(Model!T2695,Model!T2862,Model!T3029)*'Inflation GDP Population'!$S$11/'Inflation GDP Population'!S$11</f>
        <v>1.912294925</v>
      </c>
      <c r="V26" s="89">
        <f>SUM(Model!U2695,Model!U2862,Model!U3029)*'Inflation GDP Population'!$S$11/'Inflation GDP Population'!T$11</f>
        <v>1.80611136</v>
      </c>
      <c r="W26" s="104">
        <f>SUM(Model!V2695,Model!V2862,Model!V3029)*'Inflation GDP Population'!$S$18/'Inflation GDP Population'!U$18</f>
        <v>1.945778258</v>
      </c>
      <c r="X26" s="104">
        <f>SUM(Model!W2695,Model!W2862,Model!W3029)*'Inflation GDP Population'!$S$18/'Inflation GDP Population'!V$18</f>
        <v>1.94815144</v>
      </c>
      <c r="Y26" s="104">
        <f>SUM(Model!X2695,Model!X2862,Model!X3029)*'Inflation GDP Population'!$S$18/'Inflation GDP Population'!W$18</f>
        <v>1.94860813</v>
      </c>
      <c r="Z26" s="104">
        <f>SUM(Model!Y2695,Model!Y2862,Model!Y3029)*'Inflation GDP Population'!$S$18/'Inflation GDP Population'!X$18</f>
        <v>1.973116114</v>
      </c>
      <c r="AA26" s="104">
        <f>SUM(Model!Z2695,Model!Z2862,Model!Z3029)*'Inflation GDP Population'!$S$18/'Inflation GDP Population'!Y$18</f>
        <v>1.997635481</v>
      </c>
      <c r="AB26" s="104">
        <f>SUM(Model!AA2695,Model!AA2862,Model!AA3029)*'Inflation GDP Population'!$S$18/'Inflation GDP Population'!Z$18</f>
        <v>2.022166236</v>
      </c>
      <c r="AC26" s="104">
        <f>SUM(Model!AB2695,Model!AB2862,Model!AB3029)*'Inflation GDP Population'!$S$18/'Inflation GDP Population'!AA$18</f>
        <v>2.046708381</v>
      </c>
      <c r="AD26" s="104">
        <f>SUM(Model!AC2695,Model!AC2862,Model!AC3029)*'Inflation GDP Population'!$S$18/'Inflation GDP Population'!AB$18</f>
        <v>2.071261922</v>
      </c>
      <c r="AE26" s="104">
        <f>SUM(Model!AD2695,Model!AD2862,Model!AD3029)*'Inflation GDP Population'!$S$18/'Inflation GDP Population'!AC$18</f>
        <v>2.095826863</v>
      </c>
      <c r="AF26" s="104">
        <f>SUM(Model!AE2695,Model!AE2862,Model!AE3029)*'Inflation GDP Population'!$S$18/'Inflation GDP Population'!AD$18</f>
        <v>2.120403206</v>
      </c>
      <c r="AG26" s="104">
        <f>SUM(Model!AF2695,Model!AF2862,Model!AF3029)*'Inflation GDP Population'!$S$18/'Inflation GDP Population'!AE$18</f>
        <v>2.144990957</v>
      </c>
      <c r="AH26" s="104">
        <f>SUM(Model!AG2695,Model!AG2862,Model!AG3029)*'Inflation GDP Population'!$S$18/'Inflation GDP Population'!AF$18</f>
        <v>2.16959012</v>
      </c>
      <c r="AI26" s="104">
        <f>SUM(Model!AH2695,Model!AH2862,Model!AH3029)*'Inflation GDP Population'!$S$18/'Inflation GDP Population'!AG$18</f>
        <v>2.194200697</v>
      </c>
      <c r="AJ26" s="104">
        <f>SUM(Model!AI2695,Model!AI2862,Model!AI3029)*'Inflation GDP Population'!$S$18/'Inflation GDP Population'!AH$18</f>
        <v>2.218822694</v>
      </c>
      <c r="AK26" s="104">
        <f>SUM(Model!AJ2695,Model!AJ2862,Model!AJ3029)*'Inflation GDP Population'!$S$18/'Inflation GDP Population'!AI$18</f>
        <v>2.243456114</v>
      </c>
      <c r="AL26" s="104">
        <f>SUM(Model!AK2695,Model!AK2862,Model!AK3029)*'Inflation GDP Population'!$S$18/'Inflation GDP Population'!AJ$18</f>
        <v>2.268100962</v>
      </c>
      <c r="AM26" s="104">
        <f>SUM(Model!AL2695,Model!AL2862,Model!AL3029)*'Inflation GDP Population'!$S$18/'Inflation GDP Population'!AK$18</f>
        <v>2.292757241</v>
      </c>
      <c r="AN26" s="104">
        <f>SUM(Model!AM2695,Model!AM2862,Model!AM3029)*'Inflation GDP Population'!$S$18/'Inflation GDP Population'!AL$18</f>
        <v>2.317424955</v>
      </c>
      <c r="AO26" s="104">
        <f>SUM(Model!AN2695,Model!AN2862,Model!AN3029)*'Inflation GDP Population'!$S$18/'Inflation GDP Population'!AM$18</f>
        <v>2.342104108</v>
      </c>
      <c r="AP26" s="104">
        <f>SUM(Model!AO2695,Model!AO2862,Model!AO3029)*'Inflation GDP Population'!$S$18/'Inflation GDP Population'!AN$18</f>
        <v>2.366794705</v>
      </c>
      <c r="AQ26" s="104">
        <f>SUM(Model!AP2695,Model!AP2862,Model!AP3029)*'Inflation GDP Population'!$S$18/'Inflation GDP Population'!AO$18</f>
        <v>2.391496749</v>
      </c>
      <c r="AR26" s="104">
        <f>SUM(Model!AQ2695,Model!AQ2862,Model!AQ3029)*'Inflation GDP Population'!$S$18/'Inflation GDP Population'!AP$18</f>
        <v>2.416210245</v>
      </c>
      <c r="AS26" s="104">
        <f>SUM(Model!AR2695,Model!AR2862,Model!AR3029)*'Inflation GDP Population'!$S$18/'Inflation GDP Population'!AQ$18</f>
        <v>2.440935196</v>
      </c>
      <c r="AT26" s="104">
        <f>SUM(Model!AS2695,Model!AS2862,Model!AS3029)*'Inflation GDP Population'!$S$18/'Inflation GDP Population'!AR$18</f>
        <v>2.465671606</v>
      </c>
      <c r="AU26" s="104">
        <f>SUM(Model!AT2695,Model!AT2862,Model!AT3029)*'Inflation GDP Population'!$S$18/'Inflation GDP Population'!AS$18</f>
        <v>2.490419479</v>
      </c>
      <c r="AV26" s="104">
        <f>SUM(Model!AU2695,Model!AU2862,Model!AU3029)*'Inflation GDP Population'!$S$18/'Inflation GDP Population'!AT$18</f>
        <v>2.51517882</v>
      </c>
      <c r="AW26" s="104">
        <f>SUM(Model!AV2695,Model!AV2862,Model!AV3029)*'Inflation GDP Population'!$S$18/'Inflation GDP Population'!AU$18</f>
        <v>2.539949633</v>
      </c>
      <c r="AX26" s="104">
        <f>SUM(Model!AW2695,Model!AW2862,Model!AW3029)*'Inflation GDP Population'!$S$18/'Inflation GDP Population'!AV$18</f>
        <v>2.564731921</v>
      </c>
      <c r="AY26" s="104">
        <f>SUM(Model!AX2695,Model!AX2862,Model!AX3029)*'Inflation GDP Population'!$S$18/'Inflation GDP Population'!AW$18</f>
        <v>2.589525688</v>
      </c>
      <c r="AZ26" s="104">
        <f>SUM(Model!AY2695,Model!AY2862,Model!AY3029)*'Inflation GDP Population'!$S$18/'Inflation GDP Population'!AX$18</f>
        <v>2.614330939</v>
      </c>
      <c r="BA26" s="104">
        <f>SUM(Model!AZ2695,Model!AZ2862,Model!AZ3029)*'Inflation GDP Population'!$S$18/'Inflation GDP Population'!AY$18</f>
        <v>2.639147677</v>
      </c>
      <c r="BB26" s="104">
        <f>SUM(Model!BA2695,Model!BA2862,Model!BA3029)*'Inflation GDP Population'!$S$18/'Inflation GDP Population'!AZ$18</f>
        <v>2.663975907</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1.59568624</v>
      </c>
      <c r="E27" s="89">
        <f>SUM(Model!D2698,Model!D2865,0*Model!D3032)*'Inflation GDP Population'!$S$11/'Inflation GDP Population'!C$11</f>
        <v>1.208232866</v>
      </c>
      <c r="F27" s="89">
        <f>SUM(Model!E2698,Model!E2865,0*Model!E3032)*'Inflation GDP Population'!$S$11/'Inflation GDP Population'!D$11</f>
        <v>1.381360929</v>
      </c>
      <c r="G27" s="89">
        <f>SUM(Model!F2698,Model!F2865,0*Model!F3032)*'Inflation GDP Population'!$S$11/'Inflation GDP Population'!E$11</f>
        <v>1.498441565</v>
      </c>
      <c r="H27" s="89">
        <f>SUM(Model!G2698,Model!G2865,0*Model!G3032)*'Inflation GDP Population'!$S$11/'Inflation GDP Population'!F$11</f>
        <v>1.416336581</v>
      </c>
      <c r="I27" s="89">
        <f>SUM(Model!H2698,Model!H2865,0*Model!H3032)*'Inflation GDP Population'!$S$11/'Inflation GDP Population'!G$11</f>
        <v>1.517526649</v>
      </c>
      <c r="J27" s="89">
        <f>SUM(Model!I2698,Model!I2865,0*Model!I3032)*'Inflation GDP Population'!$S$11/'Inflation GDP Population'!H$11</f>
        <v>1.727799546</v>
      </c>
      <c r="K27" s="89">
        <f>SUM(Model!J2698,Model!J2865,0*Model!J3032)*'Inflation GDP Population'!$S$11/'Inflation GDP Population'!I$11</f>
        <v>0.8191821575</v>
      </c>
      <c r="L27" s="89">
        <f>SUM(Model!K2698,Model!K2865,0*Model!K3032)*'Inflation GDP Population'!$S$11/'Inflation GDP Population'!J$11</f>
        <v>1.323326787</v>
      </c>
      <c r="M27" s="89">
        <f>SUM(Model!L2698,Model!L2865,0*Model!L3032)*'Inflation GDP Population'!$S$11/'Inflation GDP Population'!K$11</f>
        <v>2.008408002</v>
      </c>
      <c r="N27" s="89">
        <f>SUM(Model!M2698,Model!M2865,0*Model!M3032)*'Inflation GDP Population'!$S$11/'Inflation GDP Population'!L$11</f>
        <v>0.784838975</v>
      </c>
      <c r="O27" s="89">
        <f>SUM(Model!N2698,Model!N2865,0*Model!N3032)*'Inflation GDP Population'!$S$11/'Inflation GDP Population'!M$11</f>
        <v>1.641173559</v>
      </c>
      <c r="P27" s="89">
        <f>SUM(Model!O2698,Model!O2865,0*Model!O3032)*'Inflation GDP Population'!$S$11/'Inflation GDP Population'!N$11</f>
        <v>1.79962046</v>
      </c>
      <c r="Q27" s="89">
        <f>SUM(Model!P2698,Model!P2865,0*Model!P3032)*'Inflation GDP Population'!$S$11/'Inflation GDP Population'!O$11</f>
        <v>1.462174693</v>
      </c>
      <c r="R27" s="89">
        <f>SUM(Model!Q2698,Model!Q2865,0*Model!Q3032)*'Inflation GDP Population'!$S$11/'Inflation GDP Population'!P$11</f>
        <v>1.511680056</v>
      </c>
      <c r="S27" s="89">
        <f>SUM(Model!R2698,Model!R2865,0*Model!R3032)*'Inflation GDP Population'!$S$11/'Inflation GDP Population'!Q$11</f>
        <v>1.045918192</v>
      </c>
      <c r="T27" s="89">
        <f>SUM(Model!S2698,Model!S2865,0*Model!S3032)*'Inflation GDP Population'!$S$11/'Inflation GDP Population'!R$11</f>
        <v>2.492328626</v>
      </c>
      <c r="U27" s="89">
        <f>SUM(Model!T2698,Model!T2865,0*Model!T3032)*'Inflation GDP Population'!$S$11/'Inflation GDP Population'!S$11</f>
        <v>1.699403556</v>
      </c>
      <c r="V27" s="89">
        <f>SUM(Model!U2698,Model!U2865,0*Model!U3032)*'Inflation GDP Population'!$S$11/'Inflation GDP Population'!T$11</f>
        <v>1.699403556</v>
      </c>
      <c r="W27" s="104">
        <f>SUM(Model!V2698,Model!V2865,0*Model!V3032)*'Inflation GDP Population'!$S$18/'Inflation GDP Population'!U$18</f>
        <v>1.707955666</v>
      </c>
      <c r="X27" s="104">
        <f>SUM(Model!W2698,Model!W2865,0*Model!W3032)*'Inflation GDP Population'!$S$18/'Inflation GDP Population'!V$18</f>
        <v>1.708356048</v>
      </c>
      <c r="Y27" s="104">
        <f>SUM(Model!X2698,Model!X2865,0*Model!X3032)*'Inflation GDP Population'!$S$18/'Inflation GDP Population'!W$18</f>
        <v>2.081421022</v>
      </c>
      <c r="Z27" s="104">
        <f>SUM(Model!Y2698,Model!Y2865,0*Model!Y3032)*'Inflation GDP Population'!$S$18/'Inflation GDP Population'!X$18</f>
        <v>2.105481178</v>
      </c>
      <c r="AA27" s="104">
        <f>SUM(Model!Z2698,Model!Z2865,0*Model!Z3032)*'Inflation GDP Population'!$S$18/'Inflation GDP Population'!Y$18</f>
        <v>2.1295525</v>
      </c>
      <c r="AB27" s="104">
        <f>SUM(Model!AA2698,Model!AA2865,0*Model!AA3032)*'Inflation GDP Population'!$S$18/'Inflation GDP Population'!Z$18</f>
        <v>2.153634992</v>
      </c>
      <c r="AC27" s="104">
        <f>SUM(Model!AB2698,Model!AB2865,0*Model!AB3032)*'Inflation GDP Population'!$S$18/'Inflation GDP Population'!AA$18</f>
        <v>2.177728658</v>
      </c>
      <c r="AD27" s="104">
        <f>SUM(Model!AC2698,Model!AC2865,0*Model!AC3032)*'Inflation GDP Population'!$S$18/'Inflation GDP Population'!AB$18</f>
        <v>2.201833501</v>
      </c>
      <c r="AE27" s="104">
        <f>SUM(Model!AD2698,Model!AD2865,0*Model!AD3032)*'Inflation GDP Population'!$S$18/'Inflation GDP Population'!AC$18</f>
        <v>2.225949527</v>
      </c>
      <c r="AF27" s="104">
        <f>SUM(Model!AE2698,Model!AE2865,0*Model!AE3032)*'Inflation GDP Population'!$S$18/'Inflation GDP Population'!AD$18</f>
        <v>2.250076738</v>
      </c>
      <c r="AG27" s="104">
        <f>SUM(Model!AF2698,Model!AF2865,0*Model!AF3032)*'Inflation GDP Population'!$S$18/'Inflation GDP Population'!AE$18</f>
        <v>2.274215138</v>
      </c>
      <c r="AH27" s="104">
        <f>SUM(Model!AG2698,Model!AG2865,0*Model!AG3032)*'Inflation GDP Population'!$S$18/'Inflation GDP Population'!AF$18</f>
        <v>2.298364732</v>
      </c>
      <c r="AI27" s="104">
        <f>SUM(Model!AH2698,Model!AH2865,0*Model!AH3032)*'Inflation GDP Population'!$S$18/'Inflation GDP Population'!AG$18</f>
        <v>2.322525524</v>
      </c>
      <c r="AJ27" s="104">
        <f>SUM(Model!AI2698,Model!AI2865,0*Model!AI3032)*'Inflation GDP Population'!$S$18/'Inflation GDP Population'!AH$18</f>
        <v>2.346697517</v>
      </c>
      <c r="AK27" s="104">
        <f>SUM(Model!AJ2698,Model!AJ2865,0*Model!AJ3032)*'Inflation GDP Population'!$S$18/'Inflation GDP Population'!AI$18</f>
        <v>2.370880715</v>
      </c>
      <c r="AL27" s="104">
        <f>SUM(Model!AK2698,Model!AK2865,0*Model!AK3032)*'Inflation GDP Population'!$S$18/'Inflation GDP Population'!AJ$18</f>
        <v>2.395075122</v>
      </c>
      <c r="AM27" s="104">
        <f>SUM(Model!AL2698,Model!AL2865,0*Model!AL3032)*'Inflation GDP Population'!$S$18/'Inflation GDP Population'!AK$18</f>
        <v>2.419280743</v>
      </c>
      <c r="AN27" s="104">
        <f>SUM(Model!AM2698,Model!AM2865,0*Model!AM3032)*'Inflation GDP Population'!$S$18/'Inflation GDP Population'!AL$18</f>
        <v>2.44349758</v>
      </c>
      <c r="AO27" s="104">
        <f>SUM(Model!AN2698,Model!AN2865,0*Model!AN3032)*'Inflation GDP Population'!$S$18/'Inflation GDP Population'!AM$18</f>
        <v>2.467725639</v>
      </c>
      <c r="AP27" s="104">
        <f>SUM(Model!AO2698,Model!AO2865,0*Model!AO3032)*'Inflation GDP Population'!$S$18/'Inflation GDP Population'!AN$18</f>
        <v>2.491964922</v>
      </c>
      <c r="AQ27" s="104">
        <f>SUM(Model!AP2698,Model!AP2865,0*Model!AP3032)*'Inflation GDP Population'!$S$18/'Inflation GDP Population'!AO$18</f>
        <v>2.516215435</v>
      </c>
      <c r="AR27" s="104">
        <f>SUM(Model!AQ2698,Model!AQ2865,0*Model!AQ3032)*'Inflation GDP Population'!$S$18/'Inflation GDP Population'!AP$18</f>
        <v>2.54047718</v>
      </c>
      <c r="AS27" s="104">
        <f>SUM(Model!AR2698,Model!AR2865,0*Model!AR3032)*'Inflation GDP Population'!$S$18/'Inflation GDP Population'!AQ$18</f>
        <v>2.564750162</v>
      </c>
      <c r="AT27" s="104">
        <f>SUM(Model!AS2698,Model!AS2865,0*Model!AS3032)*'Inflation GDP Population'!$S$18/'Inflation GDP Population'!AR$18</f>
        <v>2.589034384</v>
      </c>
      <c r="AU27" s="104">
        <f>SUM(Model!AT2698,Model!AT2865,0*Model!AT3032)*'Inflation GDP Population'!$S$18/'Inflation GDP Population'!AS$18</f>
        <v>2.613329851</v>
      </c>
      <c r="AV27" s="104">
        <f>SUM(Model!AU2698,Model!AU2865,0*Model!AU3032)*'Inflation GDP Population'!$S$18/'Inflation GDP Population'!AT$18</f>
        <v>2.637636567</v>
      </c>
      <c r="AW27" s="104">
        <f>SUM(Model!AV2698,Model!AV2865,0*Model!AV3032)*'Inflation GDP Population'!$S$18/'Inflation GDP Population'!AU$18</f>
        <v>2.661954535</v>
      </c>
      <c r="AX27" s="104">
        <f>SUM(Model!AW2698,Model!AW2865,0*Model!AW3032)*'Inflation GDP Population'!$S$18/'Inflation GDP Population'!AV$18</f>
        <v>2.686283759</v>
      </c>
      <c r="AY27" s="104">
        <f>SUM(Model!AX2698,Model!AX2865,0*Model!AX3032)*'Inflation GDP Population'!$S$18/'Inflation GDP Population'!AW$18</f>
        <v>2.710624244</v>
      </c>
      <c r="AZ27" s="104">
        <f>SUM(Model!AY2698,Model!AY2865,0*Model!AY3032)*'Inflation GDP Population'!$S$18/'Inflation GDP Population'!AX$18</f>
        <v>2.734975993</v>
      </c>
      <c r="BA27" s="104">
        <f>SUM(Model!AZ2698,Model!AZ2865,0*Model!AZ3032)*'Inflation GDP Population'!$S$18/'Inflation GDP Population'!AY$18</f>
        <v>3.087013612</v>
      </c>
      <c r="BB27" s="104">
        <f>SUM(Model!BA2698,Model!BA2865,0*Model!BA3032)*'Inflation GDP Population'!$S$18/'Inflation GDP Population'!AZ$18</f>
        <v>3.087737277</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0.157211</v>
      </c>
      <c r="E34" s="101">
        <f>Model!D657</f>
        <v>0.145516</v>
      </c>
      <c r="F34" s="101">
        <f>Model!E657</f>
        <v>0.150905</v>
      </c>
      <c r="G34" s="101">
        <f>Model!F657</f>
        <v>0.146686</v>
      </c>
      <c r="H34" s="101">
        <f>Model!G657</f>
        <v>0.13481</v>
      </c>
      <c r="I34" s="101">
        <f>Model!H657</f>
        <v>0.134914</v>
      </c>
      <c r="J34" s="101">
        <f>Model!I657</f>
        <v>0.122516</v>
      </c>
      <c r="K34" s="101">
        <f>Model!J657</f>
        <v>0.128638</v>
      </c>
      <c r="L34" s="101">
        <f>Model!K657</f>
        <v>0.135513</v>
      </c>
      <c r="M34" s="101">
        <f>Model!L657</f>
        <v>0.132342</v>
      </c>
      <c r="N34" s="101">
        <f>Model!M657</f>
        <v>0.15132</v>
      </c>
      <c r="O34" s="101">
        <f>Model!N657</f>
        <v>0.141362</v>
      </c>
      <c r="P34" s="101">
        <f>Model!O657</f>
        <v>0.127258</v>
      </c>
      <c r="Q34" s="101">
        <f>Model!P657</f>
        <v>0.153081</v>
      </c>
      <c r="R34" s="101">
        <f>Model!Q657</f>
        <v>0.167575</v>
      </c>
      <c r="S34" s="101">
        <f>Model!R657</f>
        <v>0.150442</v>
      </c>
      <c r="T34" s="101">
        <f>Model!S657</f>
        <v>0.135512</v>
      </c>
      <c r="U34" s="101">
        <f>Model!T657</f>
        <v>0.1369228442</v>
      </c>
      <c r="V34" s="101">
        <f>Model!U657</f>
        <v>0.1378238071</v>
      </c>
      <c r="W34" s="101">
        <f>Model!V657</f>
        <v>0.13872477</v>
      </c>
      <c r="X34" s="101">
        <f>Model!W657</f>
        <v>0.1396257329</v>
      </c>
      <c r="Y34" s="101">
        <f>Model!X657</f>
        <v>0.1405266958</v>
      </c>
      <c r="Z34" s="101">
        <f>Model!Y657</f>
        <v>0.1414276587</v>
      </c>
      <c r="AA34" s="101">
        <f>Model!Z657</f>
        <v>0.1423286216</v>
      </c>
      <c r="AB34" s="101">
        <f>Model!AA657</f>
        <v>0.1432295845</v>
      </c>
      <c r="AC34" s="101">
        <f>Model!AB657</f>
        <v>0.1441305474</v>
      </c>
      <c r="AD34" s="101">
        <f>Model!AC657</f>
        <v>0.1450315103</v>
      </c>
      <c r="AE34" s="101">
        <f>Model!AD657</f>
        <v>0.1459324732</v>
      </c>
      <c r="AF34" s="101">
        <f>Model!AE657</f>
        <v>0.1468334361</v>
      </c>
      <c r="AG34" s="101">
        <f>Model!AF657</f>
        <v>0.147734399</v>
      </c>
      <c r="AH34" s="101">
        <f>Model!AG657</f>
        <v>0.1486353619</v>
      </c>
      <c r="AI34" s="101">
        <f>Model!AH657</f>
        <v>0.1495363248</v>
      </c>
      <c r="AJ34" s="101">
        <f>Model!AI657</f>
        <v>0.1504372877</v>
      </c>
      <c r="AK34" s="101">
        <f>Model!AJ657</f>
        <v>0.1513382506</v>
      </c>
      <c r="AL34" s="101">
        <f>Model!AK657</f>
        <v>0.1522392136</v>
      </c>
      <c r="AM34" s="101">
        <f>Model!AL657</f>
        <v>0.1531401765</v>
      </c>
      <c r="AN34" s="101">
        <f>Model!AM657</f>
        <v>0.1540411394</v>
      </c>
      <c r="AO34" s="101">
        <f>Model!AN657</f>
        <v>0.1549421023</v>
      </c>
      <c r="AP34" s="101">
        <f>Model!AO657</f>
        <v>0.1558430652</v>
      </c>
      <c r="AQ34" s="101">
        <f>Model!AP657</f>
        <v>0.1567440281</v>
      </c>
      <c r="AR34" s="101">
        <f>Model!AQ657</f>
        <v>0.157644991</v>
      </c>
      <c r="AS34" s="101">
        <f>Model!AR657</f>
        <v>0.1585459539</v>
      </c>
      <c r="AT34" s="101">
        <f>Model!AS657</f>
        <v>0.1594469168</v>
      </c>
      <c r="AU34" s="101">
        <f>Model!AT657</f>
        <v>0.1603478797</v>
      </c>
      <c r="AV34" s="101">
        <f>Model!AU657</f>
        <v>0.1612488426</v>
      </c>
      <c r="AW34" s="101">
        <f>Model!AV657</f>
        <v>0.1621498055</v>
      </c>
      <c r="AX34" s="101">
        <f>Model!AW657</f>
        <v>0.1630507684</v>
      </c>
      <c r="AY34" s="101">
        <f>Model!AX657</f>
        <v>0.1639517313</v>
      </c>
      <c r="AZ34" s="101">
        <f>Model!AY657</f>
        <v>0.1648526942</v>
      </c>
      <c r="BA34" s="101">
        <f>Model!AZ657</f>
        <v>0.1657536571</v>
      </c>
      <c r="BB34" s="101">
        <f>Model!BA657</f>
        <v>0.16665462</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0.5526379789</v>
      </c>
      <c r="E35" s="101">
        <f>Model!D434</f>
        <v>0.4693023543</v>
      </c>
      <c r="F35" s="101">
        <f>Model!E434</f>
        <v>0.5080270178</v>
      </c>
      <c r="G35" s="101">
        <f>Model!F434</f>
        <v>0.4736304174</v>
      </c>
      <c r="H35" s="101">
        <f>Model!G434</f>
        <v>0.4439491342</v>
      </c>
      <c r="I35" s="101">
        <f>Model!H434</f>
        <v>0.4252980562</v>
      </c>
      <c r="J35" s="101">
        <f>Model!I434</f>
        <v>0.4251928993</v>
      </c>
      <c r="K35" s="101">
        <f>Model!J434</f>
        <v>0.4173192408</v>
      </c>
      <c r="L35" s="101">
        <f>Model!K434</f>
        <v>0.4346159094</v>
      </c>
      <c r="M35" s="101">
        <f>Model!L434</f>
        <v>0.4494279863</v>
      </c>
      <c r="N35" s="101">
        <f>Model!M434</f>
        <v>0.5213365118</v>
      </c>
      <c r="O35" s="101">
        <f>Model!N434</f>
        <v>0.5621644175</v>
      </c>
      <c r="P35" s="101">
        <f>Model!O434</f>
        <v>0.620179272</v>
      </c>
      <c r="Q35" s="101">
        <f>Model!P434</f>
        <v>0.5196143092</v>
      </c>
      <c r="R35" s="101">
        <f>Model!Q434</f>
        <v>0.5278462042</v>
      </c>
      <c r="S35" s="101">
        <f>Model!R434</f>
        <v>0.6518317686</v>
      </c>
      <c r="T35" s="101">
        <f>Model!S434</f>
        <v>0.6964183629</v>
      </c>
      <c r="U35" s="101">
        <f>Model!T434</f>
        <v>0.6208662335</v>
      </c>
      <c r="V35" s="101">
        <f>Model!U434</f>
        <v>0.6574291119</v>
      </c>
      <c r="W35" s="101">
        <f>Model!V434</f>
        <v>0.6441315295</v>
      </c>
      <c r="X35" s="101">
        <f>Model!W434</f>
        <v>0.6308339472</v>
      </c>
      <c r="Y35" s="101">
        <f>Model!X434</f>
        <v>0.607597833</v>
      </c>
      <c r="Z35" s="101">
        <f>Model!Y434</f>
        <v>0.5847943198</v>
      </c>
      <c r="AA35" s="101">
        <f>Model!Z434</f>
        <v>0.5624234076</v>
      </c>
      <c r="AB35" s="101">
        <f>Model!AA434</f>
        <v>0.5404850965</v>
      </c>
      <c r="AC35" s="101">
        <f>Model!AB434</f>
        <v>0.5189793863</v>
      </c>
      <c r="AD35" s="101">
        <f>Model!AC434</f>
        <v>0.4979062771</v>
      </c>
      <c r="AE35" s="101">
        <f>Model!AD434</f>
        <v>0.4772657689</v>
      </c>
      <c r="AF35" s="101">
        <f>Model!AE434</f>
        <v>0.4686250401</v>
      </c>
      <c r="AG35" s="101">
        <f>Model!AF434</f>
        <v>0.4599843113</v>
      </c>
      <c r="AH35" s="101">
        <f>Model!AG434</f>
        <v>0.4513435825</v>
      </c>
      <c r="AI35" s="101">
        <f>Model!AH434</f>
        <v>0.4427028537</v>
      </c>
      <c r="AJ35" s="101">
        <f>Model!AI434</f>
        <v>0.4340621249</v>
      </c>
      <c r="AK35" s="101">
        <f>Model!AJ434</f>
        <v>0.425421396</v>
      </c>
      <c r="AL35" s="101">
        <f>Model!AK434</f>
        <v>0.4167806672</v>
      </c>
      <c r="AM35" s="101">
        <f>Model!AL434</f>
        <v>0.4081399384</v>
      </c>
      <c r="AN35" s="101">
        <f>Model!AM434</f>
        <v>0.3994992096</v>
      </c>
      <c r="AO35" s="101">
        <f>Model!AN434</f>
        <v>0.3908584808</v>
      </c>
      <c r="AP35" s="101">
        <f>Model!AO434</f>
        <v>0.382217752</v>
      </c>
      <c r="AQ35" s="101">
        <f>Model!AP434</f>
        <v>0.3735770232</v>
      </c>
      <c r="AR35" s="101">
        <f>Model!AQ434</f>
        <v>0.3649362944</v>
      </c>
      <c r="AS35" s="101">
        <f>Model!AR434</f>
        <v>0.3562955655</v>
      </c>
      <c r="AT35" s="101">
        <f>Model!AS434</f>
        <v>0.3476548367</v>
      </c>
      <c r="AU35" s="101">
        <f>Model!AT434</f>
        <v>0.3390141079</v>
      </c>
      <c r="AV35" s="101">
        <f>Model!AU434</f>
        <v>0.3303733791</v>
      </c>
      <c r="AW35" s="101">
        <f>Model!AV434</f>
        <v>0.3217326503</v>
      </c>
      <c r="AX35" s="101">
        <f>Model!AW434</f>
        <v>0.3130919215</v>
      </c>
      <c r="AY35" s="101">
        <f>Model!AX434</f>
        <v>0.3044511927</v>
      </c>
      <c r="AZ35" s="101">
        <f>Model!AY434</f>
        <v>0.2958104638</v>
      </c>
      <c r="BA35" s="101">
        <f>Model!AZ434</f>
        <v>0.287169735</v>
      </c>
      <c r="BB35" s="101">
        <f>Model!BA434</f>
        <v>0.2785290062</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1.311192</v>
      </c>
      <c r="E36" s="101">
        <f>'Assumptions (NG non-electricity'!C7</f>
        <v>1.094903</v>
      </c>
      <c r="F36" s="101">
        <f>'Assumptions (NG non-electricity'!D7</f>
        <v>1.136169</v>
      </c>
      <c r="G36" s="101">
        <f>'Assumptions (NG non-electricity'!E7</f>
        <v>1.101404</v>
      </c>
      <c r="H36" s="101">
        <f>'Assumptions (NG non-electricity'!F7</f>
        <v>1.127837</v>
      </c>
      <c r="I36" s="101">
        <f>'Assumptions (NG non-electricity'!G7</f>
        <v>1.052581</v>
      </c>
      <c r="J36" s="101">
        <f>'Assumptions (NG non-electricity'!H7</f>
        <v>1.127947</v>
      </c>
      <c r="K36" s="101">
        <f>'Assumptions (NG non-electricity'!I7</f>
        <v>1.170233</v>
      </c>
      <c r="L36" s="101">
        <f>'Assumptions (NG non-electricity'!J7</f>
        <v>1.097092</v>
      </c>
      <c r="M36" s="101">
        <f>'Assumptions (NG non-electricity'!K7</f>
        <v>1.055895</v>
      </c>
      <c r="N36" s="101">
        <f>'Assumptions (NG non-electricity'!L7</f>
        <v>1.17369</v>
      </c>
      <c r="O36" s="101">
        <f>'Assumptions (NG non-electricity'!M7</f>
        <v>1.210565</v>
      </c>
      <c r="P36" s="101">
        <f>'Assumptions (NG non-electricity'!N7</f>
        <v>1.238773</v>
      </c>
      <c r="Q36" s="101">
        <f>'Assumptions (NG non-electricity'!O7</f>
        <v>1.222247</v>
      </c>
      <c r="R36" s="101">
        <f>'Assumptions (NG non-electricity'!P7</f>
        <v>1.242291</v>
      </c>
      <c r="S36" s="101">
        <f>'Assumptions (NG non-electricity'!Q7</f>
        <v>1.229151</v>
      </c>
      <c r="T36" s="101">
        <f>'Assumptions (NG non-electricity'!R7</f>
        <v>1.324049</v>
      </c>
      <c r="U36" s="101">
        <f>'Assumptions (NG non-electricity'!S7</f>
        <v>1.374888</v>
      </c>
      <c r="V36" s="101">
        <f>'Assumptions (NG non-electricity'!T7</f>
        <v>1.388890814</v>
      </c>
      <c r="W36" s="101">
        <f>'Assumptions (NG non-electricity'!U7</f>
        <v>1.402893628</v>
      </c>
      <c r="X36" s="101">
        <f>'Assumptions (NG non-electricity'!V7</f>
        <v>1.416896442</v>
      </c>
      <c r="Y36" s="101">
        <f>'Assumptions (NG non-electricity'!W7</f>
        <v>1.430899256</v>
      </c>
      <c r="Z36" s="101">
        <f>'Assumptions (NG non-electricity'!X7</f>
        <v>1.44490207</v>
      </c>
      <c r="AA36" s="101">
        <f>'Assumptions (NG non-electricity'!Y7</f>
        <v>1.458904884</v>
      </c>
      <c r="AB36" s="101">
        <f>'Assumptions (NG non-electricity'!Z7</f>
        <v>1.472907698</v>
      </c>
      <c r="AC36" s="101">
        <f>'Assumptions (NG non-electricity'!AA7</f>
        <v>1.486910512</v>
      </c>
      <c r="AD36" s="101">
        <f>'Assumptions (NG non-electricity'!AB7</f>
        <v>1.500913326</v>
      </c>
      <c r="AE36" s="101">
        <f>'Assumptions (NG non-electricity'!AC7</f>
        <v>1.51491614</v>
      </c>
      <c r="AF36" s="101">
        <f>'Assumptions (NG non-electricity'!AD7</f>
        <v>1.528918954</v>
      </c>
      <c r="AG36" s="101">
        <f>'Assumptions (NG non-electricity'!AE7</f>
        <v>1.542921768</v>
      </c>
      <c r="AH36" s="101">
        <f>'Assumptions (NG non-electricity'!AF7</f>
        <v>1.556924582</v>
      </c>
      <c r="AI36" s="101">
        <f>'Assumptions (NG non-electricity'!AG7</f>
        <v>1.570927396</v>
      </c>
      <c r="AJ36" s="101">
        <f>'Assumptions (NG non-electricity'!AH7</f>
        <v>1.58493021</v>
      </c>
      <c r="AK36" s="101">
        <f>'Assumptions (NG non-electricity'!AI7</f>
        <v>1.598933024</v>
      </c>
      <c r="AL36" s="101">
        <f>'Assumptions (NG non-electricity'!AJ7</f>
        <v>1.612935838</v>
      </c>
      <c r="AM36" s="101">
        <f>'Assumptions (NG non-electricity'!AK7</f>
        <v>1.626938652</v>
      </c>
      <c r="AN36" s="101">
        <f>'Assumptions (NG non-electricity'!AL7</f>
        <v>1.640941466</v>
      </c>
      <c r="AO36" s="101">
        <f>'Assumptions (NG non-electricity'!AM7</f>
        <v>1.65494428</v>
      </c>
      <c r="AP36" s="101">
        <f>'Assumptions (NG non-electricity'!AN7</f>
        <v>1.668947094</v>
      </c>
      <c r="AQ36" s="101">
        <f>'Assumptions (NG non-electricity'!AO7</f>
        <v>1.682949908</v>
      </c>
      <c r="AR36" s="101">
        <f>'Assumptions (NG non-electricity'!AP7</f>
        <v>1.696952722</v>
      </c>
      <c r="AS36" s="101">
        <f>'Assumptions (NG non-electricity'!AQ7</f>
        <v>1.710955536</v>
      </c>
      <c r="AT36" s="101">
        <f>'Assumptions (NG non-electricity'!AR7</f>
        <v>1.72495835</v>
      </c>
      <c r="AU36" s="101">
        <f>'Assumptions (NG non-electricity'!AS7</f>
        <v>1.738961164</v>
      </c>
      <c r="AV36" s="101">
        <f>'Assumptions (NG non-electricity'!AT7</f>
        <v>1.752963978</v>
      </c>
      <c r="AW36" s="101">
        <f>'Assumptions (NG non-electricity'!AU7</f>
        <v>1.766966792</v>
      </c>
      <c r="AX36" s="101">
        <f>'Assumptions (NG non-electricity'!AV7</f>
        <v>1.780969606</v>
      </c>
      <c r="AY36" s="101">
        <f>'Assumptions (NG non-electricity'!AW7</f>
        <v>1.79497242</v>
      </c>
      <c r="AZ36" s="101">
        <f>'Assumptions (NG non-electricity'!AX7</f>
        <v>1.808975234</v>
      </c>
      <c r="BA36" s="101">
        <f>'Assumptions (NG non-electricity'!AY7</f>
        <v>1.822978048</v>
      </c>
      <c r="BB36" s="101">
        <f>'Assumptions (NG non-electricity'!AZ7</f>
        <v>1.836980862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0.062996</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-16.67827202</v>
      </c>
      <c r="E38" s="116">
        <f t="shared" si="3"/>
        <v>-15.72778265</v>
      </c>
      <c r="F38" s="116">
        <f t="shared" si="3"/>
        <v>-14.92408698</v>
      </c>
      <c r="G38" s="116">
        <f t="shared" si="3"/>
        <v>-15.20660758</v>
      </c>
      <c r="H38" s="116">
        <f t="shared" si="3"/>
        <v>-14.78134787</v>
      </c>
      <c r="I38" s="116">
        <f t="shared" si="3"/>
        <v>-14.28293694</v>
      </c>
      <c r="J38" s="116">
        <f t="shared" si="3"/>
        <v>-14.6816731</v>
      </c>
      <c r="K38" s="116">
        <f t="shared" si="3"/>
        <v>-15.29493176</v>
      </c>
      <c r="L38" s="116">
        <f t="shared" si="3"/>
        <v>-16.24961709</v>
      </c>
      <c r="M38" s="116">
        <f t="shared" si="3"/>
        <v>-16.66662401</v>
      </c>
      <c r="N38" s="116">
        <f t="shared" si="3"/>
        <v>-17.15601849</v>
      </c>
      <c r="O38" s="116">
        <f t="shared" si="3"/>
        <v>-18.64274458</v>
      </c>
      <c r="P38" s="116">
        <f t="shared" si="3"/>
        <v>-19.59020273</v>
      </c>
      <c r="Q38" s="116">
        <f t="shared" si="3"/>
        <v>-19.67693169</v>
      </c>
      <c r="R38" s="116">
        <f t="shared" si="3"/>
        <v>-21.4127238</v>
      </c>
      <c r="S38" s="116">
        <f t="shared" si="3"/>
        <v>-22.45330523</v>
      </c>
      <c r="T38" s="116">
        <f t="shared" si="3"/>
        <v>-21.88884164</v>
      </c>
      <c r="U38" s="116">
        <f t="shared" si="3"/>
        <v>-22.54747592</v>
      </c>
      <c r="V38" s="116">
        <f t="shared" si="3"/>
        <v>-25.34055712</v>
      </c>
      <c r="W38" s="116">
        <f t="shared" si="3"/>
        <v>-27.25340107</v>
      </c>
      <c r="X38" s="116">
        <f t="shared" si="3"/>
        <v>-28.39716888</v>
      </c>
      <c r="Y38" s="116">
        <f t="shared" si="3"/>
        <v>-28.86812222</v>
      </c>
      <c r="Z38" s="116">
        <f t="shared" si="3"/>
        <v>-29.35959095</v>
      </c>
      <c r="AA38" s="116">
        <f t="shared" si="3"/>
        <v>-29.95407209</v>
      </c>
      <c r="AB38" s="116">
        <f t="shared" si="3"/>
        <v>-30.49094962</v>
      </c>
      <c r="AC38" s="116">
        <f t="shared" si="3"/>
        <v>-31.14540655</v>
      </c>
      <c r="AD38" s="116">
        <f t="shared" si="3"/>
        <v>-31.78916289</v>
      </c>
      <c r="AE38" s="116">
        <f t="shared" si="3"/>
        <v>-32.19778362</v>
      </c>
      <c r="AF38" s="116">
        <f t="shared" si="3"/>
        <v>-32.57304857</v>
      </c>
      <c r="AG38" s="116">
        <f t="shared" si="3"/>
        <v>-32.67309752</v>
      </c>
      <c r="AH38" s="116">
        <f t="shared" si="3"/>
        <v>-32.72014147</v>
      </c>
      <c r="AI38" s="116">
        <f t="shared" si="3"/>
        <v>-32.94111643</v>
      </c>
      <c r="AJ38" s="116">
        <f t="shared" si="3"/>
        <v>-33.22325538</v>
      </c>
      <c r="AK38" s="116">
        <f t="shared" si="3"/>
        <v>-33.27977733</v>
      </c>
      <c r="AL38" s="116">
        <f t="shared" si="3"/>
        <v>-33.47568028</v>
      </c>
      <c r="AM38" s="116">
        <f t="shared" si="3"/>
        <v>-33.62140723</v>
      </c>
      <c r="AN38" s="116">
        <f t="shared" si="3"/>
        <v>-33.81538418</v>
      </c>
      <c r="AO38" s="116">
        <f t="shared" si="3"/>
        <v>-34.01413414</v>
      </c>
      <c r="AP38" s="116">
        <f t="shared" si="3"/>
        <v>-34.18480309</v>
      </c>
      <c r="AQ38" s="116">
        <f t="shared" si="3"/>
        <v>-34.30667904</v>
      </c>
      <c r="AR38" s="116">
        <f t="shared" si="3"/>
        <v>-34.53463399</v>
      </c>
      <c r="AS38" s="116">
        <f t="shared" si="3"/>
        <v>-34.72903294</v>
      </c>
      <c r="AT38" s="116">
        <f t="shared" si="3"/>
        <v>-34.9659309</v>
      </c>
      <c r="AU38" s="116">
        <f t="shared" si="3"/>
        <v>-35.12108785</v>
      </c>
      <c r="AV38" s="116">
        <f t="shared" si="3"/>
        <v>-35.4799818</v>
      </c>
      <c r="AW38" s="116">
        <f t="shared" si="3"/>
        <v>-35.77574575</v>
      </c>
      <c r="AX38" s="116">
        <f t="shared" si="3"/>
        <v>-35.9902557</v>
      </c>
      <c r="AY38" s="116">
        <f t="shared" si="3"/>
        <v>-36.19129466</v>
      </c>
      <c r="AZ38" s="116">
        <f t="shared" si="3"/>
        <v>-36.51240161</v>
      </c>
      <c r="BA38" s="116">
        <f t="shared" si="3"/>
        <v>-36.67505156</v>
      </c>
      <c r="BB38" s="116">
        <f t="shared" si="3"/>
        <v>-36.94778951</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9.386444075</v>
      </c>
      <c r="E42" s="121">
        <f t="shared" si="4"/>
        <v>9.075734892</v>
      </c>
      <c r="F42" s="121">
        <f t="shared" si="4"/>
        <v>8.767578969</v>
      </c>
      <c r="G42" s="121">
        <f t="shared" si="4"/>
        <v>9.820687363</v>
      </c>
      <c r="H42" s="121">
        <f t="shared" si="4"/>
        <v>10.12201771</v>
      </c>
      <c r="I42" s="121">
        <f t="shared" si="4"/>
        <v>10.91252407</v>
      </c>
      <c r="J42" s="121">
        <f t="shared" si="4"/>
        <v>9.600088941</v>
      </c>
      <c r="K42" s="121">
        <f t="shared" si="4"/>
        <v>9.654492645</v>
      </c>
      <c r="L42" s="121">
        <f t="shared" si="4"/>
        <v>10.82920298</v>
      </c>
      <c r="M42" s="121">
        <f t="shared" si="4"/>
        <v>8.14486608</v>
      </c>
      <c r="N42" s="121">
        <f t="shared" si="4"/>
        <v>9.443563442</v>
      </c>
      <c r="O42" s="121">
        <f t="shared" si="4"/>
        <v>10.26695868</v>
      </c>
      <c r="P42" s="121">
        <f t="shared" si="4"/>
        <v>8.893377873</v>
      </c>
      <c r="Q42" s="121">
        <f t="shared" si="4"/>
        <v>9.692062348</v>
      </c>
      <c r="R42" s="121">
        <f t="shared" si="4"/>
        <v>9.991755722</v>
      </c>
      <c r="S42" s="121">
        <f t="shared" si="4"/>
        <v>7.417656276</v>
      </c>
      <c r="T42" s="121">
        <f t="shared" si="4"/>
        <v>7.921832808</v>
      </c>
      <c r="U42" s="121">
        <f t="shared" si="4"/>
        <v>7.721381793</v>
      </c>
      <c r="V42" s="121">
        <f t="shared" si="4"/>
        <v>8.107927501</v>
      </c>
      <c r="W42" s="121">
        <f t="shared" si="4"/>
        <v>7.897803313</v>
      </c>
      <c r="X42" s="121">
        <f t="shared" si="4"/>
        <v>7.985818288</v>
      </c>
      <c r="Y42" s="121">
        <f t="shared" si="4"/>
        <v>9.754779593</v>
      </c>
      <c r="Z42" s="121">
        <f t="shared" si="4"/>
        <v>11.33728744</v>
      </c>
      <c r="AA42" s="121">
        <f t="shared" si="4"/>
        <v>12.95720629</v>
      </c>
      <c r="AB42" s="121">
        <f t="shared" si="4"/>
        <v>14.45991995</v>
      </c>
      <c r="AC42" s="121">
        <f t="shared" si="4"/>
        <v>15.8122101</v>
      </c>
      <c r="AD42" s="121">
        <f t="shared" si="4"/>
        <v>16.92473177</v>
      </c>
      <c r="AE42" s="121">
        <f t="shared" si="4"/>
        <v>17.86508212</v>
      </c>
      <c r="AF42" s="121">
        <f t="shared" si="4"/>
        <v>18.69152801</v>
      </c>
      <c r="AG42" s="121">
        <f t="shared" si="4"/>
        <v>19.33649877</v>
      </c>
      <c r="AH42" s="121">
        <f t="shared" si="4"/>
        <v>19.83037444</v>
      </c>
      <c r="AI42" s="121">
        <f t="shared" si="4"/>
        <v>20.90021718</v>
      </c>
      <c r="AJ42" s="121">
        <f t="shared" si="4"/>
        <v>21.99710287</v>
      </c>
      <c r="AK42" s="121">
        <f t="shared" si="4"/>
        <v>23.04404849</v>
      </c>
      <c r="AL42" s="121">
        <f t="shared" si="4"/>
        <v>24.08261742</v>
      </c>
      <c r="AM42" s="121">
        <f t="shared" si="4"/>
        <v>25.07421426</v>
      </c>
      <c r="AN42" s="121">
        <f t="shared" si="4"/>
        <v>26.07193928</v>
      </c>
      <c r="AO42" s="121">
        <f t="shared" si="4"/>
        <v>26.98373728</v>
      </c>
      <c r="AP42" s="121">
        <f t="shared" si="4"/>
        <v>27.86289028</v>
      </c>
      <c r="AQ42" s="121">
        <f t="shared" si="4"/>
        <v>28.77055708</v>
      </c>
      <c r="AR42" s="121">
        <f t="shared" si="4"/>
        <v>29.64472038</v>
      </c>
      <c r="AS42" s="121">
        <f t="shared" si="4"/>
        <v>30.49133844</v>
      </c>
      <c r="AT42" s="121">
        <f t="shared" si="4"/>
        <v>31.31593179</v>
      </c>
      <c r="AU42" s="121">
        <f t="shared" si="4"/>
        <v>32.13370204</v>
      </c>
      <c r="AV42" s="121">
        <f t="shared" si="4"/>
        <v>32.93385152</v>
      </c>
      <c r="AW42" s="121">
        <f t="shared" si="4"/>
        <v>33.70774509</v>
      </c>
      <c r="AX42" s="121">
        <f t="shared" si="4"/>
        <v>34.43692922</v>
      </c>
      <c r="AY42" s="121">
        <f t="shared" si="4"/>
        <v>35.16446513</v>
      </c>
      <c r="AZ42" s="121">
        <f t="shared" si="4"/>
        <v>35.88062365</v>
      </c>
      <c r="BA42" s="121">
        <f t="shared" si="4"/>
        <v>36.54459846</v>
      </c>
      <c r="BB42" s="121">
        <f t="shared" si="4"/>
        <v>37.20410311</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5.629287441</v>
      </c>
      <c r="E43" s="121">
        <f t="shared" si="5"/>
        <v>5.35693325</v>
      </c>
      <c r="F43" s="121">
        <f t="shared" si="5"/>
        <v>3.390644687</v>
      </c>
      <c r="G43" s="121">
        <f t="shared" si="5"/>
        <v>2.464025903</v>
      </c>
      <c r="H43" s="121">
        <f t="shared" si="5"/>
        <v>2.927699744</v>
      </c>
      <c r="I43" s="121">
        <f t="shared" si="5"/>
        <v>2.891410781</v>
      </c>
      <c r="J43" s="121">
        <f t="shared" si="5"/>
        <v>3.404668937</v>
      </c>
      <c r="K43" s="121">
        <f t="shared" si="5"/>
        <v>2.608777743</v>
      </c>
      <c r="L43" s="121">
        <f t="shared" si="5"/>
        <v>2.942096275</v>
      </c>
      <c r="M43" s="121">
        <f t="shared" si="5"/>
        <v>3.621397372</v>
      </c>
      <c r="N43" s="121">
        <f t="shared" si="5"/>
        <v>1.454425648</v>
      </c>
      <c r="O43" s="121">
        <f t="shared" si="5"/>
        <v>2.501488902</v>
      </c>
      <c r="P43" s="121">
        <f t="shared" si="5"/>
        <v>2.250832242</v>
      </c>
      <c r="Q43" s="121">
        <f t="shared" si="5"/>
        <v>1.941419017</v>
      </c>
      <c r="R43" s="121">
        <f t="shared" si="5"/>
        <v>1.823496995</v>
      </c>
      <c r="S43" s="121">
        <f t="shared" si="5"/>
        <v>1.302677199</v>
      </c>
      <c r="T43" s="121">
        <f t="shared" si="5"/>
        <v>2.725452752</v>
      </c>
      <c r="U43" s="121">
        <f t="shared" si="5"/>
        <v>2.125534966</v>
      </c>
      <c r="V43" s="121">
        <f t="shared" si="5"/>
        <v>3.2602685</v>
      </c>
      <c r="W43" s="121">
        <f t="shared" si="5"/>
        <v>3.944400068</v>
      </c>
      <c r="X43" s="121">
        <f t="shared" si="5"/>
        <v>255.8701443</v>
      </c>
      <c r="Y43" s="121">
        <f t="shared" si="5"/>
        <v>175.8509337</v>
      </c>
      <c r="Z43" s="121">
        <f t="shared" si="5"/>
        <v>169.1673922</v>
      </c>
      <c r="AA43" s="121">
        <f t="shared" si="5"/>
        <v>162.0918231</v>
      </c>
      <c r="AB43" s="121">
        <f t="shared" si="5"/>
        <v>155.3712463</v>
      </c>
      <c r="AC43" s="121">
        <f t="shared" si="5"/>
        <v>148.2173177</v>
      </c>
      <c r="AD43" s="121">
        <f t="shared" si="5"/>
        <v>141.3332709</v>
      </c>
      <c r="AE43" s="121">
        <f t="shared" si="5"/>
        <v>135.0904824</v>
      </c>
      <c r="AF43" s="121">
        <f t="shared" si="5"/>
        <v>129.0092743</v>
      </c>
      <c r="AG43" s="121">
        <f t="shared" si="5"/>
        <v>123.3539769</v>
      </c>
      <c r="AH43" s="121">
        <f t="shared" si="5"/>
        <v>117.0444029</v>
      </c>
      <c r="AI43" s="121">
        <f t="shared" si="5"/>
        <v>116.1125711</v>
      </c>
      <c r="AJ43" s="121">
        <f t="shared" si="5"/>
        <v>115.3434132</v>
      </c>
      <c r="AK43" s="121">
        <f t="shared" si="5"/>
        <v>113.887306</v>
      </c>
      <c r="AL43" s="121">
        <f t="shared" si="5"/>
        <v>112.2639359</v>
      </c>
      <c r="AM43" s="121">
        <f t="shared" si="5"/>
        <v>112.1486443</v>
      </c>
      <c r="AN43" s="121">
        <f t="shared" si="5"/>
        <v>111.5540088</v>
      </c>
      <c r="AO43" s="121">
        <f t="shared" si="5"/>
        <v>110.7795173</v>
      </c>
      <c r="AP43" s="121">
        <f t="shared" si="5"/>
        <v>107.7333023</v>
      </c>
      <c r="AQ43" s="121">
        <f t="shared" si="5"/>
        <v>105.8624516</v>
      </c>
      <c r="AR43" s="121">
        <f t="shared" si="5"/>
        <v>104.6798222</v>
      </c>
      <c r="AS43" s="121">
        <f t="shared" si="5"/>
        <v>104.2118875</v>
      </c>
      <c r="AT43" s="121">
        <f t="shared" si="5"/>
        <v>104.0478057</v>
      </c>
      <c r="AU43" s="121">
        <f t="shared" si="5"/>
        <v>103.140565</v>
      </c>
      <c r="AV43" s="121">
        <f t="shared" si="5"/>
        <v>102.0913253</v>
      </c>
      <c r="AW43" s="121">
        <f t="shared" si="5"/>
        <v>101.1708143</v>
      </c>
      <c r="AX43" s="121">
        <f t="shared" si="5"/>
        <v>195.0072098</v>
      </c>
      <c r="AY43" s="121">
        <f t="shared" si="5"/>
        <v>192.8834977</v>
      </c>
      <c r="AZ43" s="121">
        <f t="shared" si="5"/>
        <v>190.4632776</v>
      </c>
      <c r="BA43" s="121">
        <f t="shared" si="5"/>
        <v>187.5744071</v>
      </c>
      <c r="BB43" s="121">
        <f t="shared" si="5"/>
        <v>3.120266924</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1312.702541</v>
      </c>
      <c r="E44" s="121">
        <f>E42*1000/'Inflation GDP Population'!C28</f>
        <v>1265.890683</v>
      </c>
      <c r="F44" s="121">
        <f>F42*1000/'Inflation GDP Population'!D28</f>
        <v>1217.179347</v>
      </c>
      <c r="G44" s="121">
        <f>G42*1000/'Inflation GDP Population'!E28</f>
        <v>1355.351894</v>
      </c>
      <c r="H44" s="121">
        <f>H42*1000/'Inflation GDP Population'!F28</f>
        <v>1386.212416</v>
      </c>
      <c r="I44" s="121">
        <f>I42*1000/'Inflation GDP Population'!G28</f>
        <v>1483.138344</v>
      </c>
      <c r="J44" s="121">
        <f>J42*1000/'Inflation GDP Population'!H28</f>
        <v>1347.48946</v>
      </c>
      <c r="K44" s="121">
        <f>K42*1000/'Inflation GDP Population'!I28</f>
        <v>1336.404199</v>
      </c>
      <c r="L44" s="121">
        <f>L42*1000/'Inflation GDP Population'!J28</f>
        <v>1481.394744</v>
      </c>
      <c r="M44" s="121">
        <f>M42*1000/'Inflation GDP Population'!K28</f>
        <v>1102.372065</v>
      </c>
      <c r="N44" s="121">
        <f>N42*1000/'Inflation GDP Population'!L28</f>
        <v>1264.90402</v>
      </c>
      <c r="O44" s="121">
        <f>O42*1000/'Inflation GDP Population'!M28</f>
        <v>1366.088</v>
      </c>
      <c r="P44" s="121">
        <f>P42*1000/'Inflation GDP Population'!N28</f>
        <v>1177.474982</v>
      </c>
      <c r="Q44" s="121">
        <f>Q42*1000/'Inflation GDP Population'!O28</f>
        <v>1277.940576</v>
      </c>
      <c r="R44" s="121">
        <f>R42*1000/'Inflation GDP Population'!P28</f>
        <v>1312.644194</v>
      </c>
      <c r="S44" s="121">
        <f>S42*1000/'Inflation GDP Population'!Q28</f>
        <v>970.4835656</v>
      </c>
      <c r="T44" s="121">
        <f>T42*1000/'Inflation GDP Population'!R28</f>
        <v>1033.018671</v>
      </c>
      <c r="U44" s="121">
        <f>U42*1000/'Inflation GDP Population'!S28</f>
        <v>1006.198585</v>
      </c>
      <c r="V44" s="121">
        <f>V42*1000/'Inflation GDP Population'!T28</f>
        <v>1056.572276</v>
      </c>
      <c r="W44" s="121">
        <f>W42*1000/'Inflation GDP Population'!U28</f>
        <v>1022.025742</v>
      </c>
      <c r="X44" s="121">
        <f>X42*1000/'Inflation GDP Population'!V28</f>
        <v>1026.271238</v>
      </c>
      <c r="Y44" s="121">
        <f>Y42*1000/'Inflation GDP Population'!W28</f>
        <v>1248.466299</v>
      </c>
      <c r="Z44" s="121">
        <f>Z42*1000/'Inflation GDP Population'!X28</f>
        <v>1445.081835</v>
      </c>
      <c r="AA44" s="121">
        <f>AA42*1000/'Inflation GDP Population'!Y28</f>
        <v>1644.84816</v>
      </c>
      <c r="AB44" s="121">
        <f>AB42*1000/'Inflation GDP Population'!Z28</f>
        <v>1828.178764</v>
      </c>
      <c r="AC44" s="121">
        <f>AC42*1000/'Inflation GDP Population'!AA28</f>
        <v>1991.089561</v>
      </c>
      <c r="AD44" s="121">
        <f>AD42*1000/'Inflation GDP Population'!AB28</f>
        <v>2122.621319</v>
      </c>
      <c r="AE44" s="121">
        <f>AE42*1000/'Inflation GDP Population'!AC28</f>
        <v>2231.594362</v>
      </c>
      <c r="AF44" s="121">
        <f>AF42*1000/'Inflation GDP Population'!AD28</f>
        <v>2325.527627</v>
      </c>
      <c r="AG44" s="121">
        <f>AG42*1000/'Inflation GDP Population'!AE28</f>
        <v>2396.226617</v>
      </c>
      <c r="AH44" s="121">
        <f>AH42*1000/'Inflation GDP Population'!AF28</f>
        <v>2447.716702</v>
      </c>
      <c r="AI44" s="121">
        <f>AI42*1000/'Inflation GDP Population'!AG28</f>
        <v>2574.091426</v>
      </c>
      <c r="AJ44" s="121">
        <f>AJ42*1000/'Inflation GDP Population'!AH28</f>
        <v>2703.234314</v>
      </c>
      <c r="AK44" s="121">
        <f>AK42*1000/'Inflation GDP Population'!AI28</f>
        <v>2825.687421</v>
      </c>
      <c r="AL44" s="121">
        <f>AL42*1000/'Inflation GDP Population'!AJ28</f>
        <v>2946.58004</v>
      </c>
      <c r="AM44" s="121">
        <f>AM42*1000/'Inflation GDP Population'!AK28</f>
        <v>3061.210427</v>
      </c>
      <c r="AN44" s="121">
        <f>AN42*1000/'Inflation GDP Population'!AL28</f>
        <v>3176.088172</v>
      </c>
      <c r="AO44" s="121">
        <f>AO42*1000/'Inflation GDP Population'!AM28</f>
        <v>3280.021846</v>
      </c>
      <c r="AP44" s="121">
        <f>AP42*1000/'Inflation GDP Population'!AN28</f>
        <v>3379.545307</v>
      </c>
      <c r="AQ44" s="121">
        <f>AQ42*1000/'Inflation GDP Population'!AO28</f>
        <v>3482.089203</v>
      </c>
      <c r="AR44" s="121">
        <f>AR42*1000/'Inflation GDP Population'!AP28</f>
        <v>3580.144246</v>
      </c>
      <c r="AS44" s="121">
        <f>AS42*1000/'Inflation GDP Population'!AQ28</f>
        <v>3674.281437</v>
      </c>
      <c r="AT44" s="121">
        <f>AT42*1000/'Inflation GDP Population'!AR28</f>
        <v>3765.356816</v>
      </c>
      <c r="AU44" s="121">
        <f>AU42*1000/'Inflation GDP Population'!AS28</f>
        <v>3855.214316</v>
      </c>
      <c r="AV44" s="121">
        <f>AV42*1000/'Inflation GDP Population'!AT28</f>
        <v>3942.569323</v>
      </c>
      <c r="AW44" s="121">
        <f>AW42*1000/'Inflation GDP Population'!AU28</f>
        <v>4026.406749</v>
      </c>
      <c r="AX44" s="121">
        <f>AX42*1000/'Inflation GDP Population'!AV28</f>
        <v>4104.550092</v>
      </c>
      <c r="AY44" s="121">
        <f>AY42*1000/'Inflation GDP Population'!AW28</f>
        <v>4182.157802</v>
      </c>
      <c r="AZ44" s="121">
        <f>AZ42*1000/'Inflation GDP Population'!AX28</f>
        <v>4258.078767</v>
      </c>
      <c r="BA44" s="121">
        <f>BA42*1000/'Inflation GDP Population'!AY28</f>
        <v>4327.491785</v>
      </c>
      <c r="BB44" s="121">
        <f>BB42*1000/'Inflation GDP Population'!AZ28</f>
        <v>4396.076892</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787.2608485</v>
      </c>
      <c r="E45" s="121">
        <f>E43*1000/'Inflation GDP Population'!C28</f>
        <v>747.1892877</v>
      </c>
      <c r="F45" s="121">
        <f>F43*1000/'Inflation GDP Population'!D28</f>
        <v>470.7140592</v>
      </c>
      <c r="G45" s="121">
        <f>G43*1000/'Inflation GDP Population'!E28</f>
        <v>340.0599215</v>
      </c>
      <c r="H45" s="121">
        <f>H43*1000/'Inflation GDP Population'!F28</f>
        <v>400.9490847</v>
      </c>
      <c r="I45" s="121">
        <f>I43*1000/'Inflation GDP Population'!G28</f>
        <v>392.9761959</v>
      </c>
      <c r="J45" s="121">
        <f>J43*1000/'Inflation GDP Population'!H28</f>
        <v>477.8867711</v>
      </c>
      <c r="K45" s="121">
        <f>K43*1000/'Inflation GDP Population'!I28</f>
        <v>361.1149399</v>
      </c>
      <c r="L45" s="121">
        <f>L43*1000/'Inflation GDP Population'!J28</f>
        <v>402.4678426</v>
      </c>
      <c r="M45" s="121">
        <f>M43*1000/'Inflation GDP Population'!K28</f>
        <v>490.1403239</v>
      </c>
      <c r="N45" s="121">
        <f>N43*1000/'Inflation GDP Population'!L28</f>
        <v>194.8108742</v>
      </c>
      <c r="O45" s="121">
        <f>O43*1000/'Inflation GDP Population'!M28</f>
        <v>332.839946</v>
      </c>
      <c r="P45" s="121">
        <f>P43*1000/'Inflation GDP Population'!N28</f>
        <v>298.0081012</v>
      </c>
      <c r="Q45" s="121">
        <f>Q43*1000/'Inflation GDP Population'!O28</f>
        <v>255.9845416</v>
      </c>
      <c r="R45" s="121">
        <f>R43*1000/'Inflation GDP Population'!P28</f>
        <v>239.5577725</v>
      </c>
      <c r="S45" s="121">
        <f>S43*1000/'Inflation GDP Population'!Q28</f>
        <v>170.4348066</v>
      </c>
      <c r="T45" s="121">
        <f>T43*1000/'Inflation GDP Population'!R28</f>
        <v>355.403055</v>
      </c>
      <c r="U45" s="121">
        <f>U43*1000/'Inflation GDP Population'!S28</f>
        <v>276.9854324</v>
      </c>
      <c r="V45" s="121">
        <f>V43*1000/'Inflation GDP Population'!T28</f>
        <v>424.8569451</v>
      </c>
      <c r="W45" s="121">
        <f>W43*1000/'Inflation GDP Population'!U28</f>
        <v>510.4303368</v>
      </c>
      <c r="X45" s="121">
        <f>X43*1000/'Inflation GDP Population'!V28</f>
        <v>32882.31214</v>
      </c>
      <c r="Y45" s="121">
        <f>Y43*1000/'Inflation GDP Population'!W28</f>
        <v>22506.29676</v>
      </c>
      <c r="Z45" s="121">
        <f>Z43*1000/'Inflation GDP Population'!X28</f>
        <v>21562.54103</v>
      </c>
      <c r="AA45" s="121">
        <f>AA43*1000/'Inflation GDP Population'!Y28</f>
        <v>20576.69154</v>
      </c>
      <c r="AB45" s="121">
        <f>AB43*1000/'Inflation GDP Population'!Z28</f>
        <v>19643.70578</v>
      </c>
      <c r="AC45" s="121">
        <f>AC43*1000/'Inflation GDP Population'!AA28</f>
        <v>18663.67524</v>
      </c>
      <c r="AD45" s="121">
        <f>AD43*1000/'Inflation GDP Population'!AB28</f>
        <v>17725.36298</v>
      </c>
      <c r="AE45" s="121">
        <f>AE43*1000/'Inflation GDP Population'!AC28</f>
        <v>16874.65844</v>
      </c>
      <c r="AF45" s="121">
        <f>AF43*1000/'Inflation GDP Population'!AD28</f>
        <v>16050.83498</v>
      </c>
      <c r="AG45" s="121">
        <f>AG43*1000/'Inflation GDP Population'!AE28</f>
        <v>15286.32904</v>
      </c>
      <c r="AH45" s="121">
        <f>AH43*1000/'Inflation GDP Population'!AF28</f>
        <v>14447.10692</v>
      </c>
      <c r="AI45" s="121">
        <f>AI43*1000/'Inflation GDP Population'!AG28</f>
        <v>14300.53913</v>
      </c>
      <c r="AJ45" s="121">
        <f>AJ43*1000/'Inflation GDP Population'!AH28</f>
        <v>14174.60628</v>
      </c>
      <c r="AK45" s="121">
        <f>AK43*1000/'Inflation GDP Population'!AI28</f>
        <v>13964.99093</v>
      </c>
      <c r="AL45" s="121">
        <f>AL43*1000/'Inflation GDP Population'!AJ28</f>
        <v>13735.82726</v>
      </c>
      <c r="AM45" s="121">
        <f>AM43*1000/'Inflation GDP Population'!AK28</f>
        <v>13691.77897</v>
      </c>
      <c r="AN45" s="121">
        <f>AN43*1000/'Inflation GDP Population'!AL28</f>
        <v>13589.52873</v>
      </c>
      <c r="AO45" s="121">
        <f>AO43*1000/'Inflation GDP Population'!AM28</f>
        <v>13465.86031</v>
      </c>
      <c r="AP45" s="121">
        <f>AP43*1000/'Inflation GDP Population'!AN28</f>
        <v>13067.18623</v>
      </c>
      <c r="AQ45" s="121">
        <f>AQ43*1000/'Inflation GDP Population'!AO28</f>
        <v>12812.49087</v>
      </c>
      <c r="AR45" s="121">
        <f>AR43*1000/'Inflation GDP Population'!AP28</f>
        <v>12642.01039</v>
      </c>
      <c r="AS45" s="121">
        <f>AS43*1000/'Inflation GDP Population'!AQ28</f>
        <v>12557.7893</v>
      </c>
      <c r="AT45" s="121">
        <f>AT43*1000/'Inflation GDP Population'!AR28</f>
        <v>12510.47284</v>
      </c>
      <c r="AU45" s="121">
        <f>AU43*1000/'Inflation GDP Population'!AS28</f>
        <v>12374.20395</v>
      </c>
      <c r="AV45" s="121">
        <f>AV43*1000/'Inflation GDP Population'!AT28</f>
        <v>12221.53221</v>
      </c>
      <c r="AW45" s="121">
        <f>AW43*1000/'Inflation GDP Population'!AU28</f>
        <v>12084.90359</v>
      </c>
      <c r="AX45" s="121">
        <f>AX43*1000/'Inflation GDP Population'!AV28</f>
        <v>23242.98012</v>
      </c>
      <c r="AY45" s="121">
        <f>AY43*1000/'Inflation GDP Population'!AW28</f>
        <v>22939.89747</v>
      </c>
      <c r="AZ45" s="121">
        <f>AZ43*1000/'Inflation GDP Population'!AX28</f>
        <v>22602.94152</v>
      </c>
      <c r="BA45" s="121">
        <f>BA43*1000/'Inflation GDP Population'!AY28</f>
        <v>22211.9476</v>
      </c>
      <c r="BB45" s="121">
        <f>BB43*1000/'Inflation GDP Population'!AZ28</f>
        <v>368.6941002</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3.372758548</v>
      </c>
      <c r="E46" s="126">
        <f>E42*1000/'Inflation GDP Population'!C23*100</f>
        <v>3.222860368</v>
      </c>
      <c r="F46" s="126">
        <f>F42*1000/'Inflation GDP Population'!D23*100</f>
        <v>3.087987848</v>
      </c>
      <c r="G46" s="126">
        <f>G42*1000/'Inflation GDP Population'!E23*100</f>
        <v>3.233926587</v>
      </c>
      <c r="H46" s="126">
        <f>H42*1000/'Inflation GDP Population'!F23*100</f>
        <v>3.128110416</v>
      </c>
      <c r="I46" s="126">
        <f>I42*1000/'Inflation GDP Population'!G23*100</f>
        <v>3.081744469</v>
      </c>
      <c r="J46" s="126">
        <f>J42*1000/'Inflation GDP Population'!H23*100</f>
        <v>2.672118772</v>
      </c>
      <c r="K46" s="126">
        <f>K42*1000/'Inflation GDP Population'!I23*100</f>
        <v>2.728497559</v>
      </c>
      <c r="L46" s="126">
        <f>L42*1000/'Inflation GDP Population'!J23*100</f>
        <v>3.016340937</v>
      </c>
      <c r="M46" s="126">
        <f>M42*1000/'Inflation GDP Population'!K23*100</f>
        <v>2.361760969</v>
      </c>
      <c r="N46" s="126">
        <f>N42*1000/'Inflation GDP Population'!L23*100</f>
        <v>2.572039636</v>
      </c>
      <c r="O46" s="126">
        <f>O42*1000/'Inflation GDP Population'!M23*100</f>
        <v>2.789059308</v>
      </c>
      <c r="P46" s="126">
        <f>P42*1000/'Inflation GDP Population'!N23*100</f>
        <v>2.409786981</v>
      </c>
      <c r="Q46" s="126">
        <f>Q42*1000/'Inflation GDP Population'!O23*100</f>
        <v>2.665667113</v>
      </c>
      <c r="R46" s="126">
        <f>R42*1000/'Inflation GDP Population'!P23*100</f>
        <v>2.698332945</v>
      </c>
      <c r="S46" s="126">
        <f>S42*1000/'Inflation GDP Population'!Q23*100</f>
        <v>2.040987811</v>
      </c>
      <c r="T46" s="126">
        <f>T42*1000/'Inflation GDP Population'!R23*100</f>
        <v>2.236864429</v>
      </c>
      <c r="U46" s="126">
        <f>U42*1000/'Inflation GDP Population'!S23*100</f>
        <v>2.129522921</v>
      </c>
      <c r="V46" s="126">
        <f>V42*1000/'Inflation GDP Population'!T23*100</f>
        <v>2.153302655</v>
      </c>
      <c r="W46" s="126">
        <f>W42*1000/'Inflation GDP Population'!U23*100</f>
        <v>2.077389933</v>
      </c>
      <c r="X46" s="126">
        <f>X42*1000/'Inflation GDP Population'!V23*100</f>
        <v>2.059862746</v>
      </c>
      <c r="Y46" s="126">
        <f>Y42*1000/'Inflation GDP Population'!W23*100</f>
        <v>2.467422216</v>
      </c>
      <c r="Z46" s="126">
        <f>Z42*1000/'Inflation GDP Population'!X23*100</f>
        <v>2.812174836</v>
      </c>
      <c r="AA46" s="126">
        <f>AA42*1000/'Inflation GDP Population'!Y23*100</f>
        <v>3.151749436</v>
      </c>
      <c r="AB46" s="126">
        <f>AB42*1000/'Inflation GDP Population'!Z23*100</f>
        <v>3.44916007</v>
      </c>
      <c r="AC46" s="126">
        <f>AC42*1000/'Inflation GDP Population'!AA23*100</f>
        <v>3.69868365</v>
      </c>
      <c r="AD46" s="126">
        <f>AD42*1000/'Inflation GDP Population'!AB23*100</f>
        <v>3.882250517</v>
      </c>
      <c r="AE46" s="126">
        <f>AE42*1000/'Inflation GDP Population'!AC23*100</f>
        <v>4.018592128</v>
      </c>
      <c r="AF46" s="126">
        <f>AF42*1000/'Inflation GDP Population'!AD23*100</f>
        <v>4.123071522</v>
      </c>
      <c r="AG46" s="126">
        <f>AG42*1000/'Inflation GDP Population'!AE23*100</f>
        <v>4.182741765</v>
      </c>
      <c r="AH46" s="126">
        <f>AH42*1000/'Inflation GDP Population'!AF23*100</f>
        <v>4.206503729</v>
      </c>
      <c r="AI46" s="126">
        <f>AI42*1000/'Inflation GDP Population'!AG23*100</f>
        <v>4.347587315</v>
      </c>
      <c r="AJ46" s="126">
        <f>AJ42*1000/'Inflation GDP Population'!AH23*100</f>
        <v>4.487145479</v>
      </c>
      <c r="AK46" s="126">
        <f>AK42*1000/'Inflation GDP Population'!AI23*100</f>
        <v>4.609678057</v>
      </c>
      <c r="AL46" s="126">
        <f>AL42*1000/'Inflation GDP Population'!AJ23*100</f>
        <v>4.724138826</v>
      </c>
      <c r="AM46" s="126">
        <f>AM42*1000/'Inflation GDP Population'!AK23*100</f>
        <v>4.823401878</v>
      </c>
      <c r="AN46" s="126">
        <f>AN42*1000/'Inflation GDP Population'!AL23*100</f>
        <v>4.918204717</v>
      </c>
      <c r="AO46" s="126">
        <f>AO42*1000/'Inflation GDP Population'!AM23*100</f>
        <v>4.991631495</v>
      </c>
      <c r="AP46" s="126">
        <f>AP42*1000/'Inflation GDP Population'!AN23*100</f>
        <v>5.054447984</v>
      </c>
      <c r="AQ46" s="126">
        <f>AQ42*1000/'Inflation GDP Population'!AO23*100</f>
        <v>5.118031899</v>
      </c>
      <c r="AR46" s="126">
        <f>AR42*1000/'Inflation GDP Population'!AP23*100</f>
        <v>5.171413036</v>
      </c>
      <c r="AS46" s="126">
        <f>AS42*1000/'Inflation GDP Population'!AQ23*100</f>
        <v>5.216095168</v>
      </c>
      <c r="AT46" s="126">
        <f>AT42*1000/'Inflation GDP Population'!AR23*100</f>
        <v>5.253412546</v>
      </c>
      <c r="AU46" s="126">
        <f>AU42*1000/'Inflation GDP Population'!AS23*100</f>
        <v>5.286205975</v>
      </c>
      <c r="AV46" s="126">
        <f>AV42*1000/'Inflation GDP Population'!AT23*100</f>
        <v>5.312916525</v>
      </c>
      <c r="AW46" s="126">
        <f>AW42*1000/'Inflation GDP Population'!AU23*100</f>
        <v>5.332456491</v>
      </c>
      <c r="AX46" s="126">
        <f>AX42*1000/'Inflation GDP Population'!AV23*100</f>
        <v>5.342311263</v>
      </c>
      <c r="AY46" s="126">
        <f>AY42*1000/'Inflation GDP Population'!AW23*100</f>
        <v>5.349533808</v>
      </c>
      <c r="AZ46" s="126">
        <f>AZ42*1000/'Inflation GDP Population'!AX23*100</f>
        <v>5.352775807</v>
      </c>
      <c r="BA46" s="126">
        <f>BA42*1000/'Inflation GDP Population'!AY23*100</f>
        <v>5.346251877</v>
      </c>
      <c r="BB46" s="126">
        <f>BB42*1000/'Inflation GDP Population'!AZ23*100</f>
        <v>5.337331913</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2.022728435</v>
      </c>
      <c r="E47" s="126">
        <f>E43*1000/'Inflation GDP Population'!C23*100</f>
        <v>1.902286489</v>
      </c>
      <c r="F47" s="126">
        <f>F43*1000/'Inflation GDP Population'!D23*100</f>
        <v>1.194203055</v>
      </c>
      <c r="G47" s="126">
        <f>G43*1000/'Inflation GDP Population'!E23*100</f>
        <v>0.8113972661</v>
      </c>
      <c r="H47" s="126">
        <f>H43*1000/'Inflation GDP Population'!F23*100</f>
        <v>0.9047769257</v>
      </c>
      <c r="I47" s="126">
        <f>I43*1000/'Inflation GDP Population'!G23*100</f>
        <v>0.8165470357</v>
      </c>
      <c r="J47" s="126">
        <f>J43*1000/'Inflation GDP Population'!H23*100</f>
        <v>0.9476661971</v>
      </c>
      <c r="K47" s="126">
        <f>K43*1000/'Inflation GDP Population'!I23*100</f>
        <v>0.7372778628</v>
      </c>
      <c r="L47" s="126">
        <f>L43*1000/'Inflation GDP Population'!J23*100</f>
        <v>0.8194846339</v>
      </c>
      <c r="M47" s="126">
        <f>M43*1000/'Inflation GDP Population'!K23*100</f>
        <v>1.050093996</v>
      </c>
      <c r="N47" s="126">
        <f>N43*1000/'Inflation GDP Population'!L23*100</f>
        <v>0.3961259368</v>
      </c>
      <c r="O47" s="126">
        <f>O43*1000/'Inflation GDP Population'!M23*100</f>
        <v>0.679539202</v>
      </c>
      <c r="P47" s="126">
        <f>P43*1000/'Inflation GDP Population'!N23*100</f>
        <v>0.6098949477</v>
      </c>
      <c r="Q47" s="126">
        <f>Q43*1000/'Inflation GDP Population'!O23*100</f>
        <v>0.5339603317</v>
      </c>
      <c r="R47" s="126">
        <f>R43*1000/'Inflation GDP Population'!P23*100</f>
        <v>0.492446188</v>
      </c>
      <c r="S47" s="126">
        <f>S43*1000/'Inflation GDP Population'!Q23*100</f>
        <v>0.3584350887</v>
      </c>
      <c r="T47" s="126">
        <f>T43*1000/'Inflation GDP Population'!R23*100</f>
        <v>0.7695780084</v>
      </c>
      <c r="U47" s="126">
        <f>U43*1000/'Inflation GDP Population'!S23*100</f>
        <v>0.5862131354</v>
      </c>
      <c r="V47" s="126">
        <f>V43*1000/'Inflation GDP Population'!T23*100</f>
        <v>0.8658618143</v>
      </c>
      <c r="W47" s="126">
        <f>W43*1000/'Inflation GDP Population'!U23*100</f>
        <v>1.037510896</v>
      </c>
      <c r="X47" s="126">
        <f>X43*1000/'Inflation GDP Population'!V23*100</f>
        <v>65.99916991</v>
      </c>
      <c r="Y47" s="126">
        <f>Y43*1000/'Inflation GDP Population'!W23*100</f>
        <v>44.48060528</v>
      </c>
      <c r="Z47" s="126">
        <f>Z43*1000/'Inflation GDP Population'!X23*100</f>
        <v>41.96138503</v>
      </c>
      <c r="AA47" s="126">
        <f>AA43*1000/'Inflation GDP Population'!Y23*100</f>
        <v>39.42769766</v>
      </c>
      <c r="AB47" s="126">
        <f>AB43*1000/'Inflation GDP Population'!Z23*100</f>
        <v>37.06108337</v>
      </c>
      <c r="AC47" s="126">
        <f>AC43*1000/'Inflation GDP Population'!AA23*100</f>
        <v>34.6699776</v>
      </c>
      <c r="AD47" s="126">
        <f>AD43*1000/'Inflation GDP Population'!AB23*100</f>
        <v>32.4194895</v>
      </c>
      <c r="AE47" s="126">
        <f>AE43*1000/'Inflation GDP Population'!AC23*100</f>
        <v>30.38740853</v>
      </c>
      <c r="AF47" s="126">
        <f>AF43*1000/'Inflation GDP Population'!AD23*100</f>
        <v>28.45751642</v>
      </c>
      <c r="AG47" s="126">
        <f>AG43*1000/'Inflation GDP Population'!AE23*100</f>
        <v>26.68310521</v>
      </c>
      <c r="AH47" s="126">
        <f>AH43*1000/'Inflation GDP Population'!AF23*100</f>
        <v>24.82795868</v>
      </c>
      <c r="AI47" s="126">
        <f>AI43*1000/'Inflation GDP Population'!AG23*100</f>
        <v>24.15331557</v>
      </c>
      <c r="AJ47" s="126">
        <f>AJ43*1000/'Inflation GDP Population'!AH23*100</f>
        <v>23.52867457</v>
      </c>
      <c r="AK47" s="126">
        <f>AK43*1000/'Inflation GDP Population'!AI23*100</f>
        <v>22.78175277</v>
      </c>
      <c r="AL47" s="126">
        <f>AL43*1000/'Inflation GDP Population'!AJ23*100</f>
        <v>22.02212531</v>
      </c>
      <c r="AM47" s="126">
        <f>AM43*1000/'Inflation GDP Population'!AK23*100</f>
        <v>21.57347688</v>
      </c>
      <c r="AN47" s="126">
        <f>AN43*1000/'Inflation GDP Population'!AL23*100</f>
        <v>21.04352294</v>
      </c>
      <c r="AO47" s="126">
        <f>AO43*1000/'Inflation GDP Population'!AM23*100</f>
        <v>20.49273315</v>
      </c>
      <c r="AP47" s="126">
        <f>AP43*1000/'Inflation GDP Population'!AN23*100</f>
        <v>19.54328381</v>
      </c>
      <c r="AQ47" s="126">
        <f>AQ43*1000/'Inflation GDP Population'!AO23*100</f>
        <v>18.8320095</v>
      </c>
      <c r="AR47" s="126">
        <f>AR43*1000/'Inflation GDP Population'!AP23*100</f>
        <v>18.26101208</v>
      </c>
      <c r="AS47" s="126">
        <f>AS43*1000/'Inflation GDP Population'!AQ23*100</f>
        <v>17.82732902</v>
      </c>
      <c r="AT47" s="126">
        <f>AT43*1000/'Inflation GDP Population'!AR23*100</f>
        <v>17.45456757</v>
      </c>
      <c r="AU47" s="126">
        <f>AU43*1000/'Inflation GDP Population'!AS23*100</f>
        <v>16.96730337</v>
      </c>
      <c r="AV47" s="126">
        <f>AV43*1000/'Inflation GDP Population'!AT23*100</f>
        <v>16.46945814</v>
      </c>
      <c r="AW47" s="126">
        <f>AW43*1000/'Inflation GDP Population'!AU23*100</f>
        <v>16.00489632</v>
      </c>
      <c r="AX47" s="126">
        <f>AX43*1000/'Inflation GDP Population'!AV23*100</f>
        <v>30.25209382</v>
      </c>
      <c r="AY47" s="126">
        <f>AY43*1000/'Inflation GDP Population'!AW23*100</f>
        <v>29.34316754</v>
      </c>
      <c r="AZ47" s="126">
        <f>AZ43*1000/'Inflation GDP Population'!AX23*100</f>
        <v>28.41386577</v>
      </c>
      <c r="BA47" s="126">
        <f>BA43*1000/'Inflation GDP Population'!AY23*100</f>
        <v>27.44099178</v>
      </c>
      <c r="BB47" s="126">
        <f>BB43*1000/'Inflation GDP Population'!AZ23*100</f>
        <v>0.4476361163</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48.79565281</v>
      </c>
      <c r="E48" s="128">
        <f>sum('Transportation and Industrial G'!C21,Model!D246)</f>
        <v>48.04276631</v>
      </c>
      <c r="F48" s="128">
        <f>sum('Transportation and Industrial G'!D21,Model!E246)</f>
        <v>46.34609993</v>
      </c>
      <c r="G48" s="128">
        <f>sum('Transportation and Industrial G'!E21,Model!F246)</f>
        <v>47.73353224</v>
      </c>
      <c r="H48" s="128">
        <f>sum('Transportation and Industrial G'!F21,Model!G246)</f>
        <v>50.25630922</v>
      </c>
      <c r="I48" s="128">
        <f>sum('Transportation and Industrial G'!G21,Model!H246)</f>
        <v>47.24938114</v>
      </c>
      <c r="J48" s="128">
        <f>sum('Transportation and Industrial G'!H21,Model!I246)</f>
        <v>49.70828057</v>
      </c>
      <c r="K48" s="128">
        <f>sum('Transportation and Industrial G'!I21,Model!J246)</f>
        <v>49.98984455</v>
      </c>
      <c r="L48" s="128">
        <f>sum('Transportation and Industrial G'!J21,Model!K246)</f>
        <v>51.39115848</v>
      </c>
      <c r="M48" s="128">
        <f>sum('Transportation and Industrial G'!K21,Model!L246)</f>
        <v>48.97849615</v>
      </c>
      <c r="N48" s="128">
        <f>sum('Transportation and Industrial G'!L21,Model!M246)</f>
        <v>52.92356606</v>
      </c>
      <c r="O48" s="128">
        <f>sum('Transportation and Industrial G'!M21,Model!N246)</f>
        <v>54.8102225</v>
      </c>
      <c r="P48" s="128">
        <f>sum('Transportation and Industrial G'!N21,Model!O246)</f>
        <v>50.66150141</v>
      </c>
      <c r="Q48" s="128">
        <f>sum('Transportation and Industrial G'!O21,Model!P246)</f>
        <v>53.54069939</v>
      </c>
      <c r="R48" s="128">
        <f>sum('Transportation and Industrial G'!P21,Model!Q246)</f>
        <v>53.34591386</v>
      </c>
      <c r="S48" s="128">
        <f>sum('Transportation and Industrial G'!Q21,Model!R246)</f>
        <v>37.77650002</v>
      </c>
      <c r="T48" s="128">
        <f>sum('Transportation and Industrial G'!R21,Model!S246)</f>
        <v>36.7329361</v>
      </c>
      <c r="U48" s="128">
        <f>sum('Transportation and Industrial G'!S21,Model!T246)</f>
        <v>39.48343179</v>
      </c>
      <c r="V48" s="128">
        <f>sum('Transportation and Industrial G'!T21,Model!U246)</f>
        <v>42.71613007</v>
      </c>
      <c r="W48" s="128">
        <f>sum('Transportation and Industrial G'!U21,Model!V246)</f>
        <v>42.71690581</v>
      </c>
      <c r="X48" s="128">
        <f>sum('Transportation and Industrial G'!V21,Model!W246)</f>
        <v>42.71768154</v>
      </c>
      <c r="Y48" s="128">
        <f>sum('Transportation and Industrial G'!W21,Model!X246)</f>
        <v>41.78097109</v>
      </c>
      <c r="Z48" s="128">
        <f>sum('Transportation and Industrial G'!X21,Model!Y246)</f>
        <v>40.84426063</v>
      </c>
      <c r="AA48" s="128">
        <f>sum('Transportation and Industrial G'!Y21,Model!Z246)</f>
        <v>39.90755017</v>
      </c>
      <c r="AB48" s="128">
        <f>sum('Transportation and Industrial G'!Z21,Model!AA246)</f>
        <v>38.97083972</v>
      </c>
      <c r="AC48" s="128">
        <f>sum('Transportation and Industrial G'!AA21,Model!AB246)</f>
        <v>38.03412926</v>
      </c>
      <c r="AD48" s="128">
        <f>sum('Transportation and Industrial G'!AB21,Model!AC246)</f>
        <v>37.09741881</v>
      </c>
      <c r="AE48" s="128">
        <f>sum('Transportation and Industrial G'!AC21,Model!AD246)</f>
        <v>36.16070835</v>
      </c>
      <c r="AF48" s="128">
        <f>sum('Transportation and Industrial G'!AD21,Model!AE246)</f>
        <v>35.2239979</v>
      </c>
      <c r="AG48" s="128">
        <f>sum('Transportation and Industrial G'!AE21,Model!AF246)</f>
        <v>34.28728744</v>
      </c>
      <c r="AH48" s="128">
        <f>sum('Transportation and Industrial G'!AF21,Model!AG246)</f>
        <v>33.35057699</v>
      </c>
      <c r="AI48" s="128">
        <f>sum('Transportation and Industrial G'!AG21,Model!AH246)</f>
        <v>32.41386653</v>
      </c>
      <c r="AJ48" s="128">
        <f>sum('Transportation and Industrial G'!AH21,Model!AI246)</f>
        <v>31.47715608</v>
      </c>
      <c r="AK48" s="128">
        <f>sum('Transportation and Industrial G'!AI21,Model!AJ246)</f>
        <v>29.70100183</v>
      </c>
      <c r="AL48" s="128">
        <f>sum('Transportation and Industrial G'!AJ21,Model!AK246)</f>
        <v>27.77446096</v>
      </c>
      <c r="AM48" s="128">
        <f>sum('Transportation and Industrial G'!AK21,Model!AL246)</f>
        <v>25.87556889</v>
      </c>
      <c r="AN48" s="128">
        <f>sum('Transportation and Industrial G'!AL21,Model!AM246)</f>
        <v>24.5735551</v>
      </c>
      <c r="AO48" s="128">
        <f>sum('Transportation and Industrial G'!AM21,Model!AN246)</f>
        <v>23.68731841</v>
      </c>
      <c r="AP48" s="128">
        <f>sum('Transportation and Industrial G'!AN21,Model!AO246)</f>
        <v>22.6348977</v>
      </c>
      <c r="AQ48" s="128">
        <f>sum('Transportation and Industrial G'!AO21,Model!AP246)</f>
        <v>21.75826446</v>
      </c>
      <c r="AR48" s="128">
        <f>sum('Transportation and Industrial G'!AP21,Model!AQ246)</f>
        <v>20.88403265</v>
      </c>
      <c r="AS48" s="128">
        <f>sum('Transportation and Industrial G'!AQ21,Model!AR246)</f>
        <v>20.01234922</v>
      </c>
      <c r="AT48" s="128">
        <f>sum('Transportation and Industrial G'!AR21,Model!AS246)</f>
        <v>19.1433733</v>
      </c>
      <c r="AU48" s="128">
        <f>sum('Transportation and Industrial G'!AS21,Model!AT246)</f>
        <v>18.27727761</v>
      </c>
      <c r="AV48" s="128">
        <f>sum('Transportation and Industrial G'!AT21,Model!AU246)</f>
        <v>17.41424983</v>
      </c>
      <c r="AW48" s="128">
        <f>sum('Transportation and Industrial G'!AU21,Model!AV246)</f>
        <v>16.55449434</v>
      </c>
      <c r="AX48" s="128">
        <f>sum('Transportation and Industrial G'!AV21,Model!AW246)</f>
        <v>15.69823407</v>
      </c>
      <c r="AY48" s="128">
        <f>sum('Transportation and Industrial G'!AW21,Model!AX246)</f>
        <v>14.8457127</v>
      </c>
      <c r="AZ48" s="128">
        <f>sum('Transportation and Industrial G'!AX21,Model!AY246)</f>
        <v>13.99719705</v>
      </c>
      <c r="BA48" s="128">
        <f>sum('Transportation and Industrial G'!AY21,Model!AZ246)</f>
        <v>13.15297999</v>
      </c>
      <c r="BB48" s="128">
        <f>sum('Transportation and Industrial G'!AZ21,Model!BA246)</f>
        <v>12.31338363</v>
      </c>
    </row>
    <row r="49" ht="15.75" customHeight="1">
      <c r="A49" s="127" t="s">
        <v>280</v>
      </c>
      <c r="B49" s="32" t="s">
        <v>279</v>
      </c>
      <c r="C49" s="32" t="s">
        <v>281</v>
      </c>
      <c r="D49" s="128">
        <f>sum('Transportation and Industrial G'!B$14:B$17,Model!C654)</f>
        <v>109.0866959</v>
      </c>
      <c r="E49" s="128">
        <f>sum('Transportation and Industrial G'!C$14:C$17,Model!D654)</f>
        <v>92.54973803</v>
      </c>
      <c r="F49" s="128">
        <f>sum('Transportation and Industrial G'!D$14:D$17,Model!E654)</f>
        <v>97.10300492</v>
      </c>
      <c r="G49" s="128">
        <f>sum('Transportation and Industrial G'!E$14:E$17,Model!F654)</f>
        <v>93.13016261</v>
      </c>
      <c r="H49" s="128">
        <f>sum('Transportation and Industrial G'!F$14:F$17,Model!G654)</f>
        <v>92.24037792</v>
      </c>
      <c r="I49" s="128">
        <f>sum('Transportation and Industrial G'!G$14:G$17,Model!H654)</f>
        <v>87.2268037</v>
      </c>
      <c r="J49" s="128">
        <f>sum('Transportation and Industrial G'!H$14:H$17,Model!I654)</f>
        <v>91.01647244</v>
      </c>
      <c r="K49" s="128">
        <f>sum('Transportation and Industrial G'!I$14:I$17,Model!J654)</f>
        <v>93.37329291</v>
      </c>
      <c r="L49" s="128">
        <f>sum('Transportation and Industrial G'!J$14:J$17,Model!K654)</f>
        <v>90.77920115</v>
      </c>
      <c r="M49" s="128">
        <f>sum('Transportation and Industrial G'!K$14:K$17,Model!L654)</f>
        <v>88.94014532</v>
      </c>
      <c r="N49" s="128">
        <f>sum('Transportation and Industrial G'!L$14:L$17,Model!M654)</f>
        <v>99.65677099</v>
      </c>
      <c r="O49" s="128">
        <f>sum('Transportation and Industrial G'!M$14:M$17,Model!N654)</f>
        <v>103.4976683</v>
      </c>
      <c r="P49" s="128">
        <f>sum('Transportation and Industrial G'!N$14:N$17,Model!O654)</f>
        <v>106.9889112</v>
      </c>
      <c r="Q49" s="128">
        <f>sum('Transportation and Industrial G'!O$14:O$17,Model!P654)</f>
        <v>101.7714586</v>
      </c>
      <c r="R49" s="128">
        <f>sum('Transportation and Industrial G'!P$14:P$17,Model!Q654)</f>
        <v>104.7988</v>
      </c>
      <c r="S49" s="128">
        <f>sum('Transportation and Industrial G'!Q$14:Q$17,Model!R654)</f>
        <v>108.5606327</v>
      </c>
      <c r="T49" s="128">
        <f>sum('Transportation and Industrial G'!R$14:R$17,Model!S654)</f>
        <v>117.6370883</v>
      </c>
      <c r="U49" s="128">
        <f>sum('Transportation and Industrial G'!S$14:S$17,Model!T654)</f>
        <v>117.1557388</v>
      </c>
      <c r="V49" s="128">
        <f>sum('Transportation and Industrial G'!T$14:T$17,Model!U654)</f>
        <v>120.0343404</v>
      </c>
      <c r="W49" s="128">
        <f>sum('Transportation and Industrial G'!U$14:U$17,Model!V654)</f>
        <v>120.1716602</v>
      </c>
      <c r="X49" s="128">
        <f>sum('Transportation and Industrial G'!V$14:V$17,Model!W654)</f>
        <v>120.30898</v>
      </c>
      <c r="Y49" s="128">
        <f>sum('Transportation and Industrial G'!W$14:W$17,Model!X654)</f>
        <v>119.9424351</v>
      </c>
      <c r="Z49" s="128">
        <f>sum('Transportation and Industrial G'!X$14:X$17,Model!Y654)</f>
        <v>119.5978223</v>
      </c>
      <c r="AA49" s="128">
        <f>sum('Transportation and Industrial G'!Y$14:Y$17,Model!Z654)</f>
        <v>119.2751415</v>
      </c>
      <c r="AB49" s="128">
        <f>sum('Transportation and Industrial G'!Z$14:Z$17,Model!AA654)</f>
        <v>118.9743928</v>
      </c>
      <c r="AC49" s="128">
        <f>sum('Transportation and Industrial G'!AA$14:AA$17,Model!AB654)</f>
        <v>118.6955761</v>
      </c>
      <c r="AD49" s="128">
        <f>sum('Transportation and Industrial G'!AB$14:AB$17,Model!AC654)</f>
        <v>118.4386915</v>
      </c>
      <c r="AE49" s="128">
        <f>sum('Transportation and Industrial G'!AC$14:AC$17,Model!AD654)</f>
        <v>118.2037389</v>
      </c>
      <c r="AF49" s="128">
        <f>sum('Transportation and Industrial G'!AD$14:AD$17,Model!AE654)</f>
        <v>118.5771523</v>
      </c>
      <c r="AG49" s="128">
        <f>sum('Transportation and Industrial G'!AE$14:AE$17,Model!AF654)</f>
        <v>118.9505658</v>
      </c>
      <c r="AH49" s="128">
        <f>sum('Transportation and Industrial G'!AF$14:AF$17,Model!AG654)</f>
        <v>119.3239792</v>
      </c>
      <c r="AI49" s="128">
        <f>sum('Transportation and Industrial G'!AG$14:AG$17,Model!AH654)</f>
        <v>119.6973927</v>
      </c>
      <c r="AJ49" s="128">
        <f>sum('Transportation and Industrial G'!AH$14:AH$17,Model!AI654)</f>
        <v>120.0708061</v>
      </c>
      <c r="AK49" s="128">
        <f>sum('Transportation and Industrial G'!AI$14:AI$17,Model!AJ654)</f>
        <v>120.4442196</v>
      </c>
      <c r="AL49" s="128">
        <f>sum('Transportation and Industrial G'!AJ$14:AJ$17,Model!AK654)</f>
        <v>120.817633</v>
      </c>
      <c r="AM49" s="128">
        <f>sum('Transportation and Industrial G'!AK$14:AK$17,Model!AL654)</f>
        <v>121.1910464</v>
      </c>
      <c r="AN49" s="128">
        <f>sum('Transportation and Industrial G'!AL$14:AL$17,Model!AM654)</f>
        <v>121.5644599</v>
      </c>
      <c r="AO49" s="128">
        <f>sum('Transportation and Industrial G'!AM$14:AM$17,Model!AN654)</f>
        <v>121.9378733</v>
      </c>
      <c r="AP49" s="128">
        <f>sum('Transportation and Industrial G'!AN$14:AN$17,Model!AO654)</f>
        <v>122.3112868</v>
      </c>
      <c r="AQ49" s="128">
        <f>sum('Transportation and Industrial G'!AO$14:AO$17,Model!AP654)</f>
        <v>122.6847002</v>
      </c>
      <c r="AR49" s="128">
        <f>sum('Transportation and Industrial G'!AP$14:AP$17,Model!AQ654)</f>
        <v>123.0581137</v>
      </c>
      <c r="AS49" s="128">
        <f>sum('Transportation and Industrial G'!AQ$14:AQ$17,Model!AR654)</f>
        <v>123.4315271</v>
      </c>
      <c r="AT49" s="128">
        <f>sum('Transportation and Industrial G'!AR$14:AR$17,Model!AS654)</f>
        <v>123.8049405</v>
      </c>
      <c r="AU49" s="128">
        <f>sum('Transportation and Industrial G'!AS$14:AS$17,Model!AT654)</f>
        <v>124.178354</v>
      </c>
      <c r="AV49" s="128">
        <f>sum('Transportation and Industrial G'!AT$14:AT$17,Model!AU654)</f>
        <v>124.5517674</v>
      </c>
      <c r="AW49" s="128">
        <f>sum('Transportation and Industrial G'!AU$14:AU$17,Model!AV654)</f>
        <v>124.9251809</v>
      </c>
      <c r="AX49" s="128">
        <f>sum('Transportation and Industrial G'!AV$14:AV$17,Model!AW654)</f>
        <v>125.2985943</v>
      </c>
      <c r="AY49" s="128">
        <f>sum('Transportation and Industrial G'!AW$14:AW$17,Model!AX654)</f>
        <v>125.6720078</v>
      </c>
      <c r="AZ49" s="128">
        <f>sum('Transportation and Industrial G'!AX$14:AX$17,Model!AY654)</f>
        <v>126.0454212</v>
      </c>
      <c r="BA49" s="128">
        <f>sum('Transportation and Industrial G'!AY$14:AY$17,Model!AZ654)</f>
        <v>126.4188346</v>
      </c>
      <c r="BB49" s="128">
        <f>sum('Transportation and Industrial G'!AZ$14:AZ$17,Model!BA654)</f>
        <v>126.7922481</v>
      </c>
    </row>
    <row r="50" ht="15.75" customHeight="1">
      <c r="A50" s="127" t="s">
        <v>282</v>
      </c>
      <c r="B50" s="32" t="s">
        <v>279</v>
      </c>
      <c r="C50" s="32" t="s">
        <v>215</v>
      </c>
      <c r="D50" s="128">
        <f>sum('Transportation and Industrial G'!B36:B39,Model!C2468)</f>
        <v>155.7826783</v>
      </c>
      <c r="E50" s="128">
        <f>sum('Transportation and Industrial G'!C36:C39,Model!D2468)</f>
        <v>144.2870106</v>
      </c>
      <c r="F50" s="128">
        <f>sum('Transportation and Industrial G'!D36:D39,Model!E2468)</f>
        <v>145.9976058</v>
      </c>
      <c r="G50" s="128">
        <f>sum('Transportation and Industrial G'!E36:E39,Model!F2468)</f>
        <v>148.0219055</v>
      </c>
      <c r="H50" s="128">
        <f>sum('Transportation and Industrial G'!F36:F39,Model!G2468)</f>
        <v>158.359492</v>
      </c>
      <c r="I50" s="128">
        <f>sum('Transportation and Industrial G'!G36:G39,Model!H2468)</f>
        <v>151.5266873</v>
      </c>
      <c r="J50" s="128">
        <f>sum('Transportation and Industrial G'!H36:H39,Model!I2468)</f>
        <v>160.8338645</v>
      </c>
      <c r="K50" s="128">
        <f>sum('Transportation and Industrial G'!I36:I39,Model!J2468)</f>
        <v>162.2985392</v>
      </c>
      <c r="L50" s="128">
        <f>sum('Transportation and Industrial G'!J36:J39,Model!K2468)</f>
        <v>166.4734528</v>
      </c>
      <c r="M50" s="128">
        <f>sum('Transportation and Industrial G'!K36:K39,Model!L2468)</f>
        <v>151.6806139</v>
      </c>
      <c r="N50" s="128">
        <f>sum('Transportation and Industrial G'!L36:L39,Model!M2468)</f>
        <v>155.5201731</v>
      </c>
      <c r="O50" s="128">
        <f>sum('Transportation and Industrial G'!M36:M39,Model!N2468)</f>
        <v>153.5449548</v>
      </c>
      <c r="P50" s="128">
        <f>sum('Transportation and Industrial G'!N36:N39,Model!O2468)</f>
        <v>140.511929</v>
      </c>
      <c r="Q50" s="128">
        <f>sum('Transportation and Industrial G'!O36:O39,Model!P2468)</f>
        <v>138.6866946</v>
      </c>
      <c r="R50" s="128">
        <f>sum('Transportation and Industrial G'!P36:P39,Model!Q2468)</f>
        <v>135.6753993</v>
      </c>
      <c r="S50" s="128">
        <f>sum('Transportation and Industrial G'!Q36:Q39,Model!R2468)</f>
        <v>138.4722227</v>
      </c>
      <c r="T50" s="128">
        <f>sum('Transportation and Industrial G'!R36:R39,Model!S2468)</f>
        <v>136.796327</v>
      </c>
      <c r="U50" s="128">
        <f>sum('Transportation and Industrial G'!S36:S39,Model!T2468)</f>
        <v>144.6050253</v>
      </c>
      <c r="V50" s="128">
        <f>sum('Transportation and Industrial G'!T36:T39,Model!U2468)</f>
        <v>144.8298181</v>
      </c>
      <c r="W50" s="128">
        <f>sum('Transportation and Industrial G'!U36:U39,Model!V2468)</f>
        <v>145.2519505</v>
      </c>
      <c r="X50" s="128">
        <f>sum('Transportation and Industrial G'!V36:V39,Model!W2468)</f>
        <v>145.6740829</v>
      </c>
      <c r="Y50" s="128">
        <f>sum('Transportation and Industrial G'!W36:W39,Model!X2468)</f>
        <v>145.9548924</v>
      </c>
      <c r="Z50" s="128">
        <f>sum('Transportation and Industrial G'!X36:X39,Model!Y2468)</f>
        <v>146.2357019</v>
      </c>
      <c r="AA50" s="128">
        <f>sum('Transportation and Industrial G'!Y36:Y39,Model!Z2468)</f>
        <v>146.5165114</v>
      </c>
      <c r="AB50" s="128">
        <f>sum('Transportation and Industrial G'!Z36:Z39,Model!AA2468)</f>
        <v>146.797321</v>
      </c>
      <c r="AC50" s="128">
        <f>sum('Transportation and Industrial G'!AA36:AA39,Model!AB2468)</f>
        <v>147.0781305</v>
      </c>
      <c r="AD50" s="128">
        <f>sum('Transportation and Industrial G'!AB36:AB39,Model!AC2468)</f>
        <v>147.35894</v>
      </c>
      <c r="AE50" s="128">
        <f>sum('Transportation and Industrial G'!AC36:AC39,Model!AD2468)</f>
        <v>147.6397495</v>
      </c>
      <c r="AF50" s="128">
        <f>sum('Transportation and Industrial G'!AD36:AD39,Model!AE2468)</f>
        <v>147.920559</v>
      </c>
      <c r="AG50" s="128">
        <f>sum('Transportation and Industrial G'!AE36:AE39,Model!AF2468)</f>
        <v>148.2013685</v>
      </c>
      <c r="AH50" s="128">
        <f>sum('Transportation and Industrial G'!AF36:AF39,Model!AG2468)</f>
        <v>148.482178</v>
      </c>
      <c r="AI50" s="128">
        <f>sum('Transportation and Industrial G'!AG36:AG39,Model!AH2468)</f>
        <v>148.7629876</v>
      </c>
      <c r="AJ50" s="128">
        <f>sum('Transportation and Industrial G'!AH36:AH39,Model!AI2468)</f>
        <v>149.0437971</v>
      </c>
      <c r="AK50" s="128">
        <f>sum('Transportation and Industrial G'!AI36:AI39,Model!AJ2468)</f>
        <v>149.3246066</v>
      </c>
      <c r="AL50" s="128">
        <f>sum('Transportation and Industrial G'!AJ36:AJ39,Model!AK2468)</f>
        <v>149.6054161</v>
      </c>
      <c r="AM50" s="128">
        <f>sum('Transportation and Industrial G'!AK36:AK39,Model!AL2468)</f>
        <v>149.8862256</v>
      </c>
      <c r="AN50" s="128">
        <f>sum('Transportation and Industrial G'!AL36:AL39,Model!AM2468)</f>
        <v>150.1670351</v>
      </c>
      <c r="AO50" s="128">
        <f>sum('Transportation and Industrial G'!AM36:AM39,Model!AN2468)</f>
        <v>150.4478446</v>
      </c>
      <c r="AP50" s="128">
        <f>sum('Transportation and Industrial G'!AN36:AN39,Model!AO2468)</f>
        <v>150.7286542</v>
      </c>
      <c r="AQ50" s="128">
        <f>sum('Transportation and Industrial G'!AO36:AO39,Model!AP2468)</f>
        <v>151.0094637</v>
      </c>
      <c r="AR50" s="128">
        <f>sum('Transportation and Industrial G'!AP36:AP39,Model!AQ2468)</f>
        <v>151.2902732</v>
      </c>
      <c r="AS50" s="128">
        <f>sum('Transportation and Industrial G'!AQ36:AQ39,Model!AR2468)</f>
        <v>151.5710827</v>
      </c>
      <c r="AT50" s="128">
        <f>sum('Transportation and Industrial G'!AR36:AR39,Model!AS2468)</f>
        <v>151.8518922</v>
      </c>
      <c r="AU50" s="128">
        <f>sum('Transportation and Industrial G'!AS36:AS39,Model!AT2468)</f>
        <v>152.1327017</v>
      </c>
      <c r="AV50" s="128">
        <f>sum('Transportation and Industrial G'!AT36:AT39,Model!AU2468)</f>
        <v>152.4135112</v>
      </c>
      <c r="AW50" s="128">
        <f>sum('Transportation and Industrial G'!AU36:AU39,Model!AV2468)</f>
        <v>152.6943208</v>
      </c>
      <c r="AX50" s="128">
        <f>sum('Transportation and Industrial G'!AV36:AV39,Model!AW2468)</f>
        <v>152.9751303</v>
      </c>
      <c r="AY50" s="128">
        <f>sum('Transportation and Industrial G'!AW36:AW39,Model!AX2468)</f>
        <v>153.2559398</v>
      </c>
      <c r="AZ50" s="128">
        <f>sum('Transportation and Industrial G'!AX36:AX39,Model!AY2468)</f>
        <v>153.5367493</v>
      </c>
      <c r="BA50" s="128">
        <f>sum('Transportation and Industrial G'!AY36:AY39,Model!AZ2468)</f>
        <v>153.8175588</v>
      </c>
      <c r="BB50" s="128">
        <f>sum('Transportation and Industrial G'!AZ36:AZ39,Model!BA2468)</f>
        <v>154.0983683</v>
      </c>
    </row>
    <row r="51" ht="15.75" customHeight="1">
      <c r="A51" s="127" t="s">
        <v>283</v>
      </c>
      <c r="B51" s="32" t="s">
        <v>279</v>
      </c>
      <c r="C51" s="32" t="s">
        <v>284</v>
      </c>
      <c r="D51" s="128">
        <f>sum(Model!C245,Model!C653,Model!C891,Model!C1116,Model!C1343,Model!C1568,Model!C1793,Model!C2244,Model!C2467,Model!C3760)</f>
        <v>0.09347756</v>
      </c>
      <c r="E51" s="128">
        <f>sum(Model!D245,Model!D653,Model!D891,Model!D1116,Model!D1343,Model!D1568,Model!D1793,Model!D2244,Model!D2467,Model!D3760)</f>
        <v>0.04395684</v>
      </c>
      <c r="F51" s="128">
        <f>sum(Model!E245,Model!E653,Model!E891,Model!E1116,Model!E1343,Model!E1568,Model!E1793,Model!E2244,Model!E2467,Model!E3760)</f>
        <v>0.9327328</v>
      </c>
      <c r="G51" s="128">
        <f>sum(Model!F245,Model!F653,Model!F891,Model!F1116,Model!F1343,Model!F1568,Model!F1793,Model!F2244,Model!F2467,Model!F3760)</f>
        <v>0.47770432</v>
      </c>
      <c r="H51" s="128">
        <f>sum(Model!G245,Model!G653,Model!G891,Model!G1116,Model!G1343,Model!G1568,Model!G1793,Model!G2244,Model!G2467,Model!G3760)</f>
        <v>0.15810428</v>
      </c>
      <c r="I51" s="128">
        <f>sum(Model!H245,Model!H653,Model!H891,Model!H1116,Model!H1343,Model!H1568,Model!H1793,Model!H2244,Model!H2467,Model!H3760)</f>
        <v>0.0813744</v>
      </c>
      <c r="J51" s="128">
        <f>sum(Model!I245,Model!I653,Model!I891,Model!I1116,Model!I1343,Model!I1568,Model!I1793,Model!I2244,Model!I2467,Model!I3760)</f>
        <v>0.04064384</v>
      </c>
      <c r="K51" s="128">
        <f>sum(Model!J245,Model!J653,Model!J891,Model!J1116,Model!J1343,Model!J1568,Model!J1793,Model!J2244,Model!J2467,Model!J3760)</f>
        <v>0.1210406</v>
      </c>
      <c r="L51" s="128">
        <f>sum(Model!K245,Model!K653,Model!K891,Model!K1116,Model!K1343,Model!K1568,Model!K1793,Model!K2244,Model!K2467,Model!K3760)</f>
        <v>0.0203304</v>
      </c>
      <c r="M51" s="128">
        <f>sum(Model!L245,Model!L653,Model!L891,Model!L1116,Model!L1343,Model!L1568,Model!L1793,Model!L2244,Model!L2467,Model!L3760)</f>
        <v>0.0068954</v>
      </c>
      <c r="N51" s="128">
        <f>sum(Model!M245,Model!M653,Model!M891,Model!M1116,Model!M1343,Model!M1568,Model!M1793,Model!M2244,Model!M2467,Model!M3760)</f>
        <v>0.3991392</v>
      </c>
      <c r="O51" s="128">
        <f>sum(Model!N245,Model!N653,Model!N891,Model!N1116,Model!N1343,Model!N1568,Model!N1793,Model!N2244,Model!N2467,Model!N3760)</f>
        <v>0.00049844</v>
      </c>
      <c r="P51" s="128">
        <f>sum(Model!O245,Model!O653,Model!O891,Model!O1116,Model!O1343,Model!O1568,Model!O1793,Model!O2244,Model!O2467,Model!O3760)</f>
        <v>0.156513</v>
      </c>
      <c r="Q51" s="128">
        <f>sum(Model!P245,Model!P653,Model!P891,Model!P1116,Model!P1343,Model!P1568,Model!P1793,Model!P2244,Model!P2467,Model!P3760)</f>
        <v>0.0001496</v>
      </c>
      <c r="R51" s="128">
        <f>sum(Model!Q245,Model!Q653,Model!Q891,Model!Q1116,Model!Q1343,Model!Q1568,Model!Q1793,Model!Q2244,Model!Q2467,Model!Q3760)</f>
        <v>0.10424</v>
      </c>
      <c r="S51" s="128">
        <f>sum(Model!R245,Model!R653,Model!R891,Model!R1116,Model!R1343,Model!R1568,Model!R1793,Model!R2244,Model!R2467,Model!R3760)</f>
        <v>0.01956</v>
      </c>
      <c r="T51" s="128">
        <f>sum(Model!S245,Model!S653,Model!S891,Model!S1116,Model!S1343,Model!S1568,Model!S1793,Model!S2244,Model!S2467,Model!S3760)</f>
        <v>0.01602632</v>
      </c>
      <c r="U51" s="128">
        <f>sum(Model!T245,Model!T653,Model!T891,Model!T1116,Model!T1343,Model!T1568,Model!T1793,Model!T2244,Model!T2467,Model!T3760)</f>
        <v>0.00978</v>
      </c>
      <c r="V51" s="128">
        <f>sum(Model!U245,Model!U653,Model!U891,Model!U1116,Model!U1343,Model!U1568,Model!U1793,Model!U2244,Model!U2467,Model!U3760)</f>
        <v>0.13203</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221.3367514</v>
      </c>
      <c r="Z51" s="128">
        <f>sum(Model!Y245,Model!Y653,Model!Y891,Model!Y1116,Model!Y1343,Model!Y1568,Model!Y1793,Model!Y2244,Model!Y2467,Model!Y3760)</f>
        <v>221.1382095</v>
      </c>
      <c r="AA51" s="128">
        <f>sum(Model!Z245,Model!Z653,Model!Z891,Model!Z1116,Model!Z1343,Model!Z1568,Model!Z1793,Model!Z2244,Model!Z2467,Model!Z3760)</f>
        <v>221.141653</v>
      </c>
      <c r="AB51" s="128">
        <f>sum(Model!AA245,Model!AA653,Model!AA891,Model!AA1116,Model!AA1343,Model!AA1568,Model!AA1793,Model!AA2244,Model!AA2467,Model!AA3760)</f>
        <v>221.1357343</v>
      </c>
      <c r="AC51" s="128">
        <f>sum(Model!AB245,Model!AB653,Model!AB891,Model!AB1116,Model!AB1343,Model!AB1568,Model!AB1793,Model!AB2244,Model!AB2467,Model!AB3760)</f>
        <v>221.1446546</v>
      </c>
      <c r="AD51" s="128">
        <f>sum(Model!AC245,Model!AC653,Model!AC891,Model!AC1116,Model!AC1343,Model!AC1568,Model!AC1793,Model!AC2244,Model!AC2467,Model!AC3760)</f>
        <v>221.1355664</v>
      </c>
      <c r="AE51" s="128">
        <f>sum(Model!AD245,Model!AD653,Model!AD891,Model!AD1116,Model!AD1343,Model!AD1568,Model!AD1793,Model!AD2244,Model!AD2467,Model!AD3760)</f>
        <v>221.1367632</v>
      </c>
      <c r="AF51" s="128">
        <f>sum(Model!AE245,Model!AE653,Model!AE891,Model!AE1116,Model!AE1343,Model!AE1568,Model!AE1793,Model!AE2244,Model!AE2467,Model!AE3760)</f>
        <v>221.1360634</v>
      </c>
      <c r="AG51" s="128">
        <f>sum(Model!AF245,Model!AF653,Model!AF891,Model!AF1116,Model!AF1343,Model!AF1568,Model!AF1793,Model!AF2244,Model!AF2467,Model!AF3760)</f>
        <v>221.1355664</v>
      </c>
      <c r="AH51" s="128">
        <f>sum(Model!AG245,Model!AG653,Model!AG891,Model!AG1116,Model!AG1343,Model!AG1568,Model!AG1793,Model!AG2244,Model!AG2467,Model!AG3760)</f>
        <v>221.1355664</v>
      </c>
      <c r="AI51" s="128">
        <f>sum(Model!AH245,Model!AH653,Model!AH891,Model!AH1116,Model!AH1343,Model!AH1568,Model!AH1793,Model!AH2244,Model!AH2467,Model!AH3760)</f>
        <v>221.1355664</v>
      </c>
      <c r="AJ51" s="128">
        <f>sum(Model!AI245,Model!AI653,Model!AI891,Model!AI1116,Model!AI1343,Model!AI1568,Model!AI1793,Model!AI2244,Model!AI2467,Model!AI3760)</f>
        <v>221.1398232</v>
      </c>
      <c r="AK51" s="128">
        <f>sum(Model!AJ245,Model!AJ653,Model!AJ891,Model!AJ1116,Model!AJ1343,Model!AJ1568,Model!AJ1793,Model!AJ2244,Model!AJ2467,Model!AJ3760)</f>
        <v>221.303989</v>
      </c>
      <c r="AL51" s="128">
        <f>sum(Model!AK245,Model!AK653,Model!AK891,Model!AK1116,Model!AK1343,Model!AK1568,Model!AK1793,Model!AK2244,Model!AK2467,Model!AK3760)</f>
        <v>221.3902581</v>
      </c>
      <c r="AM51" s="128">
        <f>sum(Model!AL245,Model!AL653,Model!AL891,Model!AL1116,Model!AL1343,Model!AL1568,Model!AL1793,Model!AL2244,Model!AL2467,Model!AL3760)</f>
        <v>221.4796073</v>
      </c>
      <c r="AN51" s="128">
        <f>sum(Model!AM245,Model!AM653,Model!AM891,Model!AM1116,Model!AM1343,Model!AM1568,Model!AM1793,Model!AM2244,Model!AM2467,Model!AM3760)</f>
        <v>221.3684198</v>
      </c>
      <c r="AO51" s="128">
        <f>sum(Model!AN245,Model!AN653,Model!AN891,Model!AN1116,Model!AN1343,Model!AN1568,Model!AN1793,Model!AN2244,Model!AN2467,Model!AN3760)</f>
        <v>221.1683906</v>
      </c>
      <c r="AP51" s="128">
        <f>sum(Model!AO245,Model!AO653,Model!AO891,Model!AO1116,Model!AO1343,Model!AO1568,Model!AO1793,Model!AO2244,Model!AO2467,Model!AO3760)</f>
        <v>222.1509997</v>
      </c>
      <c r="AQ51" s="128">
        <f>sum(Model!AP245,Model!AP653,Model!AP891,Model!AP1116,Model!AP1343,Model!AP1568,Model!AP1793,Model!AP2244,Model!AP2467,Model!AP3760)</f>
        <v>221.6070327</v>
      </c>
      <c r="AR51" s="128">
        <f>sum(Model!AQ245,Model!AQ653,Model!AQ891,Model!AQ1116,Model!AQ1343,Model!AQ1568,Model!AQ1793,Model!AQ2244,Model!AQ2467,Model!AQ3760)</f>
        <v>221.2888661</v>
      </c>
      <c r="AS51" s="128">
        <f>sum(Model!AR245,Model!AR653,Model!AR891,Model!AR1116,Model!AR1343,Model!AR1568,Model!AR1793,Model!AR2244,Model!AR2467,Model!AR3760)</f>
        <v>221.2299527</v>
      </c>
      <c r="AT51" s="128">
        <f>sum(Model!AS245,Model!AS653,Model!AS891,Model!AS1116,Model!AS1343,Model!AS1568,Model!AS1793,Model!AS2244,Model!AS2467,Model!AS3760)</f>
        <v>221.1718957</v>
      </c>
      <c r="AU51" s="128">
        <f>sum(Model!AT245,Model!AT653,Model!AT891,Model!AT1116,Model!AT1343,Model!AT1568,Model!AT1793,Model!AT2244,Model!AT2467,Model!AT3760)</f>
        <v>221.2481887</v>
      </c>
      <c r="AV51" s="128">
        <f>sum(Model!AU245,Model!AU653,Model!AU891,Model!AU1116,Model!AU1343,Model!AU1568,Model!AU1793,Model!AU2244,Model!AU2467,Model!AU3760)</f>
        <v>221.2675964</v>
      </c>
      <c r="AW51" s="128">
        <f>sum(Model!AV245,Model!AV653,Model!AV891,Model!AV1116,Model!AV1343,Model!AV1568,Model!AV1793,Model!AV2244,Model!AV2467,Model!AV3760)</f>
        <v>221.1357364</v>
      </c>
      <c r="AX51" s="128">
        <f>sum(Model!AW245,Model!AW653,Model!AW891,Model!AW1116,Model!AW1343,Model!AW1568,Model!AW1793,Model!AW2244,Model!AW2467,Model!AW3760)</f>
        <v>221.2182292</v>
      </c>
      <c r="AY51" s="128">
        <f>sum(Model!AX245,Model!AX653,Model!AX891,Model!AX1116,Model!AX1343,Model!AX1568,Model!AX1793,Model!AX2244,Model!AX2467,Model!AX3760)</f>
        <v>442.0376229</v>
      </c>
      <c r="AZ51" s="128">
        <f>sum(Model!AY245,Model!AY653,Model!AY891,Model!AY1116,Model!AY1343,Model!AY1568,Model!AY1793,Model!AY2244,Model!AY2467,Model!AY3760)</f>
        <v>442.1538603</v>
      </c>
      <c r="BA51" s="128">
        <f>sum(Model!AZ245,Model!AZ653,Model!AZ891,Model!AZ1116,Model!AZ1343,Model!AZ1568,Model!AZ1793,Model!AZ2244,Model!AZ2467,Model!AZ3760)</f>
        <v>442.2720146</v>
      </c>
      <c r="BB51" s="128">
        <f>sum(Model!BA245,Model!BA653,Model!BA891,Model!BA1116,Model!BA1343,Model!BA1568,Model!BA1793,Model!BA2244,Model!BA2467,Model!BA3760)</f>
        <v>442.3539311</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0.04732914146</v>
      </c>
      <c r="E52" s="105">
        <f>SUM(Model!D189,Model!D599,Model!D837,Model!D1062,Model!D1289,Model!D1514,Model!D1739,Model!D1964*0,Model!D2190,Model!D2413,Model!D2638,Model!D3704)-sum(Model!D136,Model!D547,Model!D785,Model!D1010,Model!D1237,Model!D1462,Model!D1687,Model!D1912*0,Model!D2138,Model!D2361,Model!D2586,Model!D3652)</f>
        <v>0.09639427096</v>
      </c>
      <c r="F52" s="105">
        <f>SUM(Model!E189,Model!E599,Model!E837,Model!E1062,Model!E1289,Model!E1514,Model!E1739,Model!E1964*0,Model!E2190,Model!E2413,Model!E2638,Model!E3704)-sum(Model!E136,Model!E547,Model!E785,Model!E1010,Model!E1237,Model!E1462,Model!E1687,Model!E1912*0,Model!E2138,Model!E2361,Model!E2586,Model!E3652)</f>
        <v>0.4998676821</v>
      </c>
      <c r="G52" s="105">
        <f>SUM(Model!F189,Model!F599,Model!F837,Model!F1062,Model!F1289,Model!F1514,Model!F1739,Model!F1964*0,Model!F2190,Model!F2413,Model!F2638,Model!F3704)-sum(Model!F136,Model!F547,Model!F785,Model!F1010,Model!F1237,Model!F1462,Model!F1687,Model!F1912*0,Model!F2138,Model!F2361,Model!F2586,Model!F3652)</f>
        <v>0.8373985982</v>
      </c>
      <c r="H52" s="105">
        <f>SUM(Model!G189,Model!G599,Model!G837,Model!G1062,Model!G1289,Model!G1514,Model!G1739,Model!G1964*0,Model!G2190,Model!G2413,Model!G2638,Model!G3704)-sum(Model!G136,Model!G547,Model!G785,Model!G1010,Model!G1237,Model!G1462,Model!G1687,Model!G1912*0,Model!G2138,Model!G2361,Model!G2586,Model!G3652)</f>
        <v>0.9216768034</v>
      </c>
      <c r="I52" s="105">
        <f>SUM(Model!H189,Model!H599,Model!H837,Model!H1062,Model!H1289,Model!H1514,Model!H1739,Model!H1964*0,Model!H2190,Model!H2413,Model!H2638,Model!H3704)-sum(Model!H136,Model!H547,Model!H785,Model!H1010,Model!H1237,Model!H1462,Model!H1687,Model!H1912*0,Model!H2138,Model!H2361,Model!H2586,Model!H3652)</f>
        <v>0.9007081686</v>
      </c>
      <c r="J52" s="105">
        <f>SUM(Model!I189,Model!I599,Model!I837,Model!I1062,Model!I1289,Model!I1514,Model!I1739,Model!I1964*0,Model!I2190,Model!I2413,Model!I2638,Model!I3704)-sum(Model!I136,Model!I547,Model!I785,Model!I1010,Model!I1237,Model!I1462,Model!I1687,Model!I1912*0,Model!I2138,Model!I2361,Model!I2586,Model!I3652)</f>
        <v>0.8458218396</v>
      </c>
      <c r="K52" s="105">
        <f>SUM(Model!J189,Model!J599,Model!J837,Model!J1062,Model!J1289,Model!J1514,Model!J1739,Model!J1964*0,Model!J2190,Model!J2413,Model!J2638,Model!J3704)-sum(Model!J136,Model!J547,Model!J785,Model!J1010,Model!J1237,Model!J1462,Model!J1687,Model!J1912*0,Model!J2138,Model!J2361,Model!J2586,Model!J3652)</f>
        <v>0.8253445385</v>
      </c>
      <c r="L52" s="105">
        <f>SUM(Model!K189,Model!K599,Model!K837,Model!K1062,Model!K1289,Model!K1514,Model!K1739,Model!K1964*0,Model!K2190,Model!K2413,Model!K2638,Model!K3704)-sum(Model!K136,Model!K547,Model!K785,Model!K1010,Model!K1237,Model!K1462,Model!K1687,Model!K1912*0,Model!K2138,Model!K2361,Model!K2586,Model!K3652)</f>
        <v>0.4397389667</v>
      </c>
      <c r="M52" s="105">
        <f>SUM(Model!L189,Model!L599,Model!L837,Model!L1062,Model!L1289,Model!L1514,Model!L1739,Model!L1964*0,Model!L2190,Model!L2413,Model!L2638,Model!L3704)-sum(Model!L136,Model!L547,Model!L785,Model!L1010,Model!L1237,Model!L1462,Model!L1687,Model!L1912*0,Model!L2138,Model!L2361,Model!L2586,Model!L3652)</f>
        <v>0.834926902</v>
      </c>
      <c r="N52" s="105">
        <f>SUM(Model!M189,Model!M599,Model!M837,Model!M1062,Model!M1289,Model!M1514,Model!M1739,Model!M1964*0,Model!M2190,Model!M2413,Model!M2638,Model!M3704)-sum(Model!M136,Model!M547,Model!M785,Model!M1010,Model!M1237,Model!M1462,Model!M1687,Model!M1912*0,Model!M2138,Model!M2361,Model!M2586,Model!M3652)</f>
        <v>0.9909998675</v>
      </c>
      <c r="O52" s="105">
        <f>SUM(Model!N189,Model!N599,Model!N837,Model!N1062,Model!N1289,Model!N1514,Model!N1739,Model!N1964*0,Model!N2190,Model!N2413,Model!N2638,Model!N3704)-sum(Model!N136,Model!N547,Model!N785,Model!N1010,Model!N1237,Model!N1462,Model!N1687,Model!N1912*0,Model!N2138,Model!N2361,Model!N2586,Model!N3652)</f>
        <v>1.041024101</v>
      </c>
      <c r="P52" s="105">
        <f>SUM(Model!O189,Model!O599,Model!O837,Model!O1062,Model!O1289,Model!O1514,Model!O1739,Model!O1964*0,Model!O2190,Model!O2413,Model!O2638,Model!O3704)-sum(Model!O136,Model!O547,Model!O785,Model!O1010,Model!O1237,Model!O1462,Model!O1687,Model!O1912*0,Model!O2138,Model!O2361,Model!O2586,Model!O3652)</f>
        <v>1.062224191</v>
      </c>
      <c r="Q52" s="105">
        <f>SUM(Model!P189,Model!P599,Model!P837,Model!P1062,Model!P1289,Model!P1514,Model!P1739,Model!P1964*0,Model!P2190,Model!P2413,Model!P2638,Model!P3704)-sum(Model!P136,Model!P547,Model!P785,Model!P1010,Model!P1237,Model!P1462,Model!P1687,Model!P1912*0,Model!P2138,Model!P2361,Model!P2586,Model!P3652)</f>
        <v>1.066008573</v>
      </c>
      <c r="R52" s="105">
        <f>SUM(Model!Q189,Model!Q599,Model!Q837,Model!Q1062,Model!Q1289,Model!Q1514,Model!Q1739,Model!Q1964*0,Model!Q2190,Model!Q2413,Model!Q2638,Model!Q3704)-sum(Model!Q136,Model!Q547,Model!Q785,Model!Q1010,Model!Q1237,Model!Q1462,Model!Q1687,Model!Q1912*0,Model!Q2138,Model!Q2361,Model!Q2586,Model!Q3652)</f>
        <v>1.05730704</v>
      </c>
      <c r="S52" s="105">
        <f>SUM(Model!R189,Model!R599,Model!R837,Model!R1062,Model!R1289,Model!R1514,Model!R1739,Model!R1964*0,Model!R2190,Model!R2413,Model!R2638,Model!R3704)-sum(Model!R136,Model!R547,Model!R785,Model!R1010,Model!R1237,Model!R1462,Model!R1687,Model!R1912*0,Model!R2138,Model!R2361,Model!R2586,Model!R3652)</f>
        <v>1.022009441</v>
      </c>
      <c r="T52" s="105">
        <f>SUM(Model!S189,Model!S599,Model!S837,Model!S1062,Model!S1289,Model!S1514,Model!S1739,Model!S1964*0,Model!S2190,Model!S2413,Model!S2638,Model!S3704)-sum(Model!S136,Model!S547,Model!S785,Model!S1010,Model!S1237,Model!S1462,Model!S1687,Model!S1912*0,Model!S2138,Model!S2361,Model!S2586,Model!S3652)</f>
        <v>0.9665246169</v>
      </c>
      <c r="U52" s="105">
        <f>SUM(Model!T189,Model!T599,Model!T837,Model!T1062,Model!T1289,Model!T1514,Model!T1739,Model!T1964*0,Model!T2190,Model!T2413,Model!T2638,Model!T3704)-sum(Model!T136,Model!T547,Model!T785,Model!T1010,Model!T1237,Model!T1462,Model!T1687,Model!T1912*0,Model!T2138,Model!T2361,Model!T2586,Model!T3652)</f>
        <v>0.8065781684</v>
      </c>
      <c r="V52" s="105">
        <f>SUM(Model!U189,Model!U599,Model!U837,Model!U1062,Model!U1289,Model!U1514,Model!U1739,Model!U1964*0,Model!U2190,Model!U2413,Model!U2638,Model!U3704)-sum(Model!U136,Model!U547,Model!U785,Model!U1010,Model!U1237,Model!U1462,Model!U1687,Model!U1912*0,Model!U2138,Model!U2361,Model!U2586,Model!U3652)</f>
        <v>0.6621508211</v>
      </c>
      <c r="W52" s="105">
        <f>SUM(Model!V189,Model!V599,Model!V837,Model!V1062,Model!V1289,Model!V1514,Model!V1739,Model!V1964*0,Model!V2190,Model!V2413,Model!V2638,Model!V3704)-sum(Model!V136,Model!V547,Model!V785,Model!V1010,Model!V1237,Model!V1462,Model!V1687,Model!V1912*0,Model!V2138,Model!V2361,Model!V2586,Model!V3652)</f>
        <v>0.5870374355</v>
      </c>
      <c r="X52" s="105">
        <f>SUM(Model!W189,Model!W599,Model!W837,Model!W1062,Model!W1289,Model!W1514,Model!W1739,Model!W1964*0,Model!W2190,Model!W2413,Model!W2638,Model!W3704)-sum(Model!W136,Model!W547,Model!W785,Model!W1010,Model!W1237,Model!W1462,Model!W1687,Model!W1912*0,Model!W2138,Model!W2361,Model!W2586,Model!W3652)</f>
        <v>0.4983257014</v>
      </c>
      <c r="Y52" s="105">
        <f>SUM(Model!X189,Model!X599,Model!X837,Model!X1062,Model!X1289,Model!X1514,Model!X1739,Model!X1964*0,Model!X2190,Model!X2413,Model!X2638,Model!X3704)-sum(Model!X136,Model!X547,Model!X785,Model!X1010,Model!X1237,Model!X1462,Model!X1687,Model!X1912*0,Model!X2138,Model!X2361,Model!X2586,Model!X3652)</f>
        <v>67.12334844</v>
      </c>
      <c r="Z52" s="105">
        <f>SUM(Model!Y189,Model!Y599,Model!Y837,Model!Y1062,Model!Y1289,Model!Y1514,Model!Y1739,Model!Y1964*0,Model!Y2190,Model!Y2413,Model!Y2638,Model!Y3704)-sum(Model!Y136,Model!Y547,Model!Y785,Model!Y1010,Model!Y1237,Model!Y1462,Model!Y1687,Model!Y1912*0,Model!Y2138,Model!Y2361,Model!Y2586,Model!Y3652)</f>
        <v>145.1189366</v>
      </c>
      <c r="AA52" s="105">
        <f>SUM(Model!Z189,Model!Z599,Model!Z837,Model!Z1062,Model!Z1289,Model!Z1514,Model!Z1739,Model!Z1964*0,Model!Z2190,Model!Z2413,Model!Z2638,Model!Z3704)-sum(Model!Z136,Model!Z547,Model!Z785,Model!Z1010,Model!Z1237,Model!Z1462,Model!Z1687,Model!Z1912*0,Model!Z2138,Model!Z2361,Model!Z2586,Model!Z3652)</f>
        <v>177.3076571</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196.9436883</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220.9276445</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227.7861277</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222.0554205</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219.3605839</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215.2974312</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209.3993275</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201.816263</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196.3915546</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193.7406983</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192.9964873</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193.4880786</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194.88002</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196.4548199</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198.9036987</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201.3477042</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203.3340264</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205.14943</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206.9090087</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208.7410992</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210.572641</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212.3558033</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214.2206519</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257.9305884</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321.8952913</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364.2635082</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393.2674386</v>
      </c>
    </row>
    <row r="53" ht="15.75" customHeight="1">
      <c r="A53" s="87" t="s">
        <v>287</v>
      </c>
      <c r="B53" s="129" t="s">
        <v>286</v>
      </c>
      <c r="C53" s="91" t="s">
        <v>241</v>
      </c>
      <c r="D53" s="105">
        <f>sum(Model!C2805,Model!C2972)-sum(Model!C2753,Model!C2920)</f>
        <v>0.05597209278</v>
      </c>
      <c r="E53" s="105">
        <f>sum(Model!D2805,Model!D2972)-sum(Model!D2753,Model!D2920)</f>
        <v>0.09739323746</v>
      </c>
      <c r="F53" s="105">
        <f>sum(Model!E2805,Model!E2972)-sum(Model!E2753,Model!E2920)</f>
        <v>0.1441145604</v>
      </c>
      <c r="G53" s="105">
        <f>sum(Model!F2805,Model!F2972)-sum(Model!F2753,Model!F2920)</f>
        <v>0.1940291986</v>
      </c>
      <c r="H53" s="105">
        <f>sum(Model!G2805,Model!G2972)-sum(Model!G2753,Model!G2920)</f>
        <v>0.2412950326</v>
      </c>
      <c r="I53" s="105">
        <f>sum(Model!H2805,Model!H2972)-sum(Model!H2753,Model!H2920)</f>
        <v>0.2935827334</v>
      </c>
      <c r="J53" s="105">
        <f>sum(Model!I2805,Model!I2972)-sum(Model!I2753,Model!I2920)</f>
        <v>0.3574211337</v>
      </c>
      <c r="K53" s="105">
        <f>sum(Model!J2805,Model!J2972)-sum(Model!J2753,Model!J2920)</f>
        <v>0.3841743175</v>
      </c>
      <c r="L53" s="105">
        <f>sum(Model!K2805,Model!K2972)-sum(Model!K2753,Model!K2920)</f>
        <v>0.4337760238</v>
      </c>
      <c r="M53" s="105">
        <f>sum(Model!L2805,Model!L2972)-sum(Model!L2753,Model!L2920)</f>
        <v>0.5140210382</v>
      </c>
      <c r="N53" s="105">
        <f>sum(Model!M2805,Model!M2972)-sum(Model!M2753,Model!M2920)</f>
        <v>0.5382367418</v>
      </c>
      <c r="O53" s="105">
        <f>sum(Model!N2805,Model!N2972)-sum(Model!N2753,Model!N2920)</f>
        <v>0.6024287636</v>
      </c>
      <c r="P53" s="105">
        <f>sum(Model!O2805,Model!O2972)-sum(Model!O2753,Model!O2920)</f>
        <v>0.6730177138</v>
      </c>
      <c r="Q53" s="105">
        <f>sum(Model!P2805,Model!P2972)-sum(Model!P2753,Model!P2920)</f>
        <v>0.7263818889</v>
      </c>
      <c r="R53" s="105">
        <f>sum(Model!Q2805,Model!Q2972)-sum(Model!Q2753,Model!Q2920)</f>
        <v>0.782866196</v>
      </c>
      <c r="S53" s="105">
        <f>sum(Model!R2805,Model!R2972)-sum(Model!R2753,Model!R2920)</f>
        <v>0.8147701351</v>
      </c>
      <c r="T53" s="105">
        <f>sum(Model!S2805,Model!S2972)-sum(Model!S2753,Model!S2920)</f>
        <v>0.918778383</v>
      </c>
      <c r="U53" s="105">
        <f>sum(Model!T2805,Model!T2972)-sum(Model!T2753,Model!T2920)</f>
        <v>0.9847326946</v>
      </c>
      <c r="V53" s="105">
        <f>sum(Model!U2805,Model!U2972)-sum(Model!U2753,Model!U2920)</f>
        <v>1.050863406</v>
      </c>
      <c r="W53" s="105">
        <f>sum(Model!V2805,Model!V2972)-sum(Model!V2753,Model!V2920)</f>
        <v>1.119410641</v>
      </c>
      <c r="X53" s="105">
        <f>sum(Model!W2805,Model!W2972)-sum(Model!W2753,Model!W2920)</f>
        <v>1.188777519</v>
      </c>
      <c r="Y53" s="105">
        <f>sum(Model!X2805,Model!X2972)-sum(Model!X2753,Model!X2920)</f>
        <v>1.280285699</v>
      </c>
      <c r="Z53" s="105">
        <f>sum(Model!Y2805,Model!Y2972)-sum(Model!Y2753,Model!Y2920)</f>
        <v>1.374599056</v>
      </c>
      <c r="AA53" s="105">
        <f>sum(Model!Z2805,Model!Z2972)-sum(Model!Z2753,Model!Z2920)</f>
        <v>1.470486441</v>
      </c>
      <c r="AB53" s="105">
        <f>sum(Model!AA2805,Model!AA2972)-sum(Model!AA2753,Model!AA2920)</f>
        <v>1.568698055</v>
      </c>
      <c r="AC53" s="105">
        <f>sum(Model!AB2805,Model!AB2972)-sum(Model!AB2753,Model!AB2920)</f>
        <v>1.670299473</v>
      </c>
      <c r="AD53" s="105">
        <f>sum(Model!AC2805,Model!AC2972)-sum(Model!AC2753,Model!AC2920)</f>
        <v>1.773441402</v>
      </c>
      <c r="AE53" s="105">
        <f>sum(Model!AD2805,Model!AD2972)-sum(Model!AD2753,Model!AD2920)</f>
        <v>1.879457485</v>
      </c>
      <c r="AF53" s="105">
        <f>sum(Model!AE2805,Model!AE2972)-sum(Model!AE2753,Model!AE2920)</f>
        <v>1.988611039</v>
      </c>
      <c r="AG53" s="105">
        <f>sum(Model!AF2805,Model!AF2972)-sum(Model!AF2753,Model!AF2920)</f>
        <v>2.100368633</v>
      </c>
      <c r="AH53" s="105">
        <f>sum(Model!AG2805,Model!AG2972)-sum(Model!AG2753,Model!AG2920)</f>
        <v>2.208248809</v>
      </c>
      <c r="AI53" s="105">
        <f>sum(Model!AH2805,Model!AH2972)-sum(Model!AH2753,Model!AH2920)</f>
        <v>2.318022224</v>
      </c>
      <c r="AJ53" s="105">
        <f>sum(Model!AI2805,Model!AI2972)-sum(Model!AI2753,Model!AI2920)</f>
        <v>2.432575629</v>
      </c>
      <c r="AK53" s="105">
        <f>sum(Model!AJ2805,Model!AJ2972)-sum(Model!AJ2753,Model!AJ2920)</f>
        <v>2.546557976</v>
      </c>
      <c r="AL53" s="105">
        <f>sum(Model!AK2805,Model!AK2972)-sum(Model!AK2753,Model!AK2920)</f>
        <v>2.665882209</v>
      </c>
      <c r="AM53" s="105">
        <f>sum(Model!AL2805,Model!AL2972)-sum(Model!AL2753,Model!AL2920)</f>
        <v>2.782265806</v>
      </c>
      <c r="AN53" s="105">
        <f>sum(Model!AM2805,Model!AM2972)-sum(Model!AM2753,Model!AM2920)</f>
        <v>2.90766327</v>
      </c>
      <c r="AO53" s="105">
        <f>sum(Model!AN2805,Model!AN2972)-sum(Model!AN2753,Model!AN2920)</f>
        <v>3.041339815</v>
      </c>
      <c r="AP53" s="105">
        <f>sum(Model!AO2805,Model!AO2972)-sum(Model!AO2753,Model!AO2920)</f>
        <v>3.17294583</v>
      </c>
      <c r="AQ53" s="105">
        <f>sum(Model!AP2805,Model!AP2972)-sum(Model!AP2753,Model!AP2920)</f>
        <v>3.304762633</v>
      </c>
      <c r="AR53" s="105">
        <f>sum(Model!AQ2805,Model!AQ2972)-sum(Model!AQ2753,Model!AQ2920)</f>
        <v>3.44716168</v>
      </c>
      <c r="AS53" s="105">
        <f>sum(Model!AR2805,Model!AR2972)-sum(Model!AR2753,Model!AR2920)</f>
        <v>3.578711132</v>
      </c>
      <c r="AT53" s="105">
        <f>sum(Model!AS2805,Model!AS2972)-sum(Model!AS2753,Model!AS2920)</f>
        <v>3.718500735</v>
      </c>
      <c r="AU53" s="105">
        <f>sum(Model!AT2805,Model!AT2972)-sum(Model!AT2753,Model!AT2920)</f>
        <v>3.862474539</v>
      </c>
      <c r="AV53" s="105">
        <f>sum(Model!AU2805,Model!AU2972)-sum(Model!AU2753,Model!AU2920)</f>
        <v>4.010486436</v>
      </c>
      <c r="AW53" s="105">
        <f>sum(Model!AV2805,Model!AV2972)-sum(Model!AV2753,Model!AV2920)</f>
        <v>4.169324506</v>
      </c>
      <c r="AX53" s="105">
        <f>sum(Model!AW2805,Model!AW2972)-sum(Model!AW2753,Model!AW2920)</f>
        <v>4.308178958</v>
      </c>
      <c r="AY53" s="105">
        <f>sum(Model!AX2805,Model!AX2972)-sum(Model!AX2753,Model!AX2920)</f>
        <v>4.466957341</v>
      </c>
      <c r="AZ53" s="105">
        <f>sum(Model!AY2805,Model!AY2972)-sum(Model!AY2753,Model!AY2920)</f>
        <v>4.630610566</v>
      </c>
      <c r="BA53" s="105">
        <f>sum(Model!AZ2805,Model!AZ2972)-sum(Model!AZ2753,Model!AZ2920)</f>
        <v>4.830656773</v>
      </c>
      <c r="BB53" s="105">
        <f>sum(Model!BA2805,Model!BA2972)-sum(Model!BA2753,Model!BA2920)</f>
        <v>5.033382136</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9.91883685</v>
      </c>
      <c r="E55" s="132">
        <f>sum('Transportation and Industrial G'!C$35)*10^9*'Assumptions (O&amp;G Upstream)'!D$309/'Assumptions (O&amp;G Upstream)'!D$319/10^9*'Inflation GDP Population'!$S$18/'Inflation GDP Population'!C$18</f>
        <v>7.657489648</v>
      </c>
      <c r="F55" s="132">
        <f>sum('Transportation and Industrial G'!D$35)*10^9*'Assumptions (O&amp;G Upstream)'!E$309/'Assumptions (O&amp;G Upstream)'!E$319/10^9*'Inflation GDP Population'!$S$18/'Inflation GDP Population'!D$18</f>
        <v>7.782410382</v>
      </c>
      <c r="G55" s="132">
        <f>sum('Transportation and Industrial G'!E$35)*10^9*'Assumptions (O&amp;G Upstream)'!F$309/'Assumptions (O&amp;G Upstream)'!F$319/10^9*'Inflation GDP Population'!$S$18/'Inflation GDP Population'!E$18</f>
        <v>8.767077932</v>
      </c>
      <c r="H55" s="132">
        <f>sum('Transportation and Industrial G'!F$35)*10^9*'Assumptions (O&amp;G Upstream)'!G$309/'Assumptions (O&amp;G Upstream)'!G$319/10^9*'Inflation GDP Population'!$S$18/'Inflation GDP Population'!F$18</f>
        <v>12.45212072</v>
      </c>
      <c r="I55" s="132">
        <f>sum('Transportation and Industrial G'!G$35)*10^9*'Assumptions (O&amp;G Upstream)'!H$309/'Assumptions (O&amp;G Upstream)'!H$319/10^9*'Inflation GDP Population'!$S$18/'Inflation GDP Population'!G$18</f>
        <v>15.81635857</v>
      </c>
      <c r="J55" s="132">
        <f>sum('Transportation and Industrial G'!H$35)*10^9*'Assumptions (O&amp;G Upstream)'!I$309/'Assumptions (O&amp;G Upstream)'!I$319/10^9*'Inflation GDP Population'!$S$18/'Inflation GDP Population'!H$18</f>
        <v>19.76935493</v>
      </c>
      <c r="K55" s="132">
        <f>sum('Transportation and Industrial G'!I$35)*10^9*'Assumptions (O&amp;G Upstream)'!J$309/'Assumptions (O&amp;G Upstream)'!J$319/10^9*'Inflation GDP Population'!$S$18/'Inflation GDP Population'!I$18</f>
        <v>21.82960689</v>
      </c>
      <c r="L55" s="132">
        <f>sum('Transportation and Industrial G'!J$35)*10^9*'Assumptions (O&amp;G Upstream)'!K$309/'Assumptions (O&amp;G Upstream)'!K$319/10^9*'Inflation GDP Population'!$S$18/'Inflation GDP Population'!J$18</f>
        <v>31.84357952</v>
      </c>
      <c r="M55" s="132">
        <f>sum('Transportation and Industrial G'!K$35)*10^9*'Assumptions (O&amp;G Upstream)'!L$309/'Assumptions (O&amp;G Upstream)'!L$319/10^9*'Inflation GDP Population'!$S$18/'Inflation GDP Population'!K$18</f>
        <v>17.61989852</v>
      </c>
      <c r="N55" s="132">
        <f>sum('Transportation and Industrial G'!L$35)*10^9*'Assumptions (O&amp;G Upstream)'!M$309/'Assumptions (O&amp;G Upstream)'!M$319/10^9*'Inflation GDP Population'!$S$18/'Inflation GDP Population'!L$18</f>
        <v>22.65204472</v>
      </c>
      <c r="O55" s="132">
        <f>sum('Transportation and Industrial G'!M$35)*10^9*'Assumptions (O&amp;G Upstream)'!N$309/'Assumptions (O&amp;G Upstream)'!N$319/10^9*'Inflation GDP Population'!$S$18/'Inflation GDP Population'!M$18</f>
        <v>25.92061706</v>
      </c>
      <c r="P55" s="132">
        <f>sum('Transportation and Industrial G'!N$35)*10^9*'Assumptions (O&amp;G Upstream)'!O$309/'Assumptions (O&amp;G Upstream)'!O$319/10^9*'Inflation GDP Population'!$S$18/'Inflation GDP Population'!N$18</f>
        <v>23.7690184</v>
      </c>
      <c r="Q55" s="132">
        <f>sum('Transportation and Industrial G'!O$35)*10^9*'Assumptions (O&amp;G Upstream)'!P$309/'Assumptions (O&amp;G Upstream)'!P$319/10^9*'Inflation GDP Population'!$S$18/'Inflation GDP Population'!O$18</f>
        <v>23.49385107</v>
      </c>
      <c r="R55" s="132">
        <f>sum('Transportation and Industrial G'!P$35)*10^9*'Assumptions (O&amp;G Upstream)'!Q$309/'Assumptions (O&amp;G Upstream)'!Q$319/10^9*'Inflation GDP Population'!$S$18/'Inflation GDP Population'!P$18</f>
        <v>21.43512106</v>
      </c>
      <c r="S55" s="132">
        <f>sum('Transportation and Industrial G'!Q$35)*10^9*'Assumptions (O&amp;G Upstream)'!R$309/'Assumptions (O&amp;G Upstream)'!R$319/10^9*'Inflation GDP Population'!$S$18/'Inflation GDP Population'!Q$18</f>
        <v>11.08054</v>
      </c>
      <c r="T55" s="132">
        <f>sum('Transportation and Industrial G'!R$35)*10^9*'Assumptions (O&amp;G Upstream)'!S$309/'Assumptions (O&amp;G Upstream)'!S$319/10^9*'Inflation GDP Population'!$S$18/'Inflation GDP Population'!R$18</f>
        <v>9.696032071</v>
      </c>
      <c r="U55" s="132">
        <f>sum('Transportation and Industrial G'!S$35)*10^9*'Assumptions (O&amp;G Upstream)'!T$309/'Assumptions (O&amp;G Upstream)'!T$319/10^9*'Inflation GDP Population'!$S$18/'Inflation GDP Population'!S$18</f>
        <v>11.90743736</v>
      </c>
      <c r="V55" s="132">
        <f>sum('Transportation and Industrial G'!T$35)*10^9*'Assumptions (O&amp;G Upstream)'!U$309/'Assumptions (O&amp;G Upstream)'!U$319/10^9*'Inflation GDP Population'!$S$18/'Inflation GDP Population'!T$18</f>
        <v>15.058573</v>
      </c>
      <c r="W55" s="132">
        <f>sum('Transportation and Industrial G'!U$35)*10^9*'Assumptions (O&amp;G Upstream)'!V$309/'Assumptions (O&amp;G Upstream)'!V$319/10^9*'Inflation GDP Population'!$S$18/'Inflation GDP Population'!U$18</f>
        <v>16.03118107</v>
      </c>
      <c r="X55" s="132">
        <f>sum('Transportation and Industrial G'!V$35)*10^9*'Assumptions (O&amp;G Upstream)'!W$309/'Assumptions (O&amp;G Upstream)'!W$319/10^9*'Inflation GDP Population'!$S$18/'Inflation GDP Population'!V$18</f>
        <v>16.79230737</v>
      </c>
      <c r="Y55" s="132">
        <f>sum('Transportation and Industrial G'!W$35)*10^9*'Assumptions (O&amp;G Upstream)'!X$309/'Assumptions (O&amp;G Upstream)'!X$319/10^9*'Inflation GDP Population'!$S$18/'Inflation GDP Population'!W$18</f>
        <v>17.47716711</v>
      </c>
      <c r="Z55" s="132">
        <f>sum('Transportation and Industrial G'!X$35)*10^9*'Assumptions (O&amp;G Upstream)'!Y$309/'Assumptions (O&amp;G Upstream)'!Y$319/10^9*'Inflation GDP Population'!$S$18/'Inflation GDP Population'!X$18</f>
        <v>17.60242715</v>
      </c>
      <c r="AA55" s="132">
        <f>sum('Transportation and Industrial G'!Y$35)*10^9*'Assumptions (O&amp;G Upstream)'!Z$309/'Assumptions (O&amp;G Upstream)'!Z$319/10^9*'Inflation GDP Population'!$S$18/'Inflation GDP Population'!Y$18</f>
        <v>18.29389191</v>
      </c>
      <c r="AB55" s="132">
        <f>sum('Transportation and Industrial G'!Z$35)*10^9*'Assumptions (O&amp;G Upstream)'!AA$309/'Assumptions (O&amp;G Upstream)'!AA$319/10^9*'Inflation GDP Population'!$S$18/'Inflation GDP Population'!Z$18</f>
        <v>19.37558034</v>
      </c>
      <c r="AC55" s="132">
        <f>sum('Transportation and Industrial G'!AA$35)*10^9*'Assumptions (O&amp;G Upstream)'!AB$309/'Assumptions (O&amp;G Upstream)'!AB$319/10^9*'Inflation GDP Population'!$S$18/'Inflation GDP Population'!AA$18</f>
        <v>20.36498799</v>
      </c>
      <c r="AD55" s="132">
        <f>sum('Transportation and Industrial G'!AB$35)*10^9*'Assumptions (O&amp;G Upstream)'!AC$309/'Assumptions (O&amp;G Upstream)'!AC$319/10^9*'Inflation GDP Population'!$S$18/'Inflation GDP Population'!AB$18</f>
        <v>21.2170265</v>
      </c>
      <c r="AE55" s="132">
        <f>sum('Transportation and Industrial G'!AC$35)*10^9*'Assumptions (O&amp;G Upstream)'!AD$309/'Assumptions (O&amp;G Upstream)'!AD$319/10^9*'Inflation GDP Population'!$S$18/'Inflation GDP Population'!AC$18</f>
        <v>22.1336694</v>
      </c>
      <c r="AF55" s="132">
        <f>sum('Transportation and Industrial G'!AD$35)*10^9*'Assumptions (O&amp;G Upstream)'!AE$309/'Assumptions (O&amp;G Upstream)'!AE$319/10^9*'Inflation GDP Population'!$S$18/'Inflation GDP Population'!AD$18</f>
        <v>22.90337201</v>
      </c>
      <c r="AG55" s="132">
        <f>sum('Transportation and Industrial G'!AE$35)*10^9*'Assumptions (O&amp;G Upstream)'!AF$309/'Assumptions (O&amp;G Upstream)'!AF$319/10^9*'Inflation GDP Population'!$S$18/'Inflation GDP Population'!AE$18</f>
        <v>23.73634473</v>
      </c>
      <c r="AH55" s="132">
        <f>sum('Transportation and Industrial G'!AF$35)*10^9*'Assumptions (O&amp;G Upstream)'!AG$309/'Assumptions (O&amp;G Upstream)'!AG$319/10^9*'Inflation GDP Population'!$S$18/'Inflation GDP Population'!AF$18</f>
        <v>24.42266769</v>
      </c>
      <c r="AI55" s="132">
        <f>sum('Transportation and Industrial G'!AG$35)*10^9*'Assumptions (O&amp;G Upstream)'!AH$309/'Assumptions (O&amp;G Upstream)'!AH$319/10^9*'Inflation GDP Population'!$S$18/'Inflation GDP Population'!AG$18</f>
        <v>25.25318578</v>
      </c>
      <c r="AJ55" s="132">
        <f>sum('Transportation and Industrial G'!AH$35)*10^9*'Assumptions (O&amp;G Upstream)'!AI$309/'Assumptions (O&amp;G Upstream)'!AI$319/10^9*'Inflation GDP Population'!$S$18/'Inflation GDP Population'!AH$18</f>
        <v>25.89366659</v>
      </c>
      <c r="AK55" s="132">
        <f>sum('Transportation and Industrial G'!AI$35)*10^9*'Assumptions (O&amp;G Upstream)'!AJ$309/'Assumptions (O&amp;G Upstream)'!AJ$319/10^9*'Inflation GDP Population'!$S$18/'Inflation GDP Population'!AI$18</f>
        <v>26.99876336</v>
      </c>
      <c r="AL55" s="132">
        <f>sum('Transportation and Industrial G'!AJ$35)*10^9*'Assumptions (O&amp;G Upstream)'!AK$309/'Assumptions (O&amp;G Upstream)'!AK$319/10^9*'Inflation GDP Population'!$S$18/'Inflation GDP Population'!AJ$18</f>
        <v>27.51830196</v>
      </c>
      <c r="AM55" s="132">
        <f>sum('Transportation and Industrial G'!AK$35)*10^9*'Assumptions (O&amp;G Upstream)'!AL$309/'Assumptions (O&amp;G Upstream)'!AL$319/10^9*'Inflation GDP Population'!$S$18/'Inflation GDP Population'!AK$18</f>
        <v>28.3242792</v>
      </c>
      <c r="AN55" s="132">
        <f>sum('Transportation and Industrial G'!AL$35)*10^9*'Assumptions (O&amp;G Upstream)'!AM$309/'Assumptions (O&amp;G Upstream)'!AM$319/10^9*'Inflation GDP Population'!$S$18/'Inflation GDP Population'!AL$18</f>
        <v>29.26418244</v>
      </c>
      <c r="AO55" s="132">
        <f>sum('Transportation and Industrial G'!AM$35)*10^9*'Assumptions (O&amp;G Upstream)'!AN$309/'Assumptions (O&amp;G Upstream)'!AN$319/10^9*'Inflation GDP Population'!$S$18/'Inflation GDP Population'!AM$18</f>
        <v>29.53477235</v>
      </c>
      <c r="AP55" s="132">
        <f>sum('Transportation and Industrial G'!AN$35)*10^9*'Assumptions (O&amp;G Upstream)'!AO$309/'Assumptions (O&amp;G Upstream)'!AO$319/10^9*'Inflation GDP Population'!$S$18/'Inflation GDP Population'!AN$18</f>
        <v>30.27095509</v>
      </c>
      <c r="AQ55" s="132">
        <f>sum('Transportation and Industrial G'!AO$35)*10^9*'Assumptions (O&amp;G Upstream)'!AP$309/'Assumptions (O&amp;G Upstream)'!AP$319/10^9*'Inflation GDP Population'!$S$18/'Inflation GDP Population'!AO$18</f>
        <v>30.88698424</v>
      </c>
      <c r="AR55" s="132">
        <f>sum('Transportation and Industrial G'!AP$35)*10^9*'Assumptions (O&amp;G Upstream)'!AQ$309/'Assumptions (O&amp;G Upstream)'!AQ$319/10^9*'Inflation GDP Population'!$S$18/'Inflation GDP Population'!AP$18</f>
        <v>31.73667736</v>
      </c>
      <c r="AS55" s="132">
        <f>sum('Transportation and Industrial G'!AQ$35)*10^9*'Assumptions (O&amp;G Upstream)'!AR$309/'Assumptions (O&amp;G Upstream)'!AR$319/10^9*'Inflation GDP Population'!$S$18/'Inflation GDP Population'!AQ$18</f>
        <v>32.33321512</v>
      </c>
      <c r="AT55" s="132">
        <f>sum('Transportation and Industrial G'!AR$35)*10^9*'Assumptions (O&amp;G Upstream)'!AS$309/'Assumptions (O&amp;G Upstream)'!AS$319/10^9*'Inflation GDP Population'!$S$18/'Inflation GDP Population'!AR$18</f>
        <v>33.18635811</v>
      </c>
      <c r="AU55" s="132">
        <f>sum('Transportation and Industrial G'!AS$35)*10^9*'Assumptions (O&amp;G Upstream)'!AT$309/'Assumptions (O&amp;G Upstream)'!AT$319/10^9*'Inflation GDP Population'!$S$18/'Inflation GDP Population'!AS$18</f>
        <v>33.70937003</v>
      </c>
      <c r="AV55" s="132">
        <f>sum('Transportation and Industrial G'!AT$35)*10^9*'Assumptions (O&amp;G Upstream)'!AU$309/'Assumptions (O&amp;G Upstream)'!AU$319/10^9*'Inflation GDP Population'!$S$18/'Inflation GDP Population'!AT$18</f>
        <v>34.33083409</v>
      </c>
      <c r="AW55" s="132">
        <f>sum('Transportation and Industrial G'!AU$35)*10^9*'Assumptions (O&amp;G Upstream)'!AV$309/'Assumptions (O&amp;G Upstream)'!AV$319/10^9*'Inflation GDP Population'!$S$18/'Inflation GDP Population'!AU$18</f>
        <v>34.96807978</v>
      </c>
      <c r="AX55" s="132">
        <f>sum('Transportation and Industrial G'!AV$35)*10^9*'Assumptions (O&amp;G Upstream)'!AW$309/'Assumptions (O&amp;G Upstream)'!AW$319/10^9*'Inflation GDP Population'!$S$18/'Inflation GDP Population'!AV$18</f>
        <v>35.550926</v>
      </c>
      <c r="AY55" s="132">
        <f>sum('Transportation and Industrial G'!AW$35)*10^9*'Assumptions (O&amp;G Upstream)'!AX$309/'Assumptions (O&amp;G Upstream)'!AX$319/10^9*'Inflation GDP Population'!$S$18/'Inflation GDP Population'!AW$18</f>
        <v>36.13019975</v>
      </c>
      <c r="AZ55" s="132">
        <f>sum('Transportation and Industrial G'!AX$35)*10^9*'Assumptions (O&amp;G Upstream)'!AY$309/'Assumptions (O&amp;G Upstream)'!AY$319/10^9*'Inflation GDP Population'!$S$18/'Inflation GDP Population'!AX$18</f>
        <v>36.7263186</v>
      </c>
      <c r="BA55" s="132">
        <f>sum('Transportation and Industrial G'!AY$35)*10^9*'Assumptions (O&amp;G Upstream)'!AZ$309/'Assumptions (O&amp;G Upstream)'!AZ$319/10^9*'Inflation GDP Population'!$S$18/'Inflation GDP Population'!AY$18</f>
        <v>37.25403242</v>
      </c>
      <c r="BB55" s="132">
        <f>sum('Transportation and Industrial G'!AZ$35)*10^9*'Assumptions (O&amp;G Upstream)'!BA$309/'Assumptions (O&amp;G Upstream)'!BA$319/10^9*'Inflation GDP Population'!$S$18/'Inflation GDP Population'!AZ$18</f>
        <v>37.76259575</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0.1495904784</v>
      </c>
      <c r="E56" s="132">
        <f>sum('Transportation and Industrial G'!C$34)*10^9*'Assumptions (O&amp;G Upstream)'!D$309/'Assumptions (O&amp;G Upstream)'!D$319/10^9*'Inflation GDP Population'!$S$18/'Inflation GDP Population'!C$18</f>
        <v>0.09277904607</v>
      </c>
      <c r="F56" s="132">
        <f>sum('Transportation and Industrial G'!D$34)*10^9*'Assumptions (O&amp;G Upstream)'!E$309/'Assumptions (O&amp;G Upstream)'!E$319/10^9*'Inflation GDP Population'!$S$18/'Inflation GDP Population'!D$18</f>
        <v>0.07607933901</v>
      </c>
      <c r="G56" s="132">
        <f>sum('Transportation and Industrial G'!E$34)*10^9*'Assumptions (O&amp;G Upstream)'!F$309/'Assumptions (O&amp;G Upstream)'!F$319/10^9*'Inflation GDP Population'!$S$18/'Inflation GDP Population'!E$18</f>
        <v>0.1475855777</v>
      </c>
      <c r="H56" s="132">
        <f>sum('Transportation and Industrial G'!F$34)*10^9*'Assumptions (O&amp;G Upstream)'!G$309/'Assumptions (O&amp;G Upstream)'!G$319/10^9*'Inflation GDP Population'!$S$18/'Inflation GDP Population'!F$18</f>
        <v>0.1595609243</v>
      </c>
      <c r="I56" s="132">
        <f>sum('Transportation and Industrial G'!G$34)*10^9*'Assumptions (O&amp;G Upstream)'!H$309/'Assumptions (O&amp;G Upstream)'!H$319/10^9*'Inflation GDP Population'!$S$18/'Inflation GDP Population'!G$18</f>
        <v>0.1856503597</v>
      </c>
      <c r="J56" s="132">
        <f>sum('Transportation and Industrial G'!H$34)*10^9*'Assumptions (O&amp;G Upstream)'!I$309/'Assumptions (O&amp;G Upstream)'!I$319/10^9*'Inflation GDP Population'!$S$18/'Inflation GDP Population'!H$18</f>
        <v>0.07889002357</v>
      </c>
      <c r="K56" s="132">
        <f>sum('Transportation and Industrial G'!I$34)*10^9*'Assumptions (O&amp;G Upstream)'!J$309/'Assumptions (O&amp;G Upstream)'!J$319/10^9*'Inflation GDP Population'!$S$18/'Inflation GDP Population'!I$18</f>
        <v>0.3024791131</v>
      </c>
      <c r="L56" s="132">
        <f>sum('Transportation and Industrial G'!J$34)*10^9*'Assumptions (O&amp;G Upstream)'!K$309/'Assumptions (O&amp;G Upstream)'!K$319/10^9*'Inflation GDP Population'!$S$18/'Inflation GDP Population'!J$18</f>
        <v>0.1483824461</v>
      </c>
      <c r="M56" s="132">
        <f>sum('Transportation and Industrial G'!K$34)*10^9*'Assumptions (O&amp;G Upstream)'!L$309/'Assumptions (O&amp;G Upstream)'!L$319/10^9*'Inflation GDP Population'!$S$18/'Inflation GDP Population'!K$18</f>
        <v>0.2078741298</v>
      </c>
      <c r="N56" s="132">
        <f>sum('Transportation and Industrial G'!L$34)*10^9*'Assumptions (O&amp;G Upstream)'!M$309/'Assumptions (O&amp;G Upstream)'!M$319/10^9*'Inflation GDP Population'!$S$18/'Inflation GDP Population'!L$18</f>
        <v>0.191342349</v>
      </c>
      <c r="O56" s="132">
        <f>sum('Transportation and Industrial G'!M$34)*10^9*'Assumptions (O&amp;G Upstream)'!N$309/'Assumptions (O&amp;G Upstream)'!N$319/10^9*'Inflation GDP Population'!$S$18/'Inflation GDP Population'!M$18</f>
        <v>0.2160076881</v>
      </c>
      <c r="P56" s="132">
        <f>sum('Transportation and Industrial G'!N$34)*10^9*'Assumptions (O&amp;G Upstream)'!O$309/'Assumptions (O&amp;G Upstream)'!O$319/10^9*'Inflation GDP Population'!$S$18/'Inflation GDP Population'!N$18</f>
        <v>0.1733849019</v>
      </c>
      <c r="Q56" s="132">
        <f>sum('Transportation and Industrial G'!O$34)*10^9*'Assumptions (O&amp;G Upstream)'!P$309/'Assumptions (O&amp;G Upstream)'!P$319/10^9*'Inflation GDP Population'!$S$18/'Inflation GDP Population'!O$18</f>
        <v>0.1259081983</v>
      </c>
      <c r="R56" s="132">
        <f>sum('Transportation and Industrial G'!P$34)*10^9*'Assumptions (O&amp;G Upstream)'!Q$309/'Assumptions (O&amp;G Upstream)'!Q$319/10^9*'Inflation GDP Population'!$S$18/'Inflation GDP Population'!P$18</f>
        <v>0.1553979799</v>
      </c>
      <c r="S56" s="132">
        <f>sum('Transportation and Industrial G'!Q$34)*10^9*'Assumptions (O&amp;G Upstream)'!R$309/'Assumptions (O&amp;G Upstream)'!R$319/10^9*'Inflation GDP Population'!$S$18/'Inflation GDP Population'!Q$18</f>
        <v>0.1374962829</v>
      </c>
      <c r="T56" s="132">
        <f>sum('Transportation and Industrial G'!R$34)*10^9*'Assumptions (O&amp;G Upstream)'!S$309/'Assumptions (O&amp;G Upstream)'!S$319/10^9*'Inflation GDP Population'!$S$18/'Inflation GDP Population'!R$18</f>
        <v>0.1184652938</v>
      </c>
      <c r="U56" s="132">
        <f>sum('Transportation and Industrial G'!S$34)*10^9*'Assumptions (O&amp;G Upstream)'!T$309/'Assumptions (O&amp;G Upstream)'!T$319/10^9*'Inflation GDP Population'!$S$18/'Inflation GDP Population'!S$18</f>
        <v>0.1397247386</v>
      </c>
      <c r="V56" s="132">
        <f>sum('Transportation and Industrial G'!T$34)*10^9*'Assumptions (O&amp;G Upstream)'!U$309/'Assumptions (O&amp;G Upstream)'!U$319/10^9*'Inflation GDP Population'!$S$18/'Inflation GDP Population'!T$18</f>
        <v>0.1752232411</v>
      </c>
      <c r="W56" s="132">
        <f>sum('Transportation and Industrial G'!U$34)*10^9*'Assumptions (O&amp;G Upstream)'!V$309/'Assumptions (O&amp;G Upstream)'!V$319/10^9*'Inflation GDP Population'!$S$18/'Inflation GDP Population'!U$18</f>
        <v>0.1850044746</v>
      </c>
      <c r="X56" s="132">
        <f>sum('Transportation and Industrial G'!V$34)*10^9*'Assumptions (O&amp;G Upstream)'!W$309/'Assumptions (O&amp;G Upstream)'!W$319/10^9*'Inflation GDP Population'!$S$18/'Inflation GDP Population'!V$18</f>
        <v>0.1922164034</v>
      </c>
      <c r="Y56" s="132">
        <f>sum('Transportation and Industrial G'!W$34)*10^9*'Assumptions (O&amp;G Upstream)'!X$309/'Assumptions (O&amp;G Upstream)'!X$319/10^9*'Inflation GDP Population'!$S$18/'Inflation GDP Population'!W$18</f>
        <v>0.1984575645</v>
      </c>
      <c r="Z56" s="132">
        <f>sum('Transportation and Industrial G'!X$34)*10^9*'Assumptions (O&amp;G Upstream)'!Y$309/'Assumptions (O&amp;G Upstream)'!Y$319/10^9*'Inflation GDP Population'!$S$18/'Inflation GDP Population'!X$18</f>
        <v>0.1983068009</v>
      </c>
      <c r="AA56" s="132">
        <f>sum('Transportation and Industrial G'!Y$34)*10^9*'Assumptions (O&amp;G Upstream)'!Z$309/'Assumptions (O&amp;G Upstream)'!Z$319/10^9*'Inflation GDP Population'!$S$18/'Inflation GDP Population'!Y$18</f>
        <v>0.2044985479</v>
      </c>
      <c r="AB56" s="132">
        <f>sum('Transportation and Industrial G'!Z$34)*10^9*'Assumptions (O&amp;G Upstream)'!AA$309/'Assumptions (O&amp;G Upstream)'!AA$319/10^9*'Inflation GDP Population'!$S$18/'Inflation GDP Population'!Z$18</f>
        <v>0.2149350911</v>
      </c>
      <c r="AC56" s="132">
        <f>sum('Transportation and Industrial G'!AA$34)*10^9*'Assumptions (O&amp;G Upstream)'!AB$309/'Assumptions (O&amp;G Upstream)'!AB$319/10^9*'Inflation GDP Population'!$S$18/'Inflation GDP Population'!AA$18</f>
        <v>0.224209236</v>
      </c>
      <c r="AD56" s="132">
        <f>sum('Transportation and Industrial G'!AB$34)*10^9*'Assumptions (O&amp;G Upstream)'!AC$309/'Assumptions (O&amp;G Upstream)'!AC$319/10^9*'Inflation GDP Population'!$S$18/'Inflation GDP Population'!AB$18</f>
        <v>0.2318556638</v>
      </c>
      <c r="AE56" s="132">
        <f>sum('Transportation and Industrial G'!AC$34)*10^9*'Assumptions (O&amp;G Upstream)'!AD$309/'Assumptions (O&amp;G Upstream)'!AD$319/10^9*'Inflation GDP Population'!$S$18/'Inflation GDP Population'!AC$18</f>
        <v>0.2401023883</v>
      </c>
      <c r="AF56" s="132">
        <f>sum('Transportation and Industrial G'!AD$34)*10^9*'Assumptions (O&amp;G Upstream)'!AE$309/'Assumptions (O&amp;G Upstream)'!AE$319/10^9*'Inflation GDP Population'!$S$18/'Inflation GDP Population'!AD$18</f>
        <v>0.2466592012</v>
      </c>
      <c r="AG56" s="132">
        <f>sum('Transportation and Industrial G'!AE$34)*10^9*'Assumptions (O&amp;G Upstream)'!AF$309/'Assumptions (O&amp;G Upstream)'!AF$319/10^9*'Inflation GDP Population'!$S$18/'Inflation GDP Population'!AE$18</f>
        <v>0.253811037</v>
      </c>
      <c r="AH56" s="132">
        <f>sum('Transportation and Industrial G'!AF$34)*10^9*'Assumptions (O&amp;G Upstream)'!AG$309/'Assumptions (O&amp;G Upstream)'!AG$319/10^9*'Inflation GDP Population'!$S$18/'Inflation GDP Population'!AF$18</f>
        <v>0.259317292</v>
      </c>
      <c r="AI56" s="132">
        <f>sum('Transportation and Industrial G'!AG$34)*10^9*'Assumptions (O&amp;G Upstream)'!AH$309/'Assumptions (O&amp;G Upstream)'!AH$319/10^9*'Inflation GDP Population'!$S$18/'Inflation GDP Population'!AG$18</f>
        <v>0.2662798176</v>
      </c>
      <c r="AJ56" s="132">
        <f>sum('Transportation and Industrial G'!AH$34)*10^9*'Assumptions (O&amp;G Upstream)'!AI$309/'Assumptions (O&amp;G Upstream)'!AI$319/10^9*'Inflation GDP Population'!$S$18/'Inflation GDP Population'!AH$18</f>
        <v>0.2711692149</v>
      </c>
      <c r="AK56" s="132">
        <f>sum('Transportation and Industrial G'!AI$34)*10^9*'Assumptions (O&amp;G Upstream)'!AJ$309/'Assumptions (O&amp;G Upstream)'!AJ$319/10^9*'Inflation GDP Population'!$S$18/'Inflation GDP Population'!AI$18</f>
        <v>0.2808378331</v>
      </c>
      <c r="AL56" s="132">
        <f>sum('Transportation and Industrial G'!AJ$34)*10^9*'Assumptions (O&amp;G Upstream)'!AK$309/'Assumptions (O&amp;G Upstream)'!AK$319/10^9*'Inflation GDP Population'!$S$18/'Inflation GDP Population'!AJ$18</f>
        <v>0.2843397408</v>
      </c>
      <c r="AM56" s="132">
        <f>sum('Transportation and Industrial G'!AK$34)*10^9*'Assumptions (O&amp;G Upstream)'!AL$309/'Assumptions (O&amp;G Upstream)'!AL$319/10^9*'Inflation GDP Population'!$S$18/'Inflation GDP Population'!AK$18</f>
        <v>0.2907484597</v>
      </c>
      <c r="AN56" s="132">
        <f>sum('Transportation and Industrial G'!AL$34)*10^9*'Assumptions (O&amp;G Upstream)'!AM$309/'Assumptions (O&amp;G Upstream)'!AM$319/10^9*'Inflation GDP Population'!$S$18/'Inflation GDP Population'!AL$18</f>
        <v>0.2984524787</v>
      </c>
      <c r="AO56" s="132">
        <f>sum('Transportation and Industrial G'!AM$34)*10^9*'Assumptions (O&amp;G Upstream)'!AN$309/'Assumptions (O&amp;G Upstream)'!AN$319/10^9*'Inflation GDP Population'!$S$18/'Inflation GDP Population'!AM$18</f>
        <v>0.2992881202</v>
      </c>
      <c r="AP56" s="132">
        <f>sum('Transportation and Industrial G'!AN$34)*10^9*'Assumptions (O&amp;G Upstream)'!AO$309/'Assumptions (O&amp;G Upstream)'!AO$319/10^9*'Inflation GDP Population'!$S$18/'Inflation GDP Population'!AN$18</f>
        <v>0.3048141165</v>
      </c>
      <c r="AQ56" s="132">
        <f>sum('Transportation and Industrial G'!AO$34)*10^9*'Assumptions (O&amp;G Upstream)'!AP$309/'Assumptions (O&amp;G Upstream)'!AP$319/10^9*'Inflation GDP Population'!$S$18/'Inflation GDP Population'!AO$18</f>
        <v>0.3090813895</v>
      </c>
      <c r="AR56" s="132">
        <f>sum('Transportation and Industrial G'!AP$34)*10^9*'Assumptions (O&amp;G Upstream)'!AQ$309/'Assumptions (O&amp;G Upstream)'!AQ$319/10^9*'Inflation GDP Population'!$S$18/'Inflation GDP Population'!AP$18</f>
        <v>0.3156325407</v>
      </c>
      <c r="AS56" s="132">
        <f>sum('Transportation and Industrial G'!AQ$34)*10^9*'Assumptions (O&amp;G Upstream)'!AR$309/'Assumptions (O&amp;G Upstream)'!AR$319/10^9*'Inflation GDP Population'!$S$18/'Inflation GDP Population'!AQ$18</f>
        <v>0.3196141749</v>
      </c>
      <c r="AT56" s="132">
        <f>sum('Transportation and Industrial G'!AR$34)*10^9*'Assumptions (O&amp;G Upstream)'!AS$309/'Assumptions (O&amp;G Upstream)'!AS$319/10^9*'Inflation GDP Population'!$S$18/'Inflation GDP Population'!AR$18</f>
        <v>0.3260819326</v>
      </c>
      <c r="AU56" s="132">
        <f>sum('Transportation and Industrial G'!AS$34)*10^9*'Assumptions (O&amp;G Upstream)'!AT$309/'Assumptions (O&amp;G Upstream)'!AT$319/10^9*'Inflation GDP Population'!$S$18/'Inflation GDP Population'!AS$18</f>
        <v>0.3292609945</v>
      </c>
      <c r="AV56" s="132">
        <f>sum('Transportation and Industrial G'!AT$34)*10^9*'Assumptions (O&amp;G Upstream)'!AU$309/'Assumptions (O&amp;G Upstream)'!AU$319/10^9*'Inflation GDP Population'!$S$18/'Inflation GDP Population'!AT$18</f>
        <v>0.3333714255</v>
      </c>
      <c r="AW56" s="132">
        <f>sum('Transportation and Industrial G'!AU$34)*10^9*'Assumptions (O&amp;G Upstream)'!AV$309/'Assumptions (O&amp;G Upstream)'!AV$319/10^9*'Inflation GDP Population'!$S$18/'Inflation GDP Population'!AU$18</f>
        <v>0.3375991921</v>
      </c>
      <c r="AX56" s="132">
        <f>sum('Transportation and Industrial G'!AV$34)*10^9*'Assumptions (O&amp;G Upstream)'!AW$309/'Assumptions (O&amp;G Upstream)'!AW$319/10^9*'Inflation GDP Population'!$S$18/'Inflation GDP Population'!AV$18</f>
        <v>0.3412689263</v>
      </c>
      <c r="AY56" s="132">
        <f>sum('Transportation and Industrial G'!AW$34)*10^9*'Assumptions (O&amp;G Upstream)'!AX$309/'Assumptions (O&amp;G Upstream)'!AX$319/10^9*'Inflation GDP Population'!$S$18/'Inflation GDP Population'!AW$18</f>
        <v>0.3448755666</v>
      </c>
      <c r="AZ56" s="132">
        <f>sum('Transportation and Industrial G'!AX$34)*10^9*'Assumptions (O&amp;G Upstream)'!AY$309/'Assumptions (O&amp;G Upstream)'!AY$319/10^9*'Inflation GDP Population'!$S$18/'Inflation GDP Population'!AX$18</f>
        <v>0.348614253</v>
      </c>
      <c r="BA56" s="132">
        <f>sum('Transportation and Industrial G'!AY$34)*10^9*'Assumptions (O&amp;G Upstream)'!AZ$309/'Assumptions (O&amp;G Upstream)'!AZ$319/10^9*'Inflation GDP Population'!$S$18/'Inflation GDP Population'!AY$18</f>
        <v>0.3516783113</v>
      </c>
      <c r="BB56" s="132">
        <f>sum('Transportation and Industrial G'!AZ$34)*10^9*'Assumptions (O&amp;G Upstream)'!BA$309/'Assumptions (O&amp;G Upstream)'!BA$319/10^9*'Inflation GDP Population'!$S$18/'Inflation GDP Population'!AZ$18</f>
        <v>0.3545414537</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7.825846793</v>
      </c>
      <c r="E57" s="132">
        <f>sum('Transportation and Industrial G'!C$31:C$32)*10^9*'Assumptions (O&amp;G Upstream)'!D$309/'Assumptions (O&amp;G Upstream)'!D$319/10^9*'Inflation GDP Population'!$S$18/'Inflation GDP Population'!C$18</f>
        <v>5.87457386</v>
      </c>
      <c r="F57" s="132">
        <f>sum('Transportation and Industrial G'!D$31:D$32)*10^9*'Assumptions (O&amp;G Upstream)'!E$309/'Assumptions (O&amp;G Upstream)'!E$319/10^9*'Inflation GDP Population'!$S$18/'Inflation GDP Population'!D$18</f>
        <v>5.986470907</v>
      </c>
      <c r="G57" s="132">
        <f>sum('Transportation and Industrial G'!E$31:E$32)*10^9*'Assumptions (O&amp;G Upstream)'!F$309/'Assumptions (O&amp;G Upstream)'!F$319/10^9*'Inflation GDP Population'!$S$18/'Inflation GDP Population'!E$18</f>
        <v>7.002944772</v>
      </c>
      <c r="H57" s="132">
        <f>sum('Transportation and Industrial G'!F$31:F$32)*10^9*'Assumptions (O&amp;G Upstream)'!G$309/'Assumptions (O&amp;G Upstream)'!G$319/10^9*'Inflation GDP Population'!$S$18/'Inflation GDP Population'!F$18</f>
        <v>8.992456856</v>
      </c>
      <c r="I57" s="132">
        <f>sum('Transportation and Industrial G'!G$31:G$32)*10^9*'Assumptions (O&amp;G Upstream)'!H$309/'Assumptions (O&amp;G Upstream)'!H$319/10^9*'Inflation GDP Population'!$S$18/'Inflation GDP Population'!G$18</f>
        <v>11.43427507</v>
      </c>
      <c r="J57" s="132">
        <f>sum('Transportation and Industrial G'!H$31:H$32)*10^9*'Assumptions (O&amp;G Upstream)'!I$309/'Assumptions (O&amp;G Upstream)'!I$319/10^9*'Inflation GDP Population'!$S$18/'Inflation GDP Population'!H$18</f>
        <v>13.58288402</v>
      </c>
      <c r="K57" s="132">
        <f>sum('Transportation and Industrial G'!I$31:I$32)*10^9*'Assumptions (O&amp;G Upstream)'!J$309/'Assumptions (O&amp;G Upstream)'!J$319/10^9*'Inflation GDP Population'!$S$18/'Inflation GDP Population'!I$18</f>
        <v>13.60441011</v>
      </c>
      <c r="L57" s="132">
        <f>sum('Transportation and Industrial G'!J$31:J$32)*10^9*'Assumptions (O&amp;G Upstream)'!K$309/'Assumptions (O&amp;G Upstream)'!K$319/10^9*'Inflation GDP Population'!$S$18/'Inflation GDP Population'!J$18</f>
        <v>17.50021784</v>
      </c>
      <c r="M57" s="132">
        <f>sum('Transportation and Industrial G'!K$31:K$32)*10^9*'Assumptions (O&amp;G Upstream)'!L$309/'Assumptions (O&amp;G Upstream)'!L$319/10^9*'Inflation GDP Population'!$S$18/'Inflation GDP Population'!K$18</f>
        <v>10.7539131</v>
      </c>
      <c r="N57" s="132">
        <f>sum('Transportation and Industrial G'!L$31:L$32)*10^9*'Assumptions (O&amp;G Upstream)'!M$309/'Assumptions (O&amp;G Upstream)'!M$319/10^9*'Inflation GDP Population'!$S$18/'Inflation GDP Population'!L$18</f>
        <v>14.45373974</v>
      </c>
      <c r="O57" s="132">
        <f>sum('Transportation and Industrial G'!M$31:M$32)*10^9*'Assumptions (O&amp;G Upstream)'!N$309/'Assumptions (O&amp;G Upstream)'!N$319/10^9*'Inflation GDP Population'!$S$18/'Inflation GDP Population'!M$18</f>
        <v>16.77944845</v>
      </c>
      <c r="P57" s="132">
        <f>sum('Transportation and Industrial G'!N$31:N$32)*10^9*'Assumptions (O&amp;G Upstream)'!O$309/'Assumptions (O&amp;G Upstream)'!O$319/10^9*'Inflation GDP Population'!$S$18/'Inflation GDP Population'!N$18</f>
        <v>15.21580633</v>
      </c>
      <c r="Q57" s="132">
        <f>sum('Transportation and Industrial G'!O$31:O$32)*10^9*'Assumptions (O&amp;G Upstream)'!P$309/'Assumptions (O&amp;G Upstream)'!P$319/10^9*'Inflation GDP Population'!$S$18/'Inflation GDP Population'!O$18</f>
        <v>15.79068701</v>
      </c>
      <c r="R57" s="132">
        <f>sum('Transportation and Industrial G'!P$31:P$32)*10^9*'Assumptions (O&amp;G Upstream)'!Q$309/'Assumptions (O&amp;G Upstream)'!Q$319/10^9*'Inflation GDP Population'!$S$18/'Inflation GDP Population'!P$18</f>
        <v>14.38981615</v>
      </c>
      <c r="S57" s="132">
        <f>sum('Transportation and Industrial G'!Q$31:Q$32)*10^9*'Assumptions (O&amp;G Upstream)'!R$309/'Assumptions (O&amp;G Upstream)'!R$319/10^9*'Inflation GDP Population'!$S$18/'Inflation GDP Population'!Q$18</f>
        <v>8.116593888</v>
      </c>
      <c r="T57" s="132">
        <f>sum('Transportation and Industrial G'!R$31:R$32)*10^9*'Assumptions (O&amp;G Upstream)'!S$309/'Assumptions (O&amp;G Upstream)'!S$319/10^9*'Inflation GDP Population'!$S$18/'Inflation GDP Population'!R$18</f>
        <v>6.957840589</v>
      </c>
      <c r="U57" s="132">
        <f>sum('Transportation and Industrial G'!S$31:S$32)*10^9*'Assumptions (O&amp;G Upstream)'!T$309/'Assumptions (O&amp;G Upstream)'!T$319/10^9*'Inflation GDP Population'!$S$18/'Inflation GDP Population'!S$18</f>
        <v>7.998641</v>
      </c>
      <c r="V57" s="132">
        <f>sum('Transportation and Industrial G'!T$31:T$32)*10^9*'Assumptions (O&amp;G Upstream)'!U$309/'Assumptions (O&amp;G Upstream)'!U$319/10^9*'Inflation GDP Population'!$S$18/'Inflation GDP Population'!T$18</f>
        <v>9.927200393</v>
      </c>
      <c r="W57" s="132">
        <f>sum('Transportation and Industrial G'!U$31:U$32)*10^9*'Assumptions (O&amp;G Upstream)'!V$309/'Assumptions (O&amp;G Upstream)'!V$319/10^9*'Inflation GDP Population'!$S$18/'Inflation GDP Population'!U$18</f>
        <v>10.37276898</v>
      </c>
      <c r="X57" s="132">
        <f>sum('Transportation and Industrial G'!V$31:V$32)*10^9*'Assumptions (O&amp;G Upstream)'!W$309/'Assumptions (O&amp;G Upstream)'!W$319/10^9*'Inflation GDP Population'!$S$18/'Inflation GDP Population'!V$18</f>
        <v>10.66510676</v>
      </c>
      <c r="Y57" s="132">
        <f>sum('Transportation and Industrial G'!W$31:W$32)*10^9*'Assumptions (O&amp;G Upstream)'!X$309/'Assumptions (O&amp;G Upstream)'!X$319/10^9*'Inflation GDP Population'!$S$18/'Inflation GDP Population'!W$18</f>
        <v>10.89655646</v>
      </c>
      <c r="Z57" s="132">
        <f>sum('Transportation and Industrial G'!X$31:X$32)*10^9*'Assumptions (O&amp;G Upstream)'!Y$309/'Assumptions (O&amp;G Upstream)'!Y$319/10^9*'Inflation GDP Population'!$S$18/'Inflation GDP Population'!X$18</f>
        <v>10.77433115</v>
      </c>
      <c r="AA57" s="132">
        <f>sum('Transportation and Industrial G'!Y$31:Y$32)*10^9*'Assumptions (O&amp;G Upstream)'!Z$309/'Assumptions (O&amp;G Upstream)'!Z$319/10^9*'Inflation GDP Population'!$S$18/'Inflation GDP Population'!Y$18</f>
        <v>10.99405578</v>
      </c>
      <c r="AB57" s="132">
        <f>sum('Transportation and Industrial G'!Z$31:Z$32)*10^9*'Assumptions (O&amp;G Upstream)'!AA$309/'Assumptions (O&amp;G Upstream)'!AA$319/10^9*'Inflation GDP Population'!$S$18/'Inflation GDP Population'!Z$18</f>
        <v>11.43335242</v>
      </c>
      <c r="AC57" s="132">
        <f>sum('Transportation and Industrial G'!AA$31:AA$32)*10^9*'Assumptions (O&amp;G Upstream)'!AB$309/'Assumptions (O&amp;G Upstream)'!AB$319/10^9*'Inflation GDP Population'!$S$18/'Inflation GDP Population'!AA$18</f>
        <v>11.80053052</v>
      </c>
      <c r="AD57" s="132">
        <f>sum('Transportation and Industrial G'!AB$31:AB$32)*10^9*'Assumptions (O&amp;G Upstream)'!AC$309/'Assumptions (O&amp;G Upstream)'!AC$319/10^9*'Inflation GDP Population'!$S$18/'Inflation GDP Population'!AB$18</f>
        <v>12.07342169</v>
      </c>
      <c r="AE57" s="132">
        <f>sum('Transportation and Industrial G'!AC$31:AC$32)*10^9*'Assumptions (O&amp;G Upstream)'!AD$309/'Assumptions (O&amp;G Upstream)'!AD$319/10^9*'Inflation GDP Population'!$S$18/'Inflation GDP Population'!AC$18</f>
        <v>12.36961728</v>
      </c>
      <c r="AF57" s="132">
        <f>sum('Transportation and Industrial G'!AD$31:AD$32)*10^9*'Assumptions (O&amp;G Upstream)'!AE$309/'Assumptions (O&amp;G Upstream)'!AE$319/10^9*'Inflation GDP Population'!$S$18/'Inflation GDP Population'!AD$18</f>
        <v>12.57147842</v>
      </c>
      <c r="AG57" s="132">
        <f>sum('Transportation and Industrial G'!AE$31:AE$32)*10^9*'Assumptions (O&amp;G Upstream)'!AF$309/'Assumptions (O&amp;G Upstream)'!AF$319/10^9*'Inflation GDP Population'!$S$18/'Inflation GDP Population'!AE$18</f>
        <v>12.79706988</v>
      </c>
      <c r="AH57" s="132">
        <f>sum('Transportation and Industrial G'!AF$31:AF$32)*10^9*'Assumptions (O&amp;G Upstream)'!AG$309/'Assumptions (O&amp;G Upstream)'!AG$319/10^9*'Inflation GDP Population'!$S$18/'Inflation GDP Population'!AF$18</f>
        <v>12.933733</v>
      </c>
      <c r="AI57" s="132">
        <f>sum('Transportation and Industrial G'!AG$31:AG$32)*10^9*'Assumptions (O&amp;G Upstream)'!AH$309/'Assumptions (O&amp;G Upstream)'!AH$319/10^9*'Inflation GDP Population'!$S$18/'Inflation GDP Population'!AG$18</f>
        <v>13.13723661</v>
      </c>
      <c r="AJ57" s="132">
        <f>sum('Transportation and Industrial G'!AH$31:AH$32)*10^9*'Assumptions (O&amp;G Upstream)'!AI$309/'Assumptions (O&amp;G Upstream)'!AI$319/10^9*'Inflation GDP Population'!$S$18/'Inflation GDP Population'!AH$18</f>
        <v>13.23305438</v>
      </c>
      <c r="AK57" s="132">
        <f>sum('Transportation and Industrial G'!AI$31:AI$32)*10^9*'Assumptions (O&amp;G Upstream)'!AJ$309/'Assumptions (O&amp;G Upstream)'!AJ$319/10^9*'Inflation GDP Population'!$S$18/'Inflation GDP Population'!AI$18</f>
        <v>13.55530984</v>
      </c>
      <c r="AL57" s="132">
        <f>sum('Transportation and Industrial G'!AJ$31:AJ$32)*10^9*'Assumptions (O&amp;G Upstream)'!AK$309/'Assumptions (O&amp;G Upstream)'!AK$319/10^9*'Inflation GDP Population'!$S$18/'Inflation GDP Population'!AJ$18</f>
        <v>13.57392007</v>
      </c>
      <c r="AM57" s="132">
        <f>sum('Transportation and Industrial G'!AK$31:AK$32)*10^9*'Assumptions (O&amp;G Upstream)'!AL$309/'Assumptions (O&amp;G Upstream)'!AL$319/10^9*'Inflation GDP Population'!$S$18/'Inflation GDP Population'!AK$18</f>
        <v>13.72708681</v>
      </c>
      <c r="AN57" s="132">
        <f>sum('Transportation and Industrial G'!AL$31:AL$32)*10^9*'Assumptions (O&amp;G Upstream)'!AM$309/'Assumptions (O&amp;G Upstream)'!AM$319/10^9*'Inflation GDP Population'!$S$18/'Inflation GDP Population'!AL$18</f>
        <v>13.93504244</v>
      </c>
      <c r="AO57" s="132">
        <f>sum('Transportation and Industrial G'!AM$31:AM$32)*10^9*'Assumptions (O&amp;G Upstream)'!AN$309/'Assumptions (O&amp;G Upstream)'!AN$319/10^9*'Inflation GDP Population'!$S$18/'Inflation GDP Population'!AM$18</f>
        <v>13.81889151</v>
      </c>
      <c r="AP57" s="132">
        <f>sum('Transportation and Industrial G'!AN$31:AN$32)*10^9*'Assumptions (O&amp;G Upstream)'!AO$309/'Assumptions (O&amp;G Upstream)'!AO$319/10^9*'Inflation GDP Population'!$S$18/'Inflation GDP Population'!AN$18</f>
        <v>13.91705856</v>
      </c>
      <c r="AQ57" s="132">
        <f>sum('Transportation and Industrial G'!AO$31:AO$32)*10^9*'Assumptions (O&amp;G Upstream)'!AP$309/'Assumptions (O&amp;G Upstream)'!AP$319/10^9*'Inflation GDP Population'!$S$18/'Inflation GDP Population'!AO$18</f>
        <v>13.95376654</v>
      </c>
      <c r="AR57" s="132">
        <f>sum('Transportation and Industrial G'!AP$31:AP$32)*10^9*'Assumptions (O&amp;G Upstream)'!AQ$309/'Assumptions (O&amp;G Upstream)'!AQ$319/10^9*'Inflation GDP Population'!$S$18/'Inflation GDP Population'!AP$18</f>
        <v>14.08911409</v>
      </c>
      <c r="AS57" s="132">
        <f>sum('Transportation and Industrial G'!AQ$31:AQ$32)*10^9*'Assumptions (O&amp;G Upstream)'!AR$309/'Assumptions (O&amp;G Upstream)'!AR$319/10^9*'Inflation GDP Population'!$S$18/'Inflation GDP Population'!AQ$18</f>
        <v>14.10548056</v>
      </c>
      <c r="AT57" s="132">
        <f>sum('Transportation and Industrial G'!AR$31:AR$32)*10^9*'Assumptions (O&amp;G Upstream)'!AS$309/'Assumptions (O&amp;G Upstream)'!AS$319/10^9*'Inflation GDP Population'!$S$18/'Inflation GDP Population'!AR$18</f>
        <v>14.22737123</v>
      </c>
      <c r="AU57" s="132">
        <f>sum('Transportation and Industrial G'!AS$31:AS$32)*10^9*'Assumptions (O&amp;G Upstream)'!AT$309/'Assumptions (O&amp;G Upstream)'!AT$319/10^9*'Inflation GDP Population'!$S$18/'Inflation GDP Population'!AS$18</f>
        <v>14.20201339</v>
      </c>
      <c r="AV57" s="132">
        <f>sum('Transportation and Industrial G'!AT$31:AT$32)*10^9*'Assumptions (O&amp;G Upstream)'!AU$309/'Assumptions (O&amp;G Upstream)'!AU$319/10^9*'Inflation GDP Population'!$S$18/'Inflation GDP Population'!AT$18</f>
        <v>14.21427884</v>
      </c>
      <c r="AW57" s="132">
        <f>sum('Transportation and Industrial G'!AU$31:AU$32)*10^9*'Assumptions (O&amp;G Upstream)'!AV$309/'Assumptions (O&amp;G Upstream)'!AV$319/10^9*'Inflation GDP Population'!$S$18/'Inflation GDP Population'!AU$18</f>
        <v>14.22850536</v>
      </c>
      <c r="AX57" s="132">
        <f>sum('Transportation and Industrial G'!AV$31:AV$32)*10^9*'Assumptions (O&amp;G Upstream)'!AW$309/'Assumptions (O&amp;G Upstream)'!AW$319/10^9*'Inflation GDP Population'!$S$18/'Inflation GDP Population'!AV$18</f>
        <v>14.21641578</v>
      </c>
      <c r="AY57" s="132">
        <f>sum('Transportation and Industrial G'!AW$31:AW$32)*10^9*'Assumptions (O&amp;G Upstream)'!AX$309/'Assumptions (O&amp;G Upstream)'!AX$319/10^9*'Inflation GDP Population'!$S$18/'Inflation GDP Population'!AW$18</f>
        <v>14.19923019</v>
      </c>
      <c r="AZ57" s="132">
        <f>sum('Transportation and Industrial G'!AX$31:AX$32)*10^9*'Assumptions (O&amp;G Upstream)'!AY$309/'Assumptions (O&amp;G Upstream)'!AY$319/10^9*'Inflation GDP Population'!$S$18/'Inflation GDP Population'!AX$18</f>
        <v>14.18500419</v>
      </c>
      <c r="BA57" s="132">
        <f>sum('Transportation and Industrial G'!AY$31:AY$32)*10^9*'Assumptions (O&amp;G Upstream)'!AZ$309/'Assumptions (O&amp;G Upstream)'!AZ$319/10^9*'Inflation GDP Population'!$S$18/'Inflation GDP Population'!AY$18</f>
        <v>14.14113443</v>
      </c>
      <c r="BB57" s="132">
        <f>sum('Transportation and Industrial G'!AZ$31:AZ$32)*10^9*'Assumptions (O&amp;G Upstream)'!BA$309/'Assumptions (O&amp;G Upstream)'!BA$319/10^9*'Inflation GDP Population'!$S$18/'Inflation GDP Population'!AZ$18</f>
        <v>14.08743141</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0.1260627956</v>
      </c>
      <c r="E58" s="132">
        <f>sum('Transportation and Industrial G'!C$33)*10^9*'Assumptions (O&amp;G Upstream)'!D$309/'Assumptions (O&amp;G Upstream)'!D$319/10^9*'Inflation GDP Population'!$S$18/'Inflation GDP Population'!C$18</f>
        <v>0.105821661</v>
      </c>
      <c r="F58" s="132">
        <f>sum('Transportation and Industrial G'!D$33)*10^9*'Assumptions (O&amp;G Upstream)'!E$309/'Assumptions (O&amp;G Upstream)'!E$319/10^9*'Inflation GDP Population'!$S$18/'Inflation GDP Population'!D$18</f>
        <v>0.06986364803</v>
      </c>
      <c r="G58" s="132">
        <f>sum('Transportation and Industrial G'!E$33)*10^9*'Assumptions (O&amp;G Upstream)'!F$309/'Assumptions (O&amp;G Upstream)'!F$319/10^9*'Inflation GDP Population'!$S$18/'Inflation GDP Population'!E$18</f>
        <v>0.06688500478</v>
      </c>
      <c r="H58" s="132">
        <f>sum('Transportation and Industrial G'!F$33)*10^9*'Assumptions (O&amp;G Upstream)'!G$309/'Assumptions (O&amp;G Upstream)'!G$319/10^9*'Inflation GDP Population'!$S$18/'Inflation GDP Population'!F$18</f>
        <v>0.08171103757</v>
      </c>
      <c r="I58" s="132">
        <f>sum('Transportation and Industrial G'!G$33)*10^9*'Assumptions (O&amp;G Upstream)'!H$309/'Assumptions (O&amp;G Upstream)'!H$319/10^9*'Inflation GDP Population'!$S$18/'Inflation GDP Population'!G$18</f>
        <v>0.1074893724</v>
      </c>
      <c r="J58" s="132">
        <f>sum('Transportation and Industrial G'!H$33)*10^9*'Assumptions (O&amp;G Upstream)'!I$309/'Assumptions (O&amp;G Upstream)'!I$319/10^9*'Inflation GDP Population'!$S$18/'Inflation GDP Population'!H$18</f>
        <v>0.1218701694</v>
      </c>
      <c r="K58" s="132">
        <f>sum('Transportation and Industrial G'!I$33)*10^9*'Assumptions (O&amp;G Upstream)'!J$309/'Assumptions (O&amp;G Upstream)'!J$319/10^9*'Inflation GDP Population'!$S$18/'Inflation GDP Population'!I$18</f>
        <v>0.1106357975</v>
      </c>
      <c r="L58" s="132">
        <f>sum('Transportation and Industrial G'!J$33)*10^9*'Assumptions (O&amp;G Upstream)'!K$309/'Assumptions (O&amp;G Upstream)'!K$319/10^9*'Inflation GDP Population'!$S$18/'Inflation GDP Population'!J$18</f>
        <v>0.1902082388</v>
      </c>
      <c r="M58" s="132">
        <f>sum('Transportation and Industrial G'!K$33)*10^9*'Assumptions (O&amp;G Upstream)'!L$309/'Assumptions (O&amp;G Upstream)'!L$319/10^9*'Inflation GDP Population'!$S$18/'Inflation GDP Population'!K$18</f>
        <v>0.122348429</v>
      </c>
      <c r="N58" s="132">
        <f>sum('Transportation and Industrial G'!L$33)*10^9*'Assumptions (O&amp;G Upstream)'!M$309/'Assumptions (O&amp;G Upstream)'!M$319/10^9*'Inflation GDP Population'!$S$18/'Inflation GDP Population'!L$18</f>
        <v>0.1376074359</v>
      </c>
      <c r="O58" s="132">
        <f>sum('Transportation and Industrial G'!M$33)*10^9*'Assumptions (O&amp;G Upstream)'!N$309/'Assumptions (O&amp;G Upstream)'!N$319/10^9*'Inflation GDP Population'!$S$18/'Inflation GDP Population'!M$18</f>
        <v>0.1404229679</v>
      </c>
      <c r="P58" s="132">
        <f>sum('Transportation and Industrial G'!N$33)*10^9*'Assumptions (O&amp;G Upstream)'!O$309/'Assumptions (O&amp;G Upstream)'!O$319/10^9*'Inflation GDP Population'!$S$18/'Inflation GDP Population'!N$18</f>
        <v>0.0974229702</v>
      </c>
      <c r="Q58" s="132">
        <f>sum('Transportation and Industrial G'!O$33)*10^9*'Assumptions (O&amp;G Upstream)'!P$309/'Assumptions (O&amp;G Upstream)'!P$319/10^9*'Inflation GDP Population'!$S$18/'Inflation GDP Population'!O$18</f>
        <v>0.1236550477</v>
      </c>
      <c r="R58" s="132">
        <f>sum('Transportation and Industrial G'!P$33)*10^9*'Assumptions (O&amp;G Upstream)'!Q$309/'Assumptions (O&amp;G Upstream)'!Q$319/10^9*'Inflation GDP Population'!$S$18/'Inflation GDP Population'!P$18</f>
        <v>0.1190737857</v>
      </c>
      <c r="S58" s="132">
        <f>sum('Transportation and Industrial G'!Q$33)*10^9*'Assumptions (O&amp;G Upstream)'!R$309/'Assumptions (O&amp;G Upstream)'!R$319/10^9*'Inflation GDP Population'!$S$18/'Inflation GDP Population'!Q$18</f>
        <v>0.05330128794</v>
      </c>
      <c r="T58" s="132">
        <f>sum('Transportation and Industrial G'!R$33)*10^9*'Assumptions (O&amp;G Upstream)'!S$309/'Assumptions (O&amp;G Upstream)'!S$319/10^9*'Inflation GDP Population'!$S$18/'Inflation GDP Population'!R$18</f>
        <v>0.03838733369</v>
      </c>
      <c r="U58" s="132">
        <f>sum('Transportation and Industrial G'!S$33)*10^9*'Assumptions (O&amp;G Upstream)'!T$309/'Assumptions (O&amp;G Upstream)'!T$319/10^9*'Inflation GDP Population'!$S$18/'Inflation GDP Population'!S$18</f>
        <v>0.04217971111</v>
      </c>
      <c r="V58" s="132">
        <f>sum('Transportation and Industrial G'!T$33)*10^9*'Assumptions (O&amp;G Upstream)'!U$309/'Assumptions (O&amp;G Upstream)'!U$319/10^9*'Inflation GDP Population'!$S$18/'Inflation GDP Population'!T$18</f>
        <v>0.0525523856</v>
      </c>
      <c r="W58" s="132">
        <f>sum('Transportation and Industrial G'!U$33)*10^9*'Assumptions (O&amp;G Upstream)'!V$309/'Assumptions (O&amp;G Upstream)'!V$319/10^9*'Inflation GDP Population'!$S$18/'Inflation GDP Population'!U$18</f>
        <v>0.05512582614</v>
      </c>
      <c r="X58" s="132">
        <f>sum('Transportation and Industrial G'!V$33)*10^9*'Assumptions (O&amp;G Upstream)'!W$309/'Assumptions (O&amp;G Upstream)'!W$319/10^9*'Inflation GDP Population'!$S$18/'Inflation GDP Population'!V$18</f>
        <v>0.05690325855</v>
      </c>
      <c r="Y58" s="132">
        <f>sum('Transportation and Industrial G'!W$33)*10^9*'Assumptions (O&amp;G Upstream)'!X$309/'Assumptions (O&amp;G Upstream)'!X$319/10^9*'Inflation GDP Population'!$S$18/'Inflation GDP Population'!W$18</f>
        <v>0.05837000855</v>
      </c>
      <c r="Z58" s="132">
        <f>sum('Transportation and Industrial G'!X$33)*10^9*'Assumptions (O&amp;G Upstream)'!Y$309/'Assumptions (O&amp;G Upstream)'!Y$319/10^9*'Inflation GDP Population'!$S$18/'Inflation GDP Population'!X$18</f>
        <v>0.05794776031</v>
      </c>
      <c r="AA58" s="132">
        <f>sum('Transportation and Industrial G'!Y$33)*10^9*'Assumptions (O&amp;G Upstream)'!Z$309/'Assumptions (O&amp;G Upstream)'!Z$319/10^9*'Inflation GDP Population'!$S$18/'Inflation GDP Population'!Y$18</f>
        <v>0.05937008872</v>
      </c>
      <c r="AB58" s="132">
        <f>sum('Transportation and Industrial G'!Z$33)*10^9*'Assumptions (O&amp;G Upstream)'!AA$309/'Assumptions (O&amp;G Upstream)'!AA$319/10^9*'Inflation GDP Population'!$S$18/'Inflation GDP Population'!Z$18</f>
        <v>0.06199613763</v>
      </c>
      <c r="AC58" s="132">
        <f>sum('Transportation and Industrial G'!AA$33)*10^9*'Assumptions (O&amp;G Upstream)'!AB$309/'Assumptions (O&amp;G Upstream)'!AB$319/10^9*'Inflation GDP Population'!$S$18/'Inflation GDP Population'!AA$18</f>
        <v>0.06425279147</v>
      </c>
      <c r="AD58" s="132">
        <f>sum('Transportation and Industrial G'!AB$33)*10^9*'Assumptions (O&amp;G Upstream)'!AC$309/'Assumptions (O&amp;G Upstream)'!AC$319/10^9*'Inflation GDP Population'!$S$18/'Inflation GDP Population'!AB$18</f>
        <v>0.06601440288</v>
      </c>
      <c r="AE58" s="132">
        <f>sum('Transportation and Industrial G'!AC$33)*10^9*'Assumptions (O&amp;G Upstream)'!AD$309/'Assumptions (O&amp;G Upstream)'!AD$319/10^9*'Inflation GDP Population'!$S$18/'Inflation GDP Population'!AC$18</f>
        <v>0.06792054984</v>
      </c>
      <c r="AF58" s="132">
        <f>sum('Transportation and Industrial G'!AD$33)*10^9*'Assumptions (O&amp;G Upstream)'!AE$309/'Assumptions (O&amp;G Upstream)'!AE$319/10^9*'Inflation GDP Population'!$S$18/'Inflation GDP Population'!AD$18</f>
        <v>0.0693245296</v>
      </c>
      <c r="AG58" s="132">
        <f>sum('Transportation and Industrial G'!AE$33)*10^9*'Assumptions (O&amp;G Upstream)'!AF$309/'Assumptions (O&amp;G Upstream)'!AF$319/10^9*'Inflation GDP Population'!$S$18/'Inflation GDP Population'!AE$18</f>
        <v>0.07087386658</v>
      </c>
      <c r="AH58" s="132">
        <f>sum('Transportation and Industrial G'!AF$33)*10^9*'Assumptions (O&amp;G Upstream)'!AG$309/'Assumptions (O&amp;G Upstream)'!AG$319/10^9*'Inflation GDP Population'!$S$18/'Inflation GDP Population'!AF$18</f>
        <v>0.07194393175</v>
      </c>
      <c r="AI58" s="132">
        <f>sum('Transportation and Industrial G'!AG$33)*10^9*'Assumptions (O&amp;G Upstream)'!AH$309/'Assumptions (O&amp;G Upstream)'!AH$319/10^9*'Inflation GDP Population'!$S$18/'Inflation GDP Population'!AG$18</f>
        <v>0.07339880759</v>
      </c>
      <c r="AJ58" s="132">
        <f>sum('Transportation and Industrial G'!AH$33)*10^9*'Assumptions (O&amp;G Upstream)'!AI$309/'Assumptions (O&amp;G Upstream)'!AI$319/10^9*'Inflation GDP Population'!$S$18/'Inflation GDP Population'!AH$18</f>
        <v>0.07426430768</v>
      </c>
      <c r="AK58" s="132">
        <f>sum('Transportation and Industrial G'!AI$33)*10^9*'Assumptions (O&amp;G Upstream)'!AJ$309/'Assumptions (O&amp;G Upstream)'!AJ$319/10^9*'Inflation GDP Population'!$S$18/'Inflation GDP Population'!AI$18</f>
        <v>0.07641616568</v>
      </c>
      <c r="AL58" s="132">
        <f>sum('Transportation and Industrial G'!AJ$33)*10^9*'Assumptions (O&amp;G Upstream)'!AK$309/'Assumptions (O&amp;G Upstream)'!AK$319/10^9*'Inflation GDP Population'!$S$18/'Inflation GDP Population'!AJ$18</f>
        <v>0.07687017782</v>
      </c>
      <c r="AM58" s="132">
        <f>sum('Transportation and Industrial G'!AK$33)*10^9*'Assumptions (O&amp;G Upstream)'!AL$309/'Assumptions (O&amp;G Upstream)'!AL$319/10^9*'Inflation GDP Population'!$S$18/'Inflation GDP Population'!AK$18</f>
        <v>0.07809607316</v>
      </c>
      <c r="AN58" s="132">
        <f>sum('Transportation and Industrial G'!AL$33)*10^9*'Assumptions (O&amp;G Upstream)'!AM$309/'Assumptions (O&amp;G Upstream)'!AM$319/10^9*'Inflation GDP Population'!$S$18/'Inflation GDP Population'!AL$18</f>
        <v>0.07964877782</v>
      </c>
      <c r="AO58" s="132">
        <f>sum('Transportation and Industrial G'!AM$33)*10^9*'Assumptions (O&amp;G Upstream)'!AN$309/'Assumptions (O&amp;G Upstream)'!AN$319/10^9*'Inflation GDP Population'!$S$18/'Inflation GDP Population'!AM$18</f>
        <v>0.07935717451</v>
      </c>
      <c r="AP58" s="132">
        <f>sum('Transportation and Industrial G'!AN$33)*10^9*'Assumptions (O&amp;G Upstream)'!AO$309/'Assumptions (O&amp;G Upstream)'!AO$319/10^9*'Inflation GDP Population'!$S$18/'Inflation GDP Population'!AN$18</f>
        <v>0.08030177921</v>
      </c>
      <c r="AQ58" s="132">
        <f>sum('Transportation and Industrial G'!AO$33)*10^9*'Assumptions (O&amp;G Upstream)'!AP$309/'Assumptions (O&amp;G Upstream)'!AP$319/10^9*'Inflation GDP Population'!$S$18/'Inflation GDP Population'!AO$18</f>
        <v>0.08090155034</v>
      </c>
      <c r="AR58" s="132">
        <f>sum('Transportation and Industrial G'!AP$33)*10^9*'Assumptions (O&amp;G Upstream)'!AQ$309/'Assumptions (O&amp;G Upstream)'!AQ$319/10^9*'Inflation GDP Population'!$S$18/'Inflation GDP Population'!AP$18</f>
        <v>0.08208430402</v>
      </c>
      <c r="AS58" s="132">
        <f>sum('Transportation and Industrial G'!AQ$33)*10^9*'Assumptions (O&amp;G Upstream)'!AR$309/'Assumptions (O&amp;G Upstream)'!AR$319/10^9*'Inflation GDP Population'!$S$18/'Inflation GDP Population'!AQ$18</f>
        <v>0.08258461479</v>
      </c>
      <c r="AT58" s="132">
        <f>sum('Transportation and Industrial G'!AR$33)*10^9*'Assumptions (O&amp;G Upstream)'!AS$309/'Assumptions (O&amp;G Upstream)'!AS$319/10^9*'Inflation GDP Population'!$S$18/'Inflation GDP Population'!AR$18</f>
        <v>0.08371339689</v>
      </c>
      <c r="AU58" s="132">
        <f>sum('Transportation and Industrial G'!AS$33)*10^9*'Assumptions (O&amp;G Upstream)'!AT$309/'Assumptions (O&amp;G Upstream)'!AT$319/10^9*'Inflation GDP Population'!$S$18/'Inflation GDP Population'!AS$18</f>
        <v>0.08398542338</v>
      </c>
      <c r="AV58" s="132">
        <f>sum('Transportation and Industrial G'!AT$33)*10^9*'Assumptions (O&amp;G Upstream)'!AU$309/'Assumptions (O&amp;G Upstream)'!AU$319/10^9*'Inflation GDP Population'!$S$18/'Inflation GDP Population'!AT$18</f>
        <v>0.08448656125</v>
      </c>
      <c r="AW58" s="132">
        <f>sum('Transportation and Industrial G'!AU$33)*10^9*'Assumptions (O&amp;G Upstream)'!AV$309/'Assumptions (O&amp;G Upstream)'!AV$319/10^9*'Inflation GDP Population'!$S$18/'Inflation GDP Population'!AU$18</f>
        <v>0.08500734721</v>
      </c>
      <c r="AX58" s="132">
        <f>sum('Transportation and Industrial G'!AV$33)*10^9*'Assumptions (O&amp;G Upstream)'!AW$309/'Assumptions (O&amp;G Upstream)'!AW$319/10^9*'Inflation GDP Population'!$S$18/'Inflation GDP Population'!AV$18</f>
        <v>0.08537834398</v>
      </c>
      <c r="AY58" s="132">
        <f>sum('Transportation and Industrial G'!AW$33)*10^9*'Assumptions (O&amp;G Upstream)'!AX$309/'Assumptions (O&amp;G Upstream)'!AX$319/10^9*'Inflation GDP Population'!$S$18/'Inflation GDP Population'!AW$18</f>
        <v>0.08572537193</v>
      </c>
      <c r="AZ58" s="132">
        <f>sum('Transportation and Industrial G'!AX$33)*10^9*'Assumptions (O&amp;G Upstream)'!AY$309/'Assumptions (O&amp;G Upstream)'!AY$319/10^9*'Inflation GDP Population'!$S$18/'Inflation GDP Population'!AX$18</f>
        <v>0.08609700746</v>
      </c>
      <c r="BA58" s="132">
        <f>sum('Transportation and Industrial G'!AY$33)*10^9*'Assumptions (O&amp;G Upstream)'!AZ$309/'Assumptions (O&amp;G Upstream)'!AZ$319/10^9*'Inflation GDP Population'!$S$18/'Inflation GDP Population'!AY$18</f>
        <v>0.08629475631</v>
      </c>
      <c r="BB58" s="132">
        <f>sum('Transportation and Industrial G'!AZ$33)*10^9*'Assumptions (O&amp;G Upstream)'!BA$309/'Assumptions (O&amp;G Upstream)'!BA$319/10^9*'Inflation GDP Population'!$S$18/'Inflation GDP Population'!AZ$18</f>
        <v>0.08643738619</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7.611816595</v>
      </c>
      <c r="E59" s="132">
        <f>sum('Assumptions (NG non-electricity'!C$7)*10^15*'Assumptions (O&amp;G Upstream)'!D$312/'Assumptions (O&amp;G Upstream)'!D$320/10^9/10^3*'Inflation GDP Population'!$S$18/'Inflation GDP Population'!C$18</f>
        <v>5.698012809</v>
      </c>
      <c r="F59" s="132">
        <f>sum('Assumptions (NG non-electricity'!D$7)*10^15*'Assumptions (O&amp;G Upstream)'!E$312/'Assumptions (O&amp;G Upstream)'!E$320/10^9/10^3*'Inflation GDP Population'!$S$18/'Inflation GDP Population'!D$18</f>
        <v>4.987578037</v>
      </c>
      <c r="G59" s="132">
        <f>sum('Assumptions (NG non-electricity'!E$7)*10^15*'Assumptions (O&amp;G Upstream)'!F$312/'Assumptions (O&amp;G Upstream)'!F$320/10^9/10^3*'Inflation GDP Population'!$S$18/'Inflation GDP Population'!E$18</f>
        <v>7.65207956</v>
      </c>
      <c r="H59" s="132">
        <f>sum('Assumptions (NG non-electricity'!F$7)*10^15*'Assumptions (O&amp;G Upstream)'!G$312/'Assumptions (O&amp;G Upstream)'!G$320/10^9/10^3*'Inflation GDP Population'!$S$18/'Inflation GDP Population'!F$18</f>
        <v>8.23219082</v>
      </c>
      <c r="I59" s="132">
        <f>sum('Assumptions (NG non-electricity'!G$7)*10^15*'Assumptions (O&amp;G Upstream)'!H$312/'Assumptions (O&amp;G Upstream)'!H$320/10^9/10^3*'Inflation GDP Population'!$S$18/'Inflation GDP Population'!G$18</f>
        <v>10.97139571</v>
      </c>
      <c r="J59" s="132">
        <f>sum('Assumptions (NG non-electricity'!H$7)*10^15*'Assumptions (O&amp;G Upstream)'!I$312/'Assumptions (O&amp;G Upstream)'!I$320/10^9/10^3*'Inflation GDP Population'!$S$18/'Inflation GDP Population'!H$18</f>
        <v>8.837768094</v>
      </c>
      <c r="K59" s="132">
        <f>sum('Assumptions (NG non-electricity'!I$7)*10^15*'Assumptions (O&amp;G Upstream)'!J$312/'Assumptions (O&amp;G Upstream)'!J$320/10^9/10^3*'Inflation GDP Population'!$S$18/'Inflation GDP Population'!I$18</f>
        <v>9.256655497</v>
      </c>
      <c r="L59" s="132">
        <f>sum('Assumptions (NG non-electricity'!J$7)*10^15*'Assumptions (O&amp;G Upstream)'!K$312/'Assumptions (O&amp;G Upstream)'!K$320/10^9/10^3*'Inflation GDP Population'!$S$18/'Inflation GDP Population'!J$18</f>
        <v>10.82079761</v>
      </c>
      <c r="M59" s="132">
        <f>sum('Assumptions (NG non-electricity'!K$7)*10^15*'Assumptions (O&amp;G Upstream)'!L$312/'Assumptions (O&amp;G Upstream)'!L$320/10^9/10^3*'Inflation GDP Population'!$S$18/'Inflation GDP Population'!K$18</f>
        <v>4.605192702</v>
      </c>
      <c r="N59" s="132">
        <f>sum('Assumptions (NG non-electricity'!L$7)*10^15*'Assumptions (O&amp;G Upstream)'!M$312/'Assumptions (O&amp;G Upstream)'!M$320/10^9/10^3*'Inflation GDP Population'!$S$18/'Inflation GDP Population'!L$18</f>
        <v>5.623187364</v>
      </c>
      <c r="O59" s="132">
        <f>sum('Assumptions (NG non-electricity'!M$7)*10^15*'Assumptions (O&amp;G Upstream)'!N$312/'Assumptions (O&amp;G Upstream)'!N$320/10^9/10^3*'Inflation GDP Population'!$S$18/'Inflation GDP Population'!M$18</f>
        <v>5.205254511</v>
      </c>
      <c r="P59" s="132">
        <f>sum('Assumptions (NG non-electricity'!N$7)*10^15*'Assumptions (O&amp;G Upstream)'!O$312/'Assumptions (O&amp;G Upstream)'!O$320/10^9/10^3*'Inflation GDP Population'!$S$18/'Inflation GDP Population'!N$18</f>
        <v>3.586072072</v>
      </c>
      <c r="Q59" s="132">
        <f>sum('Assumptions (NG non-electricity'!O$7)*10^15*'Assumptions (O&amp;G Upstream)'!P$312/'Assumptions (O&amp;G Upstream)'!P$320/10^9/10^3*'Inflation GDP Population'!$S$18/'Inflation GDP Population'!O$18</f>
        <v>4.702582879</v>
      </c>
      <c r="R59" s="132">
        <f>sum('Assumptions (NG non-electricity'!P$7)*10^15*'Assumptions (O&amp;G Upstream)'!Q$312/'Assumptions (O&amp;G Upstream)'!Q$320/10^9/10^3*'Inflation GDP Population'!$S$18/'Inflation GDP Population'!P$18</f>
        <v>5.47143936</v>
      </c>
      <c r="S59" s="132">
        <f>sum('Assumptions (NG non-electricity'!Q$7)*10^15*'Assumptions (O&amp;G Upstream)'!R$312/'Assumptions (O&amp;G Upstream)'!R$320/10^9/10^3*'Inflation GDP Population'!$S$18/'Inflation GDP Population'!Q$18</f>
        <v>3.196724294</v>
      </c>
      <c r="T59" s="132">
        <f>sum('Assumptions (NG non-electricity'!R$7)*10^15*'Assumptions (O&amp;G Upstream)'!S$312/'Assumptions (O&amp;G Upstream)'!S$320/10^9/10^3*'Inflation GDP Population'!$S$18/'Inflation GDP Population'!R$18</f>
        <v>3.27816047</v>
      </c>
      <c r="U59" s="132">
        <f>sum('Assumptions (NG non-electricity'!S$7)*10^15*'Assumptions (O&amp;G Upstream)'!T$312/'Assumptions (O&amp;G Upstream)'!T$320/10^9/10^3*'Inflation GDP Population'!$S$18/'Inflation GDP Population'!S$18</f>
        <v>3.968064788</v>
      </c>
      <c r="V59" s="132">
        <f>sum('Assumptions (NG non-electricity'!T$7)*10^15*'Assumptions (O&amp;G Upstream)'!U$312/'Assumptions (O&amp;G Upstream)'!U$320/10^9/10^3*'Inflation GDP Population'!$S$18/'Inflation GDP Population'!T$18</f>
        <v>4.148730368</v>
      </c>
      <c r="W59" s="132">
        <f>sum('Assumptions (NG non-electricity'!U$7)*10^15*'Assumptions (O&amp;G Upstream)'!V$312/'Assumptions (O&amp;G Upstream)'!V$320/10^9/10^3*'Inflation GDP Population'!$S$18/'Inflation GDP Population'!U$18</f>
        <v>4.016911401</v>
      </c>
      <c r="X59" s="132">
        <f>sum('Assumptions (NG non-electricity'!V$7)*10^15*'Assumptions (O&amp;G Upstream)'!W$312/'Assumptions (O&amp;G Upstream)'!W$320/10^9/10^3*'Inflation GDP Population'!$S$18/'Inflation GDP Population'!V$18</f>
        <v>4.167321631</v>
      </c>
      <c r="Y59" s="132">
        <f>sum('Assumptions (NG non-electricity'!W$7)*10^15*'Assumptions (O&amp;G Upstream)'!X$312/'Assumptions (O&amp;G Upstream)'!X$320/10^9/10^3*'Inflation GDP Population'!$S$18/'Inflation GDP Population'!W$18</f>
        <v>4.122549543</v>
      </c>
      <c r="Z59" s="132">
        <f>sum('Assumptions (NG non-electricity'!X$7)*10^15*'Assumptions (O&amp;G Upstream)'!Y$312/'Assumptions (O&amp;G Upstream)'!Y$320/10^9/10^3*'Inflation GDP Population'!$S$18/'Inflation GDP Population'!X$18</f>
        <v>4.190999099</v>
      </c>
      <c r="AA59" s="132">
        <f>sum('Assumptions (NG non-electricity'!Y$7)*10^15*'Assumptions (O&amp;G Upstream)'!Z$312/'Assumptions (O&amp;G Upstream)'!Z$320/10^9/10^3*'Inflation GDP Population'!$S$18/'Inflation GDP Population'!Y$18</f>
        <v>4.433873039</v>
      </c>
      <c r="AB59" s="132">
        <f>sum('Assumptions (NG non-electricity'!Z$7)*10^15*'Assumptions (O&amp;G Upstream)'!AA$312/'Assumptions (O&amp;G Upstream)'!AA$320/10^9/10^3*'Inflation GDP Population'!$S$18/'Inflation GDP Population'!Z$18</f>
        <v>4.745812644</v>
      </c>
      <c r="AC59" s="132">
        <f>sum('Assumptions (NG non-electricity'!AA$7)*10^15*'Assumptions (O&amp;G Upstream)'!AB$312/'Assumptions (O&amp;G Upstream)'!AB$320/10^9/10^3*'Inflation GDP Population'!$S$18/'Inflation GDP Population'!AA$18</f>
        <v>5.139077854</v>
      </c>
      <c r="AD59" s="132">
        <f>sum('Assumptions (NG non-electricity'!AB$7)*10^15*'Assumptions (O&amp;G Upstream)'!AC$312/'Assumptions (O&amp;G Upstream)'!AC$320/10^9/10^3*'Inflation GDP Population'!$S$18/'Inflation GDP Population'!AB$18</f>
        <v>5.309659081</v>
      </c>
      <c r="AE59" s="132">
        <f>sum('Assumptions (NG non-electricity'!AC$7)*10^15*'Assumptions (O&amp;G Upstream)'!AD$312/'Assumptions (O&amp;G Upstream)'!AD$320/10^9/10^3*'Inflation GDP Population'!$S$18/'Inflation GDP Population'!AC$18</f>
        <v>5.411539272</v>
      </c>
      <c r="AF59" s="132">
        <f>sum('Assumptions (NG non-electricity'!AD$7)*10^15*'Assumptions (O&amp;G Upstream)'!AE$312/'Assumptions (O&amp;G Upstream)'!AE$320/10^9/10^3*'Inflation GDP Population'!$S$18/'Inflation GDP Population'!AD$18</f>
        <v>5.596676366</v>
      </c>
      <c r="AG59" s="132">
        <f>sum('Assumptions (NG non-electricity'!AE$7)*10^15*'Assumptions (O&amp;G Upstream)'!AF$312/'Assumptions (O&amp;G Upstream)'!AF$320/10^9/10^3*'Inflation GDP Population'!$S$18/'Inflation GDP Population'!AE$18</f>
        <v>5.68908434</v>
      </c>
      <c r="AH59" s="132">
        <f>sum('Assumptions (NG non-electricity'!AF$7)*10^15*'Assumptions (O&amp;G Upstream)'!AG$312/'Assumptions (O&amp;G Upstream)'!AG$320/10^9/10^3*'Inflation GDP Population'!$S$18/'Inflation GDP Population'!AF$18</f>
        <v>5.809884355</v>
      </c>
      <c r="AI59" s="132">
        <f>sum('Assumptions (NG non-electricity'!AG$7)*10^15*'Assumptions (O&amp;G Upstream)'!AH$312/'Assumptions (O&amp;G Upstream)'!AH$320/10^9/10^3*'Inflation GDP Population'!$S$18/'Inflation GDP Population'!AG$18</f>
        <v>5.85071109</v>
      </c>
      <c r="AJ59" s="132">
        <f>sum('Assumptions (NG non-electricity'!AH$7)*10^15*'Assumptions (O&amp;G Upstream)'!AI$312/'Assumptions (O&amp;G Upstream)'!AI$320/10^9/10^3*'Inflation GDP Population'!$S$18/'Inflation GDP Population'!AH$18</f>
        <v>6.125962505</v>
      </c>
      <c r="AK59" s="132">
        <f>sum('Assumptions (NG non-electricity'!AI$7)*10^15*'Assumptions (O&amp;G Upstream)'!AJ$312/'Assumptions (O&amp;G Upstream)'!AJ$320/10^9/10^3*'Inflation GDP Population'!$S$18/'Inflation GDP Population'!AI$18</f>
        <v>6.287945287</v>
      </c>
      <c r="AL59" s="132">
        <f>sum('Assumptions (NG non-electricity'!AJ$7)*10^15*'Assumptions (O&amp;G Upstream)'!AK$312/'Assumptions (O&amp;G Upstream)'!AK$320/10^9/10^3*'Inflation GDP Population'!$S$18/'Inflation GDP Population'!AJ$18</f>
        <v>6.426483026</v>
      </c>
      <c r="AM59" s="132">
        <f>sum('Assumptions (NG non-electricity'!AK$7)*10^15*'Assumptions (O&amp;G Upstream)'!AL$312/'Assumptions (O&amp;G Upstream)'!AL$320/10^9/10^3*'Inflation GDP Population'!$S$18/'Inflation GDP Population'!AK$18</f>
        <v>6.566142151</v>
      </c>
      <c r="AN59" s="132">
        <f>sum('Assumptions (NG non-electricity'!AL$7)*10^15*'Assumptions (O&amp;G Upstream)'!AM$312/'Assumptions (O&amp;G Upstream)'!AM$320/10^9/10^3*'Inflation GDP Population'!$S$18/'Inflation GDP Population'!AL$18</f>
        <v>6.76743003</v>
      </c>
      <c r="AO59" s="132">
        <f>sum('Assumptions (NG non-electricity'!AM$7)*10^15*'Assumptions (O&amp;G Upstream)'!AN$312/'Assumptions (O&amp;G Upstream)'!AN$320/10^9/10^3*'Inflation GDP Population'!$S$18/'Inflation GDP Population'!AM$18</f>
        <v>6.877546732</v>
      </c>
      <c r="AP59" s="132">
        <f>sum('Assumptions (NG non-electricity'!AN$7)*10^15*'Assumptions (O&amp;G Upstream)'!AO$312/'Assumptions (O&amp;G Upstream)'!AO$320/10^9/10^3*'Inflation GDP Population'!$S$18/'Inflation GDP Population'!AN$18</f>
        <v>6.971893525</v>
      </c>
      <c r="AQ59" s="132">
        <f>sum('Assumptions (NG non-electricity'!AO$7)*10^15*'Assumptions (O&amp;G Upstream)'!AP$312/'Assumptions (O&amp;G Upstream)'!AP$320/10^9/10^3*'Inflation GDP Population'!$S$18/'Inflation GDP Population'!AO$18</f>
        <v>7.087377334</v>
      </c>
      <c r="AR59" s="132">
        <f>sum('Assumptions (NG non-electricity'!AP$7)*10^15*'Assumptions (O&amp;G Upstream)'!AQ$312/'Assumptions (O&amp;G Upstream)'!AQ$320/10^9/10^3*'Inflation GDP Population'!$S$18/'Inflation GDP Population'!AP$18</f>
        <v>7.270029654</v>
      </c>
      <c r="AS59" s="132">
        <f>sum('Assumptions (NG non-electricity'!AQ$7)*10^15*'Assumptions (O&amp;G Upstream)'!AR$312/'Assumptions (O&amp;G Upstream)'!AR$320/10^9/10^3*'Inflation GDP Population'!$S$18/'Inflation GDP Population'!AQ$18</f>
        <v>7.331682764</v>
      </c>
      <c r="AT59" s="132">
        <f>sum('Assumptions (NG non-electricity'!AR$7)*10^15*'Assumptions (O&amp;G Upstream)'!AS$312/'Assumptions (O&amp;G Upstream)'!AS$320/10^9/10^3*'Inflation GDP Population'!$S$18/'Inflation GDP Population'!AR$18</f>
        <v>7.48969269</v>
      </c>
      <c r="AU59" s="132">
        <f>sum('Assumptions (NG non-electricity'!AS$7)*10^15*'Assumptions (O&amp;G Upstream)'!AT$312/'Assumptions (O&amp;G Upstream)'!AT$320/10^9/10^3*'Inflation GDP Population'!$S$18/'Inflation GDP Population'!AS$18</f>
        <v>7.685727285</v>
      </c>
      <c r="AV59" s="132">
        <f>sum('Assumptions (NG non-electricity'!AT$7)*10^15*'Assumptions (O&amp;G Upstream)'!AU$312/'Assumptions (O&amp;G Upstream)'!AU$320/10^9/10^3*'Inflation GDP Population'!$S$18/'Inflation GDP Population'!AT$18</f>
        <v>7.920070845</v>
      </c>
      <c r="AW59" s="132">
        <f>sum('Assumptions (NG non-electricity'!AU$7)*10^15*'Assumptions (O&amp;G Upstream)'!AV$312/'Assumptions (O&amp;G Upstream)'!AV$320/10^9/10^3*'Inflation GDP Population'!$S$18/'Inflation GDP Population'!AU$18</f>
        <v>8.147415257</v>
      </c>
      <c r="AX59" s="132">
        <f>sum('Assumptions (NG non-electricity'!AV$7)*10^15*'Assumptions (O&amp;G Upstream)'!AW$312/'Assumptions (O&amp;G Upstream)'!AW$320/10^9/10^3*'Inflation GDP Population'!$S$18/'Inflation GDP Population'!AV$18</f>
        <v>8.338915995</v>
      </c>
      <c r="AY59" s="132">
        <f>sum('Assumptions (NG non-electricity'!AW$7)*10^15*'Assumptions (O&amp;G Upstream)'!AX$312/'Assumptions (O&amp;G Upstream)'!AX$320/10^9/10^3*'Inflation GDP Population'!$S$18/'Inflation GDP Population'!AW$18</f>
        <v>8.567717733</v>
      </c>
      <c r="AZ59" s="132">
        <f>sum('Assumptions (NG non-electricity'!AX$7)*10^15*'Assumptions (O&amp;G Upstream)'!AY$312/'Assumptions (O&amp;G Upstream)'!AY$320/10^9/10^3*'Inflation GDP Population'!$S$18/'Inflation GDP Population'!AX$18</f>
        <v>8.913750313</v>
      </c>
      <c r="BA59" s="132">
        <f>sum('Assumptions (NG non-electricity'!AY$7)*10^15*'Assumptions (O&amp;G Upstream)'!AZ$312/'Assumptions (O&amp;G Upstream)'!AZ$320/10^9/10^3*'Inflation GDP Population'!$S$18/'Inflation GDP Population'!AY$18</f>
        <v>9.209059408</v>
      </c>
      <c r="BB59" s="132">
        <f>sum('Assumptions (NG non-electricity'!AZ$7)*10^15*'Assumptions (O&amp;G Upstream)'!BA$312/'Assumptions (O&amp;G Upstream)'!BA$320/10^9/10^3*'Inflation GDP Population'!$S$18/'Inflation GDP Population'!AZ$18</f>
        <v>9.48313315</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0.3548932452</v>
      </c>
      <c r="E60" s="132">
        <f>sum('Assumptions (NG non-electricity'!C$3)*10^15*'Assumptions (O&amp;G Upstream)'!D$312/'Assumptions (O&amp;G Upstream)'!D$320/10^9/10^3*'Inflation GDP Population'!$S$18/'Inflation GDP Population'!C$18</f>
        <v>0.3000022325</v>
      </c>
      <c r="F60" s="132">
        <f>sum('Assumptions (NG non-electricity'!D$3)*10^15*'Assumptions (O&amp;G Upstream)'!E$312/'Assumptions (O&amp;G Upstream)'!E$320/10^9/10^3*'Inflation GDP Population'!$S$18/'Inflation GDP Population'!D$18</f>
        <v>0.2637930972</v>
      </c>
      <c r="G60" s="132">
        <f>sum('Assumptions (NG non-electricity'!E$3)*10^15*'Assumptions (O&amp;G Upstream)'!F$312/'Assumptions (O&amp;G Upstream)'!F$320/10^9/10^3*'Inflation GDP Population'!$S$18/'Inflation GDP Population'!E$18</f>
        <v>0.4077180481</v>
      </c>
      <c r="H60" s="132">
        <f>sum('Assumptions (NG non-electricity'!F$3)*10^15*'Assumptions (O&amp;G Upstream)'!G$312/'Assumptions (O&amp;G Upstream)'!G$320/10^9/10^3*'Inflation GDP Population'!$S$18/'Inflation GDP Population'!F$18</f>
        <v>0.4058297516</v>
      </c>
      <c r="I60" s="132">
        <f>sum('Assumptions (NG non-electricity'!G$3)*10^15*'Assumptions (O&amp;G Upstream)'!H$312/'Assumptions (O&amp;G Upstream)'!H$320/10^9/10^3*'Inflation GDP Population'!$S$18/'Inflation GDP Population'!G$18</f>
        <v>0.6047093026</v>
      </c>
      <c r="J60" s="132">
        <f>sum('Assumptions (NG non-electricity'!H$3)*10^15*'Assumptions (O&amp;G Upstream)'!I$312/'Assumptions (O&amp;G Upstream)'!I$320/10^9/10^3*'Inflation GDP Population'!$S$18/'Inflation GDP Population'!H$18</f>
        <v>0.4336037831</v>
      </c>
      <c r="K60" s="132">
        <f>sum('Assumptions (NG non-electricity'!I$3)*10^15*'Assumptions (O&amp;G Upstream)'!J$312/'Assumptions (O&amp;G Upstream)'!J$320/10^9/10^3*'Inflation GDP Population'!$S$18/'Inflation GDP Population'!I$18</f>
        <v>0.4522518348</v>
      </c>
      <c r="L60" s="132">
        <f>sum('Assumptions (NG non-electricity'!J$3)*10^15*'Assumptions (O&amp;G Upstream)'!K$312/'Assumptions (O&amp;G Upstream)'!K$320/10^9/10^3*'Inflation GDP Population'!$S$18/'Inflation GDP Population'!J$18</f>
        <v>0.6009724063</v>
      </c>
      <c r="M60" s="132">
        <f>sum('Assumptions (NG non-electricity'!K$3)*10^15*'Assumptions (O&amp;G Upstream)'!L$312/'Assumptions (O&amp;G Upstream)'!L$320/10^9/10^3*'Inflation GDP Population'!$S$18/'Inflation GDP Population'!K$18</f>
        <v>0.2666785123</v>
      </c>
      <c r="N60" s="132">
        <f>sum('Assumptions (NG non-electricity'!L$3)*10^15*'Assumptions (O&amp;G Upstream)'!M$312/'Assumptions (O&amp;G Upstream)'!M$320/10^9/10^3*'Inflation GDP Population'!$S$18/'Inflation GDP Population'!L$18</f>
        <v>0.3267196952</v>
      </c>
      <c r="O60" s="132">
        <f>sum('Assumptions (NG non-electricity'!M$3)*10^15*'Assumptions (O&amp;G Upstream)'!N$312/'Assumptions (O&amp;G Upstream)'!N$320/10^9/10^3*'Inflation GDP Population'!$S$18/'Inflation GDP Population'!M$18</f>
        <v>0.2880258172</v>
      </c>
      <c r="P60" s="132">
        <f>sum('Assumptions (NG non-electricity'!N$3)*10^15*'Assumptions (O&amp;G Upstream)'!O$312/'Assumptions (O&amp;G Upstream)'!O$320/10^9/10^3*'Inflation GDP Population'!$S$18/'Inflation GDP Population'!N$18</f>
        <v>0.1983498883</v>
      </c>
      <c r="Q60" s="132">
        <f>sum('Assumptions (NG non-electricity'!O$3)*10^15*'Assumptions (O&amp;G Upstream)'!P$312/'Assumptions (O&amp;G Upstream)'!P$320/10^9/10^3*'Inflation GDP Population'!$S$18/'Inflation GDP Population'!O$18</f>
        <v>0.2998233385</v>
      </c>
      <c r="R60" s="132">
        <f>sum('Assumptions (NG non-electricity'!P$3)*10^15*'Assumptions (O&amp;G Upstream)'!Q$312/'Assumptions (O&amp;G Upstream)'!Q$320/10^9/10^3*'Inflation GDP Population'!$S$18/'Inflation GDP Population'!P$18</f>
        <v>0.3670467011</v>
      </c>
      <c r="S60" s="132">
        <f>sum('Assumptions (NG non-electricity'!Q$3)*10^15*'Assumptions (O&amp;G Upstream)'!R$312/'Assumptions (O&amp;G Upstream)'!R$320/10^9/10^3*'Inflation GDP Population'!$S$18/'Inflation GDP Population'!Q$18</f>
        <v>0.2060866645</v>
      </c>
      <c r="T60" s="132">
        <f>sum('Assumptions (NG non-electricity'!R$3)*10^15*'Assumptions (O&amp;G Upstream)'!S$312/'Assumptions (O&amp;G Upstream)'!S$320/10^9/10^3*'Inflation GDP Population'!$S$18/'Inflation GDP Population'!R$18</f>
        <v>0.1880638792</v>
      </c>
      <c r="U60" s="132">
        <f>sum('Assumptions (NG non-electricity'!S$3)*10^15*'Assumptions (O&amp;G Upstream)'!T$312/'Assumptions (O&amp;G Upstream)'!T$320/10^9/10^3*'Inflation GDP Population'!$S$18/'Inflation GDP Population'!S$18</f>
        <v>0.2225212259</v>
      </c>
      <c r="V60" s="132">
        <f>sum('Assumptions (NG non-electricity'!T$3)*10^15*'Assumptions (O&amp;G Upstream)'!U$312/'Assumptions (O&amp;G Upstream)'!U$320/10^9/10^3*'Inflation GDP Population'!$S$18/'Inflation GDP Population'!T$18</f>
        <v>0.2321951783</v>
      </c>
      <c r="W60" s="132">
        <f>sum('Assumptions (NG non-electricity'!U$3)*10^15*'Assumptions (O&amp;G Upstream)'!V$312/'Assumptions (O&amp;G Upstream)'!V$320/10^9/10^3*'Inflation GDP Population'!$S$18/'Inflation GDP Population'!U$18</f>
        <v>0.2243835236</v>
      </c>
      <c r="X60" s="132">
        <f>sum('Assumptions (NG non-electricity'!V$3)*10^15*'Assumptions (O&amp;G Upstream)'!W$312/'Assumptions (O&amp;G Upstream)'!W$320/10^9/10^3*'Inflation GDP Population'!$S$18/'Inflation GDP Population'!V$18</f>
        <v>0.2323440028</v>
      </c>
      <c r="Y60" s="132">
        <f>sum('Assumptions (NG non-electricity'!W$3)*10^15*'Assumptions (O&amp;G Upstream)'!X$312/'Assumptions (O&amp;G Upstream)'!X$320/10^9/10^3*'Inflation GDP Population'!$S$18/'Inflation GDP Population'!W$18</f>
        <v>0.2294196839</v>
      </c>
      <c r="Z60" s="132">
        <f>sum('Assumptions (NG non-electricity'!X$3)*10^15*'Assumptions (O&amp;G Upstream)'!Y$312/'Assumptions (O&amp;G Upstream)'!Y$320/10^9/10^3*'Inflation GDP Population'!$S$18/'Inflation GDP Population'!X$18</f>
        <v>0.2328021207</v>
      </c>
      <c r="AA60" s="132">
        <f>sum('Assumptions (NG non-electricity'!Y$3)*10^15*'Assumptions (O&amp;G Upstream)'!Z$312/'Assumptions (O&amp;G Upstream)'!Z$320/10^9/10^3*'Inflation GDP Population'!$S$18/'Inflation GDP Population'!Y$18</f>
        <v>0.2458504688</v>
      </c>
      <c r="AB60" s="132">
        <f>sum('Assumptions (NG non-electricity'!Z$3)*10^15*'Assumptions (O&amp;G Upstream)'!AA$312/'Assumptions (O&amp;G Upstream)'!AA$320/10^9/10^3*'Inflation GDP Population'!$S$18/'Inflation GDP Population'!Z$18</f>
        <v>0.262681986</v>
      </c>
      <c r="AC60" s="132">
        <f>sum('Assumptions (NG non-electricity'!AA$3)*10^15*'Assumptions (O&amp;G Upstream)'!AB$312/'Assumptions (O&amp;G Upstream)'!AB$320/10^9/10^3*'Inflation GDP Population'!$S$18/'Inflation GDP Population'!AA$18</f>
        <v>0.2839552859</v>
      </c>
      <c r="AD60" s="132">
        <f>sum('Assumptions (NG non-electricity'!AB$3)*10^15*'Assumptions (O&amp;G Upstream)'!AC$312/'Assumptions (O&amp;G Upstream)'!AC$320/10^9/10^3*'Inflation GDP Population'!$S$18/'Inflation GDP Population'!AB$18</f>
        <v>0.2928796957</v>
      </c>
      <c r="AE60" s="132">
        <f>sum('Assumptions (NG non-electricity'!AC$3)*10^15*'Assumptions (O&amp;G Upstream)'!AD$312/'Assumptions (O&amp;G Upstream)'!AD$320/10^9/10^3*'Inflation GDP Population'!$S$18/'Inflation GDP Population'!AC$18</f>
        <v>0.2979983046</v>
      </c>
      <c r="AF60" s="132">
        <f>sum('Assumptions (NG non-electricity'!AD$3)*10^15*'Assumptions (O&amp;G Upstream)'!AE$312/'Assumptions (O&amp;G Upstream)'!AE$320/10^9/10^3*'Inflation GDP Population'!$S$18/'Inflation GDP Population'!AD$18</f>
        <v>0.307684554</v>
      </c>
      <c r="AG60" s="132">
        <f>sum('Assumptions (NG non-electricity'!AE$3)*10^15*'Assumptions (O&amp;G Upstream)'!AF$312/'Assumptions (O&amp;G Upstream)'!AF$320/10^9/10^3*'Inflation GDP Population'!$S$18/'Inflation GDP Population'!AE$18</f>
        <v>0.3122570574</v>
      </c>
      <c r="AH60" s="132">
        <f>sum('Assumptions (NG non-electricity'!AF$3)*10^15*'Assumptions (O&amp;G Upstream)'!AG$312/'Assumptions (O&amp;G Upstream)'!AG$320/10^9/10^3*'Inflation GDP Population'!$S$18/'Inflation GDP Population'!AF$18</f>
        <v>0.3183782149</v>
      </c>
      <c r="AI60" s="132">
        <f>sum('Assumptions (NG non-electricity'!AG$3)*10^15*'Assumptions (O&amp;G Upstream)'!AH$312/'Assumptions (O&amp;G Upstream)'!AH$320/10^9/10^3*'Inflation GDP Population'!$S$18/'Inflation GDP Population'!AG$18</f>
        <v>0.3201118599</v>
      </c>
      <c r="AJ60" s="132">
        <f>sum('Assumptions (NG non-electricity'!AH$3)*10^15*'Assumptions (O&amp;G Upstream)'!AI$312/'Assumptions (O&amp;G Upstream)'!AI$320/10^9/10^3*'Inflation GDP Population'!$S$18/'Inflation GDP Population'!AH$18</f>
        <v>0.3346537683</v>
      </c>
      <c r="AK60" s="132">
        <f>sum('Assumptions (NG non-electricity'!AI$3)*10^15*'Assumptions (O&amp;G Upstream)'!AJ$312/'Assumptions (O&amp;G Upstream)'!AJ$320/10^9/10^3*'Inflation GDP Population'!$S$18/'Inflation GDP Population'!AI$18</f>
        <v>0.3429802916</v>
      </c>
      <c r="AL60" s="132">
        <f>sum('Assumptions (NG non-electricity'!AJ$3)*10^15*'Assumptions (O&amp;G Upstream)'!AK$312/'Assumptions (O&amp;G Upstream)'!AK$320/10^9/10^3*'Inflation GDP Population'!$S$18/'Inflation GDP Population'!AJ$18</f>
        <v>0.3500122922</v>
      </c>
      <c r="AM60" s="132">
        <f>sum('Assumptions (NG non-electricity'!AK$3)*10^15*'Assumptions (O&amp;G Upstream)'!AL$312/'Assumptions (O&amp;G Upstream)'!AL$320/10^9/10^3*'Inflation GDP Population'!$S$18/'Inflation GDP Population'!AK$18</f>
        <v>0.3570918843</v>
      </c>
      <c r="AN60" s="132">
        <f>sum('Assumptions (NG non-electricity'!AL$3)*10^15*'Assumptions (O&amp;G Upstream)'!AM$312/'Assumptions (O&amp;G Upstream)'!AM$320/10^9/10^3*'Inflation GDP Population'!$S$18/'Inflation GDP Population'!AL$18</f>
        <v>0.3675049952</v>
      </c>
      <c r="AO60" s="132">
        <f>sum('Assumptions (NG non-electricity'!AM$3)*10^15*'Assumptions (O&amp;G Upstream)'!AN$312/'Assumptions (O&amp;G Upstream)'!AN$320/10^9/10^3*'Inflation GDP Population'!$S$18/'Inflation GDP Population'!AM$18</f>
        <v>0.3729516797</v>
      </c>
      <c r="AP60" s="132">
        <f>sum('Assumptions (NG non-electricity'!AN$3)*10^15*'Assumptions (O&amp;G Upstream)'!AO$312/'Assumptions (O&amp;G Upstream)'!AO$320/10^9/10^3*'Inflation GDP Population'!$S$18/'Inflation GDP Population'!AN$18</f>
        <v>0.3775364211</v>
      </c>
      <c r="AQ60" s="132">
        <f>sum('Assumptions (NG non-electricity'!AO$3)*10^15*'Assumptions (O&amp;G Upstream)'!AP$312/'Assumptions (O&amp;G Upstream)'!AP$320/10^9/10^3*'Inflation GDP Population'!$S$18/'Inflation GDP Population'!AO$18</f>
        <v>0.3832587529</v>
      </c>
      <c r="AR60" s="132">
        <f>sum('Assumptions (NG non-electricity'!AP$3)*10^15*'Assumptions (O&amp;G Upstream)'!AQ$312/'Assumptions (O&amp;G Upstream)'!AQ$320/10^9/10^3*'Inflation GDP Population'!$S$18/'Inflation GDP Population'!AP$18</f>
        <v>0.3925999513</v>
      </c>
      <c r="AS60" s="132">
        <f>sum('Assumptions (NG non-electricity'!AQ$3)*10^15*'Assumptions (O&amp;G Upstream)'!AR$312/'Assumptions (O&amp;G Upstream)'!AR$320/10^9/10^3*'Inflation GDP Population'!$S$18/'Inflation GDP Population'!AQ$18</f>
        <v>0.3953977236</v>
      </c>
      <c r="AT60" s="132">
        <f>sum('Assumptions (NG non-electricity'!AR$3)*10^15*'Assumptions (O&amp;G Upstream)'!AS$312/'Assumptions (O&amp;G Upstream)'!AS$320/10^9/10^3*'Inflation GDP Population'!$S$18/'Inflation GDP Population'!AR$18</f>
        <v>0.403384909</v>
      </c>
      <c r="AU60" s="132">
        <f>sum('Assumptions (NG non-electricity'!AS$3)*10^15*'Assumptions (O&amp;G Upstream)'!AT$312/'Assumptions (O&amp;G Upstream)'!AT$320/10^9/10^3*'Inflation GDP Population'!$S$18/'Inflation GDP Population'!AS$18</f>
        <v>0.413403626</v>
      </c>
      <c r="AV60" s="132">
        <f>sum('Assumptions (NG non-electricity'!AT$3)*10^15*'Assumptions (O&amp;G Upstream)'!AU$312/'Assumptions (O&amp;G Upstream)'!AU$320/10^9/10^3*'Inflation GDP Population'!$S$18/'Inflation GDP Population'!AT$18</f>
        <v>0.4254615978</v>
      </c>
      <c r="AW60" s="132">
        <f>sum('Assumptions (NG non-electricity'!AU$3)*10^15*'Assumptions (O&amp;G Upstream)'!AV$312/'Assumptions (O&amp;G Upstream)'!AV$320/10^9/10^3*'Inflation GDP Population'!$S$18/'Inflation GDP Population'!AU$18</f>
        <v>0.437120611</v>
      </c>
      <c r="AX60" s="132">
        <f>sum('Assumptions (NG non-electricity'!AV$3)*10^15*'Assumptions (O&amp;G Upstream)'!AW$312/'Assumptions (O&amp;G Upstream)'!AW$320/10^9/10^3*'Inflation GDP Population'!$S$18/'Inflation GDP Population'!AV$18</f>
        <v>0.4468370027</v>
      </c>
      <c r="AY60" s="132">
        <f>sum('Assumptions (NG non-electricity'!AW$3)*10^15*'Assumptions (O&amp;G Upstream)'!AX$312/'Assumptions (O&amp;G Upstream)'!AX$320/10^9/10^3*'Inflation GDP Population'!$S$18/'Inflation GDP Population'!AW$18</f>
        <v>0.458532975</v>
      </c>
      <c r="AZ60" s="132">
        <f>sum('Assumptions (NG non-electricity'!AX$3)*10^15*'Assumptions (O&amp;G Upstream)'!AY$312/'Assumptions (O&amp;G Upstream)'!AY$320/10^9/10^3*'Inflation GDP Population'!$S$18/'Inflation GDP Population'!AX$18</f>
        <v>0.476474218</v>
      </c>
      <c r="BA60" s="132">
        <f>sum('Assumptions (NG non-electricity'!AY$3)*10^15*'Assumptions (O&amp;G Upstream)'!AZ$312/'Assumptions (O&amp;G Upstream)'!AZ$320/10^9/10^3*'Inflation GDP Population'!$S$18/'Inflation GDP Population'!AY$18</f>
        <v>0.4916716845</v>
      </c>
      <c r="BB60" s="132">
        <f>sum('Assumptions (NG non-electricity'!AZ$3)*10^15*'Assumptions (O&amp;G Upstream)'!BA$312/'Assumptions (O&amp;G Upstream)'!BA$320/10^9/10^3*'Inflation GDP Population'!$S$18/'Inflation GDP Population'!AZ$18</f>
        <v>0.5057082743</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0.3657084532</v>
      </c>
      <c r="E61" s="132">
        <f>sum('Assumptions (NG non-electricity'!C$8)*10^15*'Assumptions (O&amp;G Upstream)'!D$312/'Assumptions (O&amp;G Upstream)'!D$320/10^9/10^3*'Inflation GDP Population'!$S$18/'Inflation GDP Population'!C$18</f>
        <v>0.3040614505</v>
      </c>
      <c r="F61" s="132">
        <f>sum('Assumptions (NG non-electricity'!D$8)*10^15*'Assumptions (O&amp;G Upstream)'!E$312/'Assumptions (O&amp;G Upstream)'!E$320/10^9/10^3*'Inflation GDP Population'!$S$18/'Inflation GDP Population'!D$18</f>
        <v>0.266097753</v>
      </c>
      <c r="G61" s="132">
        <f>sum('Assumptions (NG non-electricity'!E$8)*10^15*'Assumptions (O&amp;G Upstream)'!F$312/'Assumptions (O&amp;G Upstream)'!F$320/10^9/10^3*'Inflation GDP Population'!$S$18/'Inflation GDP Population'!E$18</f>
        <v>0.3989780071</v>
      </c>
      <c r="H61" s="132">
        <f>sum('Assumptions (NG non-electricity'!F$8)*10^15*'Assumptions (O&amp;G Upstream)'!G$312/'Assumptions (O&amp;G Upstream)'!G$320/10^9/10^3*'Inflation GDP Population'!$S$18/'Inflation GDP Population'!F$18</f>
        <v>0.3985671508</v>
      </c>
      <c r="I61" s="132">
        <f>sum('Assumptions (NG non-electricity'!G$8)*10^15*'Assumptions (O&amp;G Upstream)'!H$312/'Assumptions (O&amp;G Upstream)'!H$320/10^9/10^3*'Inflation GDP Population'!$S$18/'Inflation GDP Population'!G$18</f>
        <v>0.5496324439</v>
      </c>
      <c r="J61" s="132">
        <f>sum('Assumptions (NG non-electricity'!H$8)*10^15*'Assumptions (O&amp;G Upstream)'!I$312/'Assumptions (O&amp;G Upstream)'!I$320/10^9/10^3*'Inflation GDP Population'!$S$18/'Inflation GDP Population'!H$18</f>
        <v>0.4764235279</v>
      </c>
      <c r="K61" s="132">
        <f>sum('Assumptions (NG non-electricity'!I$8)*10^15*'Assumptions (O&amp;G Upstream)'!J$312/'Assumptions (O&amp;G Upstream)'!J$320/10^9/10^3*'Inflation GDP Population'!$S$18/'Inflation GDP Population'!I$18</f>
        <v>0.5094497397</v>
      </c>
      <c r="L61" s="132">
        <f>sum('Assumptions (NG non-electricity'!J$8)*10^15*'Assumptions (O&amp;G Upstream)'!K$312/'Assumptions (O&amp;G Upstream)'!K$320/10^9/10^3*'Inflation GDP Population'!$S$18/'Inflation GDP Population'!J$18</f>
        <v>0.6446859463</v>
      </c>
      <c r="M61" s="132">
        <f>sum('Assumptions (NG non-electricity'!K$8)*10^15*'Assumptions (O&amp;G Upstream)'!L$312/'Assumptions (O&amp;G Upstream)'!L$320/10^9/10^3*'Inflation GDP Population'!$S$18/'Inflation GDP Population'!K$18</f>
        <v>0.2644193011</v>
      </c>
      <c r="N61" s="132">
        <f>sum('Assumptions (NG non-electricity'!L$8)*10^15*'Assumptions (O&amp;G Upstream)'!M$312/'Assumptions (O&amp;G Upstream)'!M$320/10^9/10^3*'Inflation GDP Population'!$S$18/'Inflation GDP Population'!L$18</f>
        <v>0.2762940743</v>
      </c>
      <c r="O61" s="132">
        <f>sum('Assumptions (NG non-electricity'!M$8)*10^15*'Assumptions (O&amp;G Upstream)'!N$312/'Assumptions (O&amp;G Upstream)'!N$320/10^9/10^3*'Inflation GDP Population'!$S$18/'Inflation GDP Population'!M$18</f>
        <v>0.2766398</v>
      </c>
      <c r="P61" s="132">
        <f>sum('Assumptions (NG non-electricity'!N$8)*10^15*'Assumptions (O&amp;G Upstream)'!O$312/'Assumptions (O&amp;G Upstream)'!O$320/10^9/10^3*'Inflation GDP Population'!$S$18/'Inflation GDP Population'!N$18</f>
        <v>0.1756570956</v>
      </c>
      <c r="Q61" s="132">
        <f>sum('Assumptions (NG non-electricity'!O$8)*10^15*'Assumptions (O&amp;G Upstream)'!P$312/'Assumptions (O&amp;G Upstream)'!P$320/10^9/10^3*'Inflation GDP Population'!$S$18/'Inflation GDP Population'!O$18</f>
        <v>0.1889271397</v>
      </c>
      <c r="R61" s="132">
        <f>sum('Assumptions (NG non-electricity'!P$8)*10^15*'Assumptions (O&amp;G Upstream)'!Q$312/'Assumptions (O&amp;G Upstream)'!Q$320/10^9/10^3*'Inflation GDP Population'!$S$18/'Inflation GDP Population'!P$18</f>
        <v>0.2807353641</v>
      </c>
      <c r="S61" s="132">
        <f>sum('Assumptions (NG non-electricity'!Q$8)*10^15*'Assumptions (O&amp;G Upstream)'!R$312/'Assumptions (O&amp;G Upstream)'!R$320/10^9/10^3*'Inflation GDP Population'!$S$18/'Inflation GDP Population'!Q$18</f>
        <v>0.1206465628</v>
      </c>
      <c r="T61" s="132">
        <f>sum('Assumptions (NG non-electricity'!R$8)*10^15*'Assumptions (O&amp;G Upstream)'!S$312/'Assumptions (O&amp;G Upstream)'!S$320/10^9/10^3*'Inflation GDP Population'!$S$18/'Inflation GDP Population'!R$18</f>
        <v>0.2353602401</v>
      </c>
      <c r="U61" s="132">
        <f>sum('Assumptions (NG non-electricity'!S$8)*10^15*'Assumptions (O&amp;G Upstream)'!T$312/'Assumptions (O&amp;G Upstream)'!T$320/10^9/10^3*'Inflation GDP Population'!$S$18/'Inflation GDP Population'!S$18</f>
        <v>0.3176615251</v>
      </c>
      <c r="V61" s="132">
        <f>sum('Assumptions (NG non-electricity'!T$8)*10^15*'Assumptions (O&amp;G Upstream)'!U$312/'Assumptions (O&amp;G Upstream)'!U$320/10^9/10^3*'Inflation GDP Population'!$S$18/'Inflation GDP Population'!T$18</f>
        <v>0.3300346709</v>
      </c>
      <c r="W61" s="132">
        <f>sum('Assumptions (NG non-electricity'!U$8)*10^15*'Assumptions (O&amp;G Upstream)'!V$312/'Assumptions (O&amp;G Upstream)'!V$320/10^9/10^3*'Inflation GDP Population'!$S$18/'Inflation GDP Population'!U$18</f>
        <v>0.3175652209</v>
      </c>
      <c r="X61" s="132">
        <f>sum('Assumptions (NG non-electricity'!V$8)*10^15*'Assumptions (O&amp;G Upstream)'!W$312/'Assumptions (O&amp;G Upstream)'!W$320/10^9/10^3*'Inflation GDP Population'!$S$18/'Inflation GDP Population'!V$18</f>
        <v>0.3274394698</v>
      </c>
      <c r="Y61" s="132">
        <f>sum('Assumptions (NG non-electricity'!W$8)*10^15*'Assumptions (O&amp;G Upstream)'!X$312/'Assumptions (O&amp;G Upstream)'!X$320/10^9/10^3*'Inflation GDP Population'!$S$18/'Inflation GDP Population'!W$18</f>
        <v>0.3219655595</v>
      </c>
      <c r="Z61" s="132">
        <f>sum('Assumptions (NG non-electricity'!X$8)*10^15*'Assumptions (O&amp;G Upstream)'!Y$312/'Assumptions (O&amp;G Upstream)'!Y$320/10^9/10^3*'Inflation GDP Population'!$S$18/'Inflation GDP Population'!X$18</f>
        <v>0.3253614147</v>
      </c>
      <c r="AA61" s="132">
        <f>sum('Assumptions (NG non-electricity'!Y$8)*10^15*'Assumptions (O&amp;G Upstream)'!Z$312/'Assumptions (O&amp;G Upstream)'!Z$320/10^9/10^3*'Inflation GDP Population'!$S$18/'Inflation GDP Population'!Y$18</f>
        <v>0.3421931745</v>
      </c>
      <c r="AB61" s="132">
        <f>sum('Assumptions (NG non-electricity'!Z$8)*10^15*'Assumptions (O&amp;G Upstream)'!AA$312/'Assumptions (O&amp;G Upstream)'!AA$320/10^9/10^3*'Inflation GDP Population'!$S$18/'Inflation GDP Population'!Z$18</f>
        <v>0.3641432111</v>
      </c>
      <c r="AC61" s="132">
        <f>sum('Assumptions (NG non-electricity'!AA$8)*10^15*'Assumptions (O&amp;G Upstream)'!AB$312/'Assumptions (O&amp;G Upstream)'!AB$320/10^9/10^3*'Inflation GDP Population'!$S$18/'Inflation GDP Population'!AA$18</f>
        <v>0.3920609453</v>
      </c>
      <c r="AD61" s="132">
        <f>sum('Assumptions (NG non-electricity'!AB$8)*10^15*'Assumptions (O&amp;G Upstream)'!AC$312/'Assumptions (O&amp;G Upstream)'!AC$320/10^9/10^3*'Inflation GDP Population'!$S$18/'Inflation GDP Population'!AB$18</f>
        <v>0.4027859441</v>
      </c>
      <c r="AE61" s="132">
        <f>sum('Assumptions (NG non-electricity'!AC$8)*10^15*'Assumptions (O&amp;G Upstream)'!AD$312/'Assumptions (O&amp;G Upstream)'!AD$320/10^9/10^3*'Inflation GDP Population'!$S$18/'Inflation GDP Population'!AC$18</f>
        <v>0.4082250245</v>
      </c>
      <c r="AF61" s="132">
        <f>sum('Assumptions (NG non-electricity'!AD$8)*10^15*'Assumptions (O&amp;G Upstream)'!AE$312/'Assumptions (O&amp;G Upstream)'!AE$320/10^9/10^3*'Inflation GDP Population'!$S$18/'Inflation GDP Population'!AD$18</f>
        <v>0.4198666179</v>
      </c>
      <c r="AG61" s="132">
        <f>sum('Assumptions (NG non-electricity'!AE$8)*10^15*'Assumptions (O&amp;G Upstream)'!AF$312/'Assumptions (O&amp;G Upstream)'!AF$320/10^9/10^3*'Inflation GDP Population'!$S$18/'Inflation GDP Population'!AE$18</f>
        <v>0.4244792242</v>
      </c>
      <c r="AH61" s="132">
        <f>sum('Assumptions (NG non-electricity'!AF$8)*10^15*'Assumptions (O&amp;G Upstream)'!AG$312/'Assumptions (O&amp;G Upstream)'!AG$320/10^9/10^3*'Inflation GDP Population'!$S$18/'Inflation GDP Population'!AF$18</f>
        <v>0.4311659174</v>
      </c>
      <c r="AI61" s="132">
        <f>sum('Assumptions (NG non-electricity'!AG$8)*10^15*'Assumptions (O&amp;G Upstream)'!AH$312/'Assumptions (O&amp;G Upstream)'!AH$320/10^9/10^3*'Inflation GDP Population'!$S$18/'Inflation GDP Population'!AG$18</f>
        <v>0.4318946403</v>
      </c>
      <c r="AJ61" s="132">
        <f>sum('Assumptions (NG non-electricity'!AH$8)*10^15*'Assumptions (O&amp;G Upstream)'!AI$312/'Assumptions (O&amp;G Upstream)'!AI$320/10^9/10^3*'Inflation GDP Population'!$S$18/'Inflation GDP Population'!AH$18</f>
        <v>0.4498466564</v>
      </c>
      <c r="AK61" s="132">
        <f>sum('Assumptions (NG non-electricity'!AI$8)*10^15*'Assumptions (O&amp;G Upstream)'!AJ$312/'Assumptions (O&amp;G Upstream)'!AJ$320/10^9/10^3*'Inflation GDP Population'!$S$18/'Inflation GDP Population'!AI$18</f>
        <v>0.4593546606</v>
      </c>
      <c r="AL61" s="132">
        <f>sum('Assumptions (NG non-electricity'!AJ$8)*10^15*'Assumptions (O&amp;G Upstream)'!AK$312/'Assumptions (O&amp;G Upstream)'!AK$320/10^9/10^3*'Inflation GDP Population'!$S$18/'Inflation GDP Population'!AJ$18</f>
        <v>0.4670782103</v>
      </c>
      <c r="AM61" s="132">
        <f>sum('Assumptions (NG non-electricity'!AK$8)*10^15*'Assumptions (O&amp;G Upstream)'!AL$312/'Assumptions (O&amp;G Upstream)'!AL$320/10^9/10^3*'Inflation GDP Population'!$S$18/'Inflation GDP Population'!AK$18</f>
        <v>0.4748216545</v>
      </c>
      <c r="AN61" s="132">
        <f>sum('Assumptions (NG non-electricity'!AL$8)*10^15*'Assumptions (O&amp;G Upstream)'!AM$312/'Assumptions (O&amp;G Upstream)'!AM$320/10^9/10^3*'Inflation GDP Population'!$S$18/'Inflation GDP Population'!AL$18</f>
        <v>0.4869390535</v>
      </c>
      <c r="AO61" s="132">
        <f>sum('Assumptions (NG non-electricity'!AM$8)*10^15*'Assumptions (O&amp;G Upstream)'!AN$312/'Assumptions (O&amp;G Upstream)'!AN$320/10^9/10^3*'Inflation GDP Population'!$S$18/'Inflation GDP Population'!AM$18</f>
        <v>0.4924261135</v>
      </c>
      <c r="AP61" s="132">
        <f>sum('Assumptions (NG non-electricity'!AN$8)*10^15*'Assumptions (O&amp;G Upstream)'!AO$312/'Assumptions (O&amp;G Upstream)'!AO$320/10^9/10^3*'Inflation GDP Population'!$S$18/'Inflation GDP Population'!AN$18</f>
        <v>0.4967530774</v>
      </c>
      <c r="AQ61" s="132">
        <f>sum('Assumptions (NG non-electricity'!AO$8)*10^15*'Assumptions (O&amp;G Upstream)'!AP$312/'Assumptions (O&amp;G Upstream)'!AP$320/10^9/10^3*'Inflation GDP Population'!$S$18/'Inflation GDP Population'!AO$18</f>
        <v>0.502554067</v>
      </c>
      <c r="AR61" s="132">
        <f>sum('Assumptions (NG non-electricity'!AP$8)*10^15*'Assumptions (O&amp;G Upstream)'!AQ$312/'Assumptions (O&amp;G Upstream)'!AQ$320/10^9/10^3*'Inflation GDP Population'!$S$18/'Inflation GDP Population'!AP$18</f>
        <v>0.5130568476</v>
      </c>
      <c r="AS61" s="132">
        <f>sum('Assumptions (NG non-electricity'!AQ$8)*10^15*'Assumptions (O&amp;G Upstream)'!AR$312/'Assumptions (O&amp;G Upstream)'!AR$320/10^9/10^3*'Inflation GDP Population'!$S$18/'Inflation GDP Population'!AQ$18</f>
        <v>0.5149786658</v>
      </c>
      <c r="AT61" s="132">
        <f>sum('Assumptions (NG non-electricity'!AR$8)*10^15*'Assumptions (O&amp;G Upstream)'!AS$312/'Assumptions (O&amp;G Upstream)'!AS$320/10^9/10^3*'Inflation GDP Population'!$S$18/'Inflation GDP Population'!AR$18</f>
        <v>0.5236361128</v>
      </c>
      <c r="AU61" s="132">
        <f>sum('Assumptions (NG non-electricity'!AS$8)*10^15*'Assumptions (O&amp;G Upstream)'!AT$312/'Assumptions (O&amp;G Upstream)'!AT$320/10^9/10^3*'Inflation GDP Population'!$S$18/'Inflation GDP Population'!AS$18</f>
        <v>0.5348769719</v>
      </c>
      <c r="AV61" s="132">
        <f>sum('Assumptions (NG non-electricity'!AT$8)*10^15*'Assumptions (O&amp;G Upstream)'!AU$312/'Assumptions (O&amp;G Upstream)'!AU$320/10^9/10^3*'Inflation GDP Population'!$S$18/'Inflation GDP Population'!AT$18</f>
        <v>0.5486864466</v>
      </c>
      <c r="AW61" s="132">
        <f>sum('Assumptions (NG non-electricity'!AU$8)*10^15*'Assumptions (O&amp;G Upstream)'!AV$312/'Assumptions (O&amp;G Upstream)'!AV$320/10^9/10^3*'Inflation GDP Population'!$S$18/'Inflation GDP Population'!AU$18</f>
        <v>0.5619060906</v>
      </c>
      <c r="AX61" s="132">
        <f>sum('Assumptions (NG non-electricity'!AV$8)*10^15*'Assumptions (O&amp;G Upstream)'!AW$312/'Assumptions (O&amp;G Upstream)'!AW$320/10^9/10^3*'Inflation GDP Population'!$S$18/'Inflation GDP Population'!AV$18</f>
        <v>0.5725643345</v>
      </c>
      <c r="AY61" s="132">
        <f>sum('Assumptions (NG non-electricity'!AW$8)*10^15*'Assumptions (O&amp;G Upstream)'!AX$312/'Assumptions (O&amp;G Upstream)'!AX$320/10^9/10^3*'Inflation GDP Population'!$S$18/'Inflation GDP Population'!AW$18</f>
        <v>0.5856961122</v>
      </c>
      <c r="AZ61" s="132">
        <f>sum('Assumptions (NG non-electricity'!AX$8)*10^15*'Assumptions (O&amp;G Upstream)'!AY$312/'Assumptions (O&amp;G Upstream)'!AY$320/10^9/10^3*'Inflation GDP Population'!$S$18/'Inflation GDP Population'!AX$18</f>
        <v>0.6067104352</v>
      </c>
      <c r="BA61" s="132">
        <f>sum('Assumptions (NG non-electricity'!AY$8)*10^15*'Assumptions (O&amp;G Upstream)'!AZ$312/'Assumptions (O&amp;G Upstream)'!AZ$320/10^9/10^3*'Inflation GDP Population'!$S$18/'Inflation GDP Population'!AY$18</f>
        <v>0.6241241986</v>
      </c>
      <c r="BB61" s="132">
        <f>sum('Assumptions (NG non-electricity'!AZ$8)*10^15*'Assumptions (O&amp;G Upstream)'!BA$312/'Assumptions (O&amp;G Upstream)'!BA$320/10^9/10^3*'Inflation GDP Population'!$S$18/'Inflation GDP Population'!AZ$18</f>
        <v>0.6399748635</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0.5577582191</v>
      </c>
      <c r="E62" s="132">
        <f>sum('Assumptions (NG non-electricity'!C$6)*10^15*'Assumptions (O&amp;G Upstream)'!D$312/'Assumptions (O&amp;G Upstream)'!D$320/10^9/10^3*'Inflation GDP Population'!$S$18/'Inflation GDP Population'!C$18</f>
        <v>0.4572813185</v>
      </c>
      <c r="F62" s="132">
        <f>sum('Assumptions (NG non-electricity'!D$6)*10^15*'Assumptions (O&amp;G Upstream)'!E$312/'Assumptions (O&amp;G Upstream)'!E$320/10^9/10^3*'Inflation GDP Population'!$S$18/'Inflation GDP Population'!D$18</f>
        <v>0.3986527746</v>
      </c>
      <c r="G62" s="132">
        <f>sum('Assumptions (NG non-electricity'!E$6)*10^15*'Assumptions (O&amp;G Upstream)'!F$312/'Assumptions (O&amp;G Upstream)'!F$320/10^9/10^3*'Inflation GDP Population'!$S$18/'Inflation GDP Population'!E$18</f>
        <v>0.6113929615</v>
      </c>
      <c r="H62" s="132">
        <f>sum('Assumptions (NG non-electricity'!F$6)*10^15*'Assumptions (O&amp;G Upstream)'!G$312/'Assumptions (O&amp;G Upstream)'!G$320/10^9/10^3*'Inflation GDP Population'!$S$18/'Inflation GDP Population'!F$18</f>
        <v>0.5781614141</v>
      </c>
      <c r="I62" s="132">
        <f>sum('Assumptions (NG non-electricity'!G$6)*10^15*'Assumptions (O&amp;G Upstream)'!H$312/'Assumptions (O&amp;G Upstream)'!H$320/10^9/10^3*'Inflation GDP Population'!$S$18/'Inflation GDP Population'!G$18</f>
        <v>0.8015434053</v>
      </c>
      <c r="J62" s="132">
        <f>sum('Assumptions (NG non-electricity'!H$6)*10^15*'Assumptions (O&amp;G Upstream)'!I$312/'Assumptions (O&amp;G Upstream)'!I$320/10^9/10^3*'Inflation GDP Population'!$S$18/'Inflation GDP Population'!H$18</f>
        <v>0.5263420263</v>
      </c>
      <c r="K62" s="132">
        <f>sum('Assumptions (NG non-electricity'!I$6)*10^15*'Assumptions (O&amp;G Upstream)'!J$312/'Assumptions (O&amp;G Upstream)'!J$320/10^9/10^3*'Inflation GDP Population'!$S$18/'Inflation GDP Population'!I$18</f>
        <v>0.5652871081</v>
      </c>
      <c r="L62" s="132">
        <f>sum('Assumptions (NG non-electricity'!J$6)*10^15*'Assumptions (O&amp;G Upstream)'!K$312/'Assumptions (O&amp;G Upstream)'!K$320/10^9/10^3*'Inflation GDP Population'!$S$18/'Inflation GDP Population'!J$18</f>
        <v>0.7356144493</v>
      </c>
      <c r="M62" s="132">
        <f>sum('Assumptions (NG non-electricity'!K$6)*10^15*'Assumptions (O&amp;G Upstream)'!L$312/'Assumptions (O&amp;G Upstream)'!L$320/10^9/10^3*'Inflation GDP Population'!$S$18/'Inflation GDP Population'!K$18</f>
        <v>0.3105194217</v>
      </c>
      <c r="N62" s="132">
        <f>sum('Assumptions (NG non-electricity'!L$6)*10^15*'Assumptions (O&amp;G Upstream)'!M$312/'Assumptions (O&amp;G Upstream)'!M$320/10^9/10^3*'Inflation GDP Population'!$S$18/'Inflation GDP Population'!L$18</f>
        <v>0.398259398</v>
      </c>
      <c r="O62" s="132">
        <f>sum('Assumptions (NG non-electricity'!M$6)*10^15*'Assumptions (O&amp;G Upstream)'!N$312/'Assumptions (O&amp;G Upstream)'!N$320/10^9/10^3*'Inflation GDP Population'!$S$18/'Inflation GDP Population'!M$18</f>
        <v>0.3198103487</v>
      </c>
      <c r="P62" s="132">
        <f>sum('Assumptions (NG non-electricity'!N$6)*10^15*'Assumptions (O&amp;G Upstream)'!O$312/'Assumptions (O&amp;G Upstream)'!O$320/10^9/10^3*'Inflation GDP Population'!$S$18/'Inflation GDP Population'!N$18</f>
        <v>0.1700439657</v>
      </c>
      <c r="Q62" s="132">
        <f>sum('Assumptions (NG non-electricity'!O$6)*10^15*'Assumptions (O&amp;G Upstream)'!P$312/'Assumptions (O&amp;G Upstream)'!P$320/10^9/10^3*'Inflation GDP Population'!$S$18/'Inflation GDP Population'!O$18</f>
        <v>0.2891542493</v>
      </c>
      <c r="R62" s="132">
        <f>sum('Assumptions (NG non-electricity'!P$6)*10^15*'Assumptions (O&amp;G Upstream)'!Q$312/'Assumptions (O&amp;G Upstream)'!Q$320/10^9/10^3*'Inflation GDP Population'!$S$18/'Inflation GDP Population'!P$18</f>
        <v>0.3710061792</v>
      </c>
      <c r="S62" s="132">
        <f>sum('Assumptions (NG non-electricity'!Q$6)*10^15*'Assumptions (O&amp;G Upstream)'!R$312/'Assumptions (O&amp;G Upstream)'!R$320/10^9/10^3*'Inflation GDP Population'!$S$18/'Inflation GDP Population'!Q$18</f>
        <v>0.1851765702</v>
      </c>
      <c r="T62" s="132">
        <f>sum('Assumptions (NG non-electricity'!R$6)*10^15*'Assumptions (O&amp;G Upstream)'!S$312/'Assumptions (O&amp;G Upstream)'!S$320/10^9/10^3*'Inflation GDP Population'!$S$18/'Inflation GDP Population'!R$18</f>
        <v>0.1474449137</v>
      </c>
      <c r="U62" s="132">
        <f>sum('Assumptions (NG non-electricity'!S$6)*10^15*'Assumptions (O&amp;G Upstream)'!T$312/'Assumptions (O&amp;G Upstream)'!T$320/10^9/10^3*'Inflation GDP Population'!$S$18/'Inflation GDP Population'!S$18</f>
        <v>0.1726518476</v>
      </c>
      <c r="V62" s="132">
        <f>sum('Assumptions (NG non-electricity'!T$6)*10^15*'Assumptions (O&amp;G Upstream)'!U$312/'Assumptions (O&amp;G Upstream)'!U$320/10^9/10^3*'Inflation GDP Population'!$S$18/'Inflation GDP Population'!T$18</f>
        <v>0.1794957971</v>
      </c>
      <c r="W62" s="132">
        <f>sum('Assumptions (NG non-electricity'!U$6)*10^15*'Assumptions (O&amp;G Upstream)'!V$312/'Assumptions (O&amp;G Upstream)'!V$320/10^9/10^3*'Inflation GDP Population'!$S$18/'Inflation GDP Population'!U$18</f>
        <v>0.1728277111</v>
      </c>
      <c r="X62" s="132">
        <f>sum('Assumptions (NG non-electricity'!V$6)*10^15*'Assumptions (O&amp;G Upstream)'!W$312/'Assumptions (O&amp;G Upstream)'!W$320/10^9/10^3*'Inflation GDP Population'!$S$18/'Inflation GDP Population'!V$18</f>
        <v>0.1783178633</v>
      </c>
      <c r="Y62" s="132">
        <f>sum('Assumptions (NG non-electricity'!W$6)*10^15*'Assumptions (O&amp;G Upstream)'!X$312/'Assumptions (O&amp;G Upstream)'!X$320/10^9/10^3*'Inflation GDP Population'!$S$18/'Inflation GDP Population'!W$18</f>
        <v>0.1754503746</v>
      </c>
      <c r="Z62" s="132">
        <f>sum('Assumptions (NG non-electricity'!X$6)*10^15*'Assumptions (O&amp;G Upstream)'!Y$312/'Assumptions (O&amp;G Upstream)'!Y$320/10^9/10^3*'Inflation GDP Population'!$S$18/'Inflation GDP Population'!X$18</f>
        <v>0.1774147393</v>
      </c>
      <c r="AA62" s="132">
        <f>sum('Assumptions (NG non-electricity'!Y$6)*10^15*'Assumptions (O&amp;G Upstream)'!Z$312/'Assumptions (O&amp;G Upstream)'!Z$320/10^9/10^3*'Inflation GDP Population'!$S$18/'Inflation GDP Population'!Y$18</f>
        <v>0.1867116845</v>
      </c>
      <c r="AB62" s="132">
        <f>sum('Assumptions (NG non-electricity'!Z$6)*10^15*'Assumptions (O&amp;G Upstream)'!AA$312/'Assumptions (O&amp;G Upstream)'!AA$320/10^9/10^3*'Inflation GDP Population'!$S$18/'Inflation GDP Population'!Z$18</f>
        <v>0.1988138526</v>
      </c>
      <c r="AC62" s="132">
        <f>sum('Assumptions (NG non-electricity'!AA$6)*10^15*'Assumptions (O&amp;G Upstream)'!AB$312/'Assumptions (O&amp;G Upstream)'!AB$320/10^9/10^3*'Inflation GDP Population'!$S$18/'Inflation GDP Population'!AA$18</f>
        <v>0.214190432</v>
      </c>
      <c r="AD62" s="132">
        <f>sum('Assumptions (NG non-electricity'!AB$6)*10^15*'Assumptions (O&amp;G Upstream)'!AC$312/'Assumptions (O&amp;G Upstream)'!AC$320/10^9/10^3*'Inflation GDP Population'!$S$18/'Inflation GDP Population'!AB$18</f>
        <v>0.2201864904</v>
      </c>
      <c r="AE62" s="132">
        <f>sum('Assumptions (NG non-electricity'!AC$6)*10^15*'Assumptions (O&amp;G Upstream)'!AD$312/'Assumptions (O&amp;G Upstream)'!AD$320/10^9/10^3*'Inflation GDP Population'!$S$18/'Inflation GDP Population'!AC$18</f>
        <v>0.223297422</v>
      </c>
      <c r="AF62" s="132">
        <f>sum('Assumptions (NG non-electricity'!AD$6)*10^15*'Assumptions (O&amp;G Upstream)'!AE$312/'Assumptions (O&amp;G Upstream)'!AE$320/10^9/10^3*'Inflation GDP Population'!$S$18/'Inflation GDP Population'!AD$18</f>
        <v>0.2298058209</v>
      </c>
      <c r="AG62" s="132">
        <f>sum('Assumptions (NG non-electricity'!AE$6)*10^15*'Assumptions (O&amp;G Upstream)'!AF$312/'Assumptions (O&amp;G Upstream)'!AF$320/10^9/10^3*'Inflation GDP Population'!$S$18/'Inflation GDP Population'!AE$18</f>
        <v>0.2324714398</v>
      </c>
      <c r="AH62" s="132">
        <f>sum('Assumptions (NG non-electricity'!AF$6)*10^15*'Assumptions (O&amp;G Upstream)'!AG$312/'Assumptions (O&amp;G Upstream)'!AG$320/10^9/10^3*'Inflation GDP Population'!$S$18/'Inflation GDP Population'!AF$18</f>
        <v>0.2362756675</v>
      </c>
      <c r="AI62" s="132">
        <f>sum('Assumptions (NG non-electricity'!AG$6)*10^15*'Assumptions (O&amp;G Upstream)'!AH$312/'Assumptions (O&amp;G Upstream)'!AH$320/10^9/10^3*'Inflation GDP Population'!$S$18/'Inflation GDP Population'!AG$18</f>
        <v>0.2368163828</v>
      </c>
      <c r="AJ62" s="132">
        <f>sum('Assumptions (NG non-electricity'!AH$6)*10^15*'Assumptions (O&amp;G Upstream)'!AI$312/'Assumptions (O&amp;G Upstream)'!AI$320/10^9/10^3*'Inflation GDP Population'!$S$18/'Inflation GDP Population'!AH$18</f>
        <v>0.2468060198</v>
      </c>
      <c r="AK62" s="132">
        <f>sum('Assumptions (NG non-electricity'!AI$6)*10^15*'Assumptions (O&amp;G Upstream)'!AJ$312/'Assumptions (O&amp;G Upstream)'!AJ$320/10^9/10^3*'Inflation GDP Population'!$S$18/'Inflation GDP Population'!AI$18</f>
        <v>0.2521707407</v>
      </c>
      <c r="AL62" s="132">
        <f>sum('Assumptions (NG non-electricity'!AJ$6)*10^15*'Assumptions (O&amp;G Upstream)'!AK$312/'Assumptions (O&amp;G Upstream)'!AK$320/10^9/10^3*'Inflation GDP Population'!$S$18/'Inflation GDP Population'!AJ$18</f>
        <v>0.2565603306</v>
      </c>
      <c r="AM62" s="132">
        <f>sum('Assumptions (NG non-electricity'!AK$6)*10^15*'Assumptions (O&amp;G Upstream)'!AL$312/'Assumptions (O&amp;G Upstream)'!AL$320/10^9/10^3*'Inflation GDP Population'!$S$18/'Inflation GDP Population'!AK$18</f>
        <v>0.2609647133</v>
      </c>
      <c r="AN62" s="132">
        <f>sum('Assumptions (NG non-electricity'!AL$6)*10^15*'Assumptions (O&amp;G Upstream)'!AM$312/'Assumptions (O&amp;G Upstream)'!AM$320/10^9/10^3*'Inflation GDP Population'!$S$18/'Inflation GDP Population'!AL$18</f>
        <v>0.2677782576</v>
      </c>
      <c r="AO62" s="132">
        <f>sum('Assumptions (NG non-electricity'!AM$6)*10^15*'Assumptions (O&amp;G Upstream)'!AN$312/'Assumptions (O&amp;G Upstream)'!AN$320/10^9/10^3*'Inflation GDP Population'!$S$18/'Inflation GDP Population'!AM$18</f>
        <v>0.2709500889</v>
      </c>
      <c r="AP62" s="132">
        <f>sum('Assumptions (NG non-electricity'!AN$6)*10^15*'Assumptions (O&amp;G Upstream)'!AO$312/'Assumptions (O&amp;G Upstream)'!AO$320/10^9/10^3*'Inflation GDP Population'!$S$18/'Inflation GDP Population'!AN$18</f>
        <v>0.273485568</v>
      </c>
      <c r="AQ62" s="132">
        <f>sum('Assumptions (NG non-electricity'!AO$6)*10^15*'Assumptions (O&amp;G Upstream)'!AP$312/'Assumptions (O&amp;G Upstream)'!AP$320/10^9/10^3*'Inflation GDP Population'!$S$18/'Inflation GDP Population'!AO$18</f>
        <v>0.2768346144</v>
      </c>
      <c r="AR62" s="132">
        <f>sum('Assumptions (NG non-electricity'!AP$6)*10^15*'Assumptions (O&amp;G Upstream)'!AQ$312/'Assumptions (O&amp;G Upstream)'!AQ$320/10^9/10^3*'Inflation GDP Population'!$S$18/'Inflation GDP Population'!AP$18</f>
        <v>0.2827775912</v>
      </c>
      <c r="AS62" s="132">
        <f>sum('Assumptions (NG non-electricity'!AQ$6)*10^15*'Assumptions (O&amp;G Upstream)'!AR$312/'Assumptions (O&amp;G Upstream)'!AR$320/10^9/10^3*'Inflation GDP Population'!$S$18/'Inflation GDP Population'!AQ$18</f>
        <v>0.2839937701</v>
      </c>
      <c r="AT62" s="132">
        <f>sum('Assumptions (NG non-electricity'!AR$6)*10^15*'Assumptions (O&amp;G Upstream)'!AS$312/'Assumptions (O&amp;G Upstream)'!AS$320/10^9/10^3*'Inflation GDP Population'!$S$18/'Inflation GDP Population'!AR$18</f>
        <v>0.2889265355</v>
      </c>
      <c r="AU62" s="132">
        <f>sum('Assumptions (NG non-electricity'!AS$6)*10^15*'Assumptions (O&amp;G Upstream)'!AT$312/'Assumptions (O&amp;G Upstream)'!AT$320/10^9/10^3*'Inflation GDP Population'!$S$18/'Inflation GDP Population'!AS$18</f>
        <v>0.2952896441</v>
      </c>
      <c r="AV62" s="132">
        <f>sum('Assumptions (NG non-electricity'!AT$6)*10^15*'Assumptions (O&amp;G Upstream)'!AU$312/'Assumptions (O&amp;G Upstream)'!AU$320/10^9/10^3*'Inflation GDP Population'!$S$18/'Inflation GDP Population'!AT$18</f>
        <v>0.303077193</v>
      </c>
      <c r="AW62" s="132">
        <f>sum('Assumptions (NG non-electricity'!AU$6)*10^15*'Assumptions (O&amp;G Upstream)'!AV$312/'Assumptions (O&amp;G Upstream)'!AV$320/10^9/10^3*'Inflation GDP Population'!$S$18/'Inflation GDP Population'!AU$18</f>
        <v>0.3105458448</v>
      </c>
      <c r="AX62" s="132">
        <f>sum('Assumptions (NG non-electricity'!AV$6)*10^15*'Assumptions (O&amp;G Upstream)'!AW$312/'Assumptions (O&amp;G Upstream)'!AW$320/10^9/10^3*'Inflation GDP Population'!$S$18/'Inflation GDP Population'!AV$18</f>
        <v>0.3166048079</v>
      </c>
      <c r="AY62" s="132">
        <f>sum('Assumptions (NG non-electricity'!AW$6)*10^15*'Assumptions (O&amp;G Upstream)'!AX$312/'Assumptions (O&amp;G Upstream)'!AX$320/10^9/10^3*'Inflation GDP Population'!$S$18/'Inflation GDP Population'!AW$18</f>
        <v>0.3240373529</v>
      </c>
      <c r="AZ62" s="132">
        <f>sum('Assumptions (NG non-electricity'!AX$6)*10^15*'Assumptions (O&amp;G Upstream)'!AY$312/'Assumptions (O&amp;G Upstream)'!AY$320/10^9/10^3*'Inflation GDP Population'!$S$18/'Inflation GDP Population'!AX$18</f>
        <v>0.3358396969</v>
      </c>
      <c r="BA62" s="132">
        <f>sum('Assumptions (NG non-electricity'!AY$6)*10^15*'Assumptions (O&amp;G Upstream)'!AZ$312/'Assumptions (O&amp;G Upstream)'!AZ$320/10^9/10^3*'Inflation GDP Population'!$S$18/'Inflation GDP Population'!AY$18</f>
        <v>0.3456589003</v>
      </c>
      <c r="BB62" s="132">
        <f>sum('Assumptions (NG non-electricity'!AZ$6)*10^15*'Assumptions (O&amp;G Upstream)'!BA$312/'Assumptions (O&amp;G Upstream)'!BA$320/10^9/10^3*'Inflation GDP Population'!$S$18/'Inflation GDP Population'!AZ$18</f>
        <v>0.3546207493</v>
      </c>
    </row>
    <row r="63" ht="15.75" customHeight="1">
      <c r="A63" s="119" t="s">
        <v>305</v>
      </c>
      <c r="B63" s="131" t="s">
        <v>306</v>
      </c>
      <c r="C63" s="120" t="s">
        <v>270</v>
      </c>
      <c r="D63" s="132">
        <f>'Transportation and Industrial G'!B$20*10^9*'Transportation and Industrial G'!B28/10^9</f>
        <v>0.02567545613</v>
      </c>
      <c r="E63" s="132">
        <f>'Transportation and Industrial G'!C$20*10^9*'Transportation and Industrial G'!C28/10^9</f>
        <v>0.03076141708</v>
      </c>
      <c r="F63" s="132">
        <f>'Transportation and Industrial G'!D$20*10^9*'Transportation and Industrial G'!D28/10^9</f>
        <v>0.0301784814</v>
      </c>
      <c r="G63" s="132">
        <f>'Transportation and Industrial G'!E$20*10^9*'Transportation and Industrial G'!E28/10^9</f>
        <v>0.0331810022</v>
      </c>
      <c r="H63" s="132">
        <f>'Transportation and Industrial G'!F$20*10^9*'Transportation and Industrial G'!F28/10^9</f>
        <v>0.03618136728</v>
      </c>
      <c r="I63" s="132">
        <f>'Transportation and Industrial G'!G$20*10^9*'Transportation and Industrial G'!G28/10^9</f>
        <v>0.04276109052</v>
      </c>
      <c r="J63" s="132">
        <f>'Transportation and Industrial G'!H$20*10^9*'Transportation and Industrial G'!H28/10^9</f>
        <v>0.04591949826</v>
      </c>
      <c r="K63" s="132">
        <f>'Transportation and Industrial G'!I$20*10^9*'Transportation and Industrial G'!I28/10^9</f>
        <v>0.04850857635</v>
      </c>
      <c r="L63" s="132">
        <f>'Transportation and Industrial G'!J$20*10^9*'Transportation and Industrial G'!J28/10^9</f>
        <v>0.05810363652</v>
      </c>
      <c r="M63" s="132">
        <f>'Transportation and Industrial G'!K$20*10^9*'Transportation and Industrial G'!K28/10^9</f>
        <v>0.04788045811</v>
      </c>
      <c r="N63" s="132">
        <f>'Transportation and Industrial G'!L$20*10^9*'Transportation and Industrial G'!L28/10^9</f>
        <v>0.05108340373</v>
      </c>
      <c r="O63" s="132">
        <f>'Transportation and Industrial G'!M$20*10^9*'Transportation and Industrial G'!M28/10^9</f>
        <v>0.05296839674</v>
      </c>
      <c r="P63" s="132">
        <f>'Transportation and Industrial G'!N$20*10^9*'Transportation and Industrial G'!N28/10^9</f>
        <v>0.05335158409</v>
      </c>
      <c r="Q63" s="132">
        <f>'Transportation and Industrial G'!O$20*10^9*'Transportation and Industrial G'!O28/10^9</f>
        <v>0.04268343162</v>
      </c>
      <c r="R63" s="132">
        <f>'Transportation and Industrial G'!P$20*10^9*'Transportation and Industrial G'!P28/10^9</f>
        <v>0.04030565908</v>
      </c>
      <c r="S63" s="132">
        <f>'Transportation and Industrial G'!Q$20*10^9*'Transportation and Industrial G'!Q28/10^9</f>
        <v>0.03595599905</v>
      </c>
      <c r="T63" s="132">
        <f>'Transportation and Industrial G'!R$20*10^9*'Transportation and Industrial G'!R28/10^9</f>
        <v>0.03236642598</v>
      </c>
      <c r="U63" s="132">
        <f>'Transportation and Industrial G'!S$20*10^9*'Transportation and Industrial G'!S28/10^9</f>
        <v>0.0404834242</v>
      </c>
      <c r="V63" s="132">
        <f>'Transportation and Industrial G'!T$20*10^9*'Transportation and Industrial G'!T28/10^9</f>
        <v>0.04557478132</v>
      </c>
      <c r="W63" s="132">
        <f>'Transportation and Industrial G'!U$20*10^9*'Transportation and Industrial G'!U28/10^9</f>
        <v>0.04282552043</v>
      </c>
      <c r="X63" s="132">
        <f>'Transportation and Industrial G'!V$20*10^9*'Transportation and Industrial G'!V28/10^9</f>
        <v>0.04190446327</v>
      </c>
      <c r="Y63" s="132">
        <f>'Transportation and Industrial G'!W$20*10^9*'Transportation and Industrial G'!W28/10^9</f>
        <v>0.04028260001</v>
      </c>
      <c r="Z63" s="132">
        <f>'Transportation and Industrial G'!X$20*10^9*'Transportation and Industrial G'!X28/10^9</f>
        <v>0.03970722909</v>
      </c>
      <c r="AA63" s="132">
        <f>'Transportation and Industrial G'!Y$20*10^9*'Transportation and Industrial G'!Y28/10^9</f>
        <v>0.03948090213</v>
      </c>
      <c r="AB63" s="132">
        <f>'Transportation and Industrial G'!Z$20*10^9*'Transportation and Industrial G'!Z28/10^9</f>
        <v>0.03969219925</v>
      </c>
      <c r="AC63" s="132">
        <f>'Transportation and Industrial G'!AA$20*10^9*'Transportation and Industrial G'!AA28/10^9</f>
        <v>0.03990381615</v>
      </c>
      <c r="AD63" s="132">
        <f>'Transportation and Industrial G'!AB$20*10^9*'Transportation and Industrial G'!AB28/10^9</f>
        <v>0.04020353347</v>
      </c>
      <c r="AE63" s="132">
        <f>'Transportation and Industrial G'!AC$20*10^9*'Transportation and Industrial G'!AC28/10^9</f>
        <v>0.04059159106</v>
      </c>
      <c r="AF63" s="132">
        <f>'Transportation and Industrial G'!AD$20*10^9*'Transportation and Industrial G'!AD28/10^9</f>
        <v>0.04080440715</v>
      </c>
      <c r="AG63" s="132">
        <f>'Transportation and Industrial G'!AE$20*10^9*'Transportation and Industrial G'!AE28/10^9</f>
        <v>0.04128160446</v>
      </c>
      <c r="AH63" s="132">
        <f>'Transportation and Industrial G'!AF$20*10^9*'Transportation and Industrial G'!AF28/10^9</f>
        <v>0.04149529995</v>
      </c>
      <c r="AI63" s="132">
        <f>'Transportation and Industrial G'!AG$20*10^9*'Transportation and Industrial G'!AG28/10^9</f>
        <v>0.04188567597</v>
      </c>
      <c r="AJ63" s="132">
        <f>'Transportation and Industrial G'!AH$20*10^9*'Transportation and Industrial G'!AH28/10^9</f>
        <v>0.04218843124</v>
      </c>
      <c r="AK63" s="132">
        <f>'Transportation and Industrial G'!AI$20*10^9*'Transportation and Industrial G'!AI28/10^9</f>
        <v>0.04231498566</v>
      </c>
      <c r="AL63" s="132">
        <f>'Transportation and Industrial G'!AJ$20*10^9*'Transportation and Industrial G'!AJ28/10^9</f>
        <v>0.04244169998</v>
      </c>
      <c r="AM63" s="132">
        <f>'Transportation and Industrial G'!AK$20*10^9*'Transportation and Industrial G'!AK28/10^9</f>
        <v>0.04274557449</v>
      </c>
      <c r="AN63" s="132">
        <f>'Transportation and Industrial G'!AL$20*10^9*'Transportation and Industrial G'!AL28/10^9</f>
        <v>0.04296134858</v>
      </c>
      <c r="AO63" s="132">
        <f>'Transportation and Industrial G'!AM$20*10^9*'Transportation and Industrial G'!AM28/10^9</f>
        <v>0.0430887824</v>
      </c>
      <c r="AP63" s="132">
        <f>'Transportation and Industrial G'!AN$20*10^9*'Transportation and Industrial G'!AN28/10^9</f>
        <v>0.04330511611</v>
      </c>
      <c r="AQ63" s="132">
        <f>'Transportation and Industrial G'!AO$20*10^9*'Transportation and Industrial G'!AO28/10^9</f>
        <v>0.04334412973</v>
      </c>
      <c r="AR63" s="132">
        <f>'Transportation and Industrial G'!AP$20*10^9*'Transportation and Industrial G'!AP28/10^9</f>
        <v>0.04347204323</v>
      </c>
      <c r="AS63" s="132">
        <f>'Transportation and Industrial G'!AQ$20*10^9*'Transportation and Industrial G'!AQ28/10^9</f>
        <v>0.04368909646</v>
      </c>
      <c r="AT63" s="132">
        <f>'Transportation and Industrial G'!AR$20*10^9*'Transportation and Industrial G'!AR28/10^9</f>
        <v>0.04381740969</v>
      </c>
      <c r="AU63" s="132">
        <f>'Transportation and Industrial G'!AS$20*10^9*'Transportation and Industrial G'!AS28/10^9</f>
        <v>0.04394588281</v>
      </c>
      <c r="AV63" s="132">
        <f>'Transportation and Industrial G'!AT$20*10^9*'Transportation and Industrial G'!AT28/10^9</f>
        <v>0.0441637355</v>
      </c>
      <c r="AW63" s="132">
        <f>'Transportation and Industrial G'!AU$20*10^9*'Transportation and Industrial G'!AU28/10^9</f>
        <v>0.04447120758</v>
      </c>
      <c r="AX63" s="132">
        <f>'Transportation and Industrial G'!AV$20*10^9*'Transportation and Industrial G'!AV28/10^9</f>
        <v>0.04451102065</v>
      </c>
      <c r="AY63" s="132">
        <f>'Transportation and Industrial G'!AW$20*10^9*'Transportation and Industrial G'!AW28/10^9</f>
        <v>0.04472975274</v>
      </c>
      <c r="AZ63" s="132">
        <f>'Transportation and Industrial G'!AX$20*10^9*'Transportation and Industrial G'!AX28/10^9</f>
        <v>0.04485926516</v>
      </c>
      <c r="BA63" s="132">
        <f>'Transportation and Industrial G'!AY$20*10^9*'Transportation and Industrial G'!AY28/10^9</f>
        <v>0.04498893748</v>
      </c>
      <c r="BB63" s="132">
        <f>'Transportation and Industrial G'!AZ$20*10^9*'Transportation and Industrial G'!AZ28/10^9</f>
        <v>0.04511876968</v>
      </c>
    </row>
    <row r="64" ht="15.75" customHeight="1">
      <c r="A64" s="119" t="s">
        <v>307</v>
      </c>
      <c r="B64" s="131" t="s">
        <v>290</v>
      </c>
      <c r="C64" s="123" t="s">
        <v>273</v>
      </c>
      <c r="D64" s="133">
        <f>D55*1000/'Inflation GDP Population'!B$28</f>
        <v>1387.158143</v>
      </c>
      <c r="E64" s="133">
        <f>E55*1000/'Inflation GDP Population'!C$28</f>
        <v>1068.072714</v>
      </c>
      <c r="F64" s="133">
        <f>F55*1000/'Inflation GDP Population'!D$28</f>
        <v>1080.411049</v>
      </c>
      <c r="G64" s="133">
        <f>G55*1000/'Inflation GDP Population'!E$28</f>
        <v>1209.943382</v>
      </c>
      <c r="H64" s="133">
        <f>H55*1000/'Inflation GDP Population'!F$28</f>
        <v>1705.320505</v>
      </c>
      <c r="I64" s="133">
        <f>I55*1000/'Inflation GDP Population'!G$28</f>
        <v>2149.626219</v>
      </c>
      <c r="J64" s="133">
        <f>J55*1000/'Inflation GDP Population'!H$28</f>
        <v>2774.869854</v>
      </c>
      <c r="K64" s="133">
        <f>K55*1000/'Inflation GDP Population'!I$28</f>
        <v>3021.720497</v>
      </c>
      <c r="L64" s="133">
        <f>L55*1000/'Inflation GDP Population'!J$28</f>
        <v>4356.083402</v>
      </c>
      <c r="M64" s="133">
        <f>M55*1000/'Inflation GDP Population'!K$28</f>
        <v>2384.776339</v>
      </c>
      <c r="N64" s="133">
        <f>N55*1000/'Inflation GDP Population'!L$28</f>
        <v>3034.094345</v>
      </c>
      <c r="O64" s="133">
        <f>O55*1000/'Inflation GDP Population'!M$28</f>
        <v>3448.912676</v>
      </c>
      <c r="P64" s="133">
        <f>P55*1000/'Inflation GDP Population'!N$28</f>
        <v>3146.99599</v>
      </c>
      <c r="Q64" s="133">
        <f>Q55*1000/'Inflation GDP Population'!O$28</f>
        <v>3097.76645</v>
      </c>
      <c r="R64" s="133">
        <f>R55*1000/'Inflation GDP Population'!P$28</f>
        <v>2815.990302</v>
      </c>
      <c r="S64" s="133">
        <f>S55*1000/'Inflation GDP Population'!Q$28</f>
        <v>1449.714245</v>
      </c>
      <c r="T64" s="133">
        <f>T55*1000/'Inflation GDP Population'!R$28</f>
        <v>1264.37687</v>
      </c>
      <c r="U64" s="133">
        <f>U55*1000/'Inflation GDP Population'!S$28</f>
        <v>1551.697215</v>
      </c>
      <c r="V64" s="133">
        <f>V55*1000/'Inflation GDP Population'!T$28</f>
        <v>1962.335104</v>
      </c>
      <c r="W64" s="133">
        <f>W55*1000/'Inflation GDP Population'!U$28</f>
        <v>2074.536308</v>
      </c>
      <c r="X64" s="133">
        <f>X55*1000/'Inflation GDP Population'!V$28</f>
        <v>2158.00829</v>
      </c>
      <c r="Y64" s="133">
        <f>Y55*1000/'Inflation GDP Population'!W$28</f>
        <v>2236.816724</v>
      </c>
      <c r="Z64" s="133">
        <f>Z55*1000/'Inflation GDP Population'!X$28</f>
        <v>2243.653772</v>
      </c>
      <c r="AA64" s="133">
        <f>AA55*1000/'Inflation GDP Population'!Y$28</f>
        <v>2322.311907</v>
      </c>
      <c r="AB64" s="133">
        <f>AB55*1000/'Inflation GDP Population'!Z$28</f>
        <v>2449.669476</v>
      </c>
      <c r="AC64" s="133">
        <f>AC55*1000/'Inflation GDP Population'!AA$28</f>
        <v>2564.379979</v>
      </c>
      <c r="AD64" s="133">
        <f>AD55*1000/'Inflation GDP Population'!AB$28</f>
        <v>2660.941006</v>
      </c>
      <c r="AE64" s="133">
        <f>AE55*1000/'Inflation GDP Population'!AC$28</f>
        <v>2764.799597</v>
      </c>
      <c r="AF64" s="133">
        <f>AF55*1000/'Inflation GDP Population'!AD$28</f>
        <v>2849.548968</v>
      </c>
      <c r="AG64" s="133">
        <f>AG55*1000/'Inflation GDP Population'!AE$28</f>
        <v>2941.46638</v>
      </c>
      <c r="AH64" s="133">
        <f>AH55*1000/'Inflation GDP Population'!AF$28</f>
        <v>3014.555867</v>
      </c>
      <c r="AI64" s="133">
        <f>AI55*1000/'Inflation GDP Population'!AG$28</f>
        <v>3110.207345</v>
      </c>
      <c r="AJ64" s="133">
        <f>AJ55*1000/'Inflation GDP Population'!AH$28</f>
        <v>3182.084862</v>
      </c>
      <c r="AK64" s="133">
        <f>AK55*1000/'Inflation GDP Population'!AI$28</f>
        <v>3310.619054</v>
      </c>
      <c r="AL64" s="133">
        <f>AL55*1000/'Inflation GDP Population'!AJ$28</f>
        <v>3366.946287</v>
      </c>
      <c r="AM64" s="133">
        <f>AM55*1000/'Inflation GDP Population'!AK$28</f>
        <v>3457.997843</v>
      </c>
      <c r="AN64" s="133">
        <f>AN55*1000/'Inflation GDP Population'!AL$28</f>
        <v>3564.967788</v>
      </c>
      <c r="AO64" s="133">
        <f>AO55*1000/'Inflation GDP Population'!AM$28</f>
        <v>3590.114205</v>
      </c>
      <c r="AP64" s="133">
        <f>AP55*1000/'Inflation GDP Population'!AN$28</f>
        <v>3671.624272</v>
      </c>
      <c r="AQ64" s="133">
        <f>AQ55*1000/'Inflation GDP Population'!AO$28</f>
        <v>3738.23955</v>
      </c>
      <c r="AR64" s="133">
        <f>AR55*1000/'Inflation GDP Population'!AP$28</f>
        <v>3832.786459</v>
      </c>
      <c r="AS64" s="133">
        <f>AS55*1000/'Inflation GDP Population'!AQ$28</f>
        <v>3896.232117</v>
      </c>
      <c r="AT64" s="133">
        <f>AT55*1000/'Inflation GDP Population'!AR$28</f>
        <v>3990.252647</v>
      </c>
      <c r="AU64" s="133">
        <f>AU55*1000/'Inflation GDP Population'!AS$28</f>
        <v>4044.25378</v>
      </c>
      <c r="AV64" s="133">
        <f>AV55*1000/'Inflation GDP Population'!AT$28</f>
        <v>4109.804565</v>
      </c>
      <c r="AW64" s="133">
        <f>AW55*1000/'Inflation GDP Population'!AU$28</f>
        <v>4176.954348</v>
      </c>
      <c r="AX64" s="133">
        <f>AX55*1000/'Inflation GDP Population'!AV$28</f>
        <v>4237.327773</v>
      </c>
      <c r="AY64" s="133">
        <f>AY55*1000/'Inflation GDP Population'!AW$28</f>
        <v>4297.013937</v>
      </c>
      <c r="AZ64" s="133">
        <f>AZ55*1000/'Inflation GDP Population'!AX$28</f>
        <v>4358.440337</v>
      </c>
      <c r="BA64" s="133">
        <f>BA55*1000/'Inflation GDP Population'!AY$28</f>
        <v>4411.500634</v>
      </c>
      <c r="BB64" s="133">
        <f>BB55*1000/'Inflation GDP Population'!AZ$28</f>
        <v>4462.068984</v>
      </c>
    </row>
    <row r="65" ht="15.75" customHeight="1">
      <c r="A65" s="119" t="s">
        <v>308</v>
      </c>
      <c r="B65" s="131" t="s">
        <v>292</v>
      </c>
      <c r="C65" s="123" t="s">
        <v>273</v>
      </c>
      <c r="D65" s="133">
        <f>D56*1000/'Inflation GDP Population'!B$28</f>
        <v>20.92036127</v>
      </c>
      <c r="E65" s="133">
        <f>E56*1000/'Inflation GDP Population'!C$28</f>
        <v>12.94089475</v>
      </c>
      <c r="F65" s="133">
        <f>F56*1000/'Inflation GDP Population'!D$28</f>
        <v>10.56188949</v>
      </c>
      <c r="G65" s="133">
        <f>G56*1000/'Inflation GDP Population'!E$28</f>
        <v>20.36826802</v>
      </c>
      <c r="H65" s="133">
        <f>H56*1000/'Inflation GDP Population'!F$28</f>
        <v>21.85190153</v>
      </c>
      <c r="I65" s="133">
        <f>I56*1000/'Inflation GDP Population'!G$28</f>
        <v>25.23203295</v>
      </c>
      <c r="J65" s="133">
        <f>J56*1000/'Inflation GDP Population'!H$28</f>
        <v>11.07317608</v>
      </c>
      <c r="K65" s="133">
        <f>K56*1000/'Inflation GDP Population'!I$28</f>
        <v>41.87007768</v>
      </c>
      <c r="L65" s="133">
        <f>L56*1000/'Inflation GDP Population'!J$28</f>
        <v>20.29816749</v>
      </c>
      <c r="M65" s="133">
        <f>M56*1000/'Inflation GDP Population'!K$28</f>
        <v>28.13485593</v>
      </c>
      <c r="N65" s="133">
        <f>N56*1000/'Inflation GDP Population'!L$28</f>
        <v>25.62906556</v>
      </c>
      <c r="O65" s="133">
        <f>O56*1000/'Inflation GDP Population'!M$28</f>
        <v>28.74127771</v>
      </c>
      <c r="P65" s="133">
        <f>P56*1000/'Inflation GDP Population'!N$28</f>
        <v>22.9560002</v>
      </c>
      <c r="Q65" s="133">
        <f>Q56*1000/'Inflation GDP Population'!O$28</f>
        <v>16.60154357</v>
      </c>
      <c r="R65" s="133">
        <f>R56*1000/'Inflation GDP Population'!P$28</f>
        <v>20.41505636</v>
      </c>
      <c r="S65" s="133">
        <f>S56*1000/'Inflation GDP Population'!Q$28</f>
        <v>17.98922435</v>
      </c>
      <c r="T65" s="133">
        <f>T56*1000/'Inflation GDP Population'!R$28</f>
        <v>15.44804887</v>
      </c>
      <c r="U65" s="133">
        <f>U56*1000/'Inflation GDP Population'!S$28</f>
        <v>18.20798894</v>
      </c>
      <c r="V65" s="133">
        <f>V56*1000/'Inflation GDP Population'!T$28</f>
        <v>22.83395092</v>
      </c>
      <c r="W65" s="133">
        <f>W56*1000/'Inflation GDP Population'!U$28</f>
        <v>23.94075009</v>
      </c>
      <c r="X65" s="133">
        <f>X56*1000/'Inflation GDP Population'!V$28</f>
        <v>24.70206046</v>
      </c>
      <c r="Y65" s="133">
        <f>Y56*1000/'Inflation GDP Population'!W$28</f>
        <v>25.39960832</v>
      </c>
      <c r="Z65" s="133">
        <f>Z56*1000/'Inflation GDP Population'!X$28</f>
        <v>25.27673021</v>
      </c>
      <c r="AA65" s="133">
        <f>AA56*1000/'Inflation GDP Population'!Y$28</f>
        <v>25.95999884</v>
      </c>
      <c r="AB65" s="133">
        <f>AB56*1000/'Inflation GDP Population'!Z$28</f>
        <v>27.17440833</v>
      </c>
      <c r="AC65" s="133">
        <f>AC56*1000/'Inflation GDP Population'!AA$28</f>
        <v>28.2326548</v>
      </c>
      <c r="AD65" s="133">
        <f>AD56*1000/'Inflation GDP Population'!AB$28</f>
        <v>29.07826142</v>
      </c>
      <c r="AE65" s="133">
        <f>AE56*1000/'Inflation GDP Population'!AC$28</f>
        <v>29.99208917</v>
      </c>
      <c r="AF65" s="133">
        <f>AF56*1000/'Inflation GDP Population'!AD$28</f>
        <v>30.68838387</v>
      </c>
      <c r="AG65" s="133">
        <f>AG56*1000/'Inflation GDP Population'!AE$28</f>
        <v>31.45288968</v>
      </c>
      <c r="AH65" s="133">
        <f>AH56*1000/'Inflation GDP Population'!AF$28</f>
        <v>32.00823407</v>
      </c>
      <c r="AI65" s="133">
        <f>AI56*1000/'Inflation GDP Population'!AG$28</f>
        <v>32.79528578</v>
      </c>
      <c r="AJ65" s="133">
        <f>AJ56*1000/'Inflation GDP Population'!AH$28</f>
        <v>33.32411232</v>
      </c>
      <c r="AK65" s="133">
        <f>AK56*1000/'Inflation GDP Population'!AI$28</f>
        <v>34.43665434</v>
      </c>
      <c r="AL65" s="133">
        <f>AL56*1000/'Inflation GDP Population'!AJ$28</f>
        <v>34.789815</v>
      </c>
      <c r="AM65" s="133">
        <f>AM56*1000/'Inflation GDP Population'!AK$28</f>
        <v>35.49631534</v>
      </c>
      <c r="AN65" s="133">
        <f>AN56*1000/'Inflation GDP Population'!AL$28</f>
        <v>36.35753279</v>
      </c>
      <c r="AO65" s="133">
        <f>AO56*1000/'Inflation GDP Population'!AM$28</f>
        <v>36.38011897</v>
      </c>
      <c r="AP65" s="133">
        <f>AP56*1000/'Inflation GDP Population'!AN$28</f>
        <v>36.97150966</v>
      </c>
      <c r="AQ65" s="133">
        <f>AQ56*1000/'Inflation GDP Population'!AO$28</f>
        <v>37.40799896</v>
      </c>
      <c r="AR65" s="133">
        <f>AR56*1000/'Inflation GDP Population'!AP$28</f>
        <v>38.11842412</v>
      </c>
      <c r="AS65" s="133">
        <f>AS56*1000/'Inflation GDP Population'!AQ$28</f>
        <v>38.51429586</v>
      </c>
      <c r="AT65" s="133">
        <f>AT56*1000/'Inflation GDP Population'!AR$28</f>
        <v>39.20735412</v>
      </c>
      <c r="AU65" s="133">
        <f>AU56*1000/'Inflation GDP Population'!AS$28</f>
        <v>39.5028154</v>
      </c>
      <c r="AV65" s="133">
        <f>AV56*1000/'Inflation GDP Population'!AT$28</f>
        <v>39.90848002</v>
      </c>
      <c r="AW65" s="133">
        <f>AW56*1000/'Inflation GDP Population'!AU$28</f>
        <v>40.32638974</v>
      </c>
      <c r="AX65" s="133">
        <f>AX56*1000/'Inflation GDP Population'!AV$28</f>
        <v>40.67596719</v>
      </c>
      <c r="AY65" s="133">
        <f>AY56*1000/'Inflation GDP Population'!AW$28</f>
        <v>41.01652154</v>
      </c>
      <c r="AZ65" s="133">
        <f>AZ56*1000/'Inflation GDP Population'!AX$28</f>
        <v>41.37126944</v>
      </c>
      <c r="BA65" s="133">
        <f>BA56*1000/'Inflation GDP Population'!AY$28</f>
        <v>41.64459502</v>
      </c>
      <c r="BB65" s="133">
        <f>BB56*1000/'Inflation GDP Population'!AZ$28</f>
        <v>41.89300001</v>
      </c>
    </row>
    <row r="66" ht="15.75" customHeight="1">
      <c r="A66" s="119" t="s">
        <v>309</v>
      </c>
      <c r="B66" s="131" t="s">
        <v>294</v>
      </c>
      <c r="C66" s="123" t="s">
        <v>273</v>
      </c>
      <c r="D66" s="133">
        <f>D57*1000/'Inflation GDP Population'!B$28</f>
        <v>1094.451625</v>
      </c>
      <c r="E66" s="133">
        <f>E57*1000/'Inflation GDP Population'!C$28</f>
        <v>819.3902096</v>
      </c>
      <c r="F66" s="133">
        <f>F57*1000/'Inflation GDP Population'!D$28</f>
        <v>831.0856138</v>
      </c>
      <c r="G66" s="133">
        <f>G57*1000/'Inflation GDP Population'!E$28</f>
        <v>966.4755743</v>
      </c>
      <c r="H66" s="133">
        <f>H57*1000/'Inflation GDP Population'!F$28</f>
        <v>1231.518824</v>
      </c>
      <c r="I66" s="133">
        <f>I57*1000/'Inflation GDP Population'!G$28</f>
        <v>1554.050344</v>
      </c>
      <c r="J66" s="133">
        <f>J57*1000/'Inflation GDP Population'!H$28</f>
        <v>1906.523279</v>
      </c>
      <c r="K66" s="133">
        <f>K57*1000/'Inflation GDP Population'!I$28</f>
        <v>1883.163773</v>
      </c>
      <c r="L66" s="133">
        <f>L57*1000/'Inflation GDP Population'!J$28</f>
        <v>2393.9648</v>
      </c>
      <c r="M66" s="133">
        <f>M57*1000/'Inflation GDP Population'!K$28</f>
        <v>1455.495188</v>
      </c>
      <c r="N66" s="133">
        <f>N57*1000/'Inflation GDP Population'!L$28</f>
        <v>1935.984612</v>
      </c>
      <c r="O66" s="133">
        <f>O57*1000/'Inflation GDP Population'!M$28</f>
        <v>2232.618626</v>
      </c>
      <c r="P66" s="133">
        <f>P57*1000/'Inflation GDP Population'!N$28</f>
        <v>2014.558646</v>
      </c>
      <c r="Q66" s="133">
        <f>Q57*1000/'Inflation GDP Population'!O$28</f>
        <v>2082.070763</v>
      </c>
      <c r="R66" s="133">
        <f>R57*1000/'Inflation GDP Population'!P$28</f>
        <v>1890.429385</v>
      </c>
      <c r="S66" s="133">
        <f>S57*1000/'Inflation GDP Population'!Q$28</f>
        <v>1061.92855</v>
      </c>
      <c r="T66" s="133">
        <f>T57*1000/'Inflation GDP Population'!R$28</f>
        <v>907.3126654</v>
      </c>
      <c r="U66" s="133">
        <f>U57*1000/'Inflation GDP Population'!S$28</f>
        <v>1042.329141</v>
      </c>
      <c r="V66" s="133">
        <f>V57*1000/'Inflation GDP Population'!T$28</f>
        <v>1293.648064</v>
      </c>
      <c r="W66" s="133">
        <f>W57*1000/'Inflation GDP Population'!U$28</f>
        <v>1342.301966</v>
      </c>
      <c r="X66" s="133">
        <f>X57*1000/'Inflation GDP Population'!V$28</f>
        <v>1370.591205</v>
      </c>
      <c r="Y66" s="133">
        <f>Y57*1000/'Inflation GDP Population'!W$28</f>
        <v>1394.596709</v>
      </c>
      <c r="Z66" s="133">
        <f>Z57*1000/'Inflation GDP Population'!X$28</f>
        <v>1373.325878</v>
      </c>
      <c r="AA66" s="133">
        <f>AA57*1000/'Inflation GDP Population'!Y$28</f>
        <v>1395.636684</v>
      </c>
      <c r="AB66" s="133">
        <f>AB57*1000/'Inflation GDP Population'!Z$28</f>
        <v>1445.527511</v>
      </c>
      <c r="AC66" s="133">
        <f>AC57*1000/'Inflation GDP Population'!AA$28</f>
        <v>1485.934793</v>
      </c>
      <c r="AD66" s="133">
        <f>AD57*1000/'Inflation GDP Population'!AB$28</f>
        <v>1514.192521</v>
      </c>
      <c r="AE66" s="133">
        <f>AE57*1000/'Inflation GDP Population'!AC$28</f>
        <v>1545.135253</v>
      </c>
      <c r="AF66" s="133">
        <f>AF57*1000/'Inflation GDP Population'!AD$28</f>
        <v>1564.094726</v>
      </c>
      <c r="AG66" s="133">
        <f>AG57*1000/'Inflation GDP Population'!AE$28</f>
        <v>1585.844461</v>
      </c>
      <c r="AH66" s="133">
        <f>AH57*1000/'Inflation GDP Population'!AF$28</f>
        <v>1596.445613</v>
      </c>
      <c r="AI66" s="133">
        <f>AI57*1000/'Inflation GDP Population'!AG$28</f>
        <v>1617.995059</v>
      </c>
      <c r="AJ66" s="133">
        <f>AJ57*1000/'Inflation GDP Population'!AH$28</f>
        <v>1626.216275</v>
      </c>
      <c r="AK66" s="133">
        <f>AK57*1000/'Inflation GDP Population'!AI$28</f>
        <v>1662.167502</v>
      </c>
      <c r="AL66" s="133">
        <f>AL57*1000/'Inflation GDP Population'!AJ$28</f>
        <v>1660.809589</v>
      </c>
      <c r="AM66" s="133">
        <f>AM57*1000/'Inflation GDP Population'!AK$28</f>
        <v>1675.885069</v>
      </c>
      <c r="AN66" s="133">
        <f>AN57*1000/'Inflation GDP Population'!AL$28</f>
        <v>1697.569291</v>
      </c>
      <c r="AO66" s="133">
        <f>AO57*1000/'Inflation GDP Population'!AM$28</f>
        <v>1679.762354</v>
      </c>
      <c r="AP66" s="133">
        <f>AP57*1000/'Inflation GDP Population'!AN$28</f>
        <v>1688.027677</v>
      </c>
      <c r="AQ66" s="133">
        <f>AQ57*1000/'Inflation GDP Population'!AO$28</f>
        <v>1688.818874</v>
      </c>
      <c r="AR66" s="133">
        <f>AR57*1000/'Inflation GDP Population'!AP$28</f>
        <v>1701.519195</v>
      </c>
      <c r="AS66" s="133">
        <f>AS57*1000/'Inflation GDP Population'!AQ$28</f>
        <v>1699.745175</v>
      </c>
      <c r="AT66" s="133">
        <f>AT57*1000/'Inflation GDP Population'!AR$28</f>
        <v>1710.66694</v>
      </c>
      <c r="AU66" s="133">
        <f>AU57*1000/'Inflation GDP Population'!AS$28</f>
        <v>1703.874807</v>
      </c>
      <c r="AV66" s="133">
        <f>AV57*1000/'Inflation GDP Population'!AT$28</f>
        <v>1701.616334</v>
      </c>
      <c r="AW66" s="133">
        <f>AW57*1000/'Inflation GDP Population'!AU$28</f>
        <v>1699.601972</v>
      </c>
      <c r="AX66" s="133">
        <f>AX57*1000/'Inflation GDP Population'!AV$28</f>
        <v>1694.459757</v>
      </c>
      <c r="AY66" s="133">
        <f>AY57*1000/'Inflation GDP Population'!AW$28</f>
        <v>1688.733814</v>
      </c>
      <c r="AZ66" s="133">
        <f>AZ57*1000/'Inflation GDP Population'!AX$28</f>
        <v>1683.383928</v>
      </c>
      <c r="BA66" s="133">
        <f>BA57*1000/'Inflation GDP Population'!AY$28</f>
        <v>1674.546873</v>
      </c>
      <c r="BB66" s="133">
        <f>BB57*1000/'Inflation GDP Population'!AZ$28</f>
        <v>1664.586067</v>
      </c>
    </row>
    <row r="67" ht="15.75" customHeight="1">
      <c r="A67" s="119" t="s">
        <v>310</v>
      </c>
      <c r="B67" s="131" t="s">
        <v>296</v>
      </c>
      <c r="C67" s="123" t="s">
        <v>273</v>
      </c>
      <c r="D67" s="133">
        <f>D58*1000/'Inflation GDP Population'!B$28</f>
        <v>17.62999393</v>
      </c>
      <c r="E67" s="133">
        <f>E58*1000/'Inflation GDP Population'!C$28</f>
        <v>14.76008899</v>
      </c>
      <c r="F67" s="133">
        <f>F58*1000/'Inflation GDP Population'!D$28</f>
        <v>9.698981872</v>
      </c>
      <c r="G67" s="133">
        <f>G58*1000/'Inflation GDP Population'!E$28</f>
        <v>9.230791548</v>
      </c>
      <c r="H67" s="133">
        <f>H58*1000/'Inflation GDP Population'!F$28</f>
        <v>11.19034347</v>
      </c>
      <c r="I67" s="133">
        <f>I58*1000/'Inflation GDP Population'!G$28</f>
        <v>14.60905</v>
      </c>
      <c r="J67" s="133">
        <f>J58*1000/'Inflation GDP Population'!H$28</f>
        <v>17.10596326</v>
      </c>
      <c r="K67" s="133">
        <f>K58*1000/'Inflation GDP Population'!I$28</f>
        <v>15.31454316</v>
      </c>
      <c r="L67" s="133">
        <f>L58*1000/'Inflation GDP Population'!J$28</f>
        <v>26.01978058</v>
      </c>
      <c r="M67" s="133">
        <f>M58*1000/'Inflation GDP Population'!K$28</f>
        <v>16.55932571</v>
      </c>
      <c r="N67" s="133">
        <f>N58*1000/'Inflation GDP Population'!L$28</f>
        <v>18.43162277</v>
      </c>
      <c r="O67" s="133">
        <f>O58*1000/'Inflation GDP Population'!M$28</f>
        <v>18.68422163</v>
      </c>
      <c r="P67" s="133">
        <f>P58*1000/'Inflation GDP Population'!N$28</f>
        <v>12.8987109</v>
      </c>
      <c r="Q67" s="133">
        <f>Q58*1000/'Inflation GDP Population'!O$28</f>
        <v>16.30445587</v>
      </c>
      <c r="R67" s="133">
        <f>R58*1000/'Inflation GDP Population'!P$28</f>
        <v>15.64304792</v>
      </c>
      <c r="S67" s="133">
        <f>S58*1000/'Inflation GDP Population'!Q$28</f>
        <v>6.973634534</v>
      </c>
      <c r="T67" s="133">
        <f>T58*1000/'Inflation GDP Population'!R$28</f>
        <v>5.005764879</v>
      </c>
      <c r="U67" s="133">
        <f>U58*1000/'Inflation GDP Population'!S$28</f>
        <v>5.496576489</v>
      </c>
      <c r="V67" s="133">
        <f>V58*1000/'Inflation GDP Population'!T$28</f>
        <v>6.848284429</v>
      </c>
      <c r="W67" s="133">
        <f>W58*1000/'Inflation GDP Population'!U$28</f>
        <v>7.133630848</v>
      </c>
      <c r="X67" s="133">
        <f>X58*1000/'Inflation GDP Population'!V$28</f>
        <v>7.312735585</v>
      </c>
      <c r="Y67" s="133">
        <f>Y58*1000/'Inflation GDP Population'!W$28</f>
        <v>7.470490526</v>
      </c>
      <c r="Z67" s="133">
        <f>Z58*1000/'Inflation GDP Population'!X$28</f>
        <v>7.38618089</v>
      </c>
      <c r="AA67" s="133">
        <f>AA58*1000/'Inflation GDP Population'!Y$28</f>
        <v>7.536715786</v>
      </c>
      <c r="AB67" s="133">
        <f>AB58*1000/'Inflation GDP Population'!Z$28</f>
        <v>7.838219205</v>
      </c>
      <c r="AC67" s="133">
        <f>AC58*1000/'Inflation GDP Population'!AA$28</f>
        <v>8.090776785</v>
      </c>
      <c r="AD67" s="133">
        <f>AD58*1000/'Inflation GDP Population'!AB$28</f>
        <v>8.279220068</v>
      </c>
      <c r="AE67" s="133">
        <f>AE58*1000/'Inflation GDP Population'!AC$28</f>
        <v>8.48421043</v>
      </c>
      <c r="AF67" s="133">
        <f>AF58*1000/'Inflation GDP Population'!AD$28</f>
        <v>8.625089864</v>
      </c>
      <c r="AG67" s="133">
        <f>AG58*1000/'Inflation GDP Population'!AE$28</f>
        <v>8.782864343</v>
      </c>
      <c r="AH67" s="133">
        <f>AH58*1000/'Inflation GDP Population'!AF$28</f>
        <v>8.8802339</v>
      </c>
      <c r="AI67" s="133">
        <f>AI58*1000/'Inflation GDP Population'!AG$28</f>
        <v>9.039869761</v>
      </c>
      <c r="AJ67" s="133">
        <f>AJ58*1000/'Inflation GDP Population'!AH$28</f>
        <v>9.126375689</v>
      </c>
      <c r="AK67" s="133">
        <f>AK58*1000/'Inflation GDP Population'!AI$28</f>
        <v>9.370237104</v>
      </c>
      <c r="AL67" s="133">
        <f>AL58*1000/'Inflation GDP Population'!AJ$28</f>
        <v>9.405295433</v>
      </c>
      <c r="AM67" s="133">
        <f>AM58*1000/'Inflation GDP Population'!AK$28</f>
        <v>9.534436892</v>
      </c>
      <c r="AN67" s="133">
        <f>AN58*1000/'Inflation GDP Population'!AL$28</f>
        <v>9.70282795</v>
      </c>
      <c r="AO67" s="133">
        <f>AO58*1000/'Inflation GDP Population'!AM$28</f>
        <v>9.646301523</v>
      </c>
      <c r="AP67" s="133">
        <f>AP58*1000/'Inflation GDP Population'!AN$28</f>
        <v>9.739962307</v>
      </c>
      <c r="AQ67" s="133">
        <f>AQ58*1000/'Inflation GDP Population'!AO$28</f>
        <v>9.791482806</v>
      </c>
      <c r="AR67" s="133">
        <f>AR58*1000/'Inflation GDP Population'!AP$28</f>
        <v>9.913186732</v>
      </c>
      <c r="AS67" s="133">
        <f>AS58*1000/'Inflation GDP Population'!AQ$28</f>
        <v>9.951649638</v>
      </c>
      <c r="AT67" s="133">
        <f>AT58*1000/'Inflation GDP Population'!AR$28</f>
        <v>10.06550952</v>
      </c>
      <c r="AU67" s="133">
        <f>AU58*1000/'Inflation GDP Population'!AS$28</f>
        <v>10.07608168</v>
      </c>
      <c r="AV67" s="133">
        <f>AV58*1000/'Inflation GDP Population'!AT$28</f>
        <v>10.11403493</v>
      </c>
      <c r="AW67" s="133">
        <f>AW58*1000/'Inflation GDP Population'!AU$28</f>
        <v>10.15416948</v>
      </c>
      <c r="AX67" s="133">
        <f>AX58*1000/'Inflation GDP Population'!AV$28</f>
        <v>10.17627581</v>
      </c>
      <c r="AY67" s="133">
        <f>AY58*1000/'Inflation GDP Population'!AW$28</f>
        <v>10.19543541</v>
      </c>
      <c r="AZ67" s="133">
        <f>AZ58*1000/'Inflation GDP Population'!AX$28</f>
        <v>10.2174322</v>
      </c>
      <c r="BA67" s="133">
        <f>BA58*1000/'Inflation GDP Population'!AY$28</f>
        <v>10.21874271</v>
      </c>
      <c r="BB67" s="133">
        <f>BB58*1000/'Inflation GDP Population'!AZ$28</f>
        <v>10.21353464</v>
      </c>
    </row>
    <row r="68" ht="15.75" customHeight="1">
      <c r="A68" s="119" t="s">
        <v>311</v>
      </c>
      <c r="B68" s="131" t="s">
        <v>312</v>
      </c>
      <c r="C68" s="123" t="s">
        <v>273</v>
      </c>
      <c r="D68" s="133">
        <f t="shared" ref="D68:BB68" si="6">sum(D64:D67)</f>
        <v>2520.160123</v>
      </c>
      <c r="E68" s="133">
        <f t="shared" si="6"/>
        <v>1915.163907</v>
      </c>
      <c r="F68" s="133">
        <f t="shared" si="6"/>
        <v>1931.757534</v>
      </c>
      <c r="G68" s="133">
        <f t="shared" si="6"/>
        <v>2206.018016</v>
      </c>
      <c r="H68" s="133">
        <f t="shared" si="6"/>
        <v>2969.881573</v>
      </c>
      <c r="I68" s="133">
        <f t="shared" si="6"/>
        <v>3743.517646</v>
      </c>
      <c r="J68" s="133">
        <f t="shared" si="6"/>
        <v>4709.572272</v>
      </c>
      <c r="K68" s="133">
        <f t="shared" si="6"/>
        <v>4962.068891</v>
      </c>
      <c r="L68" s="133">
        <f t="shared" si="6"/>
        <v>6796.36615</v>
      </c>
      <c r="M68" s="133">
        <f t="shared" si="6"/>
        <v>3884.965709</v>
      </c>
      <c r="N68" s="133">
        <f t="shared" si="6"/>
        <v>5014.139645</v>
      </c>
      <c r="O68" s="133">
        <f t="shared" si="6"/>
        <v>5728.956801</v>
      </c>
      <c r="P68" s="133">
        <f t="shared" si="6"/>
        <v>5197.409347</v>
      </c>
      <c r="Q68" s="133">
        <f t="shared" si="6"/>
        <v>5212.743212</v>
      </c>
      <c r="R68" s="133">
        <f t="shared" si="6"/>
        <v>4742.477791</v>
      </c>
      <c r="S68" s="133">
        <f t="shared" si="6"/>
        <v>2536.605654</v>
      </c>
      <c r="T68" s="133">
        <f t="shared" si="6"/>
        <v>2192.143349</v>
      </c>
      <c r="U68" s="133">
        <f t="shared" si="6"/>
        <v>2617.730922</v>
      </c>
      <c r="V68" s="133">
        <f t="shared" si="6"/>
        <v>3285.665403</v>
      </c>
      <c r="W68" s="133">
        <f t="shared" si="6"/>
        <v>3447.912655</v>
      </c>
      <c r="X68" s="133">
        <f t="shared" si="6"/>
        <v>3560.614291</v>
      </c>
      <c r="Y68" s="133">
        <f t="shared" si="6"/>
        <v>3664.283531</v>
      </c>
      <c r="Z68" s="133">
        <f t="shared" si="6"/>
        <v>3649.642562</v>
      </c>
      <c r="AA68" s="133">
        <f t="shared" si="6"/>
        <v>3751.445305</v>
      </c>
      <c r="AB68" s="133">
        <f t="shared" si="6"/>
        <v>3930.209615</v>
      </c>
      <c r="AC68" s="133">
        <f t="shared" si="6"/>
        <v>4086.638204</v>
      </c>
      <c r="AD68" s="133">
        <f t="shared" si="6"/>
        <v>4212.491008</v>
      </c>
      <c r="AE68" s="133">
        <f t="shared" si="6"/>
        <v>4348.411149</v>
      </c>
      <c r="AF68" s="133">
        <f t="shared" si="6"/>
        <v>4452.957168</v>
      </c>
      <c r="AG68" s="133">
        <f t="shared" si="6"/>
        <v>4567.546595</v>
      </c>
      <c r="AH68" s="133">
        <f t="shared" si="6"/>
        <v>4651.889949</v>
      </c>
      <c r="AI68" s="133">
        <f t="shared" si="6"/>
        <v>4770.037559</v>
      </c>
      <c r="AJ68" s="133">
        <f t="shared" si="6"/>
        <v>4850.751626</v>
      </c>
      <c r="AK68" s="133">
        <f t="shared" si="6"/>
        <v>5016.593448</v>
      </c>
      <c r="AL68" s="133">
        <f t="shared" si="6"/>
        <v>5071.950986</v>
      </c>
      <c r="AM68" s="133">
        <f t="shared" si="6"/>
        <v>5178.913664</v>
      </c>
      <c r="AN68" s="133">
        <f t="shared" si="6"/>
        <v>5308.59744</v>
      </c>
      <c r="AO68" s="133">
        <f t="shared" si="6"/>
        <v>5315.902979</v>
      </c>
      <c r="AP68" s="133">
        <f t="shared" si="6"/>
        <v>5406.363421</v>
      </c>
      <c r="AQ68" s="133">
        <f t="shared" si="6"/>
        <v>5474.257906</v>
      </c>
      <c r="AR68" s="133">
        <f t="shared" si="6"/>
        <v>5582.337265</v>
      </c>
      <c r="AS68" s="133">
        <f t="shared" si="6"/>
        <v>5644.443237</v>
      </c>
      <c r="AT68" s="133">
        <f t="shared" si="6"/>
        <v>5750.19245</v>
      </c>
      <c r="AU68" s="133">
        <f t="shared" si="6"/>
        <v>5797.707484</v>
      </c>
      <c r="AV68" s="133">
        <f t="shared" si="6"/>
        <v>5861.443414</v>
      </c>
      <c r="AW68" s="133">
        <f t="shared" si="6"/>
        <v>5927.036879</v>
      </c>
      <c r="AX68" s="133">
        <f t="shared" si="6"/>
        <v>5982.639773</v>
      </c>
      <c r="AY68" s="133">
        <f t="shared" si="6"/>
        <v>6036.959708</v>
      </c>
      <c r="AZ68" s="133">
        <f t="shared" si="6"/>
        <v>6093.412966</v>
      </c>
      <c r="BA68" s="133">
        <f t="shared" si="6"/>
        <v>6137.910845</v>
      </c>
      <c r="BB68" s="133">
        <f t="shared" si="6"/>
        <v>6178.761585</v>
      </c>
    </row>
    <row r="69" ht="15.75" customHeight="1">
      <c r="A69" s="119" t="s">
        <v>313</v>
      </c>
      <c r="B69" s="131" t="s">
        <v>298</v>
      </c>
      <c r="C69" s="123" t="s">
        <v>273</v>
      </c>
      <c r="D69" s="133">
        <f>D59*1000/'Inflation GDP Population'!B$28</f>
        <v>1064.519312</v>
      </c>
      <c r="E69" s="133">
        <f>E59*1000/'Inflation GDP Population'!C$28</f>
        <v>794.7633344</v>
      </c>
      <c r="F69" s="133">
        <f>F59*1000/'Inflation GDP Population'!D$28</f>
        <v>692.4120102</v>
      </c>
      <c r="G69" s="133">
        <f>G59*1000/'Inflation GDP Population'!E$28</f>
        <v>1056.062589</v>
      </c>
      <c r="H69" s="133">
        <f>H59*1000/'Inflation GDP Population'!F$28</f>
        <v>1127.400233</v>
      </c>
      <c r="I69" s="133">
        <f>I59*1000/'Inflation GDP Population'!G$28</f>
        <v>1491.139682</v>
      </c>
      <c r="J69" s="133">
        <f>J59*1000/'Inflation GDP Population'!H$28</f>
        <v>1240.48844</v>
      </c>
      <c r="K69" s="133">
        <f>K59*1000/'Inflation GDP Population'!I$28</f>
        <v>1281.334373</v>
      </c>
      <c r="L69" s="133">
        <f>L59*1000/'Inflation GDP Population'!J$28</f>
        <v>1480.244922</v>
      </c>
      <c r="M69" s="133">
        <f>M59*1000/'Inflation GDP Population'!K$28</f>
        <v>623.2927268</v>
      </c>
      <c r="N69" s="133">
        <f>N59*1000/'Inflation GDP Population'!L$28</f>
        <v>753.1894446</v>
      </c>
      <c r="O69" s="133">
        <f>O59*1000/'Inflation GDP Population'!M$28</f>
        <v>692.59417</v>
      </c>
      <c r="P69" s="133">
        <f>P59*1000/'Inflation GDP Population'!N$28</f>
        <v>474.7926163</v>
      </c>
      <c r="Q69" s="133">
        <f>Q59*1000/'Inflation GDP Population'!O$28</f>
        <v>620.0560063</v>
      </c>
      <c r="R69" s="133">
        <f>R59*1000/'Inflation GDP Population'!P$28</f>
        <v>718.797908</v>
      </c>
      <c r="S69" s="133">
        <f>S59*1000/'Inflation GDP Population'!Q$28</f>
        <v>418.2410556</v>
      </c>
      <c r="T69" s="133">
        <f>T59*1000/'Inflation GDP Population'!R$28</f>
        <v>427.4769558</v>
      </c>
      <c r="U69" s="133">
        <f>U59*1000/'Inflation GDP Population'!S$28</f>
        <v>517.0915363</v>
      </c>
      <c r="V69" s="133">
        <f>V59*1000/'Inflation GDP Population'!T$28</f>
        <v>540.635506</v>
      </c>
      <c r="W69" s="133">
        <f>W59*1000/'Inflation GDP Population'!U$28</f>
        <v>519.8137623</v>
      </c>
      <c r="X69" s="133">
        <f>X59*1000/'Inflation GDP Population'!V$28</f>
        <v>535.5496674</v>
      </c>
      <c r="Y69" s="133">
        <f>Y59*1000/'Inflation GDP Population'!W$28</f>
        <v>527.624855</v>
      </c>
      <c r="Z69" s="133">
        <f>Z59*1000/'Inflation GDP Population'!X$28</f>
        <v>534.1962707</v>
      </c>
      <c r="AA69" s="133">
        <f>AA59*1000/'Inflation GDP Population'!Y$28</f>
        <v>562.8565099</v>
      </c>
      <c r="AB69" s="133">
        <f>AB59*1000/'Inflation GDP Population'!Z$28</f>
        <v>600.0167306</v>
      </c>
      <c r="AC69" s="133">
        <f>AC59*1000/'Inflation GDP Population'!AA$28</f>
        <v>647.1179049</v>
      </c>
      <c r="AD69" s="133">
        <f>AD59*1000/'Inflation GDP Population'!AB$28</f>
        <v>665.9128023</v>
      </c>
      <c r="AE69" s="133">
        <f>AE59*1000/'Inflation GDP Population'!AC$28</f>
        <v>675.9756516</v>
      </c>
      <c r="AF69" s="133">
        <f>AF59*1000/'Inflation GDP Population'!AD$28</f>
        <v>696.3168287</v>
      </c>
      <c r="AG69" s="133">
        <f>AG59*1000/'Inflation GDP Population'!AE$28</f>
        <v>705.0053624</v>
      </c>
      <c r="AH69" s="133">
        <f>AH59*1000/'Inflation GDP Population'!AF$28</f>
        <v>717.1297252</v>
      </c>
      <c r="AI69" s="133">
        <f>AI59*1000/'Inflation GDP Population'!AG$28</f>
        <v>720.5793664</v>
      </c>
      <c r="AJ69" s="133">
        <f>AJ59*1000/'Inflation GDP Population'!AH$28</f>
        <v>752.8224126</v>
      </c>
      <c r="AK69" s="133">
        <f>AK59*1000/'Inflation GDP Population'!AI$28</f>
        <v>771.034999</v>
      </c>
      <c r="AL69" s="133">
        <f>AL59*1000/'Inflation GDP Population'!AJ$28</f>
        <v>786.2993578</v>
      </c>
      <c r="AM69" s="133">
        <f>AM59*1000/'Inflation GDP Population'!AK$28</f>
        <v>801.6340058</v>
      </c>
      <c r="AN69" s="133">
        <f>AN59*1000/'Inflation GDP Population'!AL$28</f>
        <v>824.4095018</v>
      </c>
      <c r="AO69" s="133">
        <f>AO59*1000/'Inflation GDP Population'!AM$28</f>
        <v>836.0036748</v>
      </c>
      <c r="AP69" s="133">
        <f>AP59*1000/'Inflation GDP Population'!AN$28</f>
        <v>845.6348142</v>
      </c>
      <c r="AQ69" s="133">
        <f>AQ59*1000/'Inflation GDP Population'!AO$28</f>
        <v>857.7824901</v>
      </c>
      <c r="AR69" s="133">
        <f>AR59*1000/'Inflation GDP Population'!AP$28</f>
        <v>877.9895544</v>
      </c>
      <c r="AS69" s="133">
        <f>AS59*1000/'Inflation GDP Population'!AQ$28</f>
        <v>883.4858443</v>
      </c>
      <c r="AT69" s="133">
        <f>AT59*1000/'Inflation GDP Population'!AR$28</f>
        <v>900.5437106</v>
      </c>
      <c r="AU69" s="133">
        <f>AU59*1000/'Inflation GDP Population'!AS$28</f>
        <v>922.0887722</v>
      </c>
      <c r="AV69" s="133">
        <f>AV59*1000/'Inflation GDP Population'!AT$28</f>
        <v>948.1256188</v>
      </c>
      <c r="AW69" s="133">
        <f>AW59*1000/'Inflation GDP Population'!AU$28</f>
        <v>973.2127644</v>
      </c>
      <c r="AX69" s="133">
        <f>AX59*1000/'Inflation GDP Population'!AV$28</f>
        <v>993.9184241</v>
      </c>
      <c r="AY69" s="133">
        <f>AY59*1000/'Inflation GDP Population'!AW$28</f>
        <v>1018.970356</v>
      </c>
      <c r="AZ69" s="133">
        <f>AZ59*1000/'Inflation GDP Population'!AX$28</f>
        <v>1057.825843</v>
      </c>
      <c r="BA69" s="133">
        <f>BA59*1000/'Inflation GDP Population'!AY$28</f>
        <v>1090.506685</v>
      </c>
      <c r="BB69" s="133">
        <f>BB59*1000/'Inflation GDP Population'!AZ$28</f>
        <v>1120.537226</v>
      </c>
    </row>
    <row r="70" ht="15.75" customHeight="1">
      <c r="A70" s="119" t="s">
        <v>314</v>
      </c>
      <c r="B70" s="131" t="s">
        <v>300</v>
      </c>
      <c r="C70" s="123" t="s">
        <v>273</v>
      </c>
      <c r="D70" s="133">
        <f>D60*1000/'Inflation GDP Population'!B$28</f>
        <v>49.63213555</v>
      </c>
      <c r="E70" s="133">
        <f>E60*1000/'Inflation GDP Population'!C$28</f>
        <v>41.84454873</v>
      </c>
      <c r="F70" s="133">
        <f>F60*1000/'Inflation GDP Population'!D$28</f>
        <v>36.62168438</v>
      </c>
      <c r="G70" s="133">
        <f>G60*1000/'Inflation GDP Population'!E$28</f>
        <v>56.26911928</v>
      </c>
      <c r="H70" s="133">
        <f>H60*1000/'Inflation GDP Population'!F$28</f>
        <v>55.57846831</v>
      </c>
      <c r="I70" s="133">
        <f>I60*1000/'Inflation GDP Population'!G$28</f>
        <v>82.18699429</v>
      </c>
      <c r="J70" s="133">
        <f>J60*1000/'Inflation GDP Population'!H$28</f>
        <v>60.86157441</v>
      </c>
      <c r="K70" s="133">
        <f>K60*1000/'Inflation GDP Population'!I$28</f>
        <v>62.60207277</v>
      </c>
      <c r="L70" s="133">
        <f>L60*1000/'Inflation GDP Population'!J$28</f>
        <v>82.210793</v>
      </c>
      <c r="M70" s="133">
        <f>M60*1000/'Inflation GDP Population'!K$28</f>
        <v>36.09377237</v>
      </c>
      <c r="N70" s="133">
        <f>N60*1000/'Inflation GDP Population'!L$28</f>
        <v>43.76198228</v>
      </c>
      <c r="O70" s="133">
        <f>O60*1000/'Inflation GDP Population'!M$28</f>
        <v>38.32377483</v>
      </c>
      <c r="P70" s="133">
        <f>P60*1000/'Inflation GDP Population'!N$28</f>
        <v>26.26134125</v>
      </c>
      <c r="Q70" s="133">
        <f>Q60*1000/'Inflation GDP Population'!O$28</f>
        <v>39.53301125</v>
      </c>
      <c r="R70" s="133">
        <f>R60*1000/'Inflation GDP Population'!P$28</f>
        <v>48.21992598</v>
      </c>
      <c r="S70" s="133">
        <f>S60*1000/'Inflation GDP Population'!Q$28</f>
        <v>26.96319613</v>
      </c>
      <c r="T70" s="133">
        <f>T60*1000/'Inflation GDP Population'!R$28</f>
        <v>24.52380696</v>
      </c>
      <c r="U70" s="133">
        <f>U60*1000/'Inflation GDP Population'!S$28</f>
        <v>28.99747073</v>
      </c>
      <c r="V70" s="133">
        <f>V60*1000/'Inflation GDP Population'!T$28</f>
        <v>30.25816251</v>
      </c>
      <c r="W70" s="133">
        <f>W60*1000/'Inflation GDP Population'!U$28</f>
        <v>29.03664831</v>
      </c>
      <c r="X70" s="133">
        <f>X60*1000/'Inflation GDP Population'!V$28</f>
        <v>29.85892725</v>
      </c>
      <c r="Y70" s="133">
        <f>Y60*1000/'Inflation GDP Population'!W$28</f>
        <v>29.36229782</v>
      </c>
      <c r="Z70" s="133">
        <f>Z60*1000/'Inflation GDP Population'!X$28</f>
        <v>29.67359853</v>
      </c>
      <c r="AA70" s="133">
        <f>AA60*1000/'Inflation GDP Population'!Y$28</f>
        <v>31.20940442</v>
      </c>
      <c r="AB70" s="133">
        <f>AB60*1000/'Inflation GDP Population'!Z$28</f>
        <v>33.21108485</v>
      </c>
      <c r="AC70" s="133">
        <f>AC60*1000/'Inflation GDP Population'!AA$28</f>
        <v>35.7559381</v>
      </c>
      <c r="AD70" s="133">
        <f>AD60*1000/'Inflation GDP Population'!AB$28</f>
        <v>36.73161231</v>
      </c>
      <c r="AE70" s="133">
        <f>AE60*1000/'Inflation GDP Population'!AC$28</f>
        <v>37.22408505</v>
      </c>
      <c r="AF70" s="133">
        <f>AF60*1000/'Inflation GDP Population'!AD$28</f>
        <v>38.28092226</v>
      </c>
      <c r="AG70" s="133">
        <f>AG60*1000/'Inflation GDP Population'!AE$28</f>
        <v>38.69566468</v>
      </c>
      <c r="AH70" s="133">
        <f>AH60*1000/'Inflation GDP Population'!AF$28</f>
        <v>39.29828337</v>
      </c>
      <c r="AI70" s="133">
        <f>AI60*1000/'Inflation GDP Population'!AG$28</f>
        <v>39.42529338</v>
      </c>
      <c r="AJ70" s="133">
        <f>AJ60*1000/'Inflation GDP Population'!AH$28</f>
        <v>41.12575894</v>
      </c>
      <c r="AK70" s="133">
        <f>AK60*1000/'Inflation GDP Population'!AI$28</f>
        <v>42.05663324</v>
      </c>
      <c r="AL70" s="133">
        <f>AL60*1000/'Inflation GDP Population'!AJ$28</f>
        <v>42.82504746</v>
      </c>
      <c r="AM70" s="133">
        <f>AM60*1000/'Inflation GDP Population'!AK$28</f>
        <v>43.59591843</v>
      </c>
      <c r="AN70" s="133">
        <f>AN60*1000/'Inflation GDP Population'!AL$28</f>
        <v>44.76952236</v>
      </c>
      <c r="AO70" s="133">
        <f>AO60*1000/'Inflation GDP Population'!AM$28</f>
        <v>45.33433024</v>
      </c>
      <c r="AP70" s="133">
        <f>AP60*1000/'Inflation GDP Population'!AN$28</f>
        <v>45.79214244</v>
      </c>
      <c r="AQ70" s="133">
        <f>AQ60*1000/'Inflation GDP Population'!AO$28</f>
        <v>46.38565606</v>
      </c>
      <c r="AR70" s="133">
        <f>AR60*1000/'Inflation GDP Population'!AP$28</f>
        <v>47.41365203</v>
      </c>
      <c r="AS70" s="133">
        <f>AS60*1000/'Inflation GDP Population'!AQ$28</f>
        <v>47.64640028</v>
      </c>
      <c r="AT70" s="133">
        <f>AT60*1000/'Inflation GDP Population'!AR$28</f>
        <v>48.50208917</v>
      </c>
      <c r="AU70" s="133">
        <f>AU60*1000/'Inflation GDP Population'!AS$28</f>
        <v>49.59775799</v>
      </c>
      <c r="AV70" s="133">
        <f>AV60*1000/'Inflation GDP Population'!AT$28</f>
        <v>50.93275661</v>
      </c>
      <c r="AW70" s="133">
        <f>AW60*1000/'Inflation GDP Population'!AU$28</f>
        <v>52.21427223</v>
      </c>
      <c r="AX70" s="133">
        <f>AX60*1000/'Inflation GDP Population'!AV$28</f>
        <v>53.25866452</v>
      </c>
      <c r="AY70" s="133">
        <f>AY60*1000/'Inflation GDP Population'!AW$28</f>
        <v>54.53395215</v>
      </c>
      <c r="AZ70" s="133">
        <f>AZ60*1000/'Inflation GDP Population'!AX$28</f>
        <v>56.54485749</v>
      </c>
      <c r="BA70" s="133">
        <f>BA60*1000/'Inflation GDP Population'!AY$28</f>
        <v>58.22215226</v>
      </c>
      <c r="BB70" s="133">
        <f>BB60*1000/'Inflation GDP Population'!AZ$28</f>
        <v>59.75503433</v>
      </c>
    </row>
    <row r="71" ht="15.75" customHeight="1">
      <c r="A71" s="119" t="s">
        <v>315</v>
      </c>
      <c r="B71" s="131" t="s">
        <v>302</v>
      </c>
      <c r="C71" s="123" t="s">
        <v>273</v>
      </c>
      <c r="D71" s="133">
        <f>D61*1000/'Inflation GDP Population'!B$28</f>
        <v>51.144652</v>
      </c>
      <c r="E71" s="133">
        <f>E61*1000/'Inflation GDP Population'!C$28</f>
        <v>42.41073167</v>
      </c>
      <c r="F71" s="133">
        <f>F61*1000/'Inflation GDP Population'!D$28</f>
        <v>36.94163353</v>
      </c>
      <c r="G71" s="133">
        <f>G61*1000/'Inflation GDP Population'!E$28</f>
        <v>55.06290726</v>
      </c>
      <c r="H71" s="133">
        <f>H61*1000/'Inflation GDP Population'!F$28</f>
        <v>54.58385363</v>
      </c>
      <c r="I71" s="133">
        <f>I61*1000/'Inflation GDP Population'!G$28</f>
        <v>74.70141163</v>
      </c>
      <c r="J71" s="133">
        <f>J61*1000/'Inflation GDP Population'!H$28</f>
        <v>66.87184734</v>
      </c>
      <c r="K71" s="133">
        <f>K61*1000/'Inflation GDP Population'!I$28</f>
        <v>70.51958052</v>
      </c>
      <c r="L71" s="133">
        <f>L61*1000/'Inflation GDP Population'!J$28</f>
        <v>88.1906429</v>
      </c>
      <c r="M71" s="133">
        <f>M61*1000/'Inflation GDP Population'!K$28</f>
        <v>35.787998</v>
      </c>
      <c r="N71" s="133">
        <f>N61*1000/'Inflation GDP Population'!L$28</f>
        <v>37.0077977</v>
      </c>
      <c r="O71" s="133">
        <f>O61*1000/'Inflation GDP Population'!M$28</f>
        <v>36.80878855</v>
      </c>
      <c r="P71" s="133">
        <f>P61*1000/'Inflation GDP Population'!N$28</f>
        <v>23.25683653</v>
      </c>
      <c r="Q71" s="133">
        <f>Q61*1000/'Inflation GDP Population'!O$28</f>
        <v>24.9108651</v>
      </c>
      <c r="R71" s="133">
        <f>R61*1000/'Inflation GDP Population'!P$28</f>
        <v>36.88097029</v>
      </c>
      <c r="S71" s="133">
        <f>S61*1000/'Inflation GDP Population'!Q$28</f>
        <v>15.78470369</v>
      </c>
      <c r="T71" s="133">
        <f>T61*1000/'Inflation GDP Population'!R$28</f>
        <v>30.69132213</v>
      </c>
      <c r="U71" s="133">
        <f>U61*1000/'Inflation GDP Population'!S$28</f>
        <v>41.39551515</v>
      </c>
      <c r="V71" s="133">
        <f>V61*1000/'Inflation GDP Population'!T$28</f>
        <v>43.00796761</v>
      </c>
      <c r="W71" s="133">
        <f>W61*1000/'Inflation GDP Population'!U$28</f>
        <v>41.09494977</v>
      </c>
      <c r="X71" s="133">
        <f>X61*1000/'Inflation GDP Population'!V$28</f>
        <v>42.0798092</v>
      </c>
      <c r="Y71" s="133">
        <f>Y61*1000/'Inflation GDP Population'!W$28</f>
        <v>41.20678961</v>
      </c>
      <c r="Z71" s="133">
        <f>Z61*1000/'Inflation GDP Population'!X$28</f>
        <v>41.47146068</v>
      </c>
      <c r="AA71" s="133">
        <f>AA61*1000/'Inflation GDP Population'!Y$28</f>
        <v>43.43959653</v>
      </c>
      <c r="AB71" s="133">
        <f>AB61*1000/'Inflation GDP Population'!Z$28</f>
        <v>46.03890533</v>
      </c>
      <c r="AC71" s="133">
        <f>AC61*1000/'Inflation GDP Population'!AA$28</f>
        <v>49.36871258</v>
      </c>
      <c r="AD71" s="133">
        <f>AD61*1000/'Inflation GDP Population'!AB$28</f>
        <v>50.51554397</v>
      </c>
      <c r="AE71" s="133">
        <f>AE61*1000/'Inflation GDP Population'!AC$28</f>
        <v>50.99291774</v>
      </c>
      <c r="AF71" s="133">
        <f>AF61*1000/'Inflation GDP Population'!AD$28</f>
        <v>52.23818079</v>
      </c>
      <c r="AG71" s="133">
        <f>AG61*1000/'Inflation GDP Population'!AE$28</f>
        <v>52.60251235</v>
      </c>
      <c r="AH71" s="133">
        <f>AH61*1000/'Inflation GDP Population'!AF$28</f>
        <v>53.21997427</v>
      </c>
      <c r="AI71" s="133">
        <f>AI61*1000/'Inflation GDP Population'!AG$28</f>
        <v>53.1925712</v>
      </c>
      <c r="AJ71" s="133">
        <f>AJ61*1000/'Inflation GDP Population'!AH$28</f>
        <v>55.28186712</v>
      </c>
      <c r="AK71" s="133">
        <f>AK61*1000/'Inflation GDP Population'!AI$28</f>
        <v>56.32659067</v>
      </c>
      <c r="AL71" s="133">
        <f>AL61*1000/'Inflation GDP Population'!AJ$28</f>
        <v>57.14841156</v>
      </c>
      <c r="AM71" s="133">
        <f>AM61*1000/'Inflation GDP Population'!AK$28</f>
        <v>57.96907471</v>
      </c>
      <c r="AN71" s="133">
        <f>AN61*1000/'Inflation GDP Population'!AL$28</f>
        <v>59.31900008</v>
      </c>
      <c r="AO71" s="133">
        <f>AO61*1000/'Inflation GDP Population'!AM$28</f>
        <v>59.85710552</v>
      </c>
      <c r="AP71" s="133">
        <f>AP61*1000/'Inflation GDP Population'!AN$28</f>
        <v>60.25216748</v>
      </c>
      <c r="AQ71" s="133">
        <f>AQ61*1000/'Inflation GDP Population'!AO$28</f>
        <v>60.82392099</v>
      </c>
      <c r="AR71" s="133">
        <f>AR61*1000/'Inflation GDP Population'!AP$28</f>
        <v>61.96103378</v>
      </c>
      <c r="AS71" s="133">
        <f>AS61*1000/'Inflation GDP Population'!AQ$28</f>
        <v>62.05619855</v>
      </c>
      <c r="AT71" s="133">
        <f>AT61*1000/'Inflation GDP Population'!AR$28</f>
        <v>62.96082197</v>
      </c>
      <c r="AU71" s="133">
        <f>AU61*1000/'Inflation GDP Population'!AS$28</f>
        <v>64.17142217</v>
      </c>
      <c r="AV71" s="133">
        <f>AV61*1000/'Inflation GDP Population'!AT$28</f>
        <v>65.68422012</v>
      </c>
      <c r="AW71" s="133">
        <f>AW61*1000/'Inflation GDP Population'!AU$28</f>
        <v>67.11995922</v>
      </c>
      <c r="AX71" s="133">
        <f>AX61*1000/'Inflation GDP Population'!AV$28</f>
        <v>68.24415084</v>
      </c>
      <c r="AY71" s="133">
        <f>AY61*1000/'Inflation GDP Population'!AW$28</f>
        <v>69.6576375</v>
      </c>
      <c r="AZ71" s="133">
        <f>AZ61*1000/'Inflation GDP Population'!AX$28</f>
        <v>72.00044366</v>
      </c>
      <c r="BA71" s="133">
        <f>BA61*1000/'Inflation GDP Population'!AY$28</f>
        <v>73.90674562</v>
      </c>
      <c r="BB71" s="133">
        <f>BB61*1000/'Inflation GDP Population'!AZ$28</f>
        <v>75.62011912</v>
      </c>
    </row>
    <row r="72" ht="15.75" customHeight="1">
      <c r="A72" s="119" t="s">
        <v>316</v>
      </c>
      <c r="B72" s="131" t="s">
        <v>304</v>
      </c>
      <c r="C72" s="123" t="s">
        <v>273</v>
      </c>
      <c r="D72" s="133">
        <f>D62*1000/'Inflation GDP Population'!B$28</f>
        <v>78.00298233</v>
      </c>
      <c r="E72" s="133">
        <f>E62*1000/'Inflation GDP Population'!C$28</f>
        <v>63.78196007</v>
      </c>
      <c r="F72" s="133">
        <f>F62*1000/'Inflation GDP Population'!D$28</f>
        <v>55.34388976</v>
      </c>
      <c r="G72" s="133">
        <f>G62*1000/'Inflation GDP Population'!E$28</f>
        <v>84.37826984</v>
      </c>
      <c r="H72" s="133">
        <f>H62*1000/'Inflation GDP Population'!F$28</f>
        <v>79.17932508</v>
      </c>
      <c r="I72" s="133">
        <f>I62*1000/'Inflation GDP Population'!G$28</f>
        <v>108.9390274</v>
      </c>
      <c r="J72" s="133">
        <f>J62*1000/'Inflation GDP Population'!H$28</f>
        <v>73.87851685</v>
      </c>
      <c r="K72" s="133">
        <f>K62*1000/'Inflation GDP Population'!I$28</f>
        <v>78.24875868</v>
      </c>
      <c r="L72" s="133">
        <f>L62*1000/'Inflation GDP Population'!J$28</f>
        <v>100.6293244</v>
      </c>
      <c r="M72" s="133">
        <f>M62*1000/'Inflation GDP Population'!K$28</f>
        <v>42.02744806</v>
      </c>
      <c r="N72" s="133">
        <f>N62*1000/'Inflation GDP Population'!L$28</f>
        <v>53.34426107</v>
      </c>
      <c r="O72" s="133">
        <f>O62*1000/'Inflation GDP Population'!M$28</f>
        <v>42.55292081</v>
      </c>
      <c r="P72" s="133">
        <f>P62*1000/'Inflation GDP Population'!N$28</f>
        <v>22.51366334</v>
      </c>
      <c r="Q72" s="133">
        <f>Q62*1000/'Inflation GDP Population'!O$28</f>
        <v>38.12624543</v>
      </c>
      <c r="R72" s="133">
        <f>R62*1000/'Inflation GDP Population'!P$28</f>
        <v>48.74009341</v>
      </c>
      <c r="S72" s="133">
        <f>S62*1000/'Inflation GDP Population'!Q$28</f>
        <v>24.22743943</v>
      </c>
      <c r="T72" s="133">
        <f>T62*1000/'Inflation GDP Population'!R$28</f>
        <v>19.22703401</v>
      </c>
      <c r="U72" s="133">
        <f>U62*1000/'Inflation GDP Population'!S$28</f>
        <v>22.4988285</v>
      </c>
      <c r="V72" s="133">
        <f>V62*1000/'Inflation GDP Population'!T$28</f>
        <v>23.39072258</v>
      </c>
      <c r="W72" s="133">
        <f>W62*1000/'Inflation GDP Population'!U$28</f>
        <v>22.36499981</v>
      </c>
      <c r="X72" s="133">
        <f>X62*1000/'Inflation GDP Population'!V$28</f>
        <v>22.91593518</v>
      </c>
      <c r="Y72" s="133">
        <f>Y62*1000/'Inflation GDP Population'!W$28</f>
        <v>22.45503117</v>
      </c>
      <c r="Z72" s="133">
        <f>Z62*1000/'Inflation GDP Population'!X$28</f>
        <v>22.61377058</v>
      </c>
      <c r="AA72" s="133">
        <f>AA62*1000/'Inflation GDP Population'!Y$28</f>
        <v>23.70205149</v>
      </c>
      <c r="AB72" s="133">
        <f>AB62*1000/'Inflation GDP Population'!Z$28</f>
        <v>25.13618779</v>
      </c>
      <c r="AC72" s="133">
        <f>AC62*1000/'Inflation GDP Population'!AA$28</f>
        <v>26.97107682</v>
      </c>
      <c r="AD72" s="133">
        <f>AD62*1000/'Inflation GDP Population'!AB$28</f>
        <v>27.61476784</v>
      </c>
      <c r="AE72" s="133">
        <f>AE62*1000/'Inflation GDP Population'!AC$28</f>
        <v>27.89291785</v>
      </c>
      <c r="AF72" s="133">
        <f>AF62*1000/'Inflation GDP Population'!AD$28</f>
        <v>28.59155148</v>
      </c>
      <c r="AG72" s="133">
        <f>AG62*1000/'Inflation GDP Population'!AE$28</f>
        <v>28.80843416</v>
      </c>
      <c r="AH72" s="133">
        <f>AH62*1000/'Inflation GDP Population'!AF$28</f>
        <v>29.16414409</v>
      </c>
      <c r="AI72" s="133">
        <f>AI62*1000/'Inflation GDP Population'!AG$28</f>
        <v>29.16654</v>
      </c>
      <c r="AJ72" s="133">
        <f>AJ62*1000/'Inflation GDP Population'!AH$28</f>
        <v>30.33010782</v>
      </c>
      <c r="AK72" s="133">
        <f>AK62*1000/'Inflation GDP Population'!AI$28</f>
        <v>30.92146289</v>
      </c>
      <c r="AL72" s="133">
        <f>AL62*1000/'Inflation GDP Population'!AJ$28</f>
        <v>31.39092135</v>
      </c>
      <c r="AM72" s="133">
        <f>AM62*1000/'Inflation GDP Population'!AK$28</f>
        <v>31.86013699</v>
      </c>
      <c r="AN72" s="133">
        <f>AN62*1000/'Inflation GDP Population'!AL$28</f>
        <v>32.62079386</v>
      </c>
      <c r="AO72" s="133">
        <f>AO62*1000/'Inflation GDP Population'!AM$28</f>
        <v>32.93547523</v>
      </c>
      <c r="AP72" s="133">
        <f>AP62*1000/'Inflation GDP Population'!AN$28</f>
        <v>33.17160778</v>
      </c>
      <c r="AQ72" s="133">
        <f>AQ62*1000/'Inflation GDP Population'!AO$28</f>
        <v>33.50518446</v>
      </c>
      <c r="AR72" s="133">
        <f>AR62*1000/'Inflation GDP Population'!AP$28</f>
        <v>34.15058577</v>
      </c>
      <c r="AS72" s="133">
        <f>AS62*1000/'Inflation GDP Population'!AQ$28</f>
        <v>34.22194928</v>
      </c>
      <c r="AT72" s="133">
        <f>AT62*1000/'Inflation GDP Population'!AR$28</f>
        <v>34.7398732</v>
      </c>
      <c r="AU72" s="133">
        <f>AU62*1000/'Inflation GDP Population'!AS$28</f>
        <v>35.42713074</v>
      </c>
      <c r="AV72" s="133">
        <f>AV62*1000/'Inflation GDP Population'!AT$28</f>
        <v>36.28190413</v>
      </c>
      <c r="AW72" s="133">
        <f>AW62*1000/'Inflation GDP Population'!AU$28</f>
        <v>37.09485408</v>
      </c>
      <c r="AX72" s="133">
        <f>AX62*1000/'Inflation GDP Population'!AV$28</f>
        <v>37.73624196</v>
      </c>
      <c r="AY72" s="133">
        <f>AY62*1000/'Inflation GDP Population'!AW$28</f>
        <v>38.53820437</v>
      </c>
      <c r="AZ72" s="133">
        <f>AZ62*1000/'Inflation GDP Population'!AX$28</f>
        <v>39.85526831</v>
      </c>
      <c r="BA72" s="133">
        <f>BA62*1000/'Inflation GDP Population'!AY$28</f>
        <v>40.93179607</v>
      </c>
      <c r="BB72" s="133">
        <f>BB62*1000/'Inflation GDP Population'!AZ$28</f>
        <v>41.90236966</v>
      </c>
    </row>
    <row r="73" ht="15.75" customHeight="1">
      <c r="A73" s="119" t="s">
        <v>317</v>
      </c>
      <c r="B73" s="131" t="s">
        <v>318</v>
      </c>
      <c r="C73" s="123" t="s">
        <v>273</v>
      </c>
      <c r="D73" s="133">
        <f>sum(D59:D62)*1000/'Inflation GDP Population'!B$28</f>
        <v>1243.299081</v>
      </c>
      <c r="E73" s="133">
        <f>sum(E59:E62)*1000/'Inflation GDP Population'!C$28</f>
        <v>942.8005748</v>
      </c>
      <c r="F73" s="133">
        <f>sum(F59:F62)*1000/'Inflation GDP Population'!D$28</f>
        <v>821.3192179</v>
      </c>
      <c r="G73" s="133">
        <f>sum(G59:G62)*1000/'Inflation GDP Population'!E$28</f>
        <v>1251.772886</v>
      </c>
      <c r="H73" s="133">
        <f>sum(H59:H62)*1000/'Inflation GDP Population'!F$28</f>
        <v>1316.74188</v>
      </c>
      <c r="I73" s="133">
        <f>sum(I59:I62)*1000/'Inflation GDP Population'!G$28</f>
        <v>1756.967115</v>
      </c>
      <c r="J73" s="133">
        <f>sum(J59:J62)*1000/'Inflation GDP Population'!H$28</f>
        <v>1442.100379</v>
      </c>
      <c r="K73" s="133">
        <f>sum(K59:K62)*1000/'Inflation GDP Population'!I$28</f>
        <v>1492.704785</v>
      </c>
      <c r="L73" s="133">
        <f>sum(L59:L62)*1000/'Inflation GDP Population'!J$28</f>
        <v>1751.275682</v>
      </c>
      <c r="M73" s="133">
        <f>sum(M59:M62)*1000/'Inflation GDP Population'!K$28</f>
        <v>737.2019452</v>
      </c>
      <c r="N73" s="133">
        <f>sum(N59:N62)*1000/'Inflation GDP Population'!L$28</f>
        <v>887.3034856</v>
      </c>
      <c r="O73" s="133">
        <f>sum(O59:O62)*1000/'Inflation GDP Population'!M$28</f>
        <v>810.2796542</v>
      </c>
      <c r="P73" s="133">
        <f>sum(P59:P62)*1000/'Inflation GDP Population'!N$28</f>
        <v>546.8244574</v>
      </c>
      <c r="Q73" s="133">
        <f>sum(Q59:Q62)*1000/'Inflation GDP Population'!O$28</f>
        <v>722.6261281</v>
      </c>
      <c r="R73" s="133">
        <f>sum(R59:R62)*1000/'Inflation GDP Population'!P$28</f>
        <v>852.6388977</v>
      </c>
      <c r="S73" s="133">
        <f>sum(S59:S62)*1000/'Inflation GDP Population'!Q$28</f>
        <v>485.2163949</v>
      </c>
      <c r="T73" s="133">
        <f>sum(T59:T62)*1000/'Inflation GDP Population'!R$28</f>
        <v>501.9191189</v>
      </c>
      <c r="U73" s="133">
        <f>sum(U59:U62)*1000/'Inflation GDP Population'!S$28</f>
        <v>609.9833507</v>
      </c>
      <c r="V73" s="133">
        <f>sum(V59:V62)*1000/'Inflation GDP Population'!T$28</f>
        <v>637.2923587</v>
      </c>
      <c r="W73" s="133">
        <f>sum(W59:W62)*1000/'Inflation GDP Population'!U$28</f>
        <v>612.3103601</v>
      </c>
      <c r="X73" s="133">
        <f>sum(X59:X62)*1000/'Inflation GDP Population'!V$28</f>
        <v>630.404339</v>
      </c>
      <c r="Y73" s="133">
        <f>sum(Y59:Y62)*1000/'Inflation GDP Population'!W$28</f>
        <v>620.6489736</v>
      </c>
      <c r="Z73" s="133">
        <f>sum(Z59:Z62)*1000/'Inflation GDP Population'!X$28</f>
        <v>627.9551005</v>
      </c>
      <c r="AA73" s="133">
        <f>sum(AA59:AA62)*1000/'Inflation GDP Population'!Y$28</f>
        <v>661.2075624</v>
      </c>
      <c r="AB73" s="133">
        <f>sum(AB59:AB62)*1000/'Inflation GDP Population'!Z$28</f>
        <v>704.4029086</v>
      </c>
      <c r="AC73" s="133">
        <f>sum(AC59:AC62)*1000/'Inflation GDP Population'!AA$28</f>
        <v>759.2136324</v>
      </c>
      <c r="AD73" s="133">
        <f>sum(AD59:AD62)*1000/'Inflation GDP Population'!AB$28</f>
        <v>780.7747264</v>
      </c>
      <c r="AE73" s="133">
        <f>sum(AE59:AE62)*1000/'Inflation GDP Population'!AC$28</f>
        <v>792.0855723</v>
      </c>
      <c r="AF73" s="133">
        <f>sum(AF59:AF62)*1000/'Inflation GDP Population'!AD$28</f>
        <v>815.4274832</v>
      </c>
      <c r="AG73" s="133">
        <f>sum(AG59:AG62)*1000/'Inflation GDP Population'!AE$28</f>
        <v>825.1119736</v>
      </c>
      <c r="AH73" s="133">
        <f>sum(AH59:AH62)*1000/'Inflation GDP Population'!AF$28</f>
        <v>838.8121269</v>
      </c>
      <c r="AI73" s="133">
        <f>sum(AI59:AI62)*1000/'Inflation GDP Population'!AG$28</f>
        <v>842.3637709</v>
      </c>
      <c r="AJ73" s="133">
        <f>sum(AJ59:AJ62)*1000/'Inflation GDP Population'!AH$28</f>
        <v>879.5601465</v>
      </c>
      <c r="AK73" s="133">
        <f>sum(AK59:AK62)*1000/'Inflation GDP Population'!AI$28</f>
        <v>900.3396858</v>
      </c>
      <c r="AL73" s="133">
        <f>sum(AL59:AL62)*1000/'Inflation GDP Population'!AJ$28</f>
        <v>917.6637382</v>
      </c>
      <c r="AM73" s="133">
        <f>sum(AM59:AM62)*1000/'Inflation GDP Population'!AK$28</f>
        <v>935.059136</v>
      </c>
      <c r="AN73" s="133">
        <f>sum(AN59:AN62)*1000/'Inflation GDP Population'!AL$28</f>
        <v>961.1188181</v>
      </c>
      <c r="AO73" s="133">
        <f>sum(AO59:AO62)*1000/'Inflation GDP Population'!AM$28</f>
        <v>974.1305858</v>
      </c>
      <c r="AP73" s="133">
        <f>sum(AP59:AP62)*1000/'Inflation GDP Population'!AN$28</f>
        <v>984.8507319</v>
      </c>
      <c r="AQ73" s="133">
        <f>sum(AQ59:AQ62)*1000/'Inflation GDP Population'!AO$28</f>
        <v>998.4972517</v>
      </c>
      <c r="AR73" s="133">
        <f>sum(AR59:AR62)*1000/'Inflation GDP Population'!AP$28</f>
        <v>1021.514826</v>
      </c>
      <c r="AS73" s="133">
        <f>sum(AS59:AS62)*1000/'Inflation GDP Population'!AQ$28</f>
        <v>1027.410392</v>
      </c>
      <c r="AT73" s="133">
        <f>sum(AT59:AT62)*1000/'Inflation GDP Population'!AR$28</f>
        <v>1046.746495</v>
      </c>
      <c r="AU73" s="133">
        <f>sum(AU59:AU62)*1000/'Inflation GDP Population'!AS$28</f>
        <v>1071.285083</v>
      </c>
      <c r="AV73" s="133">
        <f>sum(AV59:AV62)*1000/'Inflation GDP Population'!AT$28</f>
        <v>1101.0245</v>
      </c>
      <c r="AW73" s="133">
        <f>sum(AW59:AW62)*1000/'Inflation GDP Population'!AU$28</f>
        <v>1129.64185</v>
      </c>
      <c r="AX73" s="133">
        <f>sum(AX59:AX62)*1000/'Inflation GDP Population'!AV$28</f>
        <v>1153.157481</v>
      </c>
      <c r="AY73" s="133">
        <f>sum(AY59:AY62)*1000/'Inflation GDP Population'!AW$28</f>
        <v>1181.70015</v>
      </c>
      <c r="AZ73" s="133">
        <f>sum(AZ59:AZ62)*1000/'Inflation GDP Population'!AX$28</f>
        <v>1226.226412</v>
      </c>
      <c r="BA73" s="133">
        <f>sum(BA59:BA62)*1000/'Inflation GDP Population'!AY$28</f>
        <v>1263.567379</v>
      </c>
      <c r="BB73" s="133">
        <f>sum(BB59:BB62)*1000/'Inflation GDP Population'!AZ$28</f>
        <v>1297.814749</v>
      </c>
    </row>
    <row r="74" ht="15.75" customHeight="1">
      <c r="A74" s="119" t="s">
        <v>319</v>
      </c>
      <c r="B74" s="131" t="s">
        <v>306</v>
      </c>
      <c r="C74" s="123" t="s">
        <v>273</v>
      </c>
      <c r="D74" s="133">
        <f>D63*1000/'Inflation GDP Population'!B$28</f>
        <v>3.590735345</v>
      </c>
      <c r="E74" s="133">
        <f>E63*1000/'Inflation GDP Population'!C$28</f>
        <v>4.29062679</v>
      </c>
      <c r="F74" s="133">
        <f>F63*1000/'Inflation GDP Population'!D$28</f>
        <v>4.189597198</v>
      </c>
      <c r="G74" s="133">
        <f>G63*1000/'Inflation GDP Population'!E$28</f>
        <v>4.579306164</v>
      </c>
      <c r="H74" s="133">
        <f>H63*1000/'Inflation GDP Population'!F$28</f>
        <v>4.955045723</v>
      </c>
      <c r="I74" s="133">
        <f>I63*1000/'Inflation GDP Population'!G$28</f>
        <v>5.811727201</v>
      </c>
      <c r="J74" s="133">
        <f>J63*1000/'Inflation GDP Population'!H$28</f>
        <v>6.445361108</v>
      </c>
      <c r="K74" s="133">
        <f>K63*1000/'Inflation GDP Population'!I$28</f>
        <v>6.714704493</v>
      </c>
      <c r="L74" s="133">
        <f>L63*1000/'Inflation GDP Population'!J$28</f>
        <v>7.948361662</v>
      </c>
      <c r="M74" s="133">
        <f>M63*1000/'Inflation GDP Population'!K$28</f>
        <v>6.480410967</v>
      </c>
      <c r="N74" s="133">
        <f>N63*1000/'Inflation GDP Population'!L$28</f>
        <v>6.842290323</v>
      </c>
      <c r="O74" s="133">
        <f>O63*1000/'Inflation GDP Population'!M$28</f>
        <v>7.047801928</v>
      </c>
      <c r="P74" s="133">
        <f>P63*1000/'Inflation GDP Population'!N$28</f>
        <v>7.063700251</v>
      </c>
      <c r="Q74" s="133">
        <f>Q63*1000/'Inflation GDP Population'!O$28</f>
        <v>5.627996109</v>
      </c>
      <c r="R74" s="133">
        <f>R63*1000/'Inflation GDP Population'!P$28</f>
        <v>5.295064337</v>
      </c>
      <c r="S74" s="133">
        <f>S63*1000/'Inflation GDP Population'!Q$28</f>
        <v>4.704276508</v>
      </c>
      <c r="T74" s="133">
        <f>T63*1000/'Inflation GDP Population'!R$28</f>
        <v>4.220629641</v>
      </c>
      <c r="U74" s="133">
        <f>U63*1000/'Inflation GDP Population'!S$28</f>
        <v>5.275527779</v>
      </c>
      <c r="V74" s="133">
        <f>V63*1000/'Inflation GDP Population'!T$28</f>
        <v>5.939008509</v>
      </c>
      <c r="W74" s="133">
        <f>W63*1000/'Inflation GDP Population'!U$28</f>
        <v>5.541893429</v>
      </c>
      <c r="X74" s="133">
        <f>X63*1000/'Inflation GDP Population'!V$28</f>
        <v>5.385214618</v>
      </c>
      <c r="Y74" s="133">
        <f>Y63*1000/'Inflation GDP Population'!W$28</f>
        <v>5.155572</v>
      </c>
      <c r="Z74" s="133">
        <f>Z63*1000/'Inflation GDP Population'!X$28</f>
        <v>5.061192617</v>
      </c>
      <c r="AA74" s="133">
        <f>AA63*1000/'Inflation GDP Population'!Y$28</f>
        <v>5.011889738</v>
      </c>
      <c r="AB74" s="133">
        <f>AB63*1000/'Inflation GDP Population'!Z$28</f>
        <v>5.018315178</v>
      </c>
      <c r="AC74" s="133">
        <f>AC63*1000/'Inflation GDP Population'!AA$28</f>
        <v>5.024729073</v>
      </c>
      <c r="AD74" s="133">
        <f>AD63*1000/'Inflation GDP Population'!AB$28</f>
        <v>5.042140603</v>
      </c>
      <c r="AE74" s="133">
        <f>AE63*1000/'Inflation GDP Population'!AC$28</f>
        <v>5.070447767</v>
      </c>
      <c r="AF74" s="133">
        <f>AF63*1000/'Inflation GDP Population'!AD$28</f>
        <v>5.076726529</v>
      </c>
      <c r="AG74" s="133">
        <f>AG63*1000/'Inflation GDP Population'!AE$28</f>
        <v>5.115718237</v>
      </c>
      <c r="AH74" s="133">
        <f>AH63*1000/'Inflation GDP Population'!AF$28</f>
        <v>5.121877</v>
      </c>
      <c r="AI74" s="133">
        <f>AI63*1000/'Inflation GDP Population'!AG$28</f>
        <v>5.158681293</v>
      </c>
      <c r="AJ74" s="133">
        <f>AJ63*1000/'Inflation GDP Population'!AH$28</f>
        <v>5.184556152</v>
      </c>
      <c r="AK74" s="133">
        <f>AK63*1000/'Inflation GDP Population'!AI$28</f>
        <v>5.188711644</v>
      </c>
      <c r="AL74" s="133">
        <f>AL63*1000/'Inflation GDP Population'!AJ$28</f>
        <v>5.192868526</v>
      </c>
      <c r="AM74" s="133">
        <f>AM63*1000/'Inflation GDP Population'!AK$28</f>
        <v>5.218636045</v>
      </c>
      <c r="AN74" s="133">
        <f>AN63*1000/'Inflation GDP Population'!AL$28</f>
        <v>5.233558946</v>
      </c>
      <c r="AO74" s="133">
        <f>AO63*1000/'Inflation GDP Population'!AM$28</f>
        <v>5.237678759</v>
      </c>
      <c r="AP74" s="133">
        <f>AP63*1000/'Inflation GDP Population'!AN$28</f>
        <v>5.252563553</v>
      </c>
      <c r="AQ74" s="133">
        <f>AQ63*1000/'Inflation GDP Population'!AO$28</f>
        <v>5.245922967</v>
      </c>
      <c r="AR74" s="133">
        <f>AR63*1000/'Inflation GDP Population'!AP$28</f>
        <v>5.250047343</v>
      </c>
      <c r="AS74" s="133">
        <f>AS63*1000/'Inflation GDP Population'!AQ$28</f>
        <v>5.264643808</v>
      </c>
      <c r="AT74" s="133">
        <f>AT63*1000/'Inflation GDP Population'!AR$28</f>
        <v>5.268506245</v>
      </c>
      <c r="AU74" s="133">
        <f>AU63*1000/'Inflation GDP Population'!AS$28</f>
        <v>5.272370932</v>
      </c>
      <c r="AV74" s="133">
        <f>AV63*1000/'Inflation GDP Population'!AT$28</f>
        <v>5.286918497</v>
      </c>
      <c r="AW74" s="133">
        <f>AW63*1000/'Inflation GDP Population'!AU$28</f>
        <v>5.312107643</v>
      </c>
      <c r="AX74" s="133">
        <f>AX63*1000/'Inflation GDP Population'!AV$28</f>
        <v>5.305284707</v>
      </c>
      <c r="AY74" s="133">
        <f>AY63*1000/'Inflation GDP Population'!AW$28</f>
        <v>5.319770504</v>
      </c>
      <c r="AZ74" s="133">
        <f>AZ63*1000/'Inflation GDP Population'!AX$28</f>
        <v>5.323605475</v>
      </c>
      <c r="BA74" s="133">
        <f>BA63*1000/'Inflation GDP Population'!AY$28</f>
        <v>5.327442784</v>
      </c>
      <c r="BB74" s="133">
        <f>BB63*1000/'Inflation GDP Population'!AZ$28</f>
        <v>5.331282418</v>
      </c>
    </row>
    <row r="75" ht="15.75" customHeight="1">
      <c r="A75" s="119" t="s">
        <v>320</v>
      </c>
      <c r="B75" s="131" t="s">
        <v>290</v>
      </c>
      <c r="C75" s="134" t="s">
        <v>276</v>
      </c>
      <c r="D75" s="126">
        <f>D55*1000/'Inflation GDP Population'!B$23*100</f>
        <v>3.564059137</v>
      </c>
      <c r="E75" s="126">
        <f>E55*1000/'Inflation GDP Population'!C$23*100</f>
        <v>2.719231026</v>
      </c>
      <c r="F75" s="126">
        <f>F55*1000/'Inflation GDP Population'!D$23*100</f>
        <v>2.741006243</v>
      </c>
      <c r="G75" s="126">
        <f>G55*1000/'Inflation GDP Population'!E$23*100</f>
        <v>2.886975765</v>
      </c>
      <c r="H75" s="126">
        <f>H55*1000/'Inflation GDP Population'!F$23*100</f>
        <v>3.848205925</v>
      </c>
      <c r="I75" s="126">
        <f>I55*1000/'Inflation GDP Population'!G$23*100</f>
        <v>4.466608754</v>
      </c>
      <c r="J75" s="126">
        <f>J55*1000/'Inflation GDP Population'!H$23*100</f>
        <v>5.502664063</v>
      </c>
      <c r="K75" s="126">
        <f>K55*1000/'Inflation GDP Population'!I$23*100</f>
        <v>6.169358795</v>
      </c>
      <c r="L75" s="126">
        <f>L55*1000/'Inflation GDP Population'!J$23*100</f>
        <v>8.869636363</v>
      </c>
      <c r="M75" s="126">
        <f>M55*1000/'Inflation GDP Population'!K$23*100</f>
        <v>5.109229321</v>
      </c>
      <c r="N75" s="126">
        <f>N55*1000/'Inflation GDP Population'!L$23*100</f>
        <v>6.169488585</v>
      </c>
      <c r="O75" s="126">
        <f>O55*1000/'Inflation GDP Population'!M$23*100</f>
        <v>7.041436569</v>
      </c>
      <c r="P75" s="126">
        <f>P55*1000/'Inflation GDP Population'!N$23*100</f>
        <v>6.440552948</v>
      </c>
      <c r="Q75" s="126">
        <f>Q55*1000/'Inflation GDP Population'!O$23*100</f>
        <v>6.461657375</v>
      </c>
      <c r="R75" s="126">
        <f>R55*1000/'Inflation GDP Population'!P$23*100</f>
        <v>5.788681682</v>
      </c>
      <c r="S75" s="126">
        <f>S55*1000/'Inflation GDP Population'!Q$23*100</f>
        <v>3.048839988</v>
      </c>
      <c r="T75" s="126">
        <f>T55*1000/'Inflation GDP Population'!R$23*100</f>
        <v>2.737839812</v>
      </c>
      <c r="U75" s="126">
        <f>U55*1000/'Inflation GDP Population'!S$23*100</f>
        <v>3.284018519</v>
      </c>
      <c r="V75" s="126">
        <f>V55*1000/'Inflation GDP Population'!T$23*100</f>
        <v>3.999254461</v>
      </c>
      <c r="W75" s="126">
        <f>W55*1000/'Inflation GDP Population'!U$23*100</f>
        <v>4.216743929</v>
      </c>
      <c r="X75" s="126">
        <f>X55*1000/'Inflation GDP Population'!V$23*100</f>
        <v>4.331409397</v>
      </c>
      <c r="Y75" s="126">
        <f>Y55*1000/'Inflation GDP Population'!W$23*100</f>
        <v>4.420761125</v>
      </c>
      <c r="Z75" s="126">
        <f>Z55*1000/'Inflation GDP Population'!X$23*100</f>
        <v>4.366221016</v>
      </c>
      <c r="AA75" s="126">
        <f>AA55*1000/'Inflation GDP Population'!Y$23*100</f>
        <v>4.449860734</v>
      </c>
      <c r="AB75" s="126">
        <f>AB55*1000/'Inflation GDP Population'!Z$23*100</f>
        <v>4.621704565</v>
      </c>
      <c r="AC75" s="126">
        <f>AC55*1000/'Inflation GDP Population'!AA$23*100</f>
        <v>4.763638204</v>
      </c>
      <c r="AD75" s="126">
        <f>AD55*1000/'Inflation GDP Population'!AB$23*100</f>
        <v>4.866831167</v>
      </c>
      <c r="AE75" s="126">
        <f>AE55*1000/'Inflation GDP Population'!AC$23*100</f>
        <v>4.978773061</v>
      </c>
      <c r="AF75" s="126">
        <f>AF55*1000/'Inflation GDP Population'!AD$23*100</f>
        <v>5.052141316</v>
      </c>
      <c r="AG75" s="126">
        <f>AG55*1000/'Inflation GDP Population'!AE$23*100</f>
        <v>5.134486943</v>
      </c>
      <c r="AH75" s="126">
        <f>AH55*1000/'Inflation GDP Population'!AF$23*100</f>
        <v>5.180640588</v>
      </c>
      <c r="AI75" s="126">
        <f>AI55*1000/'Inflation GDP Population'!AG$23*100</f>
        <v>5.253076041</v>
      </c>
      <c r="AJ75" s="126">
        <f>AJ55*1000/'Inflation GDP Population'!AH$23*100</f>
        <v>5.2819978</v>
      </c>
      <c r="AK75" s="126">
        <f>AK55*1000/'Inflation GDP Population'!AI$23*100</f>
        <v>5.400770055</v>
      </c>
      <c r="AL75" s="126">
        <f>AL55*1000/'Inflation GDP Population'!AJ$23*100</f>
        <v>5.398095916</v>
      </c>
      <c r="AM75" s="126">
        <f>AM55*1000/'Inflation GDP Population'!AK$23*100</f>
        <v>5.448600704</v>
      </c>
      <c r="AN75" s="126">
        <f>AN55*1000/'Inflation GDP Population'!AL$23*100</f>
        <v>5.520388742</v>
      </c>
      <c r="AO75" s="126">
        <f>AO55*1000/'Inflation GDP Population'!AM$23*100</f>
        <v>5.463538957</v>
      </c>
      <c r="AP75" s="126">
        <f>AP55*1000/'Inflation GDP Population'!AN$23*100</f>
        <v>5.491281285</v>
      </c>
      <c r="AQ75" s="126">
        <f>AQ55*1000/'Inflation GDP Population'!AO$23*100</f>
        <v>5.494525885</v>
      </c>
      <c r="AR75" s="126">
        <f>AR55*1000/'Inflation GDP Population'!AP$23*100</f>
        <v>5.53634728</v>
      </c>
      <c r="AS75" s="126">
        <f>AS55*1000/'Inflation GDP Population'!AQ$23*100</f>
        <v>5.531181501</v>
      </c>
      <c r="AT75" s="126">
        <f>AT55*1000/'Inflation GDP Population'!AR$23*100</f>
        <v>5.567186416</v>
      </c>
      <c r="AU75" s="126">
        <f>AU55*1000/'Inflation GDP Population'!AS$23*100</f>
        <v>5.545413754</v>
      </c>
      <c r="AV75" s="126">
        <f>AV55*1000/'Inflation GDP Population'!AT$23*100</f>
        <v>5.538278924</v>
      </c>
      <c r="AW75" s="126">
        <f>AW55*1000/'Inflation GDP Population'!AU$23*100</f>
        <v>5.531837372</v>
      </c>
      <c r="AX75" s="126">
        <f>AX55*1000/'Inflation GDP Population'!AV$23*100</f>
        <v>5.515129157</v>
      </c>
      <c r="AY75" s="126">
        <f>AY55*1000/'Inflation GDP Population'!AW$23*100</f>
        <v>5.496450019</v>
      </c>
      <c r="AZ75" s="126">
        <f>AZ55*1000/'Inflation GDP Population'!AX$23*100</f>
        <v>5.47893904</v>
      </c>
      <c r="BA75" s="126">
        <f>BA55*1000/'Inflation GDP Population'!AY$23*100</f>
        <v>5.450037738</v>
      </c>
      <c r="BB75" s="126">
        <f>BB55*1000/'Inflation GDP Population'!AZ$23*100</f>
        <v>5.417453736</v>
      </c>
    </row>
    <row r="76" ht="15.75" customHeight="1">
      <c r="A76" s="119" t="s">
        <v>321</v>
      </c>
      <c r="B76" s="131" t="s">
        <v>292</v>
      </c>
      <c r="C76" s="134" t="s">
        <v>276</v>
      </c>
      <c r="D76" s="126">
        <f>D56*1000/'Inflation GDP Population'!B$23*100</f>
        <v>0.05375119273</v>
      </c>
      <c r="E76" s="126">
        <f>E56*1000/'Inflation GDP Population'!C$23*100</f>
        <v>0.03294652324</v>
      </c>
      <c r="F76" s="126">
        <f>F56*1000/'Inflation GDP Population'!D$23*100</f>
        <v>0.026795547</v>
      </c>
      <c r="G76" s="126">
        <f>G56*1000/'Inflation GDP Population'!E$23*100</f>
        <v>0.04859954361</v>
      </c>
      <c r="H76" s="126">
        <f>H56*1000/'Inflation GDP Population'!F$23*100</f>
        <v>0.04931074055</v>
      </c>
      <c r="I76" s="126">
        <f>I56*1000/'Inflation GDP Population'!G$23*100</f>
        <v>0.05242847259</v>
      </c>
      <c r="J76" s="126">
        <f>J56*1000/'Inflation GDP Population'!H$23*100</f>
        <v>0.02195849582</v>
      </c>
      <c r="K76" s="126">
        <f>K56*1000/'Inflation GDP Population'!I$23*100</f>
        <v>0.08548491901</v>
      </c>
      <c r="L76" s="126">
        <f>L56*1000/'Inflation GDP Population'!J$23*100</f>
        <v>0.04133010043</v>
      </c>
      <c r="M76" s="126">
        <f>M56*1000/'Inflation GDP Population'!K$23*100</f>
        <v>0.06027711217</v>
      </c>
      <c r="N76" s="126">
        <f>N56*1000/'Inflation GDP Population'!L$23*100</f>
        <v>0.05211381369</v>
      </c>
      <c r="O76" s="126">
        <f>O56*1000/'Inflation GDP Population'!M$23*100</f>
        <v>0.05867932967</v>
      </c>
      <c r="P76" s="126">
        <f>P56*1000/'Inflation GDP Population'!N$23*100</f>
        <v>0.04698110046</v>
      </c>
      <c r="Q76" s="126">
        <f>Q56*1000/'Inflation GDP Population'!O$23*100</f>
        <v>0.03462930089</v>
      </c>
      <c r="R76" s="126">
        <f>R56*1000/'Inflation GDP Population'!P$23*100</f>
        <v>0.04196614693</v>
      </c>
      <c r="S76" s="126">
        <f>S56*1000/'Inflation GDP Population'!Q$23*100</f>
        <v>0.03783246716</v>
      </c>
      <c r="T76" s="126">
        <f>T56*1000/'Inflation GDP Population'!R$23*100</f>
        <v>0.03345069356</v>
      </c>
      <c r="U76" s="126">
        <f>U56*1000/'Inflation GDP Population'!S$23*100</f>
        <v>0.03853546445</v>
      </c>
      <c r="V76" s="126">
        <f>V56*1000/'Inflation GDP Population'!T$23*100</f>
        <v>0.04653577256</v>
      </c>
      <c r="W76" s="126">
        <f>W56*1000/'Inflation GDP Population'!U$23*100</f>
        <v>0.04866244674</v>
      </c>
      <c r="X76" s="126">
        <f>X56*1000/'Inflation GDP Population'!V$23*100</f>
        <v>0.04958031779</v>
      </c>
      <c r="Y76" s="126">
        <f>Y56*1000/'Inflation GDP Population'!W$23*100</f>
        <v>0.05019883832</v>
      </c>
      <c r="Z76" s="126">
        <f>Z56*1000/'Inflation GDP Population'!X$23*100</f>
        <v>0.04918931433</v>
      </c>
      <c r="AA76" s="126">
        <f>AA56*1000/'Inflation GDP Population'!Y$23*100</f>
        <v>0.04974283564</v>
      </c>
      <c r="AB76" s="126">
        <f>AB56*1000/'Inflation GDP Population'!Z$23*100</f>
        <v>0.05126899293</v>
      </c>
      <c r="AC76" s="126">
        <f>AC56*1000/'Inflation GDP Population'!AA$23*100</f>
        <v>0.05244548551</v>
      </c>
      <c r="AD76" s="126">
        <f>AD56*1000/'Inflation GDP Population'!AB$23*100</f>
        <v>0.05318381305</v>
      </c>
      <c r="AE76" s="126">
        <f>AE56*1000/'Inflation GDP Population'!AC$23*100</f>
        <v>0.05400890748</v>
      </c>
      <c r="AF76" s="126">
        <f>AF56*1000/'Inflation GDP Population'!AD$23*100</f>
        <v>0.05440933067</v>
      </c>
      <c r="AG76" s="126">
        <f>AG56*1000/'Inflation GDP Population'!AE$23*100</f>
        <v>0.05490270176</v>
      </c>
      <c r="AH76" s="126">
        <f>AH56*1000/'Inflation GDP Population'!AF$23*100</f>
        <v>0.05500749161</v>
      </c>
      <c r="AI76" s="126">
        <f>AI56*1000/'Inflation GDP Population'!AG$23*100</f>
        <v>0.05539056112</v>
      </c>
      <c r="AJ76" s="126">
        <f>AJ56*1000/'Inflation GDP Population'!AH$23*100</f>
        <v>0.05531527146</v>
      </c>
      <c r="AK76" s="126">
        <f>AK56*1000/'Inflation GDP Population'!AI$23*100</f>
        <v>0.05617814932</v>
      </c>
      <c r="AL76" s="126">
        <f>AL56*1000/'Inflation GDP Population'!AJ$23*100</f>
        <v>0.05577717678</v>
      </c>
      <c r="AM76" s="126">
        <f>AM56*1000/'Inflation GDP Population'!AK$23*100</f>
        <v>0.055929835</v>
      </c>
      <c r="AN76" s="126">
        <f>AN56*1000/'Inflation GDP Population'!AL$23*100</f>
        <v>0.05630000793</v>
      </c>
      <c r="AO76" s="126">
        <f>AO56*1000/'Inflation GDP Population'!AM$23*100</f>
        <v>0.0553643104</v>
      </c>
      <c r="AP76" s="126">
        <f>AP56*1000/'Inflation GDP Population'!AN$23*100</f>
        <v>0.05529459009</v>
      </c>
      <c r="AQ76" s="126">
        <f>AQ56*1000/'Inflation GDP Population'!AO$23*100</f>
        <v>0.05498289123</v>
      </c>
      <c r="AR76" s="126">
        <f>AR56*1000/'Inflation GDP Population'!AP$23*100</f>
        <v>0.05506094221</v>
      </c>
      <c r="AS76" s="126">
        <f>AS56*1000/'Inflation GDP Population'!AQ$23*100</f>
        <v>0.0546757879</v>
      </c>
      <c r="AT76" s="126">
        <f>AT56*1000/'Inflation GDP Population'!AR$23*100</f>
        <v>0.05470196216</v>
      </c>
      <c r="AU76" s="126">
        <f>AU56*1000/'Inflation GDP Population'!AS$23*100</f>
        <v>0.05416560576</v>
      </c>
      <c r="AV76" s="126">
        <f>AV56*1000/'Inflation GDP Population'!AT$23*100</f>
        <v>0.05377975771</v>
      </c>
      <c r="AW76" s="126">
        <f>AW56*1000/'Inflation GDP Population'!AU$23*100</f>
        <v>0.0534071027</v>
      </c>
      <c r="AX76" s="126">
        <f>AX56*1000/'Inflation GDP Population'!AV$23*100</f>
        <v>0.05294214294</v>
      </c>
      <c r="AY76" s="126">
        <f>AY56*1000/'Inflation GDP Population'!AW$23*100</f>
        <v>0.0524655642</v>
      </c>
      <c r="AZ76" s="126">
        <f>AZ56*1000/'Inflation GDP Population'!AX$23*100</f>
        <v>0.05200728832</v>
      </c>
      <c r="BA76" s="126">
        <f>BA56*1000/'Inflation GDP Population'!AY$23*100</f>
        <v>0.05144839212</v>
      </c>
      <c r="BB76" s="126">
        <f>BB56*1000/'Inflation GDP Population'!AZ$23*100</f>
        <v>0.05086281504</v>
      </c>
    </row>
    <row r="77" ht="15.75" customHeight="1">
      <c r="A77" s="119" t="s">
        <v>322</v>
      </c>
      <c r="B77" s="131" t="s">
        <v>294</v>
      </c>
      <c r="C77" s="134" t="s">
        <v>276</v>
      </c>
      <c r="D77" s="126">
        <f>D57*1000/'Inflation GDP Population'!B$23*100</f>
        <v>2.812001164</v>
      </c>
      <c r="E77" s="126">
        <f>E57*1000/'Inflation GDP Population'!C$23*100</f>
        <v>2.086104486</v>
      </c>
      <c r="F77" s="126">
        <f>F57*1000/'Inflation GDP Population'!D$23*100</f>
        <v>2.108466827</v>
      </c>
      <c r="G77" s="126">
        <f>G57*1000/'Inflation GDP Population'!E$23*100</f>
        <v>2.306051343</v>
      </c>
      <c r="H77" s="126">
        <f>H57*1000/'Inflation GDP Population'!F$23*100</f>
        <v>2.7790307</v>
      </c>
      <c r="I77" s="126">
        <f>I57*1000/'Inflation GDP Population'!G$23*100</f>
        <v>3.229089231</v>
      </c>
      <c r="J77" s="126">
        <f>J57*1000/'Inflation GDP Population'!H$23*100</f>
        <v>3.780702406</v>
      </c>
      <c r="K77" s="126">
        <f>K57*1000/'Inflation GDP Population'!I$23*100</f>
        <v>3.844800668</v>
      </c>
      <c r="L77" s="126">
        <f>L57*1000/'Inflation GDP Population'!J$23*100</f>
        <v>4.874469858</v>
      </c>
      <c r="M77" s="126">
        <f>M57*1000/'Inflation GDP Population'!K$23*100</f>
        <v>3.11830446</v>
      </c>
      <c r="N77" s="126">
        <f>N57*1000/'Inflation GDP Population'!L$23*100</f>
        <v>3.936606317</v>
      </c>
      <c r="O77" s="126">
        <f>O57*1000/'Inflation GDP Population'!M$23*100</f>
        <v>4.558202518</v>
      </c>
      <c r="P77" s="126">
        <f>P57*1000/'Inflation GDP Population'!N$23*100</f>
        <v>4.122938722</v>
      </c>
      <c r="Q77" s="126">
        <f>Q57*1000/'Inflation GDP Population'!O$23*100</f>
        <v>4.343009106</v>
      </c>
      <c r="R77" s="126">
        <f>R57*1000/'Inflation GDP Population'!P$23*100</f>
        <v>3.88605527</v>
      </c>
      <c r="S77" s="126">
        <f>S57*1000/'Inflation GDP Population'!Q$23*100</f>
        <v>2.23330235</v>
      </c>
      <c r="T77" s="126">
        <f>T57*1000/'Inflation GDP Population'!R$23*100</f>
        <v>1.964664806</v>
      </c>
      <c r="U77" s="126">
        <f>U57*1000/'Inflation GDP Population'!S$23*100</f>
        <v>2.205989784</v>
      </c>
      <c r="V77" s="126">
        <f>V57*1000/'Inflation GDP Population'!T$23*100</f>
        <v>2.636464985</v>
      </c>
      <c r="W77" s="126">
        <f>W57*1000/'Inflation GDP Population'!U$23*100</f>
        <v>2.728389783</v>
      </c>
      <c r="X77" s="126">
        <f>X57*1000/'Inflation GDP Population'!V$23*100</f>
        <v>2.750958675</v>
      </c>
      <c r="Y77" s="126">
        <f>Y57*1000/'Inflation GDP Population'!W$23*100</f>
        <v>2.756228907</v>
      </c>
      <c r="Z77" s="126">
        <f>Z57*1000/'Inflation GDP Population'!X$23*100</f>
        <v>2.67253548</v>
      </c>
      <c r="AA77" s="126">
        <f>AA57*1000/'Inflation GDP Population'!Y$23*100</f>
        <v>2.674226861</v>
      </c>
      <c r="AB77" s="126">
        <f>AB57*1000/'Inflation GDP Population'!Z$23*100</f>
        <v>2.727225516</v>
      </c>
      <c r="AC77" s="126">
        <f>AC57*1000/'Inflation GDP Population'!AA$23*100</f>
        <v>2.760299101</v>
      </c>
      <c r="AD77" s="126">
        <f>AD57*1000/'Inflation GDP Population'!AB$23*100</f>
        <v>2.769441089</v>
      </c>
      <c r="AE77" s="126">
        <f>AE57*1000/'Inflation GDP Population'!AC$23*100</f>
        <v>2.782435944</v>
      </c>
      <c r="AF77" s="126">
        <f>AF57*1000/'Inflation GDP Population'!AD$23*100</f>
        <v>2.773080117</v>
      </c>
      <c r="AG77" s="126">
        <f>AG57*1000/'Inflation GDP Population'!AE$23*100</f>
        <v>2.768176354</v>
      </c>
      <c r="AH77" s="126">
        <f>AH57*1000/'Inflation GDP Population'!AF$23*100</f>
        <v>2.743558689</v>
      </c>
      <c r="AI77" s="126">
        <f>AI57*1000/'Inflation GDP Population'!AG$23*100</f>
        <v>2.732760275</v>
      </c>
      <c r="AJ77" s="126">
        <f>AJ57*1000/'Inflation GDP Population'!AH$23*100</f>
        <v>2.699384573</v>
      </c>
      <c r="AK77" s="126">
        <f>AK57*1000/'Inflation GDP Population'!AI$23*100</f>
        <v>2.711572768</v>
      </c>
      <c r="AL77" s="126">
        <f>AL57*1000/'Inflation GDP Population'!AJ$23*100</f>
        <v>2.662712349</v>
      </c>
      <c r="AM77" s="126">
        <f>AM57*1000/'Inflation GDP Population'!AK$23*100</f>
        <v>2.640611412</v>
      </c>
      <c r="AN77" s="126">
        <f>AN57*1000/'Inflation GDP Population'!AL$23*100</f>
        <v>2.628703248</v>
      </c>
      <c r="AO77" s="126">
        <f>AO57*1000/'Inflation GDP Population'!AM$23*100</f>
        <v>2.556310617</v>
      </c>
      <c r="AP77" s="126">
        <f>AP57*1000/'Inflation GDP Population'!AN$23*100</f>
        <v>2.524614205</v>
      </c>
      <c r="AQ77" s="126">
        <f>AQ57*1000/'Inflation GDP Population'!AO$23*100</f>
        <v>2.482253718</v>
      </c>
      <c r="AR77" s="126">
        <f>AR57*1000/'Inflation GDP Population'!AP$23*100</f>
        <v>2.457794418</v>
      </c>
      <c r="AS77" s="126">
        <f>AS57*1000/'Inflation GDP Population'!AQ$23*100</f>
        <v>2.412997682</v>
      </c>
      <c r="AT77" s="126">
        <f>AT57*1000/'Inflation GDP Population'!AR$23*100</f>
        <v>2.38671648</v>
      </c>
      <c r="AU77" s="126">
        <f>AU57*1000/'Inflation GDP Population'!AS$23*100</f>
        <v>2.336324895</v>
      </c>
      <c r="AV77" s="126">
        <f>AV57*1000/'Inflation GDP Population'!AT$23*100</f>
        <v>2.293059373</v>
      </c>
      <c r="AW77" s="126">
        <f>AW57*1000/'Inflation GDP Population'!AU$23*100</f>
        <v>2.25090363</v>
      </c>
      <c r="AX77" s="126">
        <f>AX57*1000/'Inflation GDP Population'!AV$23*100</f>
        <v>2.20543817</v>
      </c>
      <c r="AY77" s="126">
        <f>AY57*1000/'Inflation GDP Population'!AW$23*100</f>
        <v>2.160114242</v>
      </c>
      <c r="AZ77" s="126">
        <f>AZ57*1000/'Inflation GDP Population'!AX$23*100</f>
        <v>2.116160187</v>
      </c>
      <c r="BA77" s="126">
        <f>BA57*1000/'Inflation GDP Population'!AY$23*100</f>
        <v>2.068761723</v>
      </c>
      <c r="BB77" s="126">
        <f>BB57*1000/'Inflation GDP Population'!AZ$23*100</f>
        <v>2.020994754</v>
      </c>
    </row>
    <row r="78" ht="15.75" customHeight="1">
      <c r="A78" s="119" t="s">
        <v>323</v>
      </c>
      <c r="B78" s="131" t="s">
        <v>296</v>
      </c>
      <c r="C78" s="134" t="s">
        <v>276</v>
      </c>
      <c r="D78" s="126">
        <f>D58*1000/'Inflation GDP Population'!B$23*100</f>
        <v>0.04529717197</v>
      </c>
      <c r="E78" s="126">
        <f>E58*1000/'Inflation GDP Population'!C$23*100</f>
        <v>0.03757805195</v>
      </c>
      <c r="F78" s="126">
        <f>F58*1000/'Inflation GDP Population'!D$23*100</f>
        <v>0.02460634764</v>
      </c>
      <c r="G78" s="126">
        <f>G58*1000/'Inflation GDP Population'!E$23*100</f>
        <v>0.02202505662</v>
      </c>
      <c r="H78" s="126">
        <f>H58*1000/'Inflation GDP Population'!F$23*100</f>
        <v>0.0252519957</v>
      </c>
      <c r="I78" s="126">
        <f>I58*1000/'Inflation GDP Population'!G$23*100</f>
        <v>0.03035546834</v>
      </c>
      <c r="J78" s="126">
        <f>J58*1000/'Inflation GDP Population'!H$23*100</f>
        <v>0.03392172398</v>
      </c>
      <c r="K78" s="126">
        <f>K58*1000/'Inflation GDP Population'!I$23*100</f>
        <v>0.03126725706</v>
      </c>
      <c r="L78" s="126">
        <f>L58*1000/'Inflation GDP Population'!J$23*100</f>
        <v>0.05298015917</v>
      </c>
      <c r="M78" s="126">
        <f>M58*1000/'Inflation GDP Population'!K$23*100</f>
        <v>0.0354772861</v>
      </c>
      <c r="N78" s="126">
        <f>N58*1000/'Inflation GDP Population'!L$23*100</f>
        <v>0.0374786257</v>
      </c>
      <c r="O78" s="126">
        <f>O58*1000/'Inflation GDP Population'!M$23*100</f>
        <v>0.03814644609</v>
      </c>
      <c r="P78" s="126">
        <f>P58*1000/'Inflation GDP Population'!N$23*100</f>
        <v>0.02639813675</v>
      </c>
      <c r="Q78" s="126">
        <f>Q58*1000/'Inflation GDP Population'!O$23*100</f>
        <v>0.03400960313</v>
      </c>
      <c r="R78" s="126">
        <f>R58*1000/'Inflation GDP Population'!P$23*100</f>
        <v>0.03215658267</v>
      </c>
      <c r="S78" s="126">
        <f>S58*1000/'Inflation GDP Population'!Q$23*100</f>
        <v>0.01466599084</v>
      </c>
      <c r="T78" s="126">
        <f>T58*1000/'Inflation GDP Population'!R$23*100</f>
        <v>0.01083931754</v>
      </c>
      <c r="U78" s="126">
        <f>U58*1000/'Inflation GDP Population'!S$23*100</f>
        <v>0.01163297762</v>
      </c>
      <c r="V78" s="126">
        <f>V58*1000/'Inflation GDP Population'!T$23*100</f>
        <v>0.01395685783</v>
      </c>
      <c r="W78" s="126">
        <f>W58*1000/'Inflation GDP Population'!U$23*100</f>
        <v>0.01449996053</v>
      </c>
      <c r="X78" s="126">
        <f>X58*1000/'Inflation GDP Population'!V$23*100</f>
        <v>0.01467763205</v>
      </c>
      <c r="Y78" s="126">
        <f>Y58*1000/'Inflation GDP Population'!W$23*100</f>
        <v>0.01476439878</v>
      </c>
      <c r="Z78" s="126">
        <f>Z58*1000/'Inflation GDP Population'!X$23*100</f>
        <v>0.01437374101</v>
      </c>
      <c r="AA78" s="126">
        <f>AA58*1000/'Inflation GDP Population'!Y$23*100</f>
        <v>0.01444135714</v>
      </c>
      <c r="AB78" s="126">
        <f>AB58*1000/'Inflation GDP Population'!Z$23*100</f>
        <v>0.01478809033</v>
      </c>
      <c r="AC78" s="126">
        <f>AC58*1000/'Inflation GDP Population'!AA$23*100</f>
        <v>0.01502957195</v>
      </c>
      <c r="AD78" s="126">
        <f>AD58*1000/'Inflation GDP Population'!AB$23*100</f>
        <v>0.01514260037</v>
      </c>
      <c r="AE78" s="126">
        <f>AE58*1000/'Inflation GDP Population'!AC$23*100</f>
        <v>0.01527812663</v>
      </c>
      <c r="AF78" s="126">
        <f>AF58*1000/'Inflation GDP Population'!AD$23*100</f>
        <v>0.01529195439</v>
      </c>
      <c r="AG78" s="126">
        <f>AG58*1000/'Inflation GDP Population'!AE$23*100</f>
        <v>0.01533095962</v>
      </c>
      <c r="AH78" s="126">
        <f>AH58*1000/'Inflation GDP Population'!AF$23*100</f>
        <v>0.0152610541</v>
      </c>
      <c r="AI78" s="126">
        <f>AI58*1000/'Inflation GDP Population'!AG$23*100</f>
        <v>0.01526815353</v>
      </c>
      <c r="AJ78" s="126">
        <f>AJ58*1000/'Inflation GDP Population'!AH$23*100</f>
        <v>0.01514902914</v>
      </c>
      <c r="AK78" s="126">
        <f>AK58*1000/'Inflation GDP Population'!AI$23*100</f>
        <v>0.0152861127</v>
      </c>
      <c r="AL78" s="126">
        <f>AL58*1000/'Inflation GDP Population'!AJ$23*100</f>
        <v>0.01507914963</v>
      </c>
      <c r="AM78" s="126">
        <f>AM58*1000/'Inflation GDP Population'!AK$23*100</f>
        <v>0.01502295314</v>
      </c>
      <c r="AN78" s="126">
        <f>AN58*1000/'Inflation GDP Population'!AL$23*100</f>
        <v>0.0150249274</v>
      </c>
      <c r="AO78" s="126">
        <f>AO58*1000/'Inflation GDP Population'!AM$23*100</f>
        <v>0.01468001884</v>
      </c>
      <c r="AP78" s="126">
        <f>AP58*1000/'Inflation GDP Population'!AN$23*100</f>
        <v>0.01456708769</v>
      </c>
      <c r="AQ78" s="126">
        <f>AQ58*1000/'Inflation GDP Population'!AO$23*100</f>
        <v>0.01439168224</v>
      </c>
      <c r="AR78" s="126">
        <f>AR58*1000/'Inflation GDP Population'!AP$23*100</f>
        <v>0.01431930659</v>
      </c>
      <c r="AS78" s="126">
        <f>AS58*1000/'Inflation GDP Population'!AQ$23*100</f>
        <v>0.01412759269</v>
      </c>
      <c r="AT78" s="126">
        <f>AT58*1000/'Inflation GDP Population'!AR$23*100</f>
        <v>0.01404336337</v>
      </c>
      <c r="AU78" s="126">
        <f>AU58*1000/'Inflation GDP Population'!AS$23*100</f>
        <v>0.01381615621</v>
      </c>
      <c r="AV78" s="126">
        <f>AV58*1000/'Inflation GDP Population'!AT$23*100</f>
        <v>0.01362944286</v>
      </c>
      <c r="AW78" s="126">
        <f>AW58*1000/'Inflation GDP Population'!AU$23*100</f>
        <v>0.01344788799</v>
      </c>
      <c r="AX78" s="126">
        <f>AX58*1000/'Inflation GDP Population'!AV$23*100</f>
        <v>0.0132450163</v>
      </c>
      <c r="AY78" s="126">
        <f>AY58*1000/'Inflation GDP Population'!AW$23*100</f>
        <v>0.0130413124</v>
      </c>
      <c r="AZ78" s="126">
        <f>AZ58*1000/'Inflation GDP Population'!AX$23*100</f>
        <v>0.01284420201</v>
      </c>
      <c r="BA78" s="126">
        <f>BA58*1000/'Inflation GDP Population'!AY$23*100</f>
        <v>0.01262439655</v>
      </c>
      <c r="BB78" s="126">
        <f>BB58*1000/'Inflation GDP Population'!AZ$23*100</f>
        <v>0.0124003801</v>
      </c>
    </row>
    <row r="79" ht="15.75" customHeight="1">
      <c r="A79" s="119" t="s">
        <v>324</v>
      </c>
      <c r="B79" s="131" t="s">
        <v>312</v>
      </c>
      <c r="C79" s="134" t="s">
        <v>276</v>
      </c>
      <c r="D79" s="126">
        <f t="shared" ref="D79:BB79" si="7">sum(D75:D78)</f>
        <v>6.475108665</v>
      </c>
      <c r="E79" s="126">
        <f t="shared" si="7"/>
        <v>4.875860087</v>
      </c>
      <c r="F79" s="126">
        <f t="shared" si="7"/>
        <v>4.900874964</v>
      </c>
      <c r="G79" s="126">
        <f t="shared" si="7"/>
        <v>5.263651709</v>
      </c>
      <c r="H79" s="126">
        <f t="shared" si="7"/>
        <v>6.701799361</v>
      </c>
      <c r="I79" s="126">
        <f t="shared" si="7"/>
        <v>7.778481926</v>
      </c>
      <c r="J79" s="126">
        <f t="shared" si="7"/>
        <v>9.339246689</v>
      </c>
      <c r="K79" s="126">
        <f t="shared" si="7"/>
        <v>10.13091164</v>
      </c>
      <c r="L79" s="126">
        <f t="shared" si="7"/>
        <v>13.83841648</v>
      </c>
      <c r="M79" s="126">
        <f t="shared" si="7"/>
        <v>8.32328818</v>
      </c>
      <c r="N79" s="126">
        <f t="shared" si="7"/>
        <v>10.19568734</v>
      </c>
      <c r="O79" s="126">
        <f t="shared" si="7"/>
        <v>11.69646486</v>
      </c>
      <c r="P79" s="126">
        <f t="shared" si="7"/>
        <v>10.63687091</v>
      </c>
      <c r="Q79" s="126">
        <f t="shared" si="7"/>
        <v>10.87330539</v>
      </c>
      <c r="R79" s="126">
        <f t="shared" si="7"/>
        <v>9.748859682</v>
      </c>
      <c r="S79" s="126">
        <f t="shared" si="7"/>
        <v>5.334640797</v>
      </c>
      <c r="T79" s="126">
        <f t="shared" si="7"/>
        <v>4.746794629</v>
      </c>
      <c r="U79" s="126">
        <f t="shared" si="7"/>
        <v>5.540176744</v>
      </c>
      <c r="V79" s="126">
        <f t="shared" si="7"/>
        <v>6.696212076</v>
      </c>
      <c r="W79" s="126">
        <f t="shared" si="7"/>
        <v>7.008296119</v>
      </c>
      <c r="X79" s="126">
        <f t="shared" si="7"/>
        <v>7.146626022</v>
      </c>
      <c r="Y79" s="126">
        <f t="shared" si="7"/>
        <v>7.241953269</v>
      </c>
      <c r="Z79" s="126">
        <f t="shared" si="7"/>
        <v>7.102319552</v>
      </c>
      <c r="AA79" s="126">
        <f t="shared" si="7"/>
        <v>7.188271787</v>
      </c>
      <c r="AB79" s="126">
        <f t="shared" si="7"/>
        <v>7.414987164</v>
      </c>
      <c r="AC79" s="126">
        <f t="shared" si="7"/>
        <v>7.591412362</v>
      </c>
      <c r="AD79" s="126">
        <f t="shared" si="7"/>
        <v>7.704598669</v>
      </c>
      <c r="AE79" s="126">
        <f t="shared" si="7"/>
        <v>7.830496039</v>
      </c>
      <c r="AF79" s="126">
        <f t="shared" si="7"/>
        <v>7.894922718</v>
      </c>
      <c r="AG79" s="126">
        <f t="shared" si="7"/>
        <v>7.972896959</v>
      </c>
      <c r="AH79" s="126">
        <f t="shared" si="7"/>
        <v>7.994467823</v>
      </c>
      <c r="AI79" s="126">
        <f t="shared" si="7"/>
        <v>8.056495031</v>
      </c>
      <c r="AJ79" s="126">
        <f t="shared" si="7"/>
        <v>8.051846674</v>
      </c>
      <c r="AK79" s="126">
        <f t="shared" si="7"/>
        <v>8.183807085</v>
      </c>
      <c r="AL79" s="126">
        <f t="shared" si="7"/>
        <v>8.131664592</v>
      </c>
      <c r="AM79" s="126">
        <f t="shared" si="7"/>
        <v>8.160164904</v>
      </c>
      <c r="AN79" s="126">
        <f t="shared" si="7"/>
        <v>8.220416926</v>
      </c>
      <c r="AO79" s="126">
        <f t="shared" si="7"/>
        <v>8.089893903</v>
      </c>
      <c r="AP79" s="126">
        <f t="shared" si="7"/>
        <v>8.085757169</v>
      </c>
      <c r="AQ79" s="126">
        <f t="shared" si="7"/>
        <v>8.046154176</v>
      </c>
      <c r="AR79" s="126">
        <f t="shared" si="7"/>
        <v>8.063521947</v>
      </c>
      <c r="AS79" s="126">
        <f t="shared" si="7"/>
        <v>8.012982564</v>
      </c>
      <c r="AT79" s="126">
        <f t="shared" si="7"/>
        <v>8.022648221</v>
      </c>
      <c r="AU79" s="126">
        <f t="shared" si="7"/>
        <v>7.949720411</v>
      </c>
      <c r="AV79" s="126">
        <f t="shared" si="7"/>
        <v>7.898747498</v>
      </c>
      <c r="AW79" s="126">
        <f t="shared" si="7"/>
        <v>7.849595992</v>
      </c>
      <c r="AX79" s="126">
        <f t="shared" si="7"/>
        <v>7.786754486</v>
      </c>
      <c r="AY79" s="126">
        <f t="shared" si="7"/>
        <v>7.722071138</v>
      </c>
      <c r="AZ79" s="126">
        <f t="shared" si="7"/>
        <v>7.659950717</v>
      </c>
      <c r="BA79" s="126">
        <f t="shared" si="7"/>
        <v>7.58287225</v>
      </c>
      <c r="BB79" s="126">
        <f t="shared" si="7"/>
        <v>7.501711685</v>
      </c>
    </row>
    <row r="80" ht="15.75" customHeight="1">
      <c r="A80" s="119" t="s">
        <v>325</v>
      </c>
      <c r="B80" s="131" t="s">
        <v>298</v>
      </c>
      <c r="C80" s="134" t="s">
        <v>276</v>
      </c>
      <c r="D80" s="126">
        <f>D59*1000/'Inflation GDP Population'!B$23*100</f>
        <v>2.735095344</v>
      </c>
      <c r="E80" s="126">
        <f>E59*1000/'Inflation GDP Population'!C$23*100</f>
        <v>2.023406355</v>
      </c>
      <c r="F80" s="126">
        <f>F59*1000/'Inflation GDP Population'!D$23*100</f>
        <v>1.756651457</v>
      </c>
      <c r="G80" s="126">
        <f>G59*1000/'Inflation GDP Population'!E$23*100</f>
        <v>2.519809726</v>
      </c>
      <c r="H80" s="126">
        <f>H59*1000/'Inflation GDP Population'!F$23*100</f>
        <v>2.544077929</v>
      </c>
      <c r="I80" s="126">
        <f>I59*1000/'Inflation GDP Population'!G$23*100</f>
        <v>3.098370079</v>
      </c>
      <c r="J80" s="126">
        <f>J59*1000/'Inflation GDP Population'!H$23*100</f>
        <v>2.459932004</v>
      </c>
      <c r="K80" s="126">
        <f>K59*1000/'Inflation GDP Population'!I$23*100</f>
        <v>2.616063097</v>
      </c>
      <c r="L80" s="126">
        <f>L59*1000/'Inflation GDP Population'!J$23*100</f>
        <v>3.013999727</v>
      </c>
      <c r="M80" s="126">
        <f>M59*1000/'Inflation GDP Population'!K$23*100</f>
        <v>1.335364421</v>
      </c>
      <c r="N80" s="126">
        <f>N59*1000/'Inflation GDP Population'!L$23*100</f>
        <v>1.531525771</v>
      </c>
      <c r="O80" s="126">
        <f>O59*1000/'Inflation GDP Population'!M$23*100</f>
        <v>1.414027659</v>
      </c>
      <c r="P80" s="126">
        <f>P59*1000/'Inflation GDP Population'!N$23*100</f>
        <v>0.971697134</v>
      </c>
      <c r="Q80" s="126">
        <f>Q59*1000/'Inflation GDP Population'!O$23*100</f>
        <v>1.293380096</v>
      </c>
      <c r="R80" s="126">
        <f>R59*1000/'Inflation GDP Population'!P$23*100</f>
        <v>1.477594678</v>
      </c>
      <c r="S80" s="126">
        <f>S59*1000/'Inflation GDP Population'!Q$23*100</f>
        <v>0.8795871738</v>
      </c>
      <c r="T80" s="126">
        <f>T59*1000/'Inflation GDP Population'!R$23*100</f>
        <v>0.9256444471</v>
      </c>
      <c r="U80" s="126">
        <f>U59*1000/'Inflation GDP Population'!S$23*100</f>
        <v>1.094374705</v>
      </c>
      <c r="V80" s="126">
        <f>V59*1000/'Inflation GDP Population'!T$23*100</f>
        <v>1.101819437</v>
      </c>
      <c r="W80" s="126">
        <f>W59*1000/'Inflation GDP Population'!U$23*100</f>
        <v>1.056583834</v>
      </c>
      <c r="X80" s="126">
        <f>X59*1000/'Inflation GDP Population'!V$23*100</f>
        <v>1.074919347</v>
      </c>
      <c r="Y80" s="126">
        <f>Y59*1000/'Inflation GDP Population'!W$23*100</f>
        <v>1.04277808</v>
      </c>
      <c r="Z80" s="126">
        <f>Z59*1000/'Inflation GDP Population'!X$23*100</f>
        <v>1.039562794</v>
      </c>
      <c r="AA80" s="126">
        <f>AA59*1000/'Inflation GDP Population'!Y$23*100</f>
        <v>1.078508479</v>
      </c>
      <c r="AB80" s="126">
        <f>AB59*1000/'Inflation GDP Population'!Z$23*100</f>
        <v>1.132030297</v>
      </c>
      <c r="AC80" s="126">
        <f>AC59*1000/'Inflation GDP Population'!AA$23*100</f>
        <v>1.202097817</v>
      </c>
      <c r="AD80" s="126">
        <f>AD59*1000/'Inflation GDP Population'!AB$23*100</f>
        <v>1.217947025</v>
      </c>
      <c r="AE80" s="126">
        <f>AE59*1000/'Inflation GDP Population'!AC$23*100</f>
        <v>1.21727787</v>
      </c>
      <c r="AF80" s="126">
        <f>AF59*1000/'Inflation GDP Population'!AD$23*100</f>
        <v>1.234543101</v>
      </c>
      <c r="AG80" s="126">
        <f>AG59*1000/'Inflation GDP Population'!AE$23*100</f>
        <v>1.23062458</v>
      </c>
      <c r="AH80" s="126">
        <f>AH59*1000/'Inflation GDP Population'!AF$23*100</f>
        <v>1.232417485</v>
      </c>
      <c r="AI80" s="126">
        <f>AI59*1000/'Inflation GDP Population'!AG$23*100</f>
        <v>1.217043684</v>
      </c>
      <c r="AJ80" s="126">
        <f>AJ59*1000/'Inflation GDP Population'!AH$23*100</f>
        <v>1.249622967</v>
      </c>
      <c r="AK80" s="126">
        <f>AK59*1000/'Inflation GDP Population'!AI$23*100</f>
        <v>1.257826004</v>
      </c>
      <c r="AL80" s="126">
        <f>AL59*1000/'Inflation GDP Population'!AJ$23*100</f>
        <v>1.260643619</v>
      </c>
      <c r="AM80" s="126">
        <f>AM59*1000/'Inflation GDP Population'!AK$23*100</f>
        <v>1.263096106</v>
      </c>
      <c r="AN80" s="126">
        <f>AN59*1000/'Inflation GDP Population'!AL$23*100</f>
        <v>1.276606467</v>
      </c>
      <c r="AO80" s="126">
        <f>AO59*1000/'Inflation GDP Population'!AM$23*100</f>
        <v>1.272254414</v>
      </c>
      <c r="AP80" s="126">
        <f>AP59*1000/'Inflation GDP Population'!AN$23*100</f>
        <v>1.264731434</v>
      </c>
      <c r="AQ80" s="126">
        <f>AQ59*1000/'Inflation GDP Population'!AO$23*100</f>
        <v>1.260782792</v>
      </c>
      <c r="AR80" s="126">
        <f>AR59*1000/'Inflation GDP Population'!AP$23*100</f>
        <v>1.268230081</v>
      </c>
      <c r="AS80" s="126">
        <f>AS59*1000/'Inflation GDP Population'!AQ$23*100</f>
        <v>1.254217</v>
      </c>
      <c r="AT80" s="126">
        <f>AT59*1000/'Inflation GDP Population'!AR$23*100</f>
        <v>1.256435408</v>
      </c>
      <c r="AU80" s="126">
        <f>AU59*1000/'Inflation GDP Population'!AS$23*100</f>
        <v>1.264352842</v>
      </c>
      <c r="AV80" s="126">
        <f>AV59*1000/'Inflation GDP Population'!AT$23*100</f>
        <v>1.277672466</v>
      </c>
      <c r="AW80" s="126">
        <f>AW59*1000/'Inflation GDP Population'!AU$23*100</f>
        <v>1.2888948</v>
      </c>
      <c r="AX80" s="126">
        <f>AX59*1000/'Inflation GDP Population'!AV$23*100</f>
        <v>1.29364278</v>
      </c>
      <c r="AY80" s="126">
        <f>AY59*1000/'Inflation GDP Population'!AW$23*100</f>
        <v>1.303398061</v>
      </c>
      <c r="AZ80" s="126">
        <f>AZ59*1000/'Inflation GDP Population'!AX$23*100</f>
        <v>1.3297792</v>
      </c>
      <c r="BA80" s="126">
        <f>BA59*1000/'Inflation GDP Population'!AY$23*100</f>
        <v>1.347229227</v>
      </c>
      <c r="BB80" s="126">
        <f>BB59*1000/'Inflation GDP Population'!AZ$23*100</f>
        <v>1.360458255</v>
      </c>
    </row>
    <row r="81" ht="15.75" customHeight="1">
      <c r="A81" s="119" t="s">
        <v>326</v>
      </c>
      <c r="B81" s="131" t="s">
        <v>300</v>
      </c>
      <c r="C81" s="134" t="s">
        <v>276</v>
      </c>
      <c r="D81" s="126">
        <f>D60*1000/'Inflation GDP Population'!B$23*100</f>
        <v>0.1275210523</v>
      </c>
      <c r="E81" s="126">
        <f>E60*1000/'Inflation GDP Population'!C$23*100</f>
        <v>0.1065330044</v>
      </c>
      <c r="F81" s="126">
        <f>F60*1000/'Inflation GDP Population'!D$23*100</f>
        <v>0.09290932893</v>
      </c>
      <c r="G81" s="126">
        <f>G60*1000/'Inflation GDP Population'!E$23*100</f>
        <v>0.1342604837</v>
      </c>
      <c r="H81" s="126">
        <f>H60*1000/'Inflation GDP Population'!F$23*100</f>
        <v>0.1254177092</v>
      </c>
      <c r="I81" s="126">
        <f>I60*1000/'Inflation GDP Population'!G$23*100</f>
        <v>0.1707725487</v>
      </c>
      <c r="J81" s="126">
        <f>J60*1000/'Inflation GDP Population'!H$23*100</f>
        <v>0.1206906327</v>
      </c>
      <c r="K81" s="126">
        <f>K60*1000/'Inflation GDP Population'!I$23*100</f>
        <v>0.12781283</v>
      </c>
      <c r="L81" s="126">
        <f>L60*1000/'Inflation GDP Population'!J$23*100</f>
        <v>0.1673934523</v>
      </c>
      <c r="M81" s="126">
        <f>M60*1000/'Inflation GDP Population'!K$23*100</f>
        <v>0.07732857674</v>
      </c>
      <c r="N81" s="126">
        <f>N60*1000/'Inflation GDP Population'!L$23*100</f>
        <v>0.08898505434</v>
      </c>
      <c r="O81" s="126">
        <f>O60*1000/'Inflation GDP Population'!M$23*100</f>
        <v>0.07824333491</v>
      </c>
      <c r="P81" s="126">
        <f>P60*1000/'Inflation GDP Population'!N$23*100</f>
        <v>0.05374571792</v>
      </c>
      <c r="Q81" s="126">
        <f>Q60*1000/'Inflation GDP Population'!O$23*100</f>
        <v>0.0824622443</v>
      </c>
      <c r="R81" s="126">
        <f>R60*1000/'Inflation GDP Population'!P$23*100</f>
        <v>0.09912314046</v>
      </c>
      <c r="S81" s="126">
        <f>S60*1000/'Inflation GDP Population'!Q$23*100</f>
        <v>0.05670529271</v>
      </c>
      <c r="T81" s="126">
        <f>T60*1000/'Inflation GDP Population'!R$23*100</f>
        <v>0.05310303966</v>
      </c>
      <c r="U81" s="126">
        <f>U60*1000/'Inflation GDP Population'!S$23*100</f>
        <v>0.06137036915</v>
      </c>
      <c r="V81" s="126">
        <f>V60*1000/'Inflation GDP Population'!T$23*100</f>
        <v>0.06166637451</v>
      </c>
      <c r="W81" s="126">
        <f>W60*1000/'Inflation GDP Population'!U$23*100</f>
        <v>0.05902047123</v>
      </c>
      <c r="X81" s="126">
        <f>X60*1000/'Inflation GDP Population'!V$23*100</f>
        <v>0.0599308347</v>
      </c>
      <c r="Y81" s="126">
        <f>Y60*1000/'Inflation GDP Population'!W$23*100</f>
        <v>0.05803055</v>
      </c>
      <c r="Z81" s="126">
        <f>Z60*1000/'Inflation GDP Population'!X$23*100</f>
        <v>0.05774575878</v>
      </c>
      <c r="AA81" s="126">
        <f>AA60*1000/'Inflation GDP Population'!Y$23*100</f>
        <v>0.0598014</v>
      </c>
      <c r="AB81" s="126">
        <f>AB60*1000/'Inflation GDP Population'!Z$23*100</f>
        <v>0.06265817654</v>
      </c>
      <c r="AC81" s="126">
        <f>AC60*1000/'Inflation GDP Population'!AA$23*100</f>
        <v>0.06642087139</v>
      </c>
      <c r="AD81" s="126">
        <f>AD60*1000/'Inflation GDP Population'!AB$23*100</f>
        <v>0.06718170574</v>
      </c>
      <c r="AE81" s="126">
        <f>AE60*1000/'Inflation GDP Population'!AC$23*100</f>
        <v>0.0670320815</v>
      </c>
      <c r="AF81" s="126">
        <f>AF60*1000/'Inflation GDP Population'!AD$23*100</f>
        <v>0.06787061078</v>
      </c>
      <c r="AG81" s="126">
        <f>AG60*1000/'Inflation GDP Population'!AE$23*100</f>
        <v>0.06754535302</v>
      </c>
      <c r="AH81" s="126">
        <f>AH60*1000/'Inflation GDP Population'!AF$23*100</f>
        <v>0.06753574683</v>
      </c>
      <c r="AI81" s="126">
        <f>AI60*1000/'Inflation GDP Population'!AG$23*100</f>
        <v>0.06658850717</v>
      </c>
      <c r="AJ81" s="126">
        <f>AJ60*1000/'Inflation GDP Population'!AH$23*100</f>
        <v>0.06826535987</v>
      </c>
      <c r="AK81" s="126">
        <f>AK60*1000/'Inflation GDP Population'!AI$23*100</f>
        <v>0.0686089827</v>
      </c>
      <c r="AL81" s="126">
        <f>AL60*1000/'Inflation GDP Population'!AJ$23*100</f>
        <v>0.06865975697</v>
      </c>
      <c r="AM81" s="126">
        <f>AM60*1000/'Inflation GDP Population'!AK$23*100</f>
        <v>0.0686919896</v>
      </c>
      <c r="AN81" s="126">
        <f>AN60*1000/'Inflation GDP Population'!AL$23*100</f>
        <v>0.06932605901</v>
      </c>
      <c r="AO81" s="126">
        <f>AO60*1000/'Inflation GDP Population'!AM$23*100</f>
        <v>0.06899108641</v>
      </c>
      <c r="AP81" s="126">
        <f>AP60*1000/'Inflation GDP Population'!AN$23*100</f>
        <v>0.06848672854</v>
      </c>
      <c r="AQ81" s="126">
        <f>AQ60*1000/'Inflation GDP Population'!AO$23*100</f>
        <v>0.06817839909</v>
      </c>
      <c r="AR81" s="126">
        <f>AR60*1000/'Inflation GDP Population'!AP$23*100</f>
        <v>0.06848762545</v>
      </c>
      <c r="AS81" s="126">
        <f>AS60*1000/'Inflation GDP Population'!AQ$23*100</f>
        <v>0.06763993518</v>
      </c>
      <c r="AT81" s="126">
        <f>AT60*1000/'Inflation GDP Population'!AR$23*100</f>
        <v>0.06766994371</v>
      </c>
      <c r="AU81" s="126">
        <f>AU60*1000/'Inflation GDP Population'!AS$23*100</f>
        <v>0.06800762373</v>
      </c>
      <c r="AV81" s="126">
        <f>AV60*1000/'Inflation GDP Population'!AT$23*100</f>
        <v>0.06863582149</v>
      </c>
      <c r="AW81" s="126">
        <f>AW60*1000/'Inflation GDP Population'!AU$23*100</f>
        <v>0.06915106999</v>
      </c>
      <c r="AX81" s="126">
        <f>AX60*1000/'Inflation GDP Population'!AV$23*100</f>
        <v>0.06931925715</v>
      </c>
      <c r="AY81" s="126">
        <f>AY60*1000/'Inflation GDP Population'!AW$23*100</f>
        <v>0.0697561485</v>
      </c>
      <c r="AZ81" s="126">
        <f>AZ60*1000/'Inflation GDP Population'!AX$23*100</f>
        <v>0.07108180983</v>
      </c>
      <c r="BA81" s="126">
        <f>BA60*1000/'Inflation GDP Population'!AY$23*100</f>
        <v>0.07192856884</v>
      </c>
      <c r="BB81" s="126">
        <f>BB60*1000/'Inflation GDP Population'!AZ$23*100</f>
        <v>0.07254933422</v>
      </c>
    </row>
    <row r="82" ht="15.75" customHeight="1">
      <c r="A82" s="119" t="s">
        <v>327</v>
      </c>
      <c r="B82" s="131" t="s">
        <v>302</v>
      </c>
      <c r="C82" s="134" t="s">
        <v>276</v>
      </c>
      <c r="D82" s="126">
        <f>D61*1000/'Inflation GDP Population'!B$23*100</f>
        <v>0.1314071976</v>
      </c>
      <c r="E82" s="126">
        <f>E61*1000/'Inflation GDP Population'!C$23*100</f>
        <v>0.1079744627</v>
      </c>
      <c r="F82" s="126">
        <f>F61*1000/'Inflation GDP Population'!D$23*100</f>
        <v>0.09372104093</v>
      </c>
      <c r="G82" s="126">
        <f>G61*1000/'Inflation GDP Population'!E$23*100</f>
        <v>0.1313824111</v>
      </c>
      <c r="H82" s="126">
        <f>H61*1000/'Inflation GDP Population'!F$23*100</f>
        <v>0.1231732735</v>
      </c>
      <c r="I82" s="126">
        <f>I61*1000/'Inflation GDP Population'!G$23*100</f>
        <v>0.1552186032</v>
      </c>
      <c r="J82" s="126">
        <f>J61*1000/'Inflation GDP Population'!H$23*100</f>
        <v>0.1326092143</v>
      </c>
      <c r="K82" s="126">
        <f>K61*1000/'Inflation GDP Population'!I$23*100</f>
        <v>0.1439777752</v>
      </c>
      <c r="L82" s="126">
        <f>L61*1000/'Inflation GDP Population'!J$23*100</f>
        <v>0.1795693197</v>
      </c>
      <c r="M82" s="126">
        <f>M61*1000/'Inflation GDP Population'!K$23*100</f>
        <v>0.07667347489</v>
      </c>
      <c r="N82" s="126">
        <f>N61*1000/'Inflation GDP Population'!L$23*100</f>
        <v>0.0752511819</v>
      </c>
      <c r="O82" s="126">
        <f>O61*1000/'Inflation GDP Population'!M$23*100</f>
        <v>0.07515027899</v>
      </c>
      <c r="P82" s="126">
        <f>P61*1000/'Inflation GDP Population'!N$23*100</f>
        <v>0.04759678359</v>
      </c>
      <c r="Q82" s="126">
        <f>Q61*1000/'Inflation GDP Population'!O$23*100</f>
        <v>0.05196178531</v>
      </c>
      <c r="R82" s="126">
        <f>R61*1000/'Inflation GDP Population'!P$23*100</f>
        <v>0.07581425155</v>
      </c>
      <c r="S82" s="126">
        <f>S61*1000/'Inflation GDP Population'!Q$23*100</f>
        <v>0.03319622195</v>
      </c>
      <c r="T82" s="126">
        <f>T61*1000/'Inflation GDP Population'!R$23*100</f>
        <v>0.0664579728</v>
      </c>
      <c r="U82" s="126">
        <f>U61*1000/'Inflation GDP Population'!S$23*100</f>
        <v>0.08760964256</v>
      </c>
      <c r="V82" s="126">
        <f>V61*1000/'Inflation GDP Population'!T$23*100</f>
        <v>0.08765057814</v>
      </c>
      <c r="W82" s="126">
        <f>W61*1000/'Inflation GDP Population'!U$23*100</f>
        <v>0.0835304156</v>
      </c>
      <c r="X82" s="126">
        <f>X61*1000/'Inflation GDP Population'!V$23*100</f>
        <v>0.08445976869</v>
      </c>
      <c r="Y82" s="126">
        <f>Y61*1000/'Inflation GDP Population'!W$23*100</f>
        <v>0.08143956169</v>
      </c>
      <c r="Z82" s="126">
        <f>Z61*1000/'Inflation GDP Population'!X$23*100</f>
        <v>0.08070477069</v>
      </c>
      <c r="AA82" s="126">
        <f>AA61*1000/'Inflation GDP Population'!Y$23*100</f>
        <v>0.08323608658</v>
      </c>
      <c r="AB82" s="126">
        <f>AB61*1000/'Inflation GDP Population'!Z$23*100</f>
        <v>0.08685997072</v>
      </c>
      <c r="AC82" s="126">
        <f>AC61*1000/'Inflation GDP Population'!AA$23*100</f>
        <v>0.09170820521</v>
      </c>
      <c r="AD82" s="126">
        <f>AD61*1000/'Inflation GDP Population'!AB$23*100</f>
        <v>0.09239236169</v>
      </c>
      <c r="AE82" s="126">
        <f>AE61*1000/'Inflation GDP Population'!AC$23*100</f>
        <v>0.0918266067</v>
      </c>
      <c r="AF82" s="126">
        <f>AF61*1000/'Inflation GDP Population'!AD$23*100</f>
        <v>0.09261629625</v>
      </c>
      <c r="AG82" s="126">
        <f>AG61*1000/'Inflation GDP Population'!AE$23*100</f>
        <v>0.0918204997</v>
      </c>
      <c r="AH82" s="126">
        <f>AH61*1000/'Inflation GDP Population'!AF$23*100</f>
        <v>0.09146075605</v>
      </c>
      <c r="AI82" s="126">
        <f>AI61*1000/'Inflation GDP Population'!AG$23*100</f>
        <v>0.0898411554</v>
      </c>
      <c r="AJ82" s="126">
        <f>AJ61*1000/'Inflation GDP Population'!AH$23*100</f>
        <v>0.09176332912</v>
      </c>
      <c r="AK82" s="126">
        <f>AK61*1000/'Inflation GDP Population'!AI$23*100</f>
        <v>0.09188824181</v>
      </c>
      <c r="AL82" s="126">
        <f>AL61*1000/'Inflation GDP Population'!AJ$23*100</f>
        <v>0.09162385757</v>
      </c>
      <c r="AM82" s="126">
        <f>AM61*1000/'Inflation GDP Population'!AK$23*100</f>
        <v>0.09133907991</v>
      </c>
      <c r="AN82" s="126">
        <f>AN61*1000/'Inflation GDP Population'!AL$23*100</f>
        <v>0.09185607268</v>
      </c>
      <c r="AO82" s="126">
        <f>AO61*1000/'Inflation GDP Population'!AM$23*100</f>
        <v>0.09109226313</v>
      </c>
      <c r="AP82" s="126">
        <f>AP61*1000/'Inflation GDP Population'!AN$23*100</f>
        <v>0.09011314209</v>
      </c>
      <c r="AQ82" s="126">
        <f>AQ61*1000/'Inflation GDP Population'!AO$23*100</f>
        <v>0.08939999801</v>
      </c>
      <c r="AR82" s="126">
        <f>AR61*1000/'Inflation GDP Population'!AP$23*100</f>
        <v>0.08950089041</v>
      </c>
      <c r="AS82" s="126">
        <f>AS61*1000/'Inflation GDP Population'!AQ$23*100</f>
        <v>0.0880964191</v>
      </c>
      <c r="AT82" s="126">
        <f>AT61*1000/'Inflation GDP Population'!AR$23*100</f>
        <v>0.0878427167</v>
      </c>
      <c r="AU82" s="126">
        <f>AU61*1000/'Inflation GDP Population'!AS$23*100</f>
        <v>0.08799079051</v>
      </c>
      <c r="AV82" s="126">
        <f>AV61*1000/'Inflation GDP Population'!AT$23*100</f>
        <v>0.08851455735</v>
      </c>
      <c r="AW82" s="126">
        <f>AW61*1000/'Inflation GDP Population'!AU$23*100</f>
        <v>0.08889173016</v>
      </c>
      <c r="AX82" s="126">
        <f>AX61*1000/'Inflation GDP Population'!AV$23*100</f>
        <v>0.08882374133</v>
      </c>
      <c r="AY82" s="126">
        <f>AY61*1000/'Inflation GDP Population'!AW$23*100</f>
        <v>0.08910134539</v>
      </c>
      <c r="AZ82" s="126">
        <f>AZ61*1000/'Inflation GDP Population'!AX$23*100</f>
        <v>0.09051082753</v>
      </c>
      <c r="BA82" s="126">
        <f>BA61*1000/'Inflation GDP Population'!AY$23*100</f>
        <v>0.09130556384</v>
      </c>
      <c r="BB82" s="126">
        <f>BB61*1000/'Inflation GDP Population'!AZ$23*100</f>
        <v>0.091811332</v>
      </c>
    </row>
    <row r="83" ht="15.75" customHeight="1">
      <c r="A83" s="119" t="s">
        <v>328</v>
      </c>
      <c r="B83" s="131" t="s">
        <v>304</v>
      </c>
      <c r="C83" s="134" t="s">
        <v>276</v>
      </c>
      <c r="D83" s="126">
        <f>D62*1000/'Inflation GDP Population'!B$23*100</f>
        <v>0.2004149586</v>
      </c>
      <c r="E83" s="126">
        <f>E62*1000/'Inflation GDP Population'!C$23*100</f>
        <v>0.1623839673</v>
      </c>
      <c r="F83" s="126">
        <f>F62*1000/'Inflation GDP Population'!D$23*100</f>
        <v>0.1404076231</v>
      </c>
      <c r="G83" s="126">
        <f>G62*1000/'Inflation GDP Population'!E$23*100</f>
        <v>0.2013300984</v>
      </c>
      <c r="H83" s="126">
        <f>H62*1000/'Inflation GDP Population'!F$23*100</f>
        <v>0.1786751213</v>
      </c>
      <c r="I83" s="126">
        <f>I62*1000/'Inflation GDP Population'!G$23*100</f>
        <v>0.2263593592</v>
      </c>
      <c r="J83" s="126">
        <f>J62*1000/'Inflation GDP Population'!H$23*100</f>
        <v>0.1465036853</v>
      </c>
      <c r="K83" s="126">
        <f>K62*1000/'Inflation GDP Population'!I$23*100</f>
        <v>0.1597582132</v>
      </c>
      <c r="L83" s="126">
        <f>L62*1000/'Inflation GDP Population'!J$23*100</f>
        <v>0.2048963329</v>
      </c>
      <c r="M83" s="126">
        <f>M62*1000/'Inflation GDP Population'!K$23*100</f>
        <v>0.09004109377</v>
      </c>
      <c r="N83" s="126">
        <f>N62*1000/'Inflation GDP Population'!L$23*100</f>
        <v>0.1084695373</v>
      </c>
      <c r="O83" s="126">
        <f>O62*1000/'Inflation GDP Population'!M$23*100</f>
        <v>0.08687772667</v>
      </c>
      <c r="P83" s="126">
        <f>P62*1000/'Inflation GDP Population'!N$23*100</f>
        <v>0.04607582637</v>
      </c>
      <c r="Q83" s="126">
        <f>Q62*1000/'Inflation GDP Population'!O$23*100</f>
        <v>0.07952785951</v>
      </c>
      <c r="R83" s="126">
        <f>R62*1000/'Inflation GDP Population'!P$23*100</f>
        <v>0.100192421</v>
      </c>
      <c r="S83" s="126">
        <f>S62*1000/'Inflation GDP Population'!Q$23*100</f>
        <v>0.05095182477</v>
      </c>
      <c r="T83" s="126">
        <f>T62*1000/'Inflation GDP Population'!R$23*100</f>
        <v>0.04163358286</v>
      </c>
      <c r="U83" s="126">
        <f>U62*1000/'Inflation GDP Population'!S$23*100</f>
        <v>0.04761661537</v>
      </c>
      <c r="V83" s="126">
        <f>V62*1000/'Inflation GDP Population'!T$23*100</f>
        <v>0.04767047761</v>
      </c>
      <c r="W83" s="126">
        <f>W62*1000/'Inflation GDP Population'!U$23*100</f>
        <v>0.04545954526</v>
      </c>
      <c r="X83" s="126">
        <f>X62*1000/'Inflation GDP Population'!V$23*100</f>
        <v>0.04599532701</v>
      </c>
      <c r="Y83" s="126">
        <f>Y62*1000/'Inflation GDP Population'!W$23*100</f>
        <v>0.04437928589</v>
      </c>
      <c r="Z83" s="126">
        <f>Z62*1000/'Inflation GDP Population'!X$23*100</f>
        <v>0.04400711089</v>
      </c>
      <c r="AA83" s="126">
        <f>AA62*1000/'Inflation GDP Population'!Y$23*100</f>
        <v>0.04541630603</v>
      </c>
      <c r="AB83" s="126">
        <f>AB62*1000/'Inflation GDP Population'!Z$23*100</f>
        <v>0.04742355449</v>
      </c>
      <c r="AC83" s="126">
        <f>AC62*1000/'Inflation GDP Population'!AA$23*100</f>
        <v>0.05010195564</v>
      </c>
      <c r="AD83" s="126">
        <f>AD62*1000/'Inflation GDP Population'!AB$23*100</f>
        <v>0.05050709976</v>
      </c>
      <c r="AE83" s="126">
        <f>AE62*1000/'Inflation GDP Population'!AC$23*100</f>
        <v>0.05022877902</v>
      </c>
      <c r="AF83" s="126">
        <f>AF62*1000/'Inflation GDP Population'!AD$23*100</f>
        <v>0.05069172704</v>
      </c>
      <c r="AG83" s="126">
        <f>AG62*1000/'Inflation GDP Population'!AE$23*100</f>
        <v>0.05028666316</v>
      </c>
      <c r="AH83" s="126">
        <f>AH62*1000/'Inflation GDP Population'!AF$23*100</f>
        <v>0.0501198038</v>
      </c>
      <c r="AI83" s="126">
        <f>AI62*1000/'Inflation GDP Population'!AG$23*100</f>
        <v>0.04926168436</v>
      </c>
      <c r="AJ83" s="126">
        <f>AJ62*1000/'Inflation GDP Population'!AH$23*100</f>
        <v>0.05034547151</v>
      </c>
      <c r="AK83" s="126">
        <f>AK62*1000/'Inflation GDP Population'!AI$23*100</f>
        <v>0.0504436506</v>
      </c>
      <c r="AL83" s="126">
        <f>AL62*1000/'Inflation GDP Population'!AJ$23*100</f>
        <v>0.05032786088</v>
      </c>
      <c r="AM83" s="126">
        <f>AM62*1000/'Inflation GDP Population'!AK$23*100</f>
        <v>0.05020048385</v>
      </c>
      <c r="AN83" s="126">
        <f>AN62*1000/'Inflation GDP Population'!AL$23*100</f>
        <v>0.05051362983</v>
      </c>
      <c r="AO83" s="126">
        <f>AO62*1000/'Inflation GDP Population'!AM$23*100</f>
        <v>0.05012215259</v>
      </c>
      <c r="AP83" s="126">
        <f>AP62*1000/'Inflation GDP Population'!AN$23*100</f>
        <v>0.04961145681</v>
      </c>
      <c r="AQ83" s="126">
        <f>AQ62*1000/'Inflation GDP Population'!AO$23*100</f>
        <v>0.04924647038</v>
      </c>
      <c r="AR83" s="126">
        <f>AR62*1000/'Inflation GDP Population'!AP$23*100</f>
        <v>0.04932951644</v>
      </c>
      <c r="AS83" s="126">
        <f>AS62*1000/'Inflation GDP Population'!AQ$23*100</f>
        <v>0.04858227311</v>
      </c>
      <c r="AT83" s="126">
        <f>AT62*1000/'Inflation GDP Population'!AR$23*100</f>
        <v>0.04846894853</v>
      </c>
      <c r="AU83" s="126">
        <f>AU62*1000/'Inflation GDP Population'!AS$23*100</f>
        <v>0.04857709451</v>
      </c>
      <c r="AV83" s="126">
        <f>AV62*1000/'Inflation GDP Population'!AT$23*100</f>
        <v>0.04889266674</v>
      </c>
      <c r="AW83" s="126">
        <f>AW62*1000/'Inflation GDP Population'!AU$23*100</f>
        <v>0.04912735046</v>
      </c>
      <c r="AX83" s="126">
        <f>AX62*1000/'Inflation GDP Population'!AV$23*100</f>
        <v>0.04911591914</v>
      </c>
      <c r="AY83" s="126">
        <f>AY62*1000/'Inflation GDP Population'!AW$23*100</f>
        <v>0.04929546825</v>
      </c>
      <c r="AZ83" s="126">
        <f>AZ62*1000/'Inflation GDP Population'!AX$23*100</f>
        <v>0.05010154288</v>
      </c>
      <c r="BA83" s="126">
        <f>BA62*1000/'Inflation GDP Population'!AY$23*100</f>
        <v>0.05056778901</v>
      </c>
      <c r="BB83" s="126">
        <f>BB62*1000/'Inflation GDP Population'!AZ$23*100</f>
        <v>0.05087419086</v>
      </c>
    </row>
    <row r="84" ht="15.75" customHeight="1">
      <c r="A84" s="119" t="s">
        <v>329</v>
      </c>
      <c r="B84" s="131" t="s">
        <v>318</v>
      </c>
      <c r="C84" s="134" t="s">
        <v>276</v>
      </c>
      <c r="D84" s="126">
        <f t="shared" ref="D84:BB84" si="8">sum(D80:D83)</f>
        <v>3.194438552</v>
      </c>
      <c r="E84" s="126">
        <f t="shared" si="8"/>
        <v>2.400297789</v>
      </c>
      <c r="F84" s="126">
        <f t="shared" si="8"/>
        <v>2.08368945</v>
      </c>
      <c r="G84" s="126">
        <f t="shared" si="8"/>
        <v>2.98678272</v>
      </c>
      <c r="H84" s="126">
        <f t="shared" si="8"/>
        <v>2.971344033</v>
      </c>
      <c r="I84" s="126">
        <f t="shared" si="8"/>
        <v>3.65072059</v>
      </c>
      <c r="J84" s="126">
        <f t="shared" si="8"/>
        <v>2.859735536</v>
      </c>
      <c r="K84" s="126">
        <f t="shared" si="8"/>
        <v>3.047611915</v>
      </c>
      <c r="L84" s="126">
        <f t="shared" si="8"/>
        <v>3.565858832</v>
      </c>
      <c r="M84" s="126">
        <f t="shared" si="8"/>
        <v>1.579407567</v>
      </c>
      <c r="N84" s="126">
        <f t="shared" si="8"/>
        <v>1.804231545</v>
      </c>
      <c r="O84" s="126">
        <f t="shared" si="8"/>
        <v>1.654298999</v>
      </c>
      <c r="P84" s="126">
        <f t="shared" si="8"/>
        <v>1.119115462</v>
      </c>
      <c r="Q84" s="126">
        <f t="shared" si="8"/>
        <v>1.507331985</v>
      </c>
      <c r="R84" s="126">
        <f t="shared" si="8"/>
        <v>1.752724491</v>
      </c>
      <c r="S84" s="126">
        <f t="shared" si="8"/>
        <v>1.020440513</v>
      </c>
      <c r="T84" s="126">
        <f t="shared" si="8"/>
        <v>1.086839042</v>
      </c>
      <c r="U84" s="126">
        <f t="shared" si="8"/>
        <v>1.290971332</v>
      </c>
      <c r="V84" s="126">
        <f t="shared" si="8"/>
        <v>1.298806867</v>
      </c>
      <c r="W84" s="126">
        <f t="shared" si="8"/>
        <v>1.244594266</v>
      </c>
      <c r="X84" s="126">
        <f t="shared" si="8"/>
        <v>1.265305277</v>
      </c>
      <c r="Y84" s="126">
        <f t="shared" si="8"/>
        <v>1.226627477</v>
      </c>
      <c r="Z84" s="126">
        <f t="shared" si="8"/>
        <v>1.222020434</v>
      </c>
      <c r="AA84" s="126">
        <f t="shared" si="8"/>
        <v>1.266962272</v>
      </c>
      <c r="AB84" s="126">
        <f t="shared" si="8"/>
        <v>1.328971998</v>
      </c>
      <c r="AC84" s="126">
        <f t="shared" si="8"/>
        <v>1.410328849</v>
      </c>
      <c r="AD84" s="126">
        <f t="shared" si="8"/>
        <v>1.428028192</v>
      </c>
      <c r="AE84" s="126">
        <f t="shared" si="8"/>
        <v>1.426365337</v>
      </c>
      <c r="AF84" s="126">
        <f t="shared" si="8"/>
        <v>1.445721735</v>
      </c>
      <c r="AG84" s="126">
        <f t="shared" si="8"/>
        <v>1.440277096</v>
      </c>
      <c r="AH84" s="126">
        <f t="shared" si="8"/>
        <v>1.441533792</v>
      </c>
      <c r="AI84" s="126">
        <f t="shared" si="8"/>
        <v>1.422735031</v>
      </c>
      <c r="AJ84" s="126">
        <f t="shared" si="8"/>
        <v>1.459997128</v>
      </c>
      <c r="AK84" s="126">
        <f t="shared" si="8"/>
        <v>1.468766879</v>
      </c>
      <c r="AL84" s="126">
        <f t="shared" si="8"/>
        <v>1.471255094</v>
      </c>
      <c r="AM84" s="126">
        <f t="shared" si="8"/>
        <v>1.473327659</v>
      </c>
      <c r="AN84" s="126">
        <f t="shared" si="8"/>
        <v>1.488302229</v>
      </c>
      <c r="AO84" s="126">
        <f t="shared" si="8"/>
        <v>1.482459916</v>
      </c>
      <c r="AP84" s="126">
        <f t="shared" si="8"/>
        <v>1.472942761</v>
      </c>
      <c r="AQ84" s="126">
        <f t="shared" si="8"/>
        <v>1.467607659</v>
      </c>
      <c r="AR84" s="126">
        <f t="shared" si="8"/>
        <v>1.475548113</v>
      </c>
      <c r="AS84" s="126">
        <f t="shared" si="8"/>
        <v>1.458535628</v>
      </c>
      <c r="AT84" s="126">
        <f t="shared" si="8"/>
        <v>1.460417017</v>
      </c>
      <c r="AU84" s="126">
        <f t="shared" si="8"/>
        <v>1.468928351</v>
      </c>
      <c r="AV84" s="126">
        <f t="shared" si="8"/>
        <v>1.483715511</v>
      </c>
      <c r="AW84" s="126">
        <f t="shared" si="8"/>
        <v>1.496064951</v>
      </c>
      <c r="AX84" s="126">
        <f t="shared" si="8"/>
        <v>1.500901698</v>
      </c>
      <c r="AY84" s="126">
        <f t="shared" si="8"/>
        <v>1.511551023</v>
      </c>
      <c r="AZ84" s="126">
        <f t="shared" si="8"/>
        <v>1.541473381</v>
      </c>
      <c r="BA84" s="126">
        <f t="shared" si="8"/>
        <v>1.561031149</v>
      </c>
      <c r="BB84" s="126">
        <f t="shared" si="8"/>
        <v>1.575693112</v>
      </c>
    </row>
    <row r="85" ht="15.75" customHeight="1">
      <c r="A85" s="119" t="s">
        <v>330</v>
      </c>
      <c r="B85" s="131" t="s">
        <v>306</v>
      </c>
      <c r="C85" s="134" t="s">
        <v>276</v>
      </c>
      <c r="D85" s="126">
        <f>D63*1000/'Inflation GDP Population'!B$23*100</f>
        <v>0.009225763606</v>
      </c>
      <c r="E85" s="126">
        <f>E63*1000/'Inflation GDP Population'!C$23*100</f>
        <v>0.01092360598</v>
      </c>
      <c r="F85" s="126">
        <f>F63*1000/'Inflation GDP Population'!D$23*100</f>
        <v>0.01062902132</v>
      </c>
      <c r="G85" s="126">
        <f>G63*1000/'Inflation GDP Population'!E$23*100</f>
        <v>0.01092641698</v>
      </c>
      <c r="H85" s="126">
        <f>H63*1000/'Inflation GDP Population'!F$23*100</f>
        <v>0.01118149712</v>
      </c>
      <c r="I85" s="126">
        <f>I63*1000/'Inflation GDP Population'!G$23*100</f>
        <v>0.01207591877</v>
      </c>
      <c r="J85" s="126">
        <f>J63*1000/'Inflation GDP Population'!H$23*100</f>
        <v>0.01278137672</v>
      </c>
      <c r="K85" s="126">
        <f>K63*1000/'Inflation GDP Population'!I$23*100</f>
        <v>0.01370921674</v>
      </c>
      <c r="L85" s="126">
        <f>L63*1000/'Inflation GDP Population'!J$23*100</f>
        <v>0.01618405139</v>
      </c>
      <c r="M85" s="126">
        <f>M63*1000/'Inflation GDP Population'!K$23*100</f>
        <v>0.01388386206</v>
      </c>
      <c r="N85" s="126">
        <f>N63*1000/'Inflation GDP Population'!L$23*100</f>
        <v>0.01391302552</v>
      </c>
      <c r="O85" s="126">
        <f>O63*1000/'Inflation GDP Population'!M$23*100</f>
        <v>0.01438907125</v>
      </c>
      <c r="P85" s="126">
        <f>P63*1000/'Inflation GDP Population'!N$23*100</f>
        <v>0.01445636906</v>
      </c>
      <c r="Q85" s="126">
        <f>Q63*1000/'Inflation GDP Population'!O$23*100</f>
        <v>0.01173948494</v>
      </c>
      <c r="R85" s="126">
        <f>R63*1000/'Inflation GDP Population'!P$23*100</f>
        <v>0.01088478249</v>
      </c>
      <c r="S85" s="126">
        <f>S63*1000/'Inflation GDP Population'!Q$23*100</f>
        <v>0.009893388568</v>
      </c>
      <c r="T85" s="126">
        <f>T63*1000/'Inflation GDP Population'!R$23*100</f>
        <v>0.009139211687</v>
      </c>
      <c r="U85" s="126">
        <f>U63*1000/'Inflation GDP Population'!S$23*100</f>
        <v>0.0111651492</v>
      </c>
      <c r="V85" s="126">
        <f>V63*1000/'Inflation GDP Population'!T$23*100</f>
        <v>0.01210374631</v>
      </c>
      <c r="W85" s="126">
        <f>W63*1000/'Inflation GDP Population'!U$23*100</f>
        <v>0.01126456326</v>
      </c>
      <c r="X85" s="126">
        <f>X63*1000/'Inflation GDP Population'!V$23*100</f>
        <v>0.01080884133</v>
      </c>
      <c r="Y85" s="126">
        <f>Y63*1000/'Inflation GDP Population'!W$23*100</f>
        <v>0.01018928016</v>
      </c>
      <c r="Z85" s="126">
        <f>Z63*1000/'Inflation GDP Population'!X$23*100</f>
        <v>0.009849240486</v>
      </c>
      <c r="AA85" s="126">
        <f>AA63*1000/'Inflation GDP Population'!Y$23*100</f>
        <v>0.009603452182</v>
      </c>
      <c r="AB85" s="126">
        <f>AB63*1000/'Inflation GDP Population'!Z$23*100</f>
        <v>0.00946787736</v>
      </c>
      <c r="AC85" s="126">
        <f>AC63*1000/'Inflation GDP Population'!AA$23*100</f>
        <v>0.009334026773</v>
      </c>
      <c r="AD85" s="126">
        <f>AD63*1000/'Inflation GDP Population'!AB$23*100</f>
        <v>0.009222018446</v>
      </c>
      <c r="AE85" s="126">
        <f>AE63*1000/'Inflation GDP Population'!AC$23*100</f>
        <v>0.009130719197</v>
      </c>
      <c r="AF85" s="126">
        <f>AF63*1000/'Inflation GDP Population'!AD$23*100</f>
        <v>0.009000841933</v>
      </c>
      <c r="AG85" s="126">
        <f>AG63*1000/'Inflation GDP Population'!AE$23*100</f>
        <v>0.008929759889</v>
      </c>
      <c r="AH85" s="126">
        <f>AH63*1000/'Inflation GDP Population'!AF$23*100</f>
        <v>0.008802160266</v>
      </c>
      <c r="AI85" s="126">
        <f>AI63*1000/'Inflation GDP Population'!AG$23*100</f>
        <v>0.00871290628</v>
      </c>
      <c r="AJ85" s="126">
        <f>AJ63*1000/'Inflation GDP Population'!AH$23*100</f>
        <v>0.008605934591</v>
      </c>
      <c r="AK85" s="126">
        <f>AK63*1000/'Inflation GDP Population'!AI$23*100</f>
        <v>0.008464591672</v>
      </c>
      <c r="AL85" s="126">
        <f>AL63*1000/'Inflation GDP Population'!AJ$23*100</f>
        <v>0.008325527048</v>
      </c>
      <c r="AM85" s="126">
        <f>AM63*1000/'Inflation GDP Population'!AK$23*100</f>
        <v>0.008222753548</v>
      </c>
      <c r="AN85" s="126">
        <f>AN63*1000/'Inflation GDP Population'!AL$23*100</f>
        <v>0.008104219058</v>
      </c>
      <c r="AO85" s="126">
        <f>AO63*1000/'Inflation GDP Population'!AM$23*100</f>
        <v>0.007970850037</v>
      </c>
      <c r="AP85" s="126">
        <f>AP63*1000/'Inflation GDP Population'!AN$23*100</f>
        <v>0.007855734084</v>
      </c>
      <c r="AQ85" s="126">
        <f>AQ63*1000/'Inflation GDP Population'!AO$23*100</f>
        <v>0.007710543733</v>
      </c>
      <c r="AR85" s="126">
        <f>AR63*1000/'Inflation GDP Population'!AP$23*100</f>
        <v>0.007583538931</v>
      </c>
      <c r="AS85" s="126">
        <f>AS63*1000/'Inflation GDP Population'!AQ$23*100</f>
        <v>0.007473810484</v>
      </c>
      <c r="AT85" s="126">
        <f>AT63*1000/'Inflation GDP Population'!AR$23*100</f>
        <v>0.007350601327</v>
      </c>
      <c r="AU85" s="126">
        <f>AU63*1000/'Inflation GDP Population'!AS$23*100</f>
        <v>0.007229387638</v>
      </c>
      <c r="AV85" s="126">
        <f>AV63*1000/'Inflation GDP Population'!AT$23*100</f>
        <v>0.007124530818</v>
      </c>
      <c r="AW85" s="126">
        <f>AW63*1000/'Inflation GDP Population'!AU$23*100</f>
        <v>0.007035201521</v>
      </c>
      <c r="AX85" s="126">
        <f>AX63*1000/'Inflation GDP Population'!AV$23*100</f>
        <v>0.006905137374</v>
      </c>
      <c r="AY85" s="126">
        <f>AY63*1000/'Inflation GDP Population'!AW$23*100</f>
        <v>0.006804691145</v>
      </c>
      <c r="AZ85" s="126">
        <f>AZ63*1000/'Inflation GDP Population'!AX$23*100</f>
        <v>0.006692235665</v>
      </c>
      <c r="BA85" s="126">
        <f>BA63*1000/'Inflation GDP Population'!AY$23*100</f>
        <v>0.006581607174</v>
      </c>
      <c r="BB85" s="126">
        <f>BB63*1000/'Inflation GDP Population'!AZ$23*100</f>
        <v>0.006472776633</v>
      </c>
    </row>
    <row r="86" ht="15.75" customHeight="1">
      <c r="A86" s="135" t="s">
        <v>331</v>
      </c>
      <c r="B86" s="93" t="s">
        <v>332</v>
      </c>
      <c r="C86" s="123" t="s">
        <v>273</v>
      </c>
      <c r="D86" s="136">
        <f>D24*1000/'Inflation GDP Population'!B$28</f>
        <v>1056.576226</v>
      </c>
      <c r="E86" s="136">
        <f>E24*1000/'Inflation GDP Population'!C$28</f>
        <v>1035.940028</v>
      </c>
      <c r="F86" s="136">
        <f>F24*1000/'Inflation GDP Population'!D$28</f>
        <v>927.9606048</v>
      </c>
      <c r="G86" s="136">
        <f>G24*1000/'Inflation GDP Population'!E$28</f>
        <v>1102.097621</v>
      </c>
      <c r="H86" s="136">
        <f>H24*1000/'Inflation GDP Population'!F$28</f>
        <v>1148.792825</v>
      </c>
      <c r="I86" s="136">
        <f>I24*1000/'Inflation GDP Population'!G$28</f>
        <v>1252.968233</v>
      </c>
      <c r="J86" s="136">
        <f>J24*1000/'Inflation GDP Population'!H$28</f>
        <v>1085.804274</v>
      </c>
      <c r="K86" s="136">
        <f>K24*1000/'Inflation GDP Population'!I$28</f>
        <v>1072.28006</v>
      </c>
      <c r="L86" s="136">
        <f>L24*1000/'Inflation GDP Population'!J$28</f>
        <v>1221.082396</v>
      </c>
      <c r="M86" s="136">
        <f>M24*1000/'Inflation GDP Population'!K$28</f>
        <v>859.7865172</v>
      </c>
      <c r="N86" s="136">
        <f>N24*1000/'Inflation GDP Population'!L$28</f>
        <v>1016.656472</v>
      </c>
      <c r="O86" s="136">
        <f>O24*1000/'Inflation GDP Population'!M$28</f>
        <v>1112.894287</v>
      </c>
      <c r="P86" s="136">
        <f>P24*1000/'Inflation GDP Population'!N$28</f>
        <v>931.0751328</v>
      </c>
      <c r="Q86" s="136">
        <f>Q24*1000/'Inflation GDP Population'!O$28</f>
        <v>1014.817361</v>
      </c>
      <c r="R86" s="136">
        <f>R24*1000/'Inflation GDP Population'!P$28</f>
        <v>1044.714575</v>
      </c>
      <c r="S86" s="136">
        <f>S24*1000/'Inflation GDP Population'!Q$28</f>
        <v>775.7512117</v>
      </c>
      <c r="T86" s="136">
        <f>T24*1000/'Inflation GDP Population'!R$28</f>
        <v>763.5163236</v>
      </c>
      <c r="U86" s="136">
        <f>U24*1000/'Inflation GDP Population'!S$28</f>
        <v>757.0011614</v>
      </c>
      <c r="V86" s="136">
        <f>V24*1000/'Inflation GDP Population'!T$28</f>
        <v>821.2116132</v>
      </c>
      <c r="W86" s="136">
        <f>W24*1000/'Inflation GDP Population'!U$28</f>
        <v>770.2297185</v>
      </c>
      <c r="X86" s="136">
        <f>X24*1000/'Inflation GDP Population'!V$28</f>
        <v>775.9109466</v>
      </c>
      <c r="Y86" s="136">
        <f>Y24*1000/'Inflation GDP Population'!W$28</f>
        <v>999.0735208</v>
      </c>
      <c r="Z86" s="136">
        <f>Z24*1000/'Inflation GDP Population'!X$28</f>
        <v>1193.583029</v>
      </c>
      <c r="AA86" s="136">
        <f>AA24*1000/'Inflation GDP Population'!Y$28</f>
        <v>1391.259001</v>
      </c>
      <c r="AB86" s="136">
        <f>AB24*1000/'Inflation GDP Population'!Z$28</f>
        <v>1572.514737</v>
      </c>
      <c r="AC86" s="136">
        <f>AC24*1000/'Inflation GDP Population'!AA$28</f>
        <v>1733.365962</v>
      </c>
      <c r="AD86" s="136">
        <f>AD24*1000/'Inflation GDP Population'!AB$28</f>
        <v>1862.853261</v>
      </c>
      <c r="AE86" s="136">
        <f>AE24*1000/'Inflation GDP Population'!AC$28</f>
        <v>1969.796774</v>
      </c>
      <c r="AF86" s="136">
        <f>AF24*1000/'Inflation GDP Population'!AD$28</f>
        <v>2061.71526</v>
      </c>
      <c r="AG86" s="136">
        <f>AG24*1000/'Inflation GDP Population'!AE$28</f>
        <v>2130.414047</v>
      </c>
      <c r="AH86" s="136">
        <f>AH24*1000/'Inflation GDP Population'!AF$28</f>
        <v>2179.918331</v>
      </c>
      <c r="AI86" s="136">
        <f>AI24*1000/'Inflation GDP Population'!AG$28</f>
        <v>2303.851497</v>
      </c>
      <c r="AJ86" s="136">
        <f>AJ24*1000/'Inflation GDP Population'!AH$28</f>
        <v>2430.56215</v>
      </c>
      <c r="AK86" s="136">
        <f>AK24*1000/'Inflation GDP Population'!AI$28</f>
        <v>2550.592282</v>
      </c>
      <c r="AL86" s="136">
        <f>AL24*1000/'Inflation GDP Population'!AJ$28</f>
        <v>2669.071125</v>
      </c>
      <c r="AM86" s="136">
        <f>AM24*1000/'Inflation GDP Population'!AK$28</f>
        <v>2781.296875</v>
      </c>
      <c r="AN86" s="136">
        <f>AN24*1000/'Inflation GDP Population'!AL$28</f>
        <v>2893.779062</v>
      </c>
      <c r="AO86" s="136">
        <f>AO24*1000/'Inflation GDP Population'!AM$28</f>
        <v>2995.326196</v>
      </c>
      <c r="AP86" s="136">
        <f>AP24*1000/'Inflation GDP Population'!AN$28</f>
        <v>3092.472076</v>
      </c>
      <c r="AQ86" s="136">
        <f>AQ24*1000/'Inflation GDP Population'!AO$28</f>
        <v>3192.647293</v>
      </c>
      <c r="AR86" s="136">
        <f>AR24*1000/'Inflation GDP Population'!AP$28</f>
        <v>3288.342499</v>
      </c>
      <c r="AS86" s="136">
        <f>AS24*1000/'Inflation GDP Population'!AQ$28</f>
        <v>3380.14273</v>
      </c>
      <c r="AT86" s="136">
        <f>AT24*1000/'Inflation GDP Population'!AR$28</f>
        <v>3468.890038</v>
      </c>
      <c r="AU86" s="136">
        <f>AU24*1000/'Inflation GDP Population'!AS$28</f>
        <v>3556.4283</v>
      </c>
      <c r="AV86" s="136">
        <f>AV24*1000/'Inflation GDP Population'!AT$28</f>
        <v>3641.47284</v>
      </c>
      <c r="AW86" s="136">
        <f>AW24*1000/'Inflation GDP Population'!AU$28</f>
        <v>3723.008515</v>
      </c>
      <c r="AX86" s="136">
        <f>AX24*1000/'Inflation GDP Population'!AV$28</f>
        <v>3798.858764</v>
      </c>
      <c r="AY86" s="136">
        <f>AY24*1000/'Inflation GDP Population'!AW$28</f>
        <v>3874.18198</v>
      </c>
      <c r="AZ86" s="136">
        <f>AZ24*1000/'Inflation GDP Population'!AX$28</f>
        <v>3947.826995</v>
      </c>
      <c r="BA86" s="136">
        <f>BA24*1000/'Inflation GDP Population'!AY$28</f>
        <v>4014.972552</v>
      </c>
      <c r="BB86" s="136">
        <f>BB24*1000/'Inflation GDP Population'!AZ$28</f>
        <v>4081.29863</v>
      </c>
    </row>
    <row r="87" ht="15.75" customHeight="1">
      <c r="A87" s="135" t="s">
        <v>333</v>
      </c>
      <c r="B87" s="93" t="s">
        <v>334</v>
      </c>
      <c r="C87" s="123" t="s">
        <v>273</v>
      </c>
      <c r="D87" s="136">
        <f>D25*1000/'Inflation GDP Population'!B$28</f>
        <v>564.1027106</v>
      </c>
      <c r="E87" s="136">
        <f>E25*1000/'Inflation GDP Population'!C$28</f>
        <v>578.6640117</v>
      </c>
      <c r="F87" s="136">
        <f>F25*1000/'Inflation GDP Population'!D$28</f>
        <v>278.9434462</v>
      </c>
      <c r="G87" s="136">
        <f>G25*1000/'Inflation GDP Population'!E$28</f>
        <v>133.2601795</v>
      </c>
      <c r="H87" s="136">
        <f>H25*1000/'Inflation GDP Population'!F$28</f>
        <v>206.9814974</v>
      </c>
      <c r="I87" s="136">
        <f>I25*1000/'Inflation GDP Population'!G$28</f>
        <v>186.7267575</v>
      </c>
      <c r="J87" s="136">
        <f>J25*1000/'Inflation GDP Population'!H$28</f>
        <v>235.3690516</v>
      </c>
      <c r="K87" s="136">
        <f>K25*1000/'Inflation GDP Population'!I$28</f>
        <v>247.7212572</v>
      </c>
      <c r="L87" s="136">
        <f>L25*1000/'Inflation GDP Population'!J$28</f>
        <v>221.4416533</v>
      </c>
      <c r="M87" s="136">
        <f>M25*1000/'Inflation GDP Population'!K$28</f>
        <v>218.3110692</v>
      </c>
      <c r="N87" s="136">
        <f>N25*1000/'Inflation GDP Population'!L$28</f>
        <v>89.68678828</v>
      </c>
      <c r="O87" s="136">
        <f>O25*1000/'Inflation GDP Population'!M$28</f>
        <v>114.4707507</v>
      </c>
      <c r="P87" s="136">
        <f>P25*1000/'Inflation GDP Population'!N$28</f>
        <v>59.74002142</v>
      </c>
      <c r="Q87" s="136">
        <f>Q25*1000/'Inflation GDP Population'!O$28</f>
        <v>63.19044857</v>
      </c>
      <c r="R87" s="136">
        <f>R25*1000/'Inflation GDP Population'!P$28</f>
        <v>40.96424154</v>
      </c>
      <c r="S87" s="136">
        <f>S25*1000/'Inflation GDP Population'!Q$28</f>
        <v>33.59287457</v>
      </c>
      <c r="T87" s="136">
        <f>T25*1000/'Inflation GDP Population'!R$28</f>
        <v>30.39972962</v>
      </c>
      <c r="U87" s="136">
        <f>U25*1000/'Inflation GDP Population'!S$28</f>
        <v>55.53058167</v>
      </c>
      <c r="V87" s="136">
        <f>V25*1000/'Inflation GDP Population'!T$28</f>
        <v>203.4017481</v>
      </c>
      <c r="W87" s="136">
        <f>W25*1000/'Inflation GDP Population'!U$28</f>
        <v>289.4100623</v>
      </c>
      <c r="X87" s="136">
        <f>X25*1000/'Inflation GDP Population'!V$28</f>
        <v>32662.76837</v>
      </c>
      <c r="Y87" s="136">
        <f>Y25*1000/'Inflation GDP Population'!W$28</f>
        <v>22239.90591</v>
      </c>
      <c r="Z87" s="136">
        <f>Z25*1000/'Inflation GDP Population'!X$28</f>
        <v>21294.17061</v>
      </c>
      <c r="AA87" s="136">
        <f>AA25*1000/'Inflation GDP Population'!Y$28</f>
        <v>20306.35622</v>
      </c>
      <c r="AB87" s="136">
        <f>AB25*1000/'Inflation GDP Population'!Z$28</f>
        <v>19371.42005</v>
      </c>
      <c r="AC87" s="136">
        <f>AC25*1000/'Inflation GDP Population'!AA$28</f>
        <v>18389.45344</v>
      </c>
      <c r="AD87" s="136">
        <f>AD25*1000/'Inflation GDP Population'!AB$28</f>
        <v>17449.21924</v>
      </c>
      <c r="AE87" s="136">
        <f>AE25*1000/'Inflation GDP Population'!AC$28</f>
        <v>16596.60674</v>
      </c>
      <c r="AF87" s="136">
        <f>AF25*1000/'Inflation GDP Population'!AD$28</f>
        <v>15770.88913</v>
      </c>
      <c r="AG87" s="136">
        <f>AG25*1000/'Inflation GDP Population'!AE$28</f>
        <v>15004.5027</v>
      </c>
      <c r="AH87" s="136">
        <f>AH25*1000/'Inflation GDP Population'!AF$28</f>
        <v>14163.41355</v>
      </c>
      <c r="AI87" s="136">
        <f>AI25*1000/'Inflation GDP Population'!AG$28</f>
        <v>14014.49459</v>
      </c>
      <c r="AJ87" s="136">
        <f>AJ25*1000/'Inflation GDP Population'!AH$28</f>
        <v>13886.21952</v>
      </c>
      <c r="AK87" s="136">
        <f>AK25*1000/'Inflation GDP Population'!AI$28</f>
        <v>13674.27084</v>
      </c>
      <c r="AL87" s="136">
        <f>AL25*1000/'Inflation GDP Population'!AJ$28</f>
        <v>13442.78268</v>
      </c>
      <c r="AM87" s="136">
        <f>AM25*1000/'Inflation GDP Population'!AK$28</f>
        <v>13396.41867</v>
      </c>
      <c r="AN87" s="136">
        <f>AN25*1000/'Inflation GDP Population'!AL$28</f>
        <v>13291.86143</v>
      </c>
      <c r="AO87" s="136">
        <f>AO25*1000/'Inflation GDP Population'!AM$28</f>
        <v>13165.89467</v>
      </c>
      <c r="AP87" s="136">
        <f>AP25*1000/'Inflation GDP Population'!AN$28</f>
        <v>12764.93085</v>
      </c>
      <c r="AQ87" s="136">
        <f>AQ25*1000/'Inflation GDP Population'!AO$28</f>
        <v>12507.9543</v>
      </c>
      <c r="AR87" s="136">
        <f>AR25*1000/'Inflation GDP Population'!AP$28</f>
        <v>12335.20113</v>
      </c>
      <c r="AS87" s="136">
        <f>AS25*1000/'Inflation GDP Population'!AQ$28</f>
        <v>12248.73059</v>
      </c>
      <c r="AT87" s="136">
        <f>AT25*1000/'Inflation GDP Population'!AR$28</f>
        <v>12199.1732</v>
      </c>
      <c r="AU87" s="136">
        <f>AU25*1000/'Inflation GDP Population'!AS$28</f>
        <v>12060.67186</v>
      </c>
      <c r="AV87" s="136">
        <f>AV25*1000/'Inflation GDP Population'!AT$28</f>
        <v>11905.7761</v>
      </c>
      <c r="AW87" s="136">
        <f>AW25*1000/'Inflation GDP Population'!AU$28</f>
        <v>11766.93181</v>
      </c>
      <c r="AX87" s="136">
        <f>AX25*1000/'Inflation GDP Population'!AV$28</f>
        <v>22922.80098</v>
      </c>
      <c r="AY87" s="136">
        <f>AY25*1000/'Inflation GDP Population'!AW$28</f>
        <v>22617.51923</v>
      </c>
      <c r="AZ87" s="136">
        <f>AZ25*1000/'Inflation GDP Population'!AX$28</f>
        <v>22278.37238</v>
      </c>
      <c r="BA87" s="136">
        <f>BA25*1000/'Inflation GDP Population'!AY$28</f>
        <v>21846.39354</v>
      </c>
      <c r="BB87" s="136">
        <f>BB25*1000/'Inflation GDP Population'!AZ$28</f>
        <v>3.843738112</v>
      </c>
    </row>
    <row r="88" ht="15.75" customHeight="1">
      <c r="A88" s="135" t="s">
        <v>335</v>
      </c>
      <c r="B88" s="123" t="s">
        <v>336</v>
      </c>
      <c r="C88" s="123" t="s">
        <v>273</v>
      </c>
      <c r="D88" s="136">
        <f>D26*1000/'Inflation GDP Population'!B$28</f>
        <v>256.1263145</v>
      </c>
      <c r="E88" s="136">
        <f>E26*1000/'Inflation GDP Population'!C$28</f>
        <v>229.9506545</v>
      </c>
      <c r="F88" s="136">
        <f>F26*1000/'Inflation GDP Population'!D$28</f>
        <v>289.2187421</v>
      </c>
      <c r="G88" s="136">
        <f>G26*1000/'Inflation GDP Population'!E$28</f>
        <v>253.2542725</v>
      </c>
      <c r="H88" s="136">
        <f>H26*1000/'Inflation GDP Population'!F$28</f>
        <v>237.4195909</v>
      </c>
      <c r="I88" s="136">
        <f>I26*1000/'Inflation GDP Population'!G$28</f>
        <v>230.1701108</v>
      </c>
      <c r="J88" s="136">
        <f>J26*1000/'Inflation GDP Population'!H$28</f>
        <v>261.6851857</v>
      </c>
      <c r="K88" s="136">
        <f>K26*1000/'Inflation GDP Population'!I$28</f>
        <v>264.1241392</v>
      </c>
      <c r="L88" s="136">
        <f>L26*1000/'Inflation GDP Population'!J$28</f>
        <v>260.3123484</v>
      </c>
      <c r="M88" s="136">
        <f>M26*1000/'Inflation GDP Population'!K$28</f>
        <v>242.5855477</v>
      </c>
      <c r="N88" s="136">
        <f>N26*1000/'Inflation GDP Population'!L$28</f>
        <v>248.2475479</v>
      </c>
      <c r="O88" s="136">
        <f>O26*1000/'Inflation GDP Population'!M$28</f>
        <v>253.1937127</v>
      </c>
      <c r="P88" s="136">
        <f>P26*1000/'Inflation GDP Population'!N$28</f>
        <v>246.3998492</v>
      </c>
      <c r="Q88" s="136">
        <f>Q26*1000/'Inflation GDP Population'!O$28</f>
        <v>263.1232152</v>
      </c>
      <c r="R88" s="136">
        <f>R26*1000/'Inflation GDP Population'!P$28</f>
        <v>267.9296194</v>
      </c>
      <c r="S88" s="136">
        <f>S26*1000/'Inflation GDP Population'!Q$28</f>
        <v>194.7323539</v>
      </c>
      <c r="T88" s="136">
        <f>T26*1000/'Inflation GDP Population'!R$28</f>
        <v>269.5023476</v>
      </c>
      <c r="U88" s="136">
        <f>U26*1000/'Inflation GDP Population'!S$28</f>
        <v>249.1974233</v>
      </c>
      <c r="V88" s="136">
        <f>V26*1000/'Inflation GDP Population'!T$28</f>
        <v>235.3606628</v>
      </c>
      <c r="W88" s="136">
        <f>W26*1000/'Inflation GDP Population'!U$28</f>
        <v>251.7960233</v>
      </c>
      <c r="X88" s="136">
        <f>X26*1000/'Inflation GDP Population'!V$28</f>
        <v>250.3602909</v>
      </c>
      <c r="Y88" s="136">
        <f>Y26*1000/'Inflation GDP Population'!W$28</f>
        <v>249.3927779</v>
      </c>
      <c r="Z88" s="136">
        <f>Z26*1000/'Inflation GDP Population'!X$28</f>
        <v>251.4988061</v>
      </c>
      <c r="AA88" s="136">
        <f>AA26*1000/'Inflation GDP Population'!Y$28</f>
        <v>253.589159</v>
      </c>
      <c r="AB88" s="136">
        <f>AB26*1000/'Inflation GDP Population'!Z$28</f>
        <v>255.6640273</v>
      </c>
      <c r="AC88" s="136">
        <f>AC26*1000/'Inflation GDP Population'!AA$28</f>
        <v>257.7235989</v>
      </c>
      <c r="AD88" s="136">
        <f>AD26*1000/'Inflation GDP Population'!AB$28</f>
        <v>259.7680585</v>
      </c>
      <c r="AE88" s="136">
        <f>AE26*1000/'Inflation GDP Population'!AC$28</f>
        <v>261.7975881</v>
      </c>
      <c r="AF88" s="136">
        <f>AF26*1000/'Inflation GDP Population'!AD$28</f>
        <v>263.8123664</v>
      </c>
      <c r="AG88" s="136">
        <f>AG26*1000/'Inflation GDP Population'!AE$28</f>
        <v>265.8125696</v>
      </c>
      <c r="AH88" s="136">
        <f>AH26*1000/'Inflation GDP Population'!AF$28</f>
        <v>267.798371</v>
      </c>
      <c r="AI88" s="136">
        <f>AI26*1000/'Inflation GDP Population'!AG$28</f>
        <v>270.2399287</v>
      </c>
      <c r="AJ88" s="136">
        <f>AJ26*1000/'Inflation GDP Population'!AH$28</f>
        <v>272.6721641</v>
      </c>
      <c r="AK88" s="136">
        <f>AK26*1000/'Inflation GDP Population'!AI$28</f>
        <v>275.095139</v>
      </c>
      <c r="AL88" s="136">
        <f>AL26*1000/'Inflation GDP Population'!AJ$28</f>
        <v>277.5089147</v>
      </c>
      <c r="AM88" s="136">
        <f>AM26*1000/'Inflation GDP Population'!AK$28</f>
        <v>279.9135518</v>
      </c>
      <c r="AN88" s="136">
        <f>AN26*1000/'Inflation GDP Population'!AL$28</f>
        <v>282.3091105</v>
      </c>
      <c r="AO88" s="136">
        <f>AO26*1000/'Inflation GDP Population'!AM$28</f>
        <v>284.6956506</v>
      </c>
      <c r="AP88" s="136">
        <f>AP26*1000/'Inflation GDP Population'!AN$28</f>
        <v>287.073231</v>
      </c>
      <c r="AQ88" s="136">
        <f>AQ26*1000/'Inflation GDP Population'!AO$28</f>
        <v>289.4419106</v>
      </c>
      <c r="AR88" s="136">
        <f>AR26*1000/'Inflation GDP Population'!AP$28</f>
        <v>291.8017473</v>
      </c>
      <c r="AS88" s="136">
        <f>AS26*1000/'Inflation GDP Population'!AQ$28</f>
        <v>294.1387075</v>
      </c>
      <c r="AT88" s="136">
        <f>AT26*1000/'Inflation GDP Population'!AR$28</f>
        <v>296.4667776</v>
      </c>
      <c r="AU88" s="136">
        <f>AU26*1000/'Inflation GDP Population'!AS$28</f>
        <v>298.7860166</v>
      </c>
      <c r="AV88" s="136">
        <f>AV26*1000/'Inflation GDP Population'!AT$28</f>
        <v>301.0964829</v>
      </c>
      <c r="AW88" s="136">
        <f>AW26*1000/'Inflation GDP Population'!AU$28</f>
        <v>303.3982344</v>
      </c>
      <c r="AX88" s="136">
        <f>AX26*1000/'Inflation GDP Population'!AV$28</f>
        <v>305.6913285</v>
      </c>
      <c r="AY88" s="136">
        <f>AY26*1000/'Inflation GDP Population'!AW$28</f>
        <v>307.9758222</v>
      </c>
      <c r="AZ88" s="136">
        <f>AZ26*1000/'Inflation GDP Population'!AX$28</f>
        <v>310.2517718</v>
      </c>
      <c r="BA88" s="136">
        <f>BA26*1000/'Inflation GDP Population'!AY$28</f>
        <v>312.5192334</v>
      </c>
      <c r="BB88" s="136">
        <f>BB26*1000/'Inflation GDP Population'!AZ$28</f>
        <v>314.7782623</v>
      </c>
    </row>
    <row r="89" ht="15.75" customHeight="1">
      <c r="A89" s="135" t="s">
        <v>337</v>
      </c>
      <c r="B89" s="123" t="s">
        <v>338</v>
      </c>
      <c r="C89" s="123" t="s">
        <v>273</v>
      </c>
      <c r="D89" s="136">
        <f>D27*1000/'Inflation GDP Population'!B$28</f>
        <v>223.1581379</v>
      </c>
      <c r="E89" s="136">
        <f>E27*1000/'Inflation GDP Population'!C$28</f>
        <v>168.525276</v>
      </c>
      <c r="F89" s="136">
        <f>F27*1000/'Inflation GDP Population'!D$28</f>
        <v>191.7706129</v>
      </c>
      <c r="G89" s="136">
        <f>G27*1000/'Inflation GDP Population'!E$28</f>
        <v>206.799742</v>
      </c>
      <c r="H89" s="136">
        <f>H27*1000/'Inflation GDP Population'!F$28</f>
        <v>193.9675874</v>
      </c>
      <c r="I89" s="136">
        <f>I27*1000/'Inflation GDP Population'!G$28</f>
        <v>206.2494384</v>
      </c>
      <c r="J89" s="136">
        <f>J27*1000/'Inflation GDP Population'!H$28</f>
        <v>242.5177195</v>
      </c>
      <c r="K89" s="136">
        <f>K27*1000/'Inflation GDP Population'!I$28</f>
        <v>113.3936827</v>
      </c>
      <c r="L89" s="136">
        <f>L27*1000/'Inflation GDP Population'!J$28</f>
        <v>181.0261893</v>
      </c>
      <c r="M89" s="136">
        <f>M27*1000/'Inflation GDP Population'!K$28</f>
        <v>271.8292548</v>
      </c>
      <c r="N89" s="136">
        <f>N27*1000/'Inflation GDP Population'!L$28</f>
        <v>105.1240859</v>
      </c>
      <c r="O89" s="136">
        <f>O27*1000/'Inflation GDP Population'!M$28</f>
        <v>218.3691953</v>
      </c>
      <c r="P89" s="136">
        <f>P27*1000/'Inflation GDP Population'!N$28</f>
        <v>238.2680798</v>
      </c>
      <c r="Q89" s="136">
        <f>Q27*1000/'Inflation GDP Population'!O$28</f>
        <v>192.794093</v>
      </c>
      <c r="R89" s="136">
        <f>R27*1000/'Inflation GDP Population'!P$28</f>
        <v>198.593531</v>
      </c>
      <c r="S89" s="136">
        <f>S27*1000/'Inflation GDP Population'!Q$28</f>
        <v>136.8419321</v>
      </c>
      <c r="T89" s="136">
        <f>T27*1000/'Inflation GDP Population'!R$28</f>
        <v>325.0033253</v>
      </c>
      <c r="U89" s="136">
        <f>U27*1000/'Inflation GDP Population'!S$28</f>
        <v>221.4548508</v>
      </c>
      <c r="V89" s="136">
        <f>V27*1000/'Inflation GDP Population'!T$28</f>
        <v>221.4551971</v>
      </c>
      <c r="W89" s="136">
        <f>W27*1000/'Inflation GDP Population'!U$28</f>
        <v>221.0202745</v>
      </c>
      <c r="X89" s="136">
        <f>X27*1000/'Inflation GDP Population'!V$28</f>
        <v>219.5437728</v>
      </c>
      <c r="Y89" s="136">
        <f>Y27*1000/'Inflation GDP Population'!W$28</f>
        <v>266.3908472</v>
      </c>
      <c r="Z89" s="136">
        <f>Z27*1000/'Inflation GDP Population'!X$28</f>
        <v>268.3704212</v>
      </c>
      <c r="AA89" s="136">
        <f>AA27*1000/'Inflation GDP Population'!Y$28</f>
        <v>270.3353202</v>
      </c>
      <c r="AB89" s="136">
        <f>AB27*1000/'Inflation GDP Population'!Z$28</f>
        <v>272.2857229</v>
      </c>
      <c r="AC89" s="136">
        <f>AC27*1000/'Inflation GDP Population'!AA$28</f>
        <v>274.2218052</v>
      </c>
      <c r="AD89" s="136">
        <f>AD27*1000/'Inflation GDP Population'!AB$28</f>
        <v>276.1437401</v>
      </c>
      <c r="AE89" s="136">
        <f>AE27*1000/'Inflation GDP Population'!AC$28</f>
        <v>278.0516977</v>
      </c>
      <c r="AF89" s="136">
        <f>AF27*1000/'Inflation GDP Population'!AD$28</f>
        <v>279.9458457</v>
      </c>
      <c r="AG89" s="136">
        <f>AG27*1000/'Inflation GDP Population'!AE$28</f>
        <v>281.8263488</v>
      </c>
      <c r="AH89" s="136">
        <f>AH27*1000/'Inflation GDP Population'!AF$28</f>
        <v>283.6933695</v>
      </c>
      <c r="AI89" s="136">
        <f>AI27*1000/'Inflation GDP Population'!AG$28</f>
        <v>286.0445413</v>
      </c>
      <c r="AJ89" s="136">
        <f>AJ27*1000/'Inflation GDP Population'!AH$28</f>
        <v>288.3867612</v>
      </c>
      <c r="AK89" s="136">
        <f>AK27*1000/'Inflation GDP Population'!AI$28</f>
        <v>290.7200884</v>
      </c>
      <c r="AL89" s="136">
        <f>AL27*1000/'Inflation GDP Population'!AJ$28</f>
        <v>293.0445818</v>
      </c>
      <c r="AM89" s="136">
        <f>AM27*1000/'Inflation GDP Population'!AK$28</f>
        <v>295.3602996</v>
      </c>
      <c r="AN89" s="136">
        <f>AN27*1000/'Inflation GDP Population'!AL$28</f>
        <v>297.6672997</v>
      </c>
      <c r="AO89" s="136">
        <f>AO27*1000/'Inflation GDP Population'!AM$28</f>
        <v>299.9656393</v>
      </c>
      <c r="AP89" s="136">
        <f>AP27*1000/'Inflation GDP Population'!AN$28</f>
        <v>302.2553754</v>
      </c>
      <c r="AQ89" s="136">
        <f>AQ27*1000/'Inflation GDP Population'!AO$28</f>
        <v>304.536564</v>
      </c>
      <c r="AR89" s="136">
        <f>AR27*1000/'Inflation GDP Population'!AP$28</f>
        <v>306.8092612</v>
      </c>
      <c r="AS89" s="136">
        <f>AS27*1000/'Inflation GDP Population'!AQ$28</f>
        <v>309.0587161</v>
      </c>
      <c r="AT89" s="136">
        <f>AT27*1000/'Inflation GDP Population'!AR$28</f>
        <v>311.2996391</v>
      </c>
      <c r="AU89" s="136">
        <f>AU27*1000/'Inflation GDP Population'!AS$28</f>
        <v>313.5320867</v>
      </c>
      <c r="AV89" s="136">
        <f>AV27*1000/'Inflation GDP Population'!AT$28</f>
        <v>315.7561152</v>
      </c>
      <c r="AW89" s="136">
        <f>AW27*1000/'Inflation GDP Population'!AU$28</f>
        <v>317.9717799</v>
      </c>
      <c r="AX89" s="136">
        <f>AX27*1000/'Inflation GDP Population'!AV$28</f>
        <v>320.1791362</v>
      </c>
      <c r="AY89" s="136">
        <f>AY27*1000/'Inflation GDP Population'!AW$28</f>
        <v>322.3782386</v>
      </c>
      <c r="AZ89" s="136">
        <f>AZ27*1000/'Inflation GDP Population'!AX$28</f>
        <v>324.5691412</v>
      </c>
      <c r="BA89" s="136">
        <f>BA27*1000/'Inflation GDP Population'!AY$28</f>
        <v>365.5540521</v>
      </c>
      <c r="BB89" s="136">
        <f>BB27*1000/'Inflation GDP Population'!AZ$28</f>
        <v>364.8503621</v>
      </c>
    </row>
    <row r="90" ht="15.75" customHeight="1">
      <c r="A90" s="135" t="s">
        <v>339</v>
      </c>
      <c r="B90" s="93" t="s">
        <v>332</v>
      </c>
      <c r="C90" s="137" t="s">
        <v>276</v>
      </c>
      <c r="D90" s="138">
        <f>D24*1000/'Inflation GDP Population'!B$23*100</f>
        <v>2.714686982</v>
      </c>
      <c r="E90" s="138">
        <f>E24*1000/'Inflation GDP Population'!C$23*100</f>
        <v>2.637423678</v>
      </c>
      <c r="F90" s="138">
        <f>F24*1000/'Inflation GDP Population'!D$23*100</f>
        <v>2.354238985</v>
      </c>
      <c r="G90" s="138">
        <f>G24*1000/'Inflation GDP Population'!E$23*100</f>
        <v>2.629651248</v>
      </c>
      <c r="H90" s="138">
        <f>H24*1000/'Inflation GDP Population'!F$23*100</f>
        <v>2.592352197</v>
      </c>
      <c r="I90" s="138">
        <f>I24*1000/'Inflation GDP Population'!G$23*100</f>
        <v>2.603484656</v>
      </c>
      <c r="J90" s="138">
        <f>J24*1000/'Inflation GDP Population'!H$23*100</f>
        <v>2.153187887</v>
      </c>
      <c r="K90" s="138">
        <f>K24*1000/'Inflation GDP Population'!I$23*100</f>
        <v>2.189242991</v>
      </c>
      <c r="L90" s="138">
        <f>L24*1000/'Inflation GDP Population'!J$23*100</f>
        <v>2.48630612</v>
      </c>
      <c r="M90" s="138">
        <f>M24*1000/'Inflation GDP Population'!K$23*100</f>
        <v>1.842037097</v>
      </c>
      <c r="N90" s="138">
        <f>N24*1000/'Inflation GDP Population'!L$23*100</f>
        <v>2.067256251</v>
      </c>
      <c r="O90" s="138">
        <f>O24*1000/'Inflation GDP Population'!M$23*100</f>
        <v>2.272129007</v>
      </c>
      <c r="P90" s="138">
        <f>P24*1000/'Inflation GDP Population'!N$23*100</f>
        <v>1.905512022</v>
      </c>
      <c r="Q90" s="138">
        <f>Q24*1000/'Inflation GDP Population'!O$23*100</f>
        <v>2.116816161</v>
      </c>
      <c r="R90" s="138">
        <f>R24*1000/'Inflation GDP Population'!P$23*100</f>
        <v>2.147564258</v>
      </c>
      <c r="S90" s="138">
        <f>S24*1000/'Inflation GDP Population'!Q$23*100</f>
        <v>1.631453457</v>
      </c>
      <c r="T90" s="138">
        <f>T24*1000/'Inflation GDP Population'!R$23*100</f>
        <v>1.653292968</v>
      </c>
      <c r="U90" s="138">
        <f>U24*1000/'Inflation GDP Population'!S$23*100</f>
        <v>1.602120445</v>
      </c>
      <c r="V90" s="138">
        <f>V24*1000/'Inflation GDP Population'!T$23*100</f>
        <v>1.673635763</v>
      </c>
      <c r="W90" s="138">
        <f>W24*1000/'Inflation GDP Population'!U$23*100</f>
        <v>1.565584308</v>
      </c>
      <c r="X90" s="138">
        <f>X24*1000/'Inflation GDP Population'!V$23*100</f>
        <v>1.557356374</v>
      </c>
      <c r="Y90" s="138">
        <f>Y24*1000/'Inflation GDP Population'!W$23*100</f>
        <v>1.974531634</v>
      </c>
      <c r="Z90" s="138">
        <f>Z24*1000/'Inflation GDP Population'!X$23*100</f>
        <v>2.322750225</v>
      </c>
      <c r="AA90" s="138">
        <f>AA24*1000/'Inflation GDP Population'!Y$23*100</f>
        <v>2.665838634</v>
      </c>
      <c r="AB90" s="138">
        <f>AB24*1000/'Inflation GDP Population'!Z$23*100</f>
        <v>2.966807812</v>
      </c>
      <c r="AC90" s="138">
        <f>AC24*1000/'Inflation GDP Population'!AA$23*100</f>
        <v>3.219931674</v>
      </c>
      <c r="AD90" s="138">
        <f>AD24*1000/'Inflation GDP Population'!AB$23*100</f>
        <v>3.40713766</v>
      </c>
      <c r="AE90" s="138">
        <f>AE24*1000/'Inflation GDP Population'!AC$23*100</f>
        <v>3.547154422</v>
      </c>
      <c r="AF90" s="138">
        <f>AF24*1000/'Inflation GDP Population'!AD$23*100</f>
        <v>3.655342288</v>
      </c>
      <c r="AG90" s="138">
        <f>AG24*1000/'Inflation GDP Population'!AE$23*100</f>
        <v>3.718751703</v>
      </c>
      <c r="AH90" s="138">
        <f>AH24*1000/'Inflation GDP Population'!AF$23*100</f>
        <v>3.746281005</v>
      </c>
      <c r="AI90" s="138">
        <f>AI24*1000/'Inflation GDP Population'!AG$23*100</f>
        <v>3.89115765</v>
      </c>
      <c r="AJ90" s="138">
        <f>AJ24*1000/'Inflation GDP Population'!AH$23*100</f>
        <v>4.034532229</v>
      </c>
      <c r="AK90" s="138">
        <f>AK24*1000/'Inflation GDP Population'!AI$23*100</f>
        <v>4.160902295</v>
      </c>
      <c r="AL90" s="138">
        <f>AL24*1000/'Inflation GDP Population'!AJ$23*100</f>
        <v>4.279219421</v>
      </c>
      <c r="AM90" s="138">
        <f>AM24*1000/'Inflation GDP Population'!AK$23*100</f>
        <v>4.382355572</v>
      </c>
      <c r="AN90" s="138">
        <f>AN24*1000/'Inflation GDP Population'!AL$23*100</f>
        <v>4.481046199</v>
      </c>
      <c r="AO90" s="138">
        <f>AO24*1000/'Inflation GDP Population'!AM$23*100</f>
        <v>4.558373473</v>
      </c>
      <c r="AP90" s="138">
        <f>AP24*1000/'Inflation GDP Population'!AN$23*100</f>
        <v>4.625101258</v>
      </c>
      <c r="AQ90" s="138">
        <f>AQ24*1000/'Inflation GDP Population'!AO$23*100</f>
        <v>4.692605425</v>
      </c>
      <c r="AR90" s="138">
        <f>AR24*1000/'Inflation GDP Population'!AP$23*100</f>
        <v>4.749913996</v>
      </c>
      <c r="AS90" s="138">
        <f>AS24*1000/'Inflation GDP Population'!AQ$23*100</f>
        <v>4.798529035</v>
      </c>
      <c r="AT90" s="138">
        <f>AT24*1000/'Inflation GDP Population'!AR$23*100</f>
        <v>4.839783144</v>
      </c>
      <c r="AU90" s="138">
        <f>AU24*1000/'Inflation GDP Population'!AS$23*100</f>
        <v>4.876515541</v>
      </c>
      <c r="AV90" s="138">
        <f>AV24*1000/'Inflation GDP Population'!AT$23*100</f>
        <v>4.90716577</v>
      </c>
      <c r="AW90" s="138">
        <f>AW24*1000/'Inflation GDP Population'!AU$23*100</f>
        <v>4.930644656</v>
      </c>
      <c r="AX90" s="138">
        <f>AX24*1000/'Inflation GDP Population'!AV$23*100</f>
        <v>4.944436176</v>
      </c>
      <c r="AY90" s="138">
        <f>AY24*1000/'Inflation GDP Population'!AW$23*100</f>
        <v>4.955591936</v>
      </c>
      <c r="AZ90" s="138">
        <f>AZ24*1000/'Inflation GDP Population'!AX$23*100</f>
        <v>4.962762313</v>
      </c>
      <c r="BA90" s="138">
        <f>BA24*1000/'Inflation GDP Population'!AY$23*100</f>
        <v>4.960160667</v>
      </c>
      <c r="BB90" s="138">
        <f>BB24*1000/'Inflation GDP Population'!AZ$23*100</f>
        <v>4.955155689</v>
      </c>
    </row>
    <row r="91" ht="15.75" customHeight="1">
      <c r="A91" s="135" t="s">
        <v>340</v>
      </c>
      <c r="B91" s="93" t="s">
        <v>334</v>
      </c>
      <c r="C91" s="137" t="s">
        <v>276</v>
      </c>
      <c r="D91" s="138">
        <f>D25*1000/'Inflation GDP Population'!B$23*100</f>
        <v>1.449362807</v>
      </c>
      <c r="E91" s="138">
        <f>E25*1000/'Inflation GDP Population'!C$23*100</f>
        <v>1.473234091</v>
      </c>
      <c r="F91" s="138">
        <f>F25*1000/'Inflation GDP Population'!D$23*100</f>
        <v>0.7076804041</v>
      </c>
      <c r="G91" s="138">
        <f>G25*1000/'Inflation GDP Population'!E$23*100</f>
        <v>0.3179643895</v>
      </c>
      <c r="H91" s="138">
        <f>H25*1000/'Inflation GDP Population'!F$23*100</f>
        <v>0.46707198</v>
      </c>
      <c r="I91" s="138">
        <f>I25*1000/'Inflation GDP Population'!G$23*100</f>
        <v>0.3879908806</v>
      </c>
      <c r="J91" s="138">
        <f>J25*1000/'Inflation GDP Population'!H$23*100</f>
        <v>0.4667450692</v>
      </c>
      <c r="K91" s="138">
        <f>K25*1000/'Inflation GDP Population'!I$23*100</f>
        <v>0.5057652811</v>
      </c>
      <c r="L91" s="138">
        <f>L25*1000/'Inflation GDP Population'!J$23*100</f>
        <v>0.4508882773</v>
      </c>
      <c r="M91" s="138">
        <f>M25*1000/'Inflation GDP Population'!K$23*100</f>
        <v>0.4677173694</v>
      </c>
      <c r="N91" s="138">
        <f>N25*1000/'Inflation GDP Population'!L$23*100</f>
        <v>0.1823679667</v>
      </c>
      <c r="O91" s="138">
        <f>O25*1000/'Inflation GDP Population'!M$23*100</f>
        <v>0.2337080134</v>
      </c>
      <c r="P91" s="138">
        <f>P25*1000/'Inflation GDP Population'!N$23*100</f>
        <v>0.1222622375</v>
      </c>
      <c r="Q91" s="138">
        <f>Q25*1000/'Inflation GDP Population'!O$23*100</f>
        <v>0.1318094939</v>
      </c>
      <c r="R91" s="138">
        <f>R25*1000/'Inflation GDP Population'!P$23*100</f>
        <v>0.08420801537</v>
      </c>
      <c r="S91" s="138">
        <f>S25*1000/'Inflation GDP Population'!Q$23*100</f>
        <v>0.07064792232</v>
      </c>
      <c r="T91" s="138">
        <f>T25*1000/'Inflation GDP Population'!R$23*100</f>
        <v>0.06582656803</v>
      </c>
      <c r="U91" s="138">
        <f>U25*1000/'Inflation GDP Population'!S$23*100</f>
        <v>0.1175251568</v>
      </c>
      <c r="V91" s="138">
        <f>V25*1000/'Inflation GDP Population'!T$23*100</f>
        <v>0.4145343712</v>
      </c>
      <c r="W91" s="138">
        <f>W25*1000/'Inflation GDP Population'!U$23*100</f>
        <v>0.5882606724</v>
      </c>
      <c r="X91" s="138">
        <f>X25*1000/'Inflation GDP Population'!V$23*100</f>
        <v>65.55851639</v>
      </c>
      <c r="Y91" s="138">
        <f>Y25*1000/'Inflation GDP Population'!W$23*100</f>
        <v>43.95412035</v>
      </c>
      <c r="Z91" s="138">
        <f>Z25*1000/'Inflation GDP Population'!X$23*100</f>
        <v>41.43912773</v>
      </c>
      <c r="AA91" s="138">
        <f>AA25*1000/'Inflation GDP Population'!Y$23*100</f>
        <v>38.90969897</v>
      </c>
      <c r="AB91" s="138">
        <f>AB25*1000/'Inflation GDP Population'!Z$23*100</f>
        <v>36.54737155</v>
      </c>
      <c r="AC91" s="138">
        <f>AC25*1000/'Inflation GDP Population'!AA$23*100</f>
        <v>34.16057826</v>
      </c>
      <c r="AD91" s="138">
        <f>AD25*1000/'Inflation GDP Population'!AB$23*100</f>
        <v>31.91442571</v>
      </c>
      <c r="AE91" s="138">
        <f>AE25*1000/'Inflation GDP Population'!AC$23*100</f>
        <v>29.88670088</v>
      </c>
      <c r="AF91" s="138">
        <f>AF25*1000/'Inflation GDP Population'!AD$23*100</f>
        <v>27.96118314</v>
      </c>
      <c r="AG91" s="138">
        <f>AG25*1000/'Inflation GDP Population'!AE$23*100</f>
        <v>26.19116224</v>
      </c>
      <c r="AH91" s="138">
        <f>AH25*1000/'Inflation GDP Population'!AF$23*100</f>
        <v>24.34041973</v>
      </c>
      <c r="AI91" s="138">
        <f>AI25*1000/'Inflation GDP Population'!AG$23*100</f>
        <v>23.67019224</v>
      </c>
      <c r="AJ91" s="138">
        <f>AJ25*1000/'Inflation GDP Population'!AH$23*100</f>
        <v>23.04997639</v>
      </c>
      <c r="AK91" s="138">
        <f>AK25*1000/'Inflation GDP Population'!AI$23*100</f>
        <v>22.30748729</v>
      </c>
      <c r="AL91" s="138">
        <f>AL25*1000/'Inflation GDP Population'!AJ$23*100</f>
        <v>21.55229817</v>
      </c>
      <c r="AM91" s="138">
        <f>AM25*1000/'Inflation GDP Population'!AK$23*100</f>
        <v>21.10809188</v>
      </c>
      <c r="AN91" s="138">
        <f>AN25*1000/'Inflation GDP Population'!AL$23*100</f>
        <v>20.58258211</v>
      </c>
      <c r="AO91" s="138">
        <f>AO25*1000/'Inflation GDP Population'!AM$23*100</f>
        <v>20.03623682</v>
      </c>
      <c r="AP91" s="138">
        <f>AP25*1000/'Inflation GDP Population'!AN$23*100</f>
        <v>19.09123067</v>
      </c>
      <c r="AQ91" s="138">
        <f>AQ25*1000/'Inflation GDP Population'!AO$23*100</f>
        <v>18.38439666</v>
      </c>
      <c r="AR91" s="138">
        <f>AR25*1000/'Inflation GDP Population'!AP$23*100</f>
        <v>17.81783513</v>
      </c>
      <c r="AS91" s="138">
        <f>AS25*1000/'Inflation GDP Population'!AQ$23*100</f>
        <v>17.3885821</v>
      </c>
      <c r="AT91" s="138">
        <f>AT25*1000/'Inflation GDP Population'!AR$23*100</f>
        <v>17.02024342</v>
      </c>
      <c r="AU91" s="138">
        <f>AU25*1000/'Inflation GDP Population'!AS$23*100</f>
        <v>16.53739337</v>
      </c>
      <c r="AV91" s="138">
        <f>AV25*1000/'Inflation GDP Population'!AT$23*100</f>
        <v>16.0439524</v>
      </c>
      <c r="AW91" s="138">
        <f>AW25*1000/'Inflation GDP Population'!AU$23*100</f>
        <v>15.58378371</v>
      </c>
      <c r="AX91" s="138">
        <f>AX25*1000/'Inflation GDP Population'!AV$23*100</f>
        <v>29.835362</v>
      </c>
      <c r="AY91" s="138">
        <f>AY25*1000/'Inflation GDP Population'!AW$23*100</f>
        <v>28.93080307</v>
      </c>
      <c r="AZ91" s="138">
        <f>AZ25*1000/'Inflation GDP Population'!AX$23*100</f>
        <v>28.0058541</v>
      </c>
      <c r="BA91" s="138">
        <f>BA25*1000/'Inflation GDP Population'!AY$23*100</f>
        <v>26.98938052</v>
      </c>
      <c r="BB91" s="138">
        <f>BB25*1000/'Inflation GDP Population'!AZ$23*100</f>
        <v>0.004666730495</v>
      </c>
    </row>
    <row r="92" ht="15.75" customHeight="1">
      <c r="A92" s="135" t="s">
        <v>341</v>
      </c>
      <c r="B92" s="123" t="s">
        <v>336</v>
      </c>
      <c r="C92" s="137" t="s">
        <v>276</v>
      </c>
      <c r="D92" s="138">
        <f>D26*1000/'Inflation GDP Population'!B$23*100</f>
        <v>0.6580715659</v>
      </c>
      <c r="E92" s="138">
        <f>E26*1000/'Inflation GDP Population'!C$23*100</f>
        <v>0.5854366898</v>
      </c>
      <c r="F92" s="138">
        <f>F26*1000/'Inflation GDP Population'!D$23*100</f>
        <v>0.7337488622</v>
      </c>
      <c r="G92" s="138">
        <f>G26*1000/'Inflation GDP Population'!E$23*100</f>
        <v>0.604275339</v>
      </c>
      <c r="H92" s="138">
        <f>H26*1000/'Inflation GDP Population'!F$23*100</f>
        <v>0.5357582191</v>
      </c>
      <c r="I92" s="138">
        <f>I26*1000/'Inflation GDP Population'!G$23*100</f>
        <v>0.4782598123</v>
      </c>
      <c r="J92" s="138">
        <f>J26*1000/'Inflation GDP Population'!H$23*100</f>
        <v>0.5189308844</v>
      </c>
      <c r="K92" s="138">
        <f>K26*1000/'Inflation GDP Population'!I$23*100</f>
        <v>0.539254568</v>
      </c>
      <c r="L92" s="138">
        <f>L26*1000/'Inflation GDP Population'!J$23*100</f>
        <v>0.5300348175</v>
      </c>
      <c r="M92" s="138">
        <f>M26*1000/'Inflation GDP Population'!K$23*100</f>
        <v>0.5197238723</v>
      </c>
      <c r="N92" s="138">
        <f>N26*1000/'Inflation GDP Population'!L$23*100</f>
        <v>0.5047833848</v>
      </c>
      <c r="O92" s="138">
        <f>O26*1000/'Inflation GDP Population'!M$23*100</f>
        <v>0.5169303011</v>
      </c>
      <c r="P92" s="138">
        <f>P26*1000/'Inflation GDP Population'!N$23*100</f>
        <v>0.5042749594</v>
      </c>
      <c r="Q92" s="138">
        <f>Q26*1000/'Inflation GDP Population'!O$23*100</f>
        <v>0.5488509518</v>
      </c>
      <c r="R92" s="138">
        <f>R26*1000/'Inflation GDP Population'!P$23*100</f>
        <v>0.5507686865</v>
      </c>
      <c r="S92" s="138">
        <f>S26*1000/'Inflation GDP Population'!Q$23*100</f>
        <v>0.4095343546</v>
      </c>
      <c r="T92" s="138">
        <f>T26*1000/'Inflation GDP Population'!R$23*100</f>
        <v>0.5835714608</v>
      </c>
      <c r="U92" s="138">
        <f>U26*1000/'Inflation GDP Population'!S$23*100</f>
        <v>0.527402476</v>
      </c>
      <c r="V92" s="138">
        <f>V26*1000/'Inflation GDP Population'!T$23*100</f>
        <v>0.4796668921</v>
      </c>
      <c r="W92" s="138">
        <f>W26*1000/'Inflation GDP Population'!U$23*100</f>
        <v>0.5118056256</v>
      </c>
      <c r="X92" s="138">
        <f>X26*1000/'Inflation GDP Population'!V$23*100</f>
        <v>0.5025063721</v>
      </c>
      <c r="Y92" s="138">
        <f>Y26*1000/'Inflation GDP Population'!W$23*100</f>
        <v>0.4928905822</v>
      </c>
      <c r="Z92" s="138">
        <f>Z26*1000/'Inflation GDP Population'!X$23*100</f>
        <v>0.4894246101</v>
      </c>
      <c r="AA92" s="138">
        <f>AA26*1000/'Inflation GDP Population'!Y$23*100</f>
        <v>0.485910802</v>
      </c>
      <c r="AB92" s="138">
        <f>AB26*1000/'Inflation GDP Population'!Z$23*100</f>
        <v>0.4823522577</v>
      </c>
      <c r="AC92" s="138">
        <f>AC26*1000/'Inflation GDP Population'!AA$23*100</f>
        <v>0.4787519759</v>
      </c>
      <c r="AD92" s="138">
        <f>AD26*1000/'Inflation GDP Population'!AB$23*100</f>
        <v>0.4751128571</v>
      </c>
      <c r="AE92" s="138">
        <f>AE26*1000/'Inflation GDP Population'!AC$23*100</f>
        <v>0.4714377059</v>
      </c>
      <c r="AF92" s="138">
        <f>AF26*1000/'Inflation GDP Population'!AD$23*100</f>
        <v>0.4677292339</v>
      </c>
      <c r="AG92" s="138">
        <f>AG26*1000/'Inflation GDP Population'!AE$23*100</f>
        <v>0.463990062</v>
      </c>
      <c r="AH92" s="138">
        <f>AH26*1000/'Inflation GDP Population'!AF$23*100</f>
        <v>0.4602227232</v>
      </c>
      <c r="AI92" s="138">
        <f>AI26*1000/'Inflation GDP Population'!AG$23*100</f>
        <v>0.4564296645</v>
      </c>
      <c r="AJ92" s="138">
        <f>AJ26*1000/'Inflation GDP Population'!AH$23*100</f>
        <v>0.4526132499</v>
      </c>
      <c r="AK92" s="138">
        <f>AK26*1000/'Inflation GDP Population'!AI$23*100</f>
        <v>0.4487757621</v>
      </c>
      <c r="AL92" s="138">
        <f>AL26*1000/'Inflation GDP Population'!AJ$23*100</f>
        <v>0.4449194051</v>
      </c>
      <c r="AM92" s="138">
        <f>AM26*1000/'Inflation GDP Population'!AK$23*100</f>
        <v>0.4410463062</v>
      </c>
      <c r="AN92" s="138">
        <f>AN26*1000/'Inflation GDP Population'!AL$23*100</f>
        <v>0.4371585182</v>
      </c>
      <c r="AO92" s="138">
        <f>AO26*1000/'Inflation GDP Population'!AM$23*100</f>
        <v>0.4332580216</v>
      </c>
      <c r="AP92" s="138">
        <f>AP26*1000/'Inflation GDP Population'!AN$23*100</f>
        <v>0.4293467263</v>
      </c>
      <c r="AQ92" s="138">
        <f>AQ26*1000/'Inflation GDP Population'!AO$23*100</f>
        <v>0.4254264738</v>
      </c>
      <c r="AR92" s="138">
        <f>AR26*1000/'Inflation GDP Population'!AP$23*100</f>
        <v>0.4214990392</v>
      </c>
      <c r="AS92" s="138">
        <f>AS26*1000/'Inflation GDP Population'!AQ$23*100</f>
        <v>0.4175661328</v>
      </c>
      <c r="AT92" s="138">
        <f>AT26*1000/'Inflation GDP Population'!AR$23*100</f>
        <v>0.4136294023</v>
      </c>
      <c r="AU92" s="138">
        <f>AU26*1000/'Inflation GDP Population'!AS$23*100</f>
        <v>0.4096904339</v>
      </c>
      <c r="AV92" s="138">
        <f>AV26*1000/'Inflation GDP Population'!AT$23*100</f>
        <v>0.405750755</v>
      </c>
      <c r="AW92" s="138">
        <f>AW26*1000/'Inflation GDP Population'!AU$23*100</f>
        <v>0.401811835</v>
      </c>
      <c r="AX92" s="138">
        <f>AX26*1000/'Inflation GDP Population'!AV$23*100</f>
        <v>0.3978750876</v>
      </c>
      <c r="AY92" s="138">
        <f>AY26*1000/'Inflation GDP Population'!AW$23*100</f>
        <v>0.3939418718</v>
      </c>
      <c r="AZ92" s="138">
        <f>AZ26*1000/'Inflation GDP Population'!AX$23*100</f>
        <v>0.3900134941</v>
      </c>
      <c r="BA92" s="138">
        <f>BA26*1000/'Inflation GDP Population'!AY$23*100</f>
        <v>0.3860912096</v>
      </c>
      <c r="BB92" s="138">
        <f>BB26*1000/'Inflation GDP Population'!AZ$23*100</f>
        <v>0.3821762235</v>
      </c>
    </row>
    <row r="93" ht="15.75" customHeight="1">
      <c r="A93" s="135" t="s">
        <v>342</v>
      </c>
      <c r="B93" s="123" t="s">
        <v>338</v>
      </c>
      <c r="C93" s="137" t="s">
        <v>276</v>
      </c>
      <c r="D93" s="138">
        <f>D27*1000/'Inflation GDP Population'!B$23*100</f>
        <v>0.5733656282</v>
      </c>
      <c r="E93" s="138">
        <f>E27*1000/'Inflation GDP Population'!C$23*100</f>
        <v>0.429052398</v>
      </c>
      <c r="F93" s="138">
        <f>F27*1000/'Inflation GDP Population'!D$23*100</f>
        <v>0.4865226507</v>
      </c>
      <c r="G93" s="138">
        <f>G27*1000/'Inflation GDP Population'!E$23*100</f>
        <v>0.4934328767</v>
      </c>
      <c r="H93" s="138">
        <f>H27*1000/'Inflation GDP Population'!F$23*100</f>
        <v>0.4377049458</v>
      </c>
      <c r="I93" s="138">
        <f>I27*1000/'Inflation GDP Population'!G$23*100</f>
        <v>0.4285561551</v>
      </c>
      <c r="J93" s="138">
        <f>J27*1000/'Inflation GDP Population'!H$23*100</f>
        <v>0.4809211279</v>
      </c>
      <c r="K93" s="138">
        <f>K27*1000/'Inflation GDP Population'!I$23*100</f>
        <v>0.2315125817</v>
      </c>
      <c r="L93" s="138">
        <f>L27*1000/'Inflation GDP Population'!J$23*100</f>
        <v>0.3685963567</v>
      </c>
      <c r="M93" s="138">
        <f>M27*1000/'Inflation GDP Population'!K$23*100</f>
        <v>0.5823766264</v>
      </c>
      <c r="N93" s="138">
        <f>N27*1000/'Inflation GDP Population'!L$23*100</f>
        <v>0.2137579701</v>
      </c>
      <c r="O93" s="138">
        <f>O27*1000/'Inflation GDP Population'!M$23*100</f>
        <v>0.4458311886</v>
      </c>
      <c r="P93" s="138">
        <f>P27*1000/'Inflation GDP Population'!N$23*100</f>
        <v>0.4876327103</v>
      </c>
      <c r="Q93" s="138">
        <f>Q27*1000/'Inflation GDP Population'!O$23*100</f>
        <v>0.4021508378</v>
      </c>
      <c r="R93" s="138">
        <f>R27*1000/'Inflation GDP Population'!P$23*100</f>
        <v>0.4082381726</v>
      </c>
      <c r="S93" s="138">
        <f>S27*1000/'Inflation GDP Population'!Q$23*100</f>
        <v>0.2877871664</v>
      </c>
      <c r="T93" s="138">
        <f>T27*1000/'Inflation GDP Population'!R$23*100</f>
        <v>0.7037514404</v>
      </c>
      <c r="U93" s="138">
        <f>U27*1000/'Inflation GDP Population'!S$23*100</f>
        <v>0.4686879786</v>
      </c>
      <c r="V93" s="138">
        <f>V27*1000/'Inflation GDP Population'!T$23*100</f>
        <v>0.4513274431</v>
      </c>
      <c r="W93" s="138">
        <f>W27*1000/'Inflation GDP Population'!U$23*100</f>
        <v>0.4492502238</v>
      </c>
      <c r="X93" s="138">
        <f>X27*1000/'Inflation GDP Population'!V$23*100</f>
        <v>0.4406535253</v>
      </c>
      <c r="Y93" s="138">
        <f>Y27*1000/'Inflation GDP Population'!W$23*100</f>
        <v>0.5264849322</v>
      </c>
      <c r="Z93" s="138">
        <f>Z27*1000/'Inflation GDP Population'!X$23*100</f>
        <v>0.5222573053</v>
      </c>
      <c r="AA93" s="138">
        <f>AA27*1000/'Inflation GDP Population'!Y$23*100</f>
        <v>0.5179986904</v>
      </c>
      <c r="AB93" s="138">
        <f>AB27*1000/'Inflation GDP Population'!Z$23*100</f>
        <v>0.5137118217</v>
      </c>
      <c r="AC93" s="138">
        <f>AC27*1000/'Inflation GDP Population'!AA$23*100</f>
        <v>0.5093993396</v>
      </c>
      <c r="AD93" s="138">
        <f>AD27*1000/'Inflation GDP Population'!AB$23*100</f>
        <v>0.5050637944</v>
      </c>
      <c r="AE93" s="138">
        <f>AE27*1000/'Inflation GDP Population'!AC$23*100</f>
        <v>0.5007076476</v>
      </c>
      <c r="AF93" s="138">
        <f>AF27*1000/'Inflation GDP Population'!AD$23*100</f>
        <v>0.4963332754</v>
      </c>
      <c r="AG93" s="138">
        <f>AG27*1000/'Inflation GDP Population'!AE$23*100</f>
        <v>0.4919429704</v>
      </c>
      <c r="AH93" s="138">
        <f>AH27*1000/'Inflation GDP Population'!AF$23*100</f>
        <v>0.4875389441</v>
      </c>
      <c r="AI93" s="138">
        <f>AI27*1000/'Inflation GDP Population'!AG$23*100</f>
        <v>0.4831233292</v>
      </c>
      <c r="AJ93" s="138">
        <f>AJ27*1000/'Inflation GDP Population'!AH$23*100</f>
        <v>0.478698182</v>
      </c>
      <c r="AK93" s="138">
        <f>AK27*1000/'Inflation GDP Population'!AI$23*100</f>
        <v>0.474265484</v>
      </c>
      <c r="AL93" s="138">
        <f>AL27*1000/'Inflation GDP Population'!AJ$23*100</f>
        <v>0.4698271447</v>
      </c>
      <c r="AM93" s="138">
        <f>AM27*1000/'Inflation GDP Population'!AK$23*100</f>
        <v>0.465385003</v>
      </c>
      <c r="AN93" s="138">
        <f>AN27*1000/'Inflation GDP Population'!AL$23*100</f>
        <v>0.4609408298</v>
      </c>
      <c r="AO93" s="138">
        <f>AO27*1000/'Inflation GDP Population'!AM$23*100</f>
        <v>0.4564963293</v>
      </c>
      <c r="AP93" s="138">
        <f>AP27*1000/'Inflation GDP Population'!AN$23*100</f>
        <v>0.4520531414</v>
      </c>
      <c r="AQ93" s="138">
        <f>AQ27*1000/'Inflation GDP Population'!AO$23*100</f>
        <v>0.4476128433</v>
      </c>
      <c r="AR93" s="138">
        <f>AR27*1000/'Inflation GDP Population'!AP$23*100</f>
        <v>0.4431769515</v>
      </c>
      <c r="AS93" s="138">
        <f>AS27*1000/'Inflation GDP Population'!AQ$23*100</f>
        <v>0.4387469232</v>
      </c>
      <c r="AT93" s="138">
        <f>AT27*1000/'Inflation GDP Population'!AR$23*100</f>
        <v>0.4343241582</v>
      </c>
      <c r="AU93" s="138">
        <f>AU27*1000/'Inflation GDP Population'!AS$23*100</f>
        <v>0.4299100009</v>
      </c>
      <c r="AV93" s="138">
        <f>AV27*1000/'Inflation GDP Population'!AT$23*100</f>
        <v>0.4255057412</v>
      </c>
      <c r="AW93" s="138">
        <f>AW27*1000/'Inflation GDP Population'!AU$23*100</f>
        <v>0.4211126167</v>
      </c>
      <c r="AX93" s="138">
        <f>AX27*1000/'Inflation GDP Population'!AV$23*100</f>
        <v>0.416731814</v>
      </c>
      <c r="AY93" s="138">
        <f>AY27*1000/'Inflation GDP Population'!AW$23*100</f>
        <v>0.4123644701</v>
      </c>
      <c r="AZ93" s="138">
        <f>AZ27*1000/'Inflation GDP Population'!AX$23*100</f>
        <v>0.4080116741</v>
      </c>
      <c r="BA93" s="138">
        <f>BA27*1000/'Inflation GDP Population'!AY$23*100</f>
        <v>0.4516112644</v>
      </c>
      <c r="BB93" s="138">
        <f>BB27*1000/'Inflation GDP Population'!AZ$23*100</f>
        <v>0.4429693858</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0</v>
      </c>
      <c r="Y6" s="145">
        <f>'Assumptions (Coal)'!X53</f>
        <v>0</v>
      </c>
      <c r="Z6" s="145">
        <f>'Assumptions (Coal)'!Y53</f>
        <v>0</v>
      </c>
      <c r="AA6" s="145">
        <f>'Assumptions (Coal)'!Z53</f>
        <v>0</v>
      </c>
      <c r="AB6" s="145">
        <f>'Assumptions (Coal)'!AA53</f>
        <v>0</v>
      </c>
      <c r="AC6" s="145">
        <f>'Assumptions (Coal)'!AB53</f>
        <v>0</v>
      </c>
      <c r="AD6" s="145">
        <f>'Assumptions (Coal)'!AC53</f>
        <v>0</v>
      </c>
      <c r="AE6" s="145">
        <f>'Assumptions (Coal)'!AD53</f>
        <v>0</v>
      </c>
      <c r="AF6" s="145">
        <f>'Assumptions (Coal)'!AE53</f>
        <v>0</v>
      </c>
      <c r="AG6" s="145">
        <f>'Assumptions (Coal)'!AF53</f>
        <v>558</v>
      </c>
      <c r="AH6" s="145">
        <f>'Assumptions (Coal)'!AG53</f>
        <v>0</v>
      </c>
      <c r="AI6" s="145">
        <f>'Assumptions (Coal)'!AH53</f>
        <v>900</v>
      </c>
      <c r="AJ6" s="145">
        <f>'Assumptions (Coal)'!AI53</f>
        <v>1557.9</v>
      </c>
      <c r="AK6" s="145">
        <f>'Assumptions (Coal)'!AJ53</f>
        <v>1172.6</v>
      </c>
      <c r="AL6" s="145">
        <f>'Assumptions (Coal)'!AK53</f>
        <v>1519</v>
      </c>
      <c r="AM6" s="145">
        <f>'Assumptions (Coal)'!AL53</f>
        <v>900</v>
      </c>
      <c r="AN6" s="145">
        <f>'Assumptions (Coal)'!AM53</f>
        <v>0</v>
      </c>
      <c r="AO6" s="145">
        <f>'Assumptions (Coal)'!AN53</f>
        <v>720.7</v>
      </c>
      <c r="AP6" s="145">
        <f>'Assumptions (Coal)'!AO53</f>
        <v>0</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8657.2</v>
      </c>
      <c r="Y7" s="148">
        <f>X7-'Assumptions (Coal)'!X53+X18</f>
        <v>8657.2</v>
      </c>
      <c r="Z7" s="148">
        <f>Y7-'Assumptions (Coal)'!Y53+Y18</f>
        <v>8657.2</v>
      </c>
      <c r="AA7" s="148">
        <f>Z7-'Assumptions (Coal)'!Z53+Z18</f>
        <v>8657.2</v>
      </c>
      <c r="AB7" s="148">
        <f>AA7-'Assumptions (Coal)'!AA53+AA18</f>
        <v>8657.2</v>
      </c>
      <c r="AC7" s="148">
        <f>AB7-'Assumptions (Coal)'!AB53+AB18</f>
        <v>8657.2</v>
      </c>
      <c r="AD7" s="148">
        <f>AC7-'Assumptions (Coal)'!AC53+AC18</f>
        <v>8657.2</v>
      </c>
      <c r="AE7" s="148">
        <f>AD7-'Assumptions (Coal)'!AD53+AD18</f>
        <v>8657.2</v>
      </c>
      <c r="AF7" s="148">
        <f>AE7-'Assumptions (Coal)'!AE53+AE18</f>
        <v>8657.2</v>
      </c>
      <c r="AG7" s="148">
        <f>AF7-'Assumptions (Coal)'!AF53+AF18</f>
        <v>8099.2</v>
      </c>
      <c r="AH7" s="148">
        <f>AG7-'Assumptions (Coal)'!AG53+AG18</f>
        <v>8099.2</v>
      </c>
      <c r="AI7" s="148">
        <f>AH7-'Assumptions (Coal)'!AH53+AH18</f>
        <v>7199.2</v>
      </c>
      <c r="AJ7" s="148">
        <f>AI7-'Assumptions (Coal)'!AI53+AI18</f>
        <v>5641.3</v>
      </c>
      <c r="AK7" s="148">
        <f>AJ7-'Assumptions (Coal)'!AJ53+AJ18</f>
        <v>5124.041182</v>
      </c>
      <c r="AL7" s="148">
        <f>AK7-'Assumptions (Coal)'!AK53+AK18</f>
        <v>4596.059734</v>
      </c>
      <c r="AM7" s="148">
        <f>AL7-'Assumptions (Coal)'!AL53+AL18</f>
        <v>5033.478287</v>
      </c>
      <c r="AN7" s="148">
        <f>AM7-'Assumptions (Coal)'!AM53+AM18</f>
        <v>5751.896839</v>
      </c>
      <c r="AO7" s="148">
        <f>AN7-'Assumptions (Coal)'!AN53+AN18</f>
        <v>5031.196839</v>
      </c>
      <c r="AP7" s="148">
        <f>AO7-'Assumptions (Coal)'!AO53+AO18</f>
        <v>5388.733944</v>
      </c>
      <c r="AQ7" s="148">
        <f>AP7-'Assumptions (Coal)'!AP53+AP18</f>
        <v>5388.733944</v>
      </c>
      <c r="AR7" s="148">
        <f>AQ7-'Assumptions (Coal)'!AQ53+AQ18</f>
        <v>5388.733944</v>
      </c>
      <c r="AS7" s="148">
        <f>AR7-'Assumptions (Coal)'!AR53+AR18</f>
        <v>5388.733944</v>
      </c>
      <c r="AT7" s="148">
        <f>AS7-'Assumptions (Coal)'!AS53+AS18</f>
        <v>5388.733944</v>
      </c>
      <c r="AU7" s="148">
        <f>AT7-'Assumptions (Coal)'!AT53+AT18</f>
        <v>5388.733944</v>
      </c>
      <c r="AV7" s="148">
        <f>AU7-'Assumptions (Coal)'!AU53+AU18</f>
        <v>5388.733944</v>
      </c>
      <c r="AW7" s="148">
        <f>AV7-'Assumptions (Coal)'!AV53+AV18</f>
        <v>5388.733944</v>
      </c>
      <c r="AX7" s="148">
        <f>AW7-'Assumptions (Coal)'!AW53+AW18</f>
        <v>5388.733944</v>
      </c>
      <c r="AY7" s="148">
        <f>AX7-'Assumptions (Coal)'!AX53+AX18</f>
        <v>5388.733944</v>
      </c>
      <c r="AZ7" s="148">
        <f>AY7-'Assumptions (Coal)'!AY53+AY18</f>
        <v>5388.733944</v>
      </c>
      <c r="BA7" s="148">
        <f>AZ7-'Assumptions (Coal)'!AZ53+AZ18</f>
        <v>5388.733944</v>
      </c>
      <c r="BB7" s="148"/>
    </row>
    <row r="8" ht="15.0" customHeight="1">
      <c r="A8" s="149" t="s">
        <v>350</v>
      </c>
      <c r="B8" s="150" t="s">
        <v>149</v>
      </c>
      <c r="C8" s="151">
        <v>7328.2</v>
      </c>
      <c r="D8" s="152">
        <v>7328.2</v>
      </c>
      <c r="E8" s="152">
        <v>7328.2</v>
      </c>
      <c r="F8" s="152">
        <v>7328.2</v>
      </c>
      <c r="G8" s="152">
        <v>7328.2</v>
      </c>
      <c r="H8" s="152">
        <v>7328.2</v>
      </c>
      <c r="I8" s="152">
        <v>7328.2</v>
      </c>
      <c r="J8" s="152">
        <v>7328.2</v>
      </c>
      <c r="K8" s="152">
        <v>7328.2</v>
      </c>
      <c r="L8" s="152">
        <v>7328.2</v>
      </c>
      <c r="M8" s="152">
        <v>8048.2</v>
      </c>
      <c r="N8" s="152">
        <v>8048.2</v>
      </c>
      <c r="O8" s="152">
        <v>8657.2</v>
      </c>
      <c r="P8" s="152">
        <v>8657.2</v>
      </c>
      <c r="Q8" s="152">
        <v>8657.2</v>
      </c>
      <c r="R8" s="152">
        <v>8657.2</v>
      </c>
      <c r="S8" s="152">
        <v>8657.2</v>
      </c>
      <c r="T8" s="152">
        <v>8657.2</v>
      </c>
      <c r="U8" s="152">
        <v>8657.2</v>
      </c>
      <c r="V8" s="153">
        <f t="shared" ref="V8:W8" si="1">U8+V18</f>
        <v>8657.2</v>
      </c>
      <c r="W8" s="153">
        <f t="shared" si="1"/>
        <v>8657.2</v>
      </c>
      <c r="X8" s="154">
        <f t="shared" ref="X8:AZ8" si="2">W8+($BA$8-$W$8)/($BA$2-$W$2)</f>
        <v>8475.618552</v>
      </c>
      <c r="Y8" s="154">
        <f t="shared" si="2"/>
        <v>8294.037105</v>
      </c>
      <c r="Z8" s="154">
        <f t="shared" si="2"/>
        <v>8112.455657</v>
      </c>
      <c r="AA8" s="154">
        <f t="shared" si="2"/>
        <v>7930.87421</v>
      </c>
      <c r="AB8" s="154">
        <f t="shared" si="2"/>
        <v>7749.292762</v>
      </c>
      <c r="AC8" s="154">
        <f t="shared" si="2"/>
        <v>7567.711315</v>
      </c>
      <c r="AD8" s="154">
        <f t="shared" si="2"/>
        <v>7386.129867</v>
      </c>
      <c r="AE8" s="154">
        <f t="shared" si="2"/>
        <v>7204.54842</v>
      </c>
      <c r="AF8" s="154">
        <f t="shared" si="2"/>
        <v>7022.966972</v>
      </c>
      <c r="AG8" s="154">
        <f t="shared" si="2"/>
        <v>6841.385524</v>
      </c>
      <c r="AH8" s="154">
        <f t="shared" si="2"/>
        <v>6659.804077</v>
      </c>
      <c r="AI8" s="154">
        <f t="shared" si="2"/>
        <v>6478.222629</v>
      </c>
      <c r="AJ8" s="154">
        <f t="shared" si="2"/>
        <v>6296.641182</v>
      </c>
      <c r="AK8" s="154">
        <f t="shared" si="2"/>
        <v>6115.059734</v>
      </c>
      <c r="AL8" s="154">
        <f t="shared" si="2"/>
        <v>5933.478287</v>
      </c>
      <c r="AM8" s="154">
        <f t="shared" si="2"/>
        <v>5751.896839</v>
      </c>
      <c r="AN8" s="154">
        <f t="shared" si="2"/>
        <v>5570.315391</v>
      </c>
      <c r="AO8" s="154">
        <f t="shared" si="2"/>
        <v>5388.733944</v>
      </c>
      <c r="AP8" s="154">
        <f t="shared" si="2"/>
        <v>5207.152496</v>
      </c>
      <c r="AQ8" s="154">
        <f t="shared" si="2"/>
        <v>5025.571049</v>
      </c>
      <c r="AR8" s="154">
        <f t="shared" si="2"/>
        <v>4843.989601</v>
      </c>
      <c r="AS8" s="154">
        <f t="shared" si="2"/>
        <v>4662.408154</v>
      </c>
      <c r="AT8" s="154">
        <f t="shared" si="2"/>
        <v>4480.826706</v>
      </c>
      <c r="AU8" s="154">
        <f t="shared" si="2"/>
        <v>4299.245259</v>
      </c>
      <c r="AV8" s="154">
        <f t="shared" si="2"/>
        <v>4117.663811</v>
      </c>
      <c r="AW8" s="154">
        <f t="shared" si="2"/>
        <v>3936.082363</v>
      </c>
      <c r="AX8" s="154">
        <f t="shared" si="2"/>
        <v>3754.500916</v>
      </c>
      <c r="AY8" s="154">
        <f t="shared" si="2"/>
        <v>3572.919468</v>
      </c>
      <c r="AZ8" s="154">
        <f t="shared" si="2"/>
        <v>3391.338021</v>
      </c>
      <c r="BA8" s="155">
        <f>Inputs!H3</f>
        <v>3209.756573</v>
      </c>
    </row>
    <row r="9">
      <c r="A9" s="149" t="s">
        <v>28</v>
      </c>
      <c r="B9" s="150" t="s">
        <v>150</v>
      </c>
      <c r="C9" s="156">
        <v>47.656563</v>
      </c>
      <c r="D9" s="156">
        <v>46.732617</v>
      </c>
      <c r="E9" s="156">
        <v>45.149276</v>
      </c>
      <c r="F9" s="156">
        <v>46.393096</v>
      </c>
      <c r="G9" s="156">
        <v>49.011374</v>
      </c>
      <c r="H9" s="156">
        <v>46.124509</v>
      </c>
      <c r="I9" s="156">
        <v>48.578255</v>
      </c>
      <c r="J9" s="156">
        <v>48.795363</v>
      </c>
      <c r="K9" s="156">
        <v>50.214696</v>
      </c>
      <c r="L9" s="156">
        <v>48.142386</v>
      </c>
      <c r="M9" s="156">
        <v>52.076194</v>
      </c>
      <c r="N9" s="156">
        <v>54.045714</v>
      </c>
      <c r="O9" s="156">
        <v>49.852799</v>
      </c>
      <c r="P9" s="156">
        <v>52.732948</v>
      </c>
      <c r="Q9" s="156">
        <v>52.441774</v>
      </c>
      <c r="R9" s="156">
        <v>36.904991</v>
      </c>
      <c r="S9" s="156">
        <v>35.813719</v>
      </c>
      <c r="T9" s="156">
        <v>38.60136</v>
      </c>
      <c r="U9" s="156">
        <v>41.782825</v>
      </c>
      <c r="V9" s="157">
        <f t="shared" ref="V9:W9" si="3">U9</f>
        <v>41.782825</v>
      </c>
      <c r="W9" s="157">
        <f t="shared" si="3"/>
        <v>41.782825</v>
      </c>
      <c r="X9" s="154">
        <f t="shared" ref="X9:AZ9" si="4">W9+($BA$9-$W$9)/($BA$2-$W$2)</f>
        <v>40.84730362</v>
      </c>
      <c r="Y9" s="154">
        <f t="shared" si="4"/>
        <v>39.91178224</v>
      </c>
      <c r="Z9" s="154">
        <f t="shared" si="4"/>
        <v>38.97626086</v>
      </c>
      <c r="AA9" s="154">
        <f t="shared" si="4"/>
        <v>38.04073948</v>
      </c>
      <c r="AB9" s="154">
        <f t="shared" si="4"/>
        <v>37.1052181</v>
      </c>
      <c r="AC9" s="154">
        <f t="shared" si="4"/>
        <v>36.16969672</v>
      </c>
      <c r="AD9" s="154">
        <f t="shared" si="4"/>
        <v>35.23417534</v>
      </c>
      <c r="AE9" s="154">
        <f t="shared" si="4"/>
        <v>34.29865397</v>
      </c>
      <c r="AF9" s="154">
        <f t="shared" si="4"/>
        <v>33.36313259</v>
      </c>
      <c r="AG9" s="154">
        <f t="shared" si="4"/>
        <v>32.42761121</v>
      </c>
      <c r="AH9" s="154">
        <f t="shared" si="4"/>
        <v>31.49208983</v>
      </c>
      <c r="AI9" s="154">
        <f t="shared" si="4"/>
        <v>30.55656845</v>
      </c>
      <c r="AJ9" s="154">
        <f t="shared" si="4"/>
        <v>29.62104707</v>
      </c>
      <c r="AK9" s="154">
        <f t="shared" si="4"/>
        <v>28.68552569</v>
      </c>
      <c r="AL9" s="154">
        <f t="shared" si="4"/>
        <v>27.75000431</v>
      </c>
      <c r="AM9" s="154">
        <f t="shared" si="4"/>
        <v>26.81448293</v>
      </c>
      <c r="AN9" s="154">
        <f t="shared" si="4"/>
        <v>25.87896155</v>
      </c>
      <c r="AO9" s="154">
        <f t="shared" si="4"/>
        <v>24.94344017</v>
      </c>
      <c r="AP9" s="154">
        <f t="shared" si="4"/>
        <v>24.00791879</v>
      </c>
      <c r="AQ9" s="154">
        <f t="shared" si="4"/>
        <v>23.07239741</v>
      </c>
      <c r="AR9" s="154">
        <f t="shared" si="4"/>
        <v>22.13687603</v>
      </c>
      <c r="AS9" s="154">
        <f t="shared" si="4"/>
        <v>21.20135465</v>
      </c>
      <c r="AT9" s="154">
        <f t="shared" si="4"/>
        <v>20.26583328</v>
      </c>
      <c r="AU9" s="154">
        <f t="shared" si="4"/>
        <v>19.3303119</v>
      </c>
      <c r="AV9" s="154">
        <f t="shared" si="4"/>
        <v>18.39479052</v>
      </c>
      <c r="AW9" s="154">
        <f t="shared" si="4"/>
        <v>17.45926914</v>
      </c>
      <c r="AX9" s="154">
        <f t="shared" si="4"/>
        <v>16.52374776</v>
      </c>
      <c r="AY9" s="154">
        <f t="shared" si="4"/>
        <v>15.58822638</v>
      </c>
      <c r="AZ9" s="154">
        <f t="shared" si="4"/>
        <v>14.652705</v>
      </c>
      <c r="BA9" s="155">
        <f>Inputs!I3</f>
        <v>13.71718362</v>
      </c>
    </row>
    <row r="10" ht="15.0" customHeight="1">
      <c r="A10" s="158" t="s">
        <v>31</v>
      </c>
      <c r="B10" s="159" t="s">
        <v>351</v>
      </c>
      <c r="C10" s="160">
        <f>'Assumptions (Coal)'!B25*Model!C8/10^9+'Assumptions (Coal)'!B26*Model!C9/10^3</f>
        <v>0.3149287576</v>
      </c>
      <c r="D10" s="160">
        <f>'Assumptions (Coal)'!C25*Model!D8/10^9+'Assumptions (Coal)'!C26*Model!D9/10^3</f>
        <v>0.3108679609</v>
      </c>
      <c r="E10" s="160">
        <f>'Assumptions (Coal)'!D25*Model!E8/10^9+'Assumptions (Coal)'!D26*Model!E9/10^3</f>
        <v>0.304261534</v>
      </c>
      <c r="F10" s="160">
        <f>'Assumptions (Coal)'!E25*Model!F8/10^9+'Assumptions (Coal)'!E26*Model!F9/10^3</f>
        <v>0.3086213843</v>
      </c>
      <c r="G10" s="160">
        <f>'Assumptions (Coal)'!F25*Model!G8/10^9+'Assumptions (Coal)'!F26*Model!G9/10^3</f>
        <v>0.3236975718</v>
      </c>
      <c r="H10" s="160">
        <f>'Assumptions (Coal)'!G25*Model!H8/10^9+'Assumptions (Coal)'!G26*Model!H9/10^3</f>
        <v>0.3214441535</v>
      </c>
      <c r="I10" s="160">
        <f>'Assumptions (Coal)'!H25*Model!I8/10^9+'Assumptions (Coal)'!H26*Model!I9/10^3</f>
        <v>0.3486750199</v>
      </c>
      <c r="J10" s="160">
        <f>'Assumptions (Coal)'!I25*Model!J8/10^9+'Assumptions (Coal)'!I26*Model!J9/10^3</f>
        <v>0.3578873351</v>
      </c>
      <c r="K10" s="160">
        <f>'Assumptions (Coal)'!J25*Model!K8/10^9+'Assumptions (Coal)'!J26*Model!K9/10^3</f>
        <v>0.3780770492</v>
      </c>
      <c r="L10" s="160">
        <f>'Assumptions (Coal)'!K25*Model!L8/10^9+'Assumptions (Coal)'!K26*Model!L9/10^3</f>
        <v>0.3752941865</v>
      </c>
      <c r="M10" s="160">
        <f>'Assumptions (Coal)'!L25*Model!M8/10^9+'Assumptions (Coal)'!L26*Model!M9/10^3</f>
        <v>0.4157625707</v>
      </c>
      <c r="N10" s="160">
        <f>'Assumptions (Coal)'!M25*Model!N8/10^9+'Assumptions (Coal)'!M26*Model!N9/10^3</f>
        <v>0.4338862349</v>
      </c>
      <c r="O10" s="160">
        <f>'Assumptions (Coal)'!N25*Model!O8/10^9+'Assumptions (Coal)'!N26*Model!O9/10^3</f>
        <v>0.4304585582</v>
      </c>
      <c r="P10" s="160">
        <f>'Assumptions (Coal)'!O25*Model!P8/10^9+'Assumptions (Coal)'!O26*Model!P9/10^3</f>
        <v>0.4493032025</v>
      </c>
      <c r="Q10" s="160">
        <f>'Assumptions (Coal)'!P25*Model!Q8/10^9+'Assumptions (Coal)'!P26*Model!Q9/10^3</f>
        <v>0.4628059404</v>
      </c>
      <c r="R10" s="160">
        <f>'Assumptions (Coal)'!Q25*Model!R8/10^9+'Assumptions (Coal)'!Q26*Model!R9/10^3</f>
        <v>0.3901265894</v>
      </c>
      <c r="S10" s="160">
        <f>'Assumptions (Coal)'!R25*Model!S8/10^9+'Assumptions (Coal)'!R26*Model!S9/10^3</f>
        <v>0.3798832333</v>
      </c>
      <c r="T10" s="160">
        <f>'Assumptions (Coal)'!S25*Model!T8/10^9+'Assumptions (Coal)'!S26*Model!T9/10^3</f>
        <v>0.4088387121</v>
      </c>
      <c r="U10" s="160">
        <f>'Assumptions (Coal)'!T25*Model!U8/10^9+'Assumptions (Coal)'!T26*Model!U9/10^3</f>
        <v>0.4302613024</v>
      </c>
      <c r="V10" s="160">
        <f>'Assumptions (Coal)'!U25*Model!V8/10^9+'Assumptions (Coal)'!U26*Model!V9/10^3</f>
        <v>0.4381756309</v>
      </c>
      <c r="W10" s="160">
        <f>'Assumptions (Coal)'!V25*Model!W8/10^9+'Assumptions (Coal)'!V26*Model!W9/10^3</f>
        <v>0.4462355375</v>
      </c>
      <c r="X10" s="160">
        <f>IF(W18&gt;0,'Assumptions (Coal)'!W18*Model!W18/10^9+'Assumptions (Coal)'!W19*Model!X9*(Model!W18/Model!X8)/10^3+'Assumptions (Coal)'!W25*(Model!X8-W18)/10^9+'Assumptions (Coal)'!W26*Model!X9*((X8-Model!W18)/Model!X8)/10^3,'Assumptions (Coal)'!W25*Model!X8/10^9+'Assumptions (Coal)'!W26*Model!X9/10^3)</f>
        <v>0.4445806497</v>
      </c>
      <c r="Y10" s="160">
        <f>IF(X18&gt;0,'Assumptions (Coal)'!X18*Model!X18/10^9+'Assumptions (Coal)'!X19*Model!Y9*(Model!X18/Model!Y8)/10^3+'Assumptions (Coal)'!X25*(Model!Y8-X18)/10^9+'Assumptions (Coal)'!X26*Model!Y9*((Y8-Model!X18)/Model!Y8)/10^3,'Assumptions (Coal)'!X25*Model!Y8/10^9+'Assumptions (Coal)'!X26*Model!Y9/10^3)</f>
        <v>0.4427138982</v>
      </c>
      <c r="Z10" s="160">
        <f>IF(Y18&gt;0,'Assumptions (Coal)'!Y18*Model!Y18/10^9+'Assumptions (Coal)'!Y19*Model!Z9*(Model!Y18/Model!Z8)/10^3+'Assumptions (Coal)'!Y25*(Model!Z8-Y18)/10^9+'Assumptions (Coal)'!Y26*Model!Z9*((Z8-Model!Y18)/Model!Z8)/10^3,'Assumptions (Coal)'!Y25*Model!Z8/10^9+'Assumptions (Coal)'!Y26*Model!Z9/10^3)</f>
        <v>0.4406280489</v>
      </c>
      <c r="AA10" s="160">
        <f>IF(Z18&gt;0,'Assumptions (Coal)'!Z18*Model!Z18/10^9+'Assumptions (Coal)'!Z19*Model!AA9*(Model!Z18/Model!AA8)/10^3+'Assumptions (Coal)'!Z25*(Model!AA8-Z18)/10^9+'Assumptions (Coal)'!Z26*Model!AA9*((AA8-Model!Z18)/Model!AA8)/10^3,'Assumptions (Coal)'!Z25*Model!AA8/10^9+'Assumptions (Coal)'!Z26*Model!AA9/10^3)</f>
        <v>0.4383156729</v>
      </c>
      <c r="AB10" s="160">
        <f>IF(AA18&gt;0,'Assumptions (Coal)'!AA18*Model!AA18/10^9+'Assumptions (Coal)'!AA19*Model!AB9*(Model!AA18/Model!AB8)/10^3+'Assumptions (Coal)'!AA25*(Model!AB8-AA18)/10^9+'Assumptions (Coal)'!AA26*Model!AB9*((AB8-Model!AA18)/Model!AB8)/10^3,'Assumptions (Coal)'!AA25*Model!AB8/10^9+'Assumptions (Coal)'!AA26*Model!AB9/10^3)</f>
        <v>0.4357691426</v>
      </c>
      <c r="AC10" s="160">
        <f>IF(AB18&gt;0,'Assumptions (Coal)'!AB18*Model!AB18/10^9+'Assumptions (Coal)'!AB19*Model!AC9*(Model!AB18/Model!AC8)/10^3+'Assumptions (Coal)'!AB25*(Model!AC8-AB18)/10^9+'Assumptions (Coal)'!AB26*Model!AC9*((AC8-Model!AB18)/Model!AC8)/10^3,'Assumptions (Coal)'!AB25*Model!AC8/10^9+'Assumptions (Coal)'!AB26*Model!AC9/10^3)</f>
        <v>0.4329806261</v>
      </c>
      <c r="AD10" s="160">
        <f>IF(AC18&gt;0,'Assumptions (Coal)'!AC18*Model!AC18/10^9+'Assumptions (Coal)'!AC19*Model!AD9*(Model!AC18/Model!AD8)/10^3+'Assumptions (Coal)'!AC25*(Model!AD8-AC18)/10^9+'Assumptions (Coal)'!AC26*Model!AD9*((AD8-Model!AC18)/Model!AD8)/10^3,'Assumptions (Coal)'!AC25*Model!AD8/10^9+'Assumptions (Coal)'!AC26*Model!AD9/10^3)</f>
        <v>0.4299420827</v>
      </c>
      <c r="AE10" s="160">
        <f>IF(AD18&gt;0,'Assumptions (Coal)'!AD18*Model!AD18/10^9+'Assumptions (Coal)'!AD19*Model!AE9*(Model!AD18/Model!AE8)/10^3+'Assumptions (Coal)'!AD25*(Model!AE8-AD18)/10^9+'Assumptions (Coal)'!AD26*Model!AE9*((AE8-Model!AD18)/Model!AE8)/10^3,'Assumptions (Coal)'!AD25*Model!AE8/10^9+'Assumptions (Coal)'!AD26*Model!AE9/10^3)</f>
        <v>0.4266452578</v>
      </c>
      <c r="AF10" s="160">
        <f>IF(AE18&gt;0,'Assumptions (Coal)'!AE18*Model!AE18/10^9+'Assumptions (Coal)'!AE19*Model!AF9*(Model!AE18/Model!AF8)/10^3+'Assumptions (Coal)'!AE25*(Model!AF8-AE18)/10^9+'Assumptions (Coal)'!AE26*Model!AF9*((AF8-Model!AE18)/Model!AF8)/10^3,'Assumptions (Coal)'!AE25*Model!AF8/10^9+'Assumptions (Coal)'!AE26*Model!AF9/10^3)</f>
        <v>0.4230816777</v>
      </c>
      <c r="AG10" s="160">
        <f>IF(AF18&gt;0,'Assumptions (Coal)'!AF18*Model!AF18/10^9+'Assumptions (Coal)'!AF19*Model!AG9*(Model!AF18/Model!AG8)/10^3+'Assumptions (Coal)'!AF25*(Model!AG8-AF18)/10^9+'Assumptions (Coal)'!AF26*Model!AG9*((AG8-Model!AF18)/Model!AG8)/10^3,'Assumptions (Coal)'!AF25*Model!AG8/10^9+'Assumptions (Coal)'!AF26*Model!AG9/10^3)</f>
        <v>0.4192426444</v>
      </c>
      <c r="AH10" s="160">
        <f>IF(AG18&gt;0,'Assumptions (Coal)'!AG18*Model!AG18/10^9+'Assumptions (Coal)'!AG19*Model!AH9*(Model!AG18/Model!AH8)/10^3+'Assumptions (Coal)'!AG25*(Model!AH8-AG18)/10^9+'Assumptions (Coal)'!AG26*Model!AH9*((AH8-Model!AG18)/Model!AH8)/10^3,'Assumptions (Coal)'!AG25*Model!AH8/10^9+'Assumptions (Coal)'!AG26*Model!AH9/10^3)</f>
        <v>0.4151192301</v>
      </c>
      <c r="AI10" s="160">
        <f>IF(AH18&gt;0,'Assumptions (Coal)'!AH18*Model!AH18/10^9+'Assumptions (Coal)'!AH19*Model!AI9*(Model!AH18/Model!AI8)/10^3+'Assumptions (Coal)'!AH25*(Model!AI8-AH18)/10^9+'Assumptions (Coal)'!AH26*Model!AI9*((AI8-Model!AH18)/Model!AI8)/10^3,'Assumptions (Coal)'!AH25*Model!AI8/10^9+'Assumptions (Coal)'!AH26*Model!AI9/10^3)</f>
        <v>0.4107022718</v>
      </c>
      <c r="AJ10" s="160">
        <f>IF(AI18&gt;0,'Assumptions (Coal)'!AI18*Model!AI18/10^9+'Assumptions (Coal)'!AI19*Model!AJ9*(Model!AI18/Model!AJ8)/10^3+'Assumptions (Coal)'!AI25*(Model!AJ8-AI18)/10^9+'Assumptions (Coal)'!AI26*Model!AJ9*((AJ8-Model!AI18)/Model!AJ8)/10^3,'Assumptions (Coal)'!AI25*Model!AJ8/10^9+'Assumptions (Coal)'!AI26*Model!AJ9/10^3)</f>
        <v>0.4059823656</v>
      </c>
      <c r="AK10" s="160">
        <f>IF(AJ18&gt;0,'Assumptions (Coal)'!AJ18*Model!AJ18/10^9+'Assumptions (Coal)'!AJ19*Model!AK9*(Model!AJ18/Model!AK8)/10^3+'Assumptions (Coal)'!AJ25*(Model!AK8-AJ18)/10^9+'Assumptions (Coal)'!AJ26*Model!AK9*((AK8-Model!AJ18)/Model!AK8)/10^3,'Assumptions (Coal)'!AJ25*Model!AK8/10^9+'Assumptions (Coal)'!AJ26*Model!AK9/10^3)</f>
        <v>0.4444287567</v>
      </c>
      <c r="AL10" s="160">
        <f>IF(AK18&gt;0,'Assumptions (Coal)'!AK18*Model!AK18/10^9+'Assumptions (Coal)'!AK19*Model!AL9*(Model!AK18/Model!AL8)/10^3+'Assumptions (Coal)'!AK25*(Model!AL8-AK18)/10^9+'Assumptions (Coal)'!AK26*Model!AL9*((AL8-Model!AK18)/Model!AL8)/10^3,'Assumptions (Coal)'!AK25*Model!AL8/10^9+'Assumptions (Coal)'!AK26*Model!AL9/10^3)</f>
        <v>0.4623299166</v>
      </c>
      <c r="AM10" s="160">
        <f>IF(AL18&gt;0,'Assumptions (Coal)'!AL18*Model!AL18/10^9+'Assumptions (Coal)'!AL19*Model!AM9*(Model!AL18/Model!AM8)/10^3+'Assumptions (Coal)'!AL25*(Model!AM8-AL18)/10^9+'Assumptions (Coal)'!AL26*Model!AM9*((AM8-Model!AL18)/Model!AM8)/10^3,'Assumptions (Coal)'!AL25*Model!AM8/10^9+'Assumptions (Coal)'!AL26*Model!AM9/10^3)</f>
        <v>0.4813161839</v>
      </c>
      <c r="AN10" s="160">
        <f>IF(AM18&gt;0,'Assumptions (Coal)'!AM18*Model!AM18/10^9+'Assumptions (Coal)'!AM19*Model!AN9*(Model!AM18/Model!AN8)/10^3+'Assumptions (Coal)'!AM25*(Model!AN8-AM18)/10^9+'Assumptions (Coal)'!AM26*Model!AN9*((AN8-Model!AM18)/Model!AN8)/10^3,'Assumptions (Coal)'!AM25*Model!AN8/10^9+'Assumptions (Coal)'!AM26*Model!AN9/10^3)</f>
        <v>0.433711554</v>
      </c>
      <c r="AO10" s="160">
        <f>IF(AN18&gt;0,'Assumptions (Coal)'!AN18*Model!AN18/10^9+'Assumptions (Coal)'!AN19*Model!AO9*(Model!AN18/Model!AO8)/10^3+'Assumptions (Coal)'!AN25*(Model!AO8-AN18)/10^9+'Assumptions (Coal)'!AN26*Model!AO9*((AO8-Model!AN18)/Model!AO8)/10^3,'Assumptions (Coal)'!AN25*Model!AO8/10^9+'Assumptions (Coal)'!AN26*Model!AO9/10^3)</f>
        <v>0.3774918816</v>
      </c>
      <c r="AP10" s="160">
        <f>IF(AO18&gt;0,'Assumptions (Coal)'!AO18*Model!AO18/10^9+'Assumptions (Coal)'!AO19*Model!AP9*(Model!AO18/Model!AP8)/10^3+'Assumptions (Coal)'!AO25*(Model!AP8-AO18)/10^9+'Assumptions (Coal)'!AO26*Model!AP9*((AP8-Model!AO18)/Model!AP8)/10^3,'Assumptions (Coal)'!AO25*Model!AP8/10^9+'Assumptions (Coal)'!AO26*Model!AP9/10^3)</f>
        <v>0.3962877368</v>
      </c>
      <c r="AQ10" s="160">
        <f>IF(AP18&gt;0,'Assumptions (Coal)'!AP18*Model!AP18/10^9+'Assumptions (Coal)'!AP19*Model!AQ9*(Model!AP18/Model!AQ8)/10^3+'Assumptions (Coal)'!AP25*(Model!AQ8-AP18)/10^9+'Assumptions (Coal)'!AP26*Model!AQ9*((AQ8-Model!AP18)/Model!AQ8)/10^3,'Assumptions (Coal)'!AP25*Model!AQ8/10^9+'Assumptions (Coal)'!AP26*Model!AQ9/10^3)</f>
        <v>0.3636172476</v>
      </c>
      <c r="AR10" s="160">
        <f>IF(AQ18&gt;0,'Assumptions (Coal)'!AQ18*Model!AQ18/10^9+'Assumptions (Coal)'!AQ19*Model!AR9*(Model!AQ18/Model!AR8)/10^3+'Assumptions (Coal)'!AQ25*(Model!AR8-AQ18)/10^9+'Assumptions (Coal)'!AQ26*Model!AR9*((AR8-Model!AQ18)/Model!AR8)/10^3,'Assumptions (Coal)'!AQ25*Model!AR8/10^9+'Assumptions (Coal)'!AQ26*Model!AR9/10^3)</f>
        <v>0.3561043506</v>
      </c>
      <c r="AS10" s="160">
        <f>IF(AR18&gt;0,'Assumptions (Coal)'!AR18*Model!AR18/10^9+'Assumptions (Coal)'!AR19*Model!AS9*(Model!AR18/Model!AS8)/10^3+'Assumptions (Coal)'!AR25*(Model!AS8-AR18)/10^9+'Assumptions (Coal)'!AR26*Model!AS9*((AS8-Model!AR18)/Model!AS8)/10^3,'Assumptions (Coal)'!AR25*Model!AS8/10^9+'Assumptions (Coal)'!AR26*Model!AS9/10^3)</f>
        <v>0.3481920363</v>
      </c>
      <c r="AT10" s="160">
        <f>IF(AS18&gt;0,'Assumptions (Coal)'!AS18*Model!AS18/10^9+'Assumptions (Coal)'!AS19*Model!AT9*(Model!AS18/Model!AT8)/10^3+'Assumptions (Coal)'!AS25*(Model!AT8-AS18)/10^9+'Assumptions (Coal)'!AS26*Model!AT9*((AT8-Model!AS18)/Model!AT8)/10^3,'Assumptions (Coal)'!AS25*Model!AT8/10^9+'Assumptions (Coal)'!AS26*Model!AT9/10^3)</f>
        <v>0.3398681529</v>
      </c>
      <c r="AU10" s="160">
        <f>IF(AT18&gt;0,'Assumptions (Coal)'!AT18*Model!AT18/10^9+'Assumptions (Coal)'!AT19*Model!AU9*(Model!AT18/Model!AU8)/10^3+'Assumptions (Coal)'!AT25*(Model!AU8-AT18)/10^9+'Assumptions (Coal)'!AT26*Model!AU9*((AU8-Model!AT18)/Model!AU8)/10^3,'Assumptions (Coal)'!AT25*Model!AU8/10^9+'Assumptions (Coal)'!AT26*Model!AU9/10^3)</f>
        <v>0.3311202365</v>
      </c>
      <c r="AV10" s="160">
        <f>IF(AU18&gt;0,'Assumptions (Coal)'!AU18*Model!AU18/10^9+'Assumptions (Coal)'!AU19*Model!AV9*(Model!AU18/Model!AV8)/10^3+'Assumptions (Coal)'!AU25*(Model!AV8-AU18)/10^9+'Assumptions (Coal)'!AU26*Model!AV9*((AV8-Model!AU18)/Model!AV8)/10^3,'Assumptions (Coal)'!AU25*Model!AV8/10^9+'Assumptions (Coal)'!AU26*Model!AV9/10^3)</f>
        <v>0.3219355039</v>
      </c>
      <c r="AW10" s="160">
        <f>IF(AV18&gt;0,'Assumptions (Coal)'!AV18*Model!AV18/10^9+'Assumptions (Coal)'!AV19*Model!AW9*(Model!AV18/Model!AW8)/10^3+'Assumptions (Coal)'!AV25*(Model!AW8-AV18)/10^9+'Assumptions (Coal)'!AV26*Model!AW9*((AW8-Model!AV18)/Model!AW8)/10^3,'Assumptions (Coal)'!AV25*Model!AW8/10^9+'Assumptions (Coal)'!AV26*Model!AW9/10^3)</f>
        <v>0.3123008451</v>
      </c>
      <c r="AX10" s="160">
        <f>IF(AW18&gt;0,'Assumptions (Coal)'!AW18*Model!AW18/10^9+'Assumptions (Coal)'!AW19*Model!AX9*(Model!AW18/Model!AX8)/10^3+'Assumptions (Coal)'!AW25*(Model!AX8-AW18)/10^9+'Assumptions (Coal)'!AW26*Model!AX9*((AX8-Model!AW18)/Model!AX8)/10^3,'Assumptions (Coal)'!AW25*Model!AX8/10^9+'Assumptions (Coal)'!AW26*Model!AX9/10^3)</f>
        <v>0.3022028156</v>
      </c>
      <c r="AY10" s="160">
        <f>IF(AX18&gt;0,'Assumptions (Coal)'!AX18*Model!AX18/10^9+'Assumptions (Coal)'!AX19*Model!AY9*(Model!AX18/Model!AY8)/10^3+'Assumptions (Coal)'!AX25*(Model!AY8-AX18)/10^9+'Assumptions (Coal)'!AX26*Model!AY9*((AY8-Model!AX18)/Model!AY8)/10^3,'Assumptions (Coal)'!AX25*Model!AY8/10^9+'Assumptions (Coal)'!AX26*Model!AY9/10^3)</f>
        <v>0.2916276288</v>
      </c>
      <c r="AZ10" s="160">
        <f>IF(AY18&gt;0,'Assumptions (Coal)'!AY18*Model!AY18/10^9+'Assumptions (Coal)'!AY19*Model!AZ9*(Model!AY18/Model!AZ8)/10^3+'Assumptions (Coal)'!AY25*(Model!AZ8-AY18)/10^9+'Assumptions (Coal)'!AY26*Model!AZ9*((AZ8-Model!AY18)/Model!AZ8)/10^3,'Assumptions (Coal)'!AY25*Model!AZ8/10^9+'Assumptions (Coal)'!AY26*Model!AZ9/10^3)</f>
        <v>0.2805611472</v>
      </c>
      <c r="BA10" s="160">
        <f>IF(AZ18&gt;0,'Assumptions (Coal)'!AZ18*Model!AZ18/10^9+'Assumptions (Coal)'!AZ19*Model!BA9*(Model!AZ18/Model!BA8)/10^3+'Assumptions (Coal)'!AZ25*(Model!BA8-AZ18)/10^9+'Assumptions (Coal)'!AZ26*Model!BA9*((BA8-Model!AZ18)/Model!BA8)/10^3,'Assumptions (Coal)'!AZ25*Model!BA8/10^9+'Assumptions (Coal)'!AZ26*Model!BA9/10^3)</f>
        <v>0.268988875</v>
      </c>
    </row>
    <row r="11">
      <c r="A11" s="158" t="s">
        <v>34</v>
      </c>
      <c r="B11" s="159" t="s">
        <v>351</v>
      </c>
      <c r="C11" s="160">
        <f>'Assumptions (Coal)'!B30*Model!C9/10^3</f>
        <v>0.8519563768</v>
      </c>
      <c r="D11" s="160">
        <f>'Assumptions (Coal)'!C30*Model!D9/10^3</f>
        <v>0.8354389941</v>
      </c>
      <c r="E11" s="160">
        <f>'Assumptions (Coal)'!D30*Model!E9/10^3</f>
        <v>0.8071336071</v>
      </c>
      <c r="F11" s="160">
        <f>'Assumptions (Coal)'!E30*Model!F9/10^3</f>
        <v>0.8293693772</v>
      </c>
      <c r="G11" s="160">
        <f>'Assumptions (Coal)'!F30*Model!G9/10^3</f>
        <v>0.876176333</v>
      </c>
      <c r="H11" s="160">
        <f>'Assumptions (Coal)'!G30*Model!H9/10^3</f>
        <v>0.8245678474</v>
      </c>
      <c r="I11" s="160">
        <f>'Assumptions (Coal)'!H30*Model!I9/10^3</f>
        <v>0.8684334646</v>
      </c>
      <c r="J11" s="160">
        <f>'Assumptions (Coal)'!I30*Model!J9/10^3</f>
        <v>0.8723147044</v>
      </c>
      <c r="K11" s="160">
        <f>'Assumptions (Coal)'!J30*Model!K9/10^3</f>
        <v>1.049838649</v>
      </c>
      <c r="L11" s="160">
        <f>'Assumptions (Coal)'!K30*Model!L9/10^3</f>
        <v>1.074586198</v>
      </c>
      <c r="M11" s="160">
        <f>'Assumptions (Coal)'!L30*Model!M9/10^3</f>
        <v>1.1939509</v>
      </c>
      <c r="N11" s="160">
        <f>'Assumptions (Coal)'!M30*Model!N9/10^3</f>
        <v>1.30460949</v>
      </c>
      <c r="O11" s="160">
        <f>'Assumptions (Coal)'!N30*Model!O9/10^3</f>
        <v>1.198361582</v>
      </c>
      <c r="P11" s="160">
        <f>'Assumptions (Coal)'!O30*Model!P9/10^3</f>
        <v>1.246290493</v>
      </c>
      <c r="Q11" s="160">
        <f>'Assumptions (Coal)'!P30*Model!Q9/10^3</f>
        <v>1.255298744</v>
      </c>
      <c r="R11" s="160">
        <f>'Assumptions (Coal)'!Q30*Model!R9/10^3</f>
        <v>0.8274837082</v>
      </c>
      <c r="S11" s="160">
        <f>'Assumptions (Coal)'!R30*Model!S9/10^3</f>
        <v>0.7632261656</v>
      </c>
      <c r="T11" s="160">
        <f>'Assumptions (Coal)'!S30*Model!T9/10^3</f>
        <v>0.8031398962</v>
      </c>
      <c r="U11" s="160">
        <f>'Assumptions (Coal)'!T30*Model!U9/10^3</f>
        <v>0.869333457</v>
      </c>
      <c r="V11" s="160">
        <f>'Assumptions (Coal)'!U30*Model!V9/10^3</f>
        <v>0.869333457</v>
      </c>
      <c r="W11" s="160">
        <f>'Assumptions (Coal)'!V30*Model!W9/10^3</f>
        <v>1.012625353</v>
      </c>
      <c r="X11" s="161">
        <f>X9*X14*'Assumptions (Coal)'!W49/10^3</f>
        <v>1.016919827</v>
      </c>
      <c r="Y11" s="161">
        <f>Y9*Y14*'Assumptions (Coal)'!X49/10^3</f>
        <v>1.012919397</v>
      </c>
      <c r="Z11" s="161">
        <f>Z9*Z14*'Assumptions (Coal)'!Y49/10^3</f>
        <v>1.017421962</v>
      </c>
      <c r="AA11" s="161">
        <f>AA9*AA14*'Assumptions (Coal)'!Z49/10^3</f>
        <v>1.028191001</v>
      </c>
      <c r="AB11" s="161">
        <f>AB9*AB14*'Assumptions (Coal)'!AA49/10^3</f>
        <v>1.033501094</v>
      </c>
      <c r="AC11" s="161">
        <f>AC9*AC14*'Assumptions (Coal)'!AB49/10^3</f>
        <v>1.033351843</v>
      </c>
      <c r="AD11" s="161">
        <f>AD9*AD14*'Assumptions (Coal)'!AC49/10^3</f>
        <v>1.031416124</v>
      </c>
      <c r="AE11" s="161">
        <f>AE9*AE14*'Assumptions (Coal)'!AD49/10^3</f>
        <v>1.026252018</v>
      </c>
      <c r="AF11" s="161">
        <f>AF9*AF14*'Assumptions (Coal)'!AE49/10^3</f>
        <v>1.022703861</v>
      </c>
      <c r="AG11" s="161">
        <f>AG9*AG14*'Assumptions (Coal)'!AF49/10^3</f>
        <v>1.019457188</v>
      </c>
      <c r="AH11" s="161">
        <f>AH9*AH14*'Assumptions (Coal)'!AG49/10^3</f>
        <v>1.013120404</v>
      </c>
      <c r="AI11" s="161">
        <f>AI9*AI14*'Assumptions (Coal)'!AH49/10^3</f>
        <v>1.006173469</v>
      </c>
      <c r="AJ11" s="161">
        <f>AJ9*AJ14*'Assumptions (Coal)'!AI49/10^3</f>
        <v>0.9925638833</v>
      </c>
      <c r="AK11" s="161">
        <f>AK9*AK14*'Assumptions (Coal)'!AJ49/10^3</f>
        <v>0.9718976364</v>
      </c>
      <c r="AL11" s="161">
        <f>AL9*AL14*'Assumptions (Coal)'!AK49/10^3</f>
        <v>0.9470540868</v>
      </c>
      <c r="AM11" s="161">
        <f>AM9*AM14*'Assumptions (Coal)'!AL49/10^3</f>
        <v>0.928165033</v>
      </c>
      <c r="AN11" s="161">
        <f>AN9*AN14*'Assumptions (Coal)'!AM49/10^3</f>
        <v>0.9223097759</v>
      </c>
      <c r="AO11" s="161">
        <f>AO9*AO14*'Assumptions (Coal)'!AN49/10^3</f>
        <v>0.9042012219</v>
      </c>
      <c r="AP11" s="161">
        <f>AP9*AP14*'Assumptions (Coal)'!AO49/10^3</f>
        <v>0.896372967</v>
      </c>
      <c r="AQ11" s="161">
        <f>AQ9*AQ14*'Assumptions (Coal)'!AP49/10^3</f>
        <v>0.8836223242</v>
      </c>
      <c r="AR11" s="161">
        <f>AR9*AR14*'Assumptions (Coal)'!AQ49/10^3</f>
        <v>0.8708560091</v>
      </c>
      <c r="AS11" s="161">
        <f>AS9*AS14*'Assumptions (Coal)'!AR49/10^3</f>
        <v>0.8562828771</v>
      </c>
      <c r="AT11" s="161">
        <f>AT9*AT14*'Assumptions (Coal)'!AS49/10^3</f>
        <v>0.839741248</v>
      </c>
      <c r="AU11" s="161">
        <f>AU9*AU14*'Assumptions (Coal)'!AT49/10^3</f>
        <v>0.8223188141</v>
      </c>
      <c r="AV11" s="161">
        <f>AV9*AV14*'Assumptions (Coal)'!AU49/10^3</f>
        <v>0.8028016648</v>
      </c>
      <c r="AW11" s="161">
        <f>AW9*AW14*'Assumptions (Coal)'!AV49/10^3</f>
        <v>0.7823430885</v>
      </c>
      <c r="AX11" s="161">
        <f>AX9*AX14*'Assumptions (Coal)'!AW49/10^3</f>
        <v>0.7597408969</v>
      </c>
      <c r="AY11" s="161">
        <f>AY9*AY14*'Assumptions (Coal)'!AX49/10^3</f>
        <v>0.7356920623</v>
      </c>
      <c r="AZ11" s="161">
        <f>AZ9*AZ14*'Assumptions (Coal)'!AY49/10^3</f>
        <v>0.7114414299</v>
      </c>
      <c r="BA11" s="161">
        <f>BA9*BA14*'Assumptions (Coal)'!AZ49/10^3</f>
        <v>0.6841780262</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8657.2</v>
      </c>
      <c r="X12" s="164">
        <f>$W8-'Assumptions (Coal)'!$W53</f>
        <v>8657.2</v>
      </c>
      <c r="Y12" s="164">
        <f>$W8-sum('Assumptions (Coal)'!$W53 :'Assumptions (Coal)'!X53)</f>
        <v>8657.2</v>
      </c>
      <c r="Z12" s="164">
        <f>$W8-sum('Assumptions (Coal)'!$W53 :'Assumptions (Coal)'!Y53)</f>
        <v>8657.2</v>
      </c>
      <c r="AA12" s="164">
        <f>$W8-sum('Assumptions (Coal)'!$W53 :'Assumptions (Coal)'!Z53)</f>
        <v>8657.2</v>
      </c>
      <c r="AB12" s="164">
        <f>$W8-sum('Assumptions (Coal)'!$W53 :'Assumptions (Coal)'!AA53)</f>
        <v>8657.2</v>
      </c>
      <c r="AC12" s="164">
        <f>$W8-sum('Assumptions (Coal)'!$W53 :'Assumptions (Coal)'!AB53)</f>
        <v>8657.2</v>
      </c>
      <c r="AD12" s="164">
        <f>$W8-sum('Assumptions (Coal)'!$W53 :'Assumptions (Coal)'!AC53)</f>
        <v>8657.2</v>
      </c>
      <c r="AE12" s="164">
        <f>$W8-sum('Assumptions (Coal)'!$W53 :'Assumptions (Coal)'!AD53)</f>
        <v>8657.2</v>
      </c>
      <c r="AF12" s="164">
        <f>$W8-sum('Assumptions (Coal)'!$W53 :'Assumptions (Coal)'!AE53)</f>
        <v>8657.2</v>
      </c>
      <c r="AG12" s="164">
        <f>$W8-sum('Assumptions (Coal)'!$W53 :'Assumptions (Coal)'!AF53)</f>
        <v>8099.2</v>
      </c>
      <c r="AH12" s="164">
        <f>$W8-sum('Assumptions (Coal)'!$W53 :'Assumptions (Coal)'!AG53)</f>
        <v>8099.2</v>
      </c>
      <c r="AI12" s="164">
        <f>$W8-sum('Assumptions (Coal)'!$W53 :'Assumptions (Coal)'!AH53)</f>
        <v>7199.2</v>
      </c>
      <c r="AJ12" s="164">
        <f>$W8-sum('Assumptions (Coal)'!$W53 :'Assumptions (Coal)'!AI53)</f>
        <v>5641.3</v>
      </c>
      <c r="AK12" s="164">
        <f>$W8-sum('Assumptions (Coal)'!$W53 :'Assumptions (Coal)'!AJ53)</f>
        <v>4468.7</v>
      </c>
      <c r="AL12" s="164">
        <f>$W8-sum('Assumptions (Coal)'!$W53 :'Assumptions (Coal)'!AK53)</f>
        <v>2949.7</v>
      </c>
      <c r="AM12" s="164">
        <f>$W8-sum('Assumptions (Coal)'!$W53 :'Assumptions (Coal)'!AL53)</f>
        <v>2049.7</v>
      </c>
      <c r="AN12" s="164">
        <f>$W8-sum('Assumptions (Coal)'!$W53 :'Assumptions (Coal)'!AM53)</f>
        <v>2049.7</v>
      </c>
      <c r="AO12" s="164">
        <f>$W8-sum('Assumptions (Coal)'!$W53 :'Assumptions (Coal)'!AN53)</f>
        <v>1329</v>
      </c>
      <c r="AP12" s="164">
        <f>$W8-sum('Assumptions (Coal)'!$W53 :'Assumptions (Coal)'!AO53)</f>
        <v>1329</v>
      </c>
      <c r="AQ12" s="164">
        <f>$W8-sum('Assumptions (Coal)'!$W53 :'Assumptions (Coal)'!AP53)</f>
        <v>1329</v>
      </c>
      <c r="AR12" s="164">
        <f>$W8-sum('Assumptions (Coal)'!$W53 :'Assumptions (Coal)'!AQ53)</f>
        <v>1329</v>
      </c>
      <c r="AS12" s="164">
        <f>$W8-sum('Assumptions (Coal)'!$W53 :'Assumptions (Coal)'!AR53)</f>
        <v>1329</v>
      </c>
      <c r="AT12" s="164">
        <f>$W8-sum('Assumptions (Coal)'!$W53 :'Assumptions (Coal)'!AS53)</f>
        <v>1329</v>
      </c>
      <c r="AU12" s="164">
        <f>$W8-sum('Assumptions (Coal)'!$W53 :'Assumptions (Coal)'!AT53)</f>
        <v>1329</v>
      </c>
      <c r="AV12" s="164">
        <f>$W8-sum('Assumptions (Coal)'!$W53 :'Assumptions (Coal)'!AU53)</f>
        <v>1329</v>
      </c>
      <c r="AW12" s="164">
        <f>$W8-sum('Assumptions (Coal)'!$W53 :'Assumptions (Coal)'!AV53)</f>
        <v>1329</v>
      </c>
      <c r="AX12" s="164">
        <f>$W8-sum('Assumptions (Coal)'!$W53 :'Assumptions (Coal)'!AW53)</f>
        <v>1329</v>
      </c>
      <c r="AY12" s="164">
        <f>$W8-sum('Assumptions (Coal)'!$W53 :'Assumptions (Coal)'!AX53)</f>
        <v>1329</v>
      </c>
      <c r="AZ12" s="164">
        <f>$W8-sum('Assumptions (Coal)'!$W53 :'Assumptions (Coal)'!AY53)</f>
        <v>1329</v>
      </c>
      <c r="BA12" s="164">
        <f>$W8-sum('Assumptions (Coal)'!$W53 :'Assumptions (Coal)'!AZ53)</f>
        <v>1329</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0</v>
      </c>
      <c r="Y13" s="164">
        <f t="shared" si="5"/>
        <v>0</v>
      </c>
      <c r="Z13" s="164">
        <f>sum(W18:Z18)</f>
        <v>0</v>
      </c>
      <c r="AA13" s="164">
        <f>sum(W18:AA18)</f>
        <v>0</v>
      </c>
      <c r="AB13" s="164">
        <f>sum(W18:AB18)</f>
        <v>0</v>
      </c>
      <c r="AC13" s="164">
        <f>sum(W18:AC18)</f>
        <v>0</v>
      </c>
      <c r="AD13" s="164">
        <f>sum(W18:AD18)</f>
        <v>0</v>
      </c>
      <c r="AE13" s="164">
        <f>sum(W18:AE18)</f>
        <v>0</v>
      </c>
      <c r="AF13" s="164">
        <f>sum(W18:AF18)</f>
        <v>0</v>
      </c>
      <c r="AG13" s="164">
        <f>sum(W18:AG18)</f>
        <v>0</v>
      </c>
      <c r="AH13" s="164">
        <f>sum(W18:AH18)</f>
        <v>0</v>
      </c>
      <c r="AI13" s="164">
        <f>sum(W18:AI18)</f>
        <v>0</v>
      </c>
      <c r="AJ13" s="164">
        <f>sum(W18:AJ18)</f>
        <v>655.3411817</v>
      </c>
      <c r="AK13" s="164">
        <f>sum(W18:AK18)</f>
        <v>1646.359734</v>
      </c>
      <c r="AL13" s="164">
        <f>sum(W18:AL18)</f>
        <v>2983.778287</v>
      </c>
      <c r="AM13" s="164">
        <f>sum(W18:AM18)</f>
        <v>3702.196839</v>
      </c>
      <c r="AN13" s="164">
        <f>sum(W18:AN18)</f>
        <v>3702.196839</v>
      </c>
      <c r="AO13" s="164">
        <f>sum(W18:AO18)</f>
        <v>4059.733944</v>
      </c>
      <c r="AP13" s="164">
        <f>sum(W18:AP18)</f>
        <v>4059.733944</v>
      </c>
      <c r="AQ13" s="164">
        <f>sum(W18:AQ18)</f>
        <v>4059.733944</v>
      </c>
      <c r="AR13" s="164">
        <f>sum(W18:AR18)</f>
        <v>4059.733944</v>
      </c>
      <c r="AS13" s="164">
        <f>sum(W18:AS18)</f>
        <v>4059.733944</v>
      </c>
      <c r="AT13" s="164">
        <f>sum(W18:AT18)</f>
        <v>4059.733944</v>
      </c>
      <c r="AU13" s="164">
        <f>sum(W18:AU18)</f>
        <v>4059.733944</v>
      </c>
      <c r="AV13" s="164">
        <f>sum(W18:AV18)</f>
        <v>4059.733944</v>
      </c>
      <c r="AW13" s="164">
        <f>sum(W18:AW18)</f>
        <v>4059.733944</v>
      </c>
      <c r="AX13" s="164">
        <f>sum(W18:AX18)</f>
        <v>4059.733944</v>
      </c>
      <c r="AY13" s="164">
        <f>sum(W18:AY18)</f>
        <v>4059.733944</v>
      </c>
      <c r="AZ13" s="164">
        <f>sum(W18:AZ18)</f>
        <v>4059.733944</v>
      </c>
      <c r="BA13" s="164">
        <f>sum(W18:BA18)</f>
        <v>4059.733944</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10.1</v>
      </c>
      <c r="Y14" s="168">
        <f>((sum($X$15:Y15)+Y12*'Assumptions (Coal)'!$V$29)/(Y12+sum($X18:Y18)))</f>
        <v>10.1</v>
      </c>
      <c r="Z14" s="168">
        <f>((sum($X$15:Z15)+Z12*'Assumptions (Coal)'!$V$29)/(Z12+sum($X18:Z18)))</f>
        <v>10.1</v>
      </c>
      <c r="AA14" s="168">
        <f>((sum($X$15:AA15)+AA12*'Assumptions (Coal)'!$V$29)/(AA12+sum($X18:AA18)))</f>
        <v>10.1</v>
      </c>
      <c r="AB14" s="168">
        <f>((sum($X$15:AB15)+AB12*'Assumptions (Coal)'!$V$29)/(AB12+sum($X18:AB18)))</f>
        <v>10.1</v>
      </c>
      <c r="AC14" s="168">
        <f>((sum($X$15:AC15)+AC12*'Assumptions (Coal)'!$V$29)/(AC12+sum($X18:AC18)))</f>
        <v>10.1</v>
      </c>
      <c r="AD14" s="168">
        <f>((sum($X$15:AD15)+AD12*'Assumptions (Coal)'!$V$29)/(AD12+sum($X18:AD18)))</f>
        <v>10.1</v>
      </c>
      <c r="AE14" s="168">
        <f>((sum($X$15:AE15)+AE12*'Assumptions (Coal)'!$V$29)/(AE12+sum($X18:AE18)))</f>
        <v>10.1</v>
      </c>
      <c r="AF14" s="168">
        <f>((sum($X$15:AF15)+AF12*'Assumptions (Coal)'!$V$29)/(AF12+sum($X18:AF18)))</f>
        <v>10.1</v>
      </c>
      <c r="AG14" s="168">
        <f>((sum($X$15:AG15)+AG12*'Assumptions (Coal)'!$V$29)/(AG12+sum($X18:AG18)))</f>
        <v>10.1</v>
      </c>
      <c r="AH14" s="168">
        <f>((sum($X$15:AH15)+AH12*'Assumptions (Coal)'!$V$29)/(AH12+sum($X18:AH18)))</f>
        <v>10.1</v>
      </c>
      <c r="AI14" s="168">
        <f>((sum($X$15:AI15)+AI12*'Assumptions (Coal)'!$V$29)/(AI12+sum($X18:AI18)))</f>
        <v>10.1</v>
      </c>
      <c r="AJ14" s="168">
        <f>((sum($X$15:AJ15)+AJ12*'Assumptions (Coal)'!$V$29)/(AJ12+sum($X18:AJ18)))</f>
        <v>10.00632989</v>
      </c>
      <c r="AK14" s="168">
        <f>((sum($X$15:AK15)+AK12*'Assumptions (Coal)'!$V$29)/(AK12+sum($X18:AK18)))</f>
        <v>9.857692676</v>
      </c>
      <c r="AL14" s="168">
        <f>((sum($X$15:AL15)+AL12*'Assumptions (Coal)'!$V$29)/(AL12+sum($X18:AL18)))</f>
        <v>9.647415474</v>
      </c>
      <c r="AM14" s="168">
        <f>((sum($X$15:AM15)+AM12*'Assumptions (Coal)'!$V$29)/(AM12+sum($X18:AM18)))</f>
        <v>9.520716809</v>
      </c>
      <c r="AN14" s="168">
        <f>((sum($X$15:AN15)+AN12*'Assumptions (Coal)'!$V$29)/(AN12+sum($X18:AN18)))</f>
        <v>9.520716809</v>
      </c>
      <c r="AO14" s="168">
        <f>((sum($X$15:AO15)+AO12*'Assumptions (Coal)'!$V$29)/(AO12+sum($X18:AO18)))</f>
        <v>9.421963083</v>
      </c>
      <c r="AP14" s="168">
        <f>((sum($X$15:AP15)+AP12*'Assumptions (Coal)'!$V$29)/(AP12+sum($X18:AP18)))</f>
        <v>9.421963083</v>
      </c>
      <c r="AQ14" s="168">
        <f>((sum($X$15:AQ15)+AQ12*'Assumptions (Coal)'!$V$29)/(AQ12+sum($X18:AQ18)))</f>
        <v>9.421963083</v>
      </c>
      <c r="AR14" s="168">
        <f>((sum($X$15:AR15)+AR12*'Assumptions (Coal)'!$V$29)/(AR12+sum($X18:AR18)))</f>
        <v>9.421963083</v>
      </c>
      <c r="AS14" s="168">
        <f>((sum($X$15:AS15)+AS12*'Assumptions (Coal)'!$V$29)/(AS12+sum($X18:AS18)))</f>
        <v>9.421963083</v>
      </c>
      <c r="AT14" s="168">
        <f>((sum($X$15:AT15)+AT12*'Assumptions (Coal)'!$V$29)/(AT12+sum($X18:AT18)))</f>
        <v>9.421963083</v>
      </c>
      <c r="AU14" s="168">
        <f>((sum($X$15:AU15)+AU12*'Assumptions (Coal)'!$V$29)/(AU12+sum($X18:AU18)))</f>
        <v>9.421963083</v>
      </c>
      <c r="AV14" s="168">
        <f>((sum($X$15:AV15)+AV12*'Assumptions (Coal)'!$V$29)/(AV12+sum($X18:AV18)))</f>
        <v>9.421963083</v>
      </c>
      <c r="AW14" s="168">
        <f>((sum($X$15:AW15)+AW12*'Assumptions (Coal)'!$V$29)/(AW12+sum($X18:AW18)))</f>
        <v>9.421963083</v>
      </c>
      <c r="AX14" s="168">
        <f>((sum($X$15:AX15)+AX12*'Assumptions (Coal)'!$V$29)/(AX12+sum($X18:AX18)))</f>
        <v>9.421963083</v>
      </c>
      <c r="AY14" s="168">
        <f>((sum($X$15:AY15)+AY12*'Assumptions (Coal)'!$V$29)/(AY12+sum($X18:AY18)))</f>
        <v>9.421963083</v>
      </c>
      <c r="AZ14" s="168">
        <f>((sum($X$15:AZ15)+AZ12*'Assumptions (Coal)'!$V$29)/(AZ12+sum($X18:AZ18)))</f>
        <v>9.421963083</v>
      </c>
      <c r="BA14" s="168">
        <f>((sum($X$15:BA15)+BA12*'Assumptions (Coal)'!$V$29)/(BA12+sum($X18:BA18)))</f>
        <v>9.421963083</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0</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6029.138872</v>
      </c>
      <c r="AK15" s="168">
        <f>AK18*'Assumptions (Coal)'!AJ22</f>
        <v>9117.370682</v>
      </c>
      <c r="AL15" s="168">
        <f>AL18*'Assumptions (Coal)'!AK22</f>
        <v>12304.25068</v>
      </c>
      <c r="AM15" s="168">
        <f>AM18*'Assumptions (Coal)'!AL22</f>
        <v>6609.450682</v>
      </c>
      <c r="AN15" s="168">
        <f>AN18*'Assumptions (Coal)'!AM22</f>
        <v>0</v>
      </c>
      <c r="AO15" s="168">
        <f>AO18*'Assumptions (Coal)'!AN22</f>
        <v>3289.341365</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3.189968295</v>
      </c>
      <c r="D16" s="160">
        <f>D9*'Assumptions (Coal)'!C44/10^3</f>
        <v>3.2041144</v>
      </c>
      <c r="E16" s="160">
        <f>E9*'Assumptions (Coal)'!D44/10^3</f>
        <v>2.798695261</v>
      </c>
      <c r="F16" s="160">
        <f>F9*'Assumptions (Coal)'!E44/10^3</f>
        <v>3.495715144</v>
      </c>
      <c r="G16" s="160">
        <f>G9*'Assumptions (Coal)'!F44/10^3</f>
        <v>3.880117753</v>
      </c>
      <c r="H16" s="160">
        <f>H9*'Assumptions (Coal)'!G44/10^3</f>
        <v>4.421167949</v>
      </c>
      <c r="I16" s="160">
        <f>I9*'Assumptions (Coal)'!H44/10^3</f>
        <v>4.189276981</v>
      </c>
      <c r="J16" s="160">
        <f>J9*'Assumptions (Coal)'!I44/10^3</f>
        <v>4.276996519</v>
      </c>
      <c r="K16" s="160">
        <f>K9*'Assumptions (Coal)'!J44/10^3</f>
        <v>5.093688376</v>
      </c>
      <c r="L16" s="160">
        <f>L9*'Assumptions (Coal)'!K44/10^3</f>
        <v>3.409689303</v>
      </c>
      <c r="M16" s="160">
        <f>M9*'Assumptions (Coal)'!L44/10^3</f>
        <v>3.813482403</v>
      </c>
      <c r="N16" s="160">
        <f>N9*'Assumptions (Coal)'!M44/10^3</f>
        <v>3.812508971</v>
      </c>
      <c r="O16" s="160">
        <f>O9*'Assumptions (Coal)'!N44/10^3</f>
        <v>3.040911063</v>
      </c>
      <c r="P16" s="160">
        <f>P9*'Assumptions (Coal)'!O44/10^3</f>
        <v>3.570774661</v>
      </c>
      <c r="Q16" s="160">
        <f>Q9*'Assumptions (Coal)'!P44/10^3</f>
        <v>3.810592357</v>
      </c>
      <c r="R16" s="160">
        <f>R9*'Assumptions (Coal)'!Q44/10^3</f>
        <v>2.209376334</v>
      </c>
      <c r="S16" s="160">
        <f>S9*'Assumptions (Coal)'!R44/10^3</f>
        <v>2.294584976</v>
      </c>
      <c r="T16" s="160">
        <f>T9*'Assumptions (Coal)'!S44/10^3</f>
        <v>2.414129054</v>
      </c>
      <c r="U16" s="160">
        <f>U9*'Assumptions (Coal)'!T44/10^3</f>
        <v>2.682457365</v>
      </c>
      <c r="V16" s="160">
        <f>V9*'Assumptions (Coal)'!U44/10^3</f>
        <v>2.719644079</v>
      </c>
      <c r="W16" s="160">
        <f>W9*'Assumptions (Coal)'!V44/10^3</f>
        <v>2.836773037</v>
      </c>
      <c r="X16" s="160">
        <f>X9*'Assumptions (Coal)'!W44/10^3</f>
        <v>2.794291741</v>
      </c>
      <c r="Y16" s="160">
        <f>Y9*'Assumptions (Coal)'!X44/10^3</f>
        <v>2.75550306</v>
      </c>
      <c r="Z16" s="160">
        <f>Z9*'Assumptions (Coal)'!Y44/10^3</f>
        <v>2.734805591</v>
      </c>
      <c r="AA16" s="160">
        <f>AA9*'Assumptions (Coal)'!Z44/10^3</f>
        <v>2.719895374</v>
      </c>
      <c r="AB16" s="160">
        <f>AB9*'Assumptions (Coal)'!AA44/10^3</f>
        <v>2.727849106</v>
      </c>
      <c r="AC16" s="160">
        <f>AC9*'Assumptions (Coal)'!AB44/10^3</f>
        <v>2.70200728</v>
      </c>
      <c r="AD16" s="160">
        <f>AD9*'Assumptions (Coal)'!AC44/10^3</f>
        <v>2.683843863</v>
      </c>
      <c r="AE16" s="160">
        <f>AE9*'Assumptions (Coal)'!AD44/10^3</f>
        <v>2.658470834</v>
      </c>
      <c r="AF16" s="160">
        <f>AF9*'Assumptions (Coal)'!AE44/10^3</f>
        <v>2.633586598</v>
      </c>
      <c r="AG16" s="160">
        <f>AG9*'Assumptions (Coal)'!AF44/10^3</f>
        <v>2.60701002</v>
      </c>
      <c r="AH16" s="160">
        <f>AH9*'Assumptions (Coal)'!AG44/10^3</f>
        <v>2.582326802</v>
      </c>
      <c r="AI16" s="160">
        <f>AI9*'Assumptions (Coal)'!AH44/10^3</f>
        <v>2.545000056</v>
      </c>
      <c r="AJ16" s="160">
        <f>AJ9*'Assumptions (Coal)'!AI44/10^3</f>
        <v>2.504524104</v>
      </c>
      <c r="AK16" s="160">
        <f>AK9*'Assumptions (Coal)'!AJ44/10^3</f>
        <v>2.46243896</v>
      </c>
      <c r="AL16" s="160">
        <f>AL9*'Assumptions (Coal)'!AK44/10^3</f>
        <v>2.422089751</v>
      </c>
      <c r="AM16" s="160">
        <f>AM9*'Assumptions (Coal)'!AL44/10^3</f>
        <v>2.388944115</v>
      </c>
      <c r="AN16" s="160">
        <f>AN9*'Assumptions (Coal)'!AM44/10^3</f>
        <v>2.350977109</v>
      </c>
      <c r="AO16" s="160">
        <f>AO9*'Assumptions (Coal)'!AN44/10^3</f>
        <v>2.316868198</v>
      </c>
      <c r="AP16" s="160">
        <f>AP9*'Assumptions (Coal)'!AO44/10^3</f>
        <v>2.279801092</v>
      </c>
      <c r="AQ16" s="160">
        <f>AQ9*'Assumptions (Coal)'!AP44/10^3</f>
        <v>2.235670318</v>
      </c>
      <c r="AR16" s="160">
        <f>AR9*'Assumptions (Coal)'!AQ44/10^3</f>
        <v>2.186966623</v>
      </c>
      <c r="AS16" s="160">
        <f>AS9*'Assumptions (Coal)'!AR44/10^3</f>
        <v>2.134444684</v>
      </c>
      <c r="AT16" s="160">
        <f>AT9*'Assumptions (Coal)'!AS44/10^3</f>
        <v>2.080689252</v>
      </c>
      <c r="AU16" s="160">
        <f>AU9*'Assumptions (Coal)'!AT44/10^3</f>
        <v>2.025780732</v>
      </c>
      <c r="AV16" s="160">
        <f>AV9*'Assumptions (Coal)'!AU44/10^3</f>
        <v>1.967895476</v>
      </c>
      <c r="AW16" s="160">
        <f>AW9*'Assumptions (Coal)'!AV44/10^3</f>
        <v>1.902700326</v>
      </c>
      <c r="AX16" s="160">
        <f>AX9*'Assumptions (Coal)'!AW44/10^3</f>
        <v>1.840326128</v>
      </c>
      <c r="AY16" s="160">
        <f>AY9*'Assumptions (Coal)'!AX44/10^3</f>
        <v>1.798714686</v>
      </c>
      <c r="AZ16" s="160">
        <f>AZ9*'Assumptions (Coal)'!AY44/10^3</f>
        <v>1.735803392</v>
      </c>
      <c r="BA16" s="160">
        <f>BA9*'Assumptions (Coal)'!AZ44/10^3</f>
        <v>1.658125063</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0.2664961334</v>
      </c>
      <c r="K17" s="160">
        <f>K8*'Assumptions (Coal)'!J47*'Assumptions (Coal)'!J46*365/10^9</f>
        <v>0.2708657482</v>
      </c>
      <c r="L17" s="160">
        <f>L8*'Assumptions (Coal)'!K47*'Assumptions (Coal)'!K46*365/10^9</f>
        <v>0.3134694928</v>
      </c>
      <c r="M17" s="160">
        <f>M8*'Assumptions (Coal)'!L47*'Assumptions (Coal)'!L46*365/10^9</f>
        <v>0.240371177</v>
      </c>
      <c r="N17" s="160">
        <f>N8*'Assumptions (Coal)'!M47*'Assumptions (Coal)'!M46*365/10^9</f>
        <v>0.2485293616</v>
      </c>
      <c r="O17" s="160">
        <f>O8*'Assumptions (Coal)'!N47*'Assumptions (Coal)'!N46*365/10^9</f>
        <v>0.2575274336</v>
      </c>
      <c r="P17" s="160">
        <f>P8*'Assumptions (Coal)'!O47*'Assumptions (Coal)'!O46*365/10^9</f>
        <v>0.2226835089</v>
      </c>
      <c r="Q17" s="160">
        <f>Q8*'Assumptions (Coal)'!P47*'Assumptions (Coal)'!P46*365/10^9</f>
        <v>0.2472033077</v>
      </c>
      <c r="R17" s="160">
        <f>R8*'Assumptions (Coal)'!Q47*'Assumptions (Coal)'!Q46*365/10^9</f>
        <v>0.2652705279</v>
      </c>
      <c r="S17" s="160">
        <f>S8*'Assumptions (Coal)'!R47*'Assumptions (Coal)'!R46*365/10^9</f>
        <v>0.2185538585</v>
      </c>
      <c r="T17" s="160">
        <f>T8*'Assumptions (Coal)'!S47*'Assumptions (Coal)'!S46*365/10^9</f>
        <v>0.233899131</v>
      </c>
      <c r="U17" s="160">
        <f>U8*'Assumptions (Coal)'!T47*'Assumptions (Coal)'!T46*365/10^9</f>
        <v>0.2283135891</v>
      </c>
      <c r="V17" s="160">
        <f>V8*'Assumptions (Coal)'!U47*'Assumptions (Coal)'!U46*365/10^9</f>
        <v>0.2343737195</v>
      </c>
      <c r="W17" s="160">
        <f>W8*'Assumptions (Coal)'!V47*'Assumptions (Coal)'!V46*365/10^9</f>
        <v>0.2376228256</v>
      </c>
      <c r="X17" s="160">
        <f>X8*'Assumptions (Coal)'!W47*'Assumptions (Coal)'!W46*365/10^9</f>
        <v>0.2344032728</v>
      </c>
      <c r="Y17" s="160">
        <f>Y8*'Assumptions (Coal)'!X47*'Assumptions (Coal)'!X46*365/10^9</f>
        <v>0.2314992907</v>
      </c>
      <c r="Z17" s="160">
        <f>Z8*'Assumptions (Coal)'!Y47*'Assumptions (Coal)'!Y46*365/10^9</f>
        <v>0.2301243297</v>
      </c>
      <c r="AA17" s="160">
        <f>AA8*'Assumptions (Coal)'!Z47*'Assumptions (Coal)'!Z46*365/10^9</f>
        <v>0.2292494086</v>
      </c>
      <c r="AB17" s="160">
        <f>AB8*'Assumptions (Coal)'!AA47*'Assumptions (Coal)'!AA46*365/10^9</f>
        <v>0.2303198333</v>
      </c>
      <c r="AC17" s="160">
        <f>AC8*'Assumptions (Coal)'!AB47*'Assumptions (Coal)'!AB46*365/10^9</f>
        <v>0.2285546801</v>
      </c>
      <c r="AD17" s="160">
        <f>AD8*'Assumptions (Coal)'!AC47*'Assumptions (Coal)'!AC46*365/10^9</f>
        <v>0.227454215</v>
      </c>
      <c r="AE17" s="160">
        <f>AE8*'Assumptions (Coal)'!AD47*'Assumptions (Coal)'!AD46*365/10^9</f>
        <v>0.2257592233</v>
      </c>
      <c r="AF17" s="160">
        <f>AF8*'Assumptions (Coal)'!AE47*'Assumptions (Coal)'!AE46*365/10^9</f>
        <v>0.2241224301</v>
      </c>
      <c r="AG17" s="160">
        <f>AG8*'Assumptions (Coal)'!AF47*'Assumptions (Coal)'!AF46*365/10^9</f>
        <v>0.222359517</v>
      </c>
      <c r="AH17" s="160">
        <f>AH8*'Assumptions (Coal)'!AG47*'Assumptions (Coal)'!AG46*365/10^9</f>
        <v>0.2207776411</v>
      </c>
      <c r="AI17" s="160">
        <f>AI8*'Assumptions (Coal)'!AH47*'Assumptions (Coal)'!AH46*365/10^9</f>
        <v>0.2181338171</v>
      </c>
      <c r="AJ17" s="160">
        <f>AJ8*'Assumptions (Coal)'!AI47*'Assumptions (Coal)'!AI46*365/10^9</f>
        <v>0.2152373664</v>
      </c>
      <c r="AK17" s="160">
        <f>AK8*'Assumptions (Coal)'!AJ47*'Assumptions (Coal)'!AJ46*365/10^9</f>
        <v>0.2122204734</v>
      </c>
      <c r="AL17" s="160">
        <f>AL8*'Assumptions (Coal)'!AK47*'Assumptions (Coal)'!AK46*365/10^9</f>
        <v>0.2093728907</v>
      </c>
      <c r="AM17" s="160">
        <f>AM8*'Assumptions (Coal)'!AL47*'Assumptions (Coal)'!AL46*365/10^9</f>
        <v>0.2071722422</v>
      </c>
      <c r="AN17" s="160">
        <f>AN8*'Assumptions (Coal)'!AM47*'Assumptions (Coal)'!AM46*365/10^9</f>
        <v>0.2045809803</v>
      </c>
      <c r="AO17" s="160">
        <f>AO8*'Assumptions (Coal)'!AN47*'Assumptions (Coal)'!AN46*365/10^9</f>
        <v>0.2023557894</v>
      </c>
      <c r="AP17" s="160">
        <f>AP8*'Assumptions (Coal)'!AO47*'Assumptions (Coal)'!AO46*365/10^9</f>
        <v>0.1999063801</v>
      </c>
      <c r="AQ17" s="160">
        <f>AQ8*'Assumptions (Coal)'!AP47*'Assumptions (Coal)'!AP46*365/10^9</f>
        <v>0.1968721885</v>
      </c>
      <c r="AR17" s="160">
        <f>AR8*'Assumptions (Coal)'!AQ47*'Assumptions (Coal)'!AQ46*365/10^9</f>
        <v>0.1934696913</v>
      </c>
      <c r="AS17" s="160">
        <f>AS8*'Assumptions (Coal)'!AR47*'Assumptions (Coal)'!AR46*365/10^9</f>
        <v>0.1897647302</v>
      </c>
      <c r="AT17" s="160">
        <f>AT8*'Assumptions (Coal)'!AS47*'Assumptions (Coal)'!AS46*365/10^9</f>
        <v>0.1859879558</v>
      </c>
      <c r="AU17" s="160">
        <f>AU8*'Assumptions (Coal)'!AT47*'Assumptions (Coal)'!AT46*365/10^9</f>
        <v>0.1821502243</v>
      </c>
      <c r="AV17" s="160">
        <f>AV8*'Assumptions (Coal)'!AU47*'Assumptions (Coal)'!AU46*365/10^9</f>
        <v>0.1780910035</v>
      </c>
      <c r="AW17" s="160">
        <f>AW8*'Assumptions (Coal)'!AV47*'Assumptions (Coal)'!AV46*365/10^9</f>
        <v>0.1734173019</v>
      </c>
      <c r="AX17" s="160">
        <f>AX8*'Assumptions (Coal)'!AW47*'Assumptions (Coal)'!AW46*365/10^9</f>
        <v>0.1690527985</v>
      </c>
      <c r="AY17" s="160">
        <f>AY8*'Assumptions (Coal)'!AX47*'Assumptions (Coal)'!AX46*365/10^9</f>
        <v>0.1666758653</v>
      </c>
      <c r="AZ17" s="160">
        <f>AZ8*'Assumptions (Coal)'!AY47*'Assumptions (Coal)'!AY46*365/10^9</f>
        <v>0.1624193321</v>
      </c>
      <c r="BA17" s="160">
        <f>BA8*'Assumptions (Coal)'!AZ47*'Assumptions (Coal)'!AZ46*365/10^9</f>
        <v>0.1568586031</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720.0</v>
      </c>
      <c r="N18" s="172">
        <v>0.0</v>
      </c>
      <c r="O18" s="172">
        <v>609.0</v>
      </c>
      <c r="P18" s="172">
        <v>0.0</v>
      </c>
      <c r="Q18" s="172">
        <v>0.0</v>
      </c>
      <c r="R18" s="172">
        <v>0.0</v>
      </c>
      <c r="S18" s="172">
        <v>0.0</v>
      </c>
      <c r="T18" s="172">
        <v>0.0</v>
      </c>
      <c r="U18" s="172">
        <v>0.0</v>
      </c>
      <c r="V18" s="172">
        <v>0.0</v>
      </c>
      <c r="W18" s="173">
        <v>0.0</v>
      </c>
      <c r="X18" s="148">
        <f t="shared" ref="X18:BA18" si="6">if(X8&gt;X7,X8-X7,0)</f>
        <v>0</v>
      </c>
      <c r="Y18" s="148">
        <f t="shared" si="6"/>
        <v>0</v>
      </c>
      <c r="Z18" s="148">
        <f t="shared" si="6"/>
        <v>0</v>
      </c>
      <c r="AA18" s="148">
        <f t="shared" si="6"/>
        <v>0</v>
      </c>
      <c r="AB18" s="148">
        <f t="shared" si="6"/>
        <v>0</v>
      </c>
      <c r="AC18" s="148">
        <f t="shared" si="6"/>
        <v>0</v>
      </c>
      <c r="AD18" s="148">
        <f t="shared" si="6"/>
        <v>0</v>
      </c>
      <c r="AE18" s="148">
        <f t="shared" si="6"/>
        <v>0</v>
      </c>
      <c r="AF18" s="148">
        <f t="shared" si="6"/>
        <v>0</v>
      </c>
      <c r="AG18" s="148">
        <f t="shared" si="6"/>
        <v>0</v>
      </c>
      <c r="AH18" s="148">
        <f t="shared" si="6"/>
        <v>0</v>
      </c>
      <c r="AI18" s="148">
        <f t="shared" si="6"/>
        <v>0</v>
      </c>
      <c r="AJ18" s="148">
        <f t="shared" si="6"/>
        <v>655.3411817</v>
      </c>
      <c r="AK18" s="148">
        <f t="shared" si="6"/>
        <v>991.0185524</v>
      </c>
      <c r="AL18" s="148">
        <f t="shared" si="6"/>
        <v>1337.418552</v>
      </c>
      <c r="AM18" s="148">
        <f t="shared" si="6"/>
        <v>718.4185524</v>
      </c>
      <c r="AN18" s="148">
        <f t="shared" si="6"/>
        <v>0</v>
      </c>
      <c r="AO18" s="148">
        <f t="shared" si="6"/>
        <v>357.5371049</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0.3823629328</v>
      </c>
      <c r="H20" s="176">
        <f t="shared" si="7"/>
        <v>0.3942731925</v>
      </c>
      <c r="I20" s="176">
        <f t="shared" si="7"/>
        <v>0.7497862415</v>
      </c>
      <c r="J20" s="176">
        <f t="shared" si="7"/>
        <v>0.7699277973</v>
      </c>
      <c r="K20" s="176">
        <f t="shared" si="7"/>
        <v>0.7849038829</v>
      </c>
      <c r="L20" s="176">
        <f t="shared" si="7"/>
        <v>0.7908874922</v>
      </c>
      <c r="M20" s="176">
        <f t="shared" si="7"/>
        <v>0.3666387724</v>
      </c>
      <c r="N20" s="176">
        <f t="shared" si="7"/>
        <v>0.3742975433</v>
      </c>
      <c r="O20" s="176">
        <f t="shared" si="7"/>
        <v>0</v>
      </c>
      <c r="P20" s="176">
        <f t="shared" si="7"/>
        <v>0</v>
      </c>
      <c r="Q20" s="176">
        <f t="shared" si="7"/>
        <v>0</v>
      </c>
      <c r="R20" s="176">
        <f t="shared" si="7"/>
        <v>0</v>
      </c>
      <c r="S20" s="176">
        <f t="shared" si="7"/>
        <v>0</v>
      </c>
      <c r="T20" s="176">
        <f t="shared" si="7"/>
        <v>0</v>
      </c>
      <c r="U20" s="176">
        <f t="shared" si="7"/>
        <v>0</v>
      </c>
      <c r="V20" s="176">
        <f t="shared" si="7"/>
        <v>0</v>
      </c>
      <c r="W20" s="176">
        <f t="shared" si="7"/>
        <v>0</v>
      </c>
      <c r="X20" s="176">
        <f t="shared" si="7"/>
        <v>0</v>
      </c>
      <c r="Y20" s="176">
        <f t="shared" si="7"/>
        <v>0</v>
      </c>
      <c r="Z20" s="176">
        <f t="shared" si="7"/>
        <v>0</v>
      </c>
      <c r="AA20" s="176">
        <f t="shared" si="7"/>
        <v>0</v>
      </c>
      <c r="AB20" s="176">
        <f t="shared" si="7"/>
        <v>0</v>
      </c>
      <c r="AC20" s="176">
        <f t="shared" si="7"/>
        <v>0</v>
      </c>
      <c r="AD20" s="176">
        <f t="shared" si="7"/>
        <v>0.6627056916</v>
      </c>
      <c r="AE20" s="176">
        <f t="shared" si="7"/>
        <v>1.689684542</v>
      </c>
      <c r="AF20" s="176">
        <f t="shared" si="7"/>
        <v>3.10666377</v>
      </c>
      <c r="AG20" s="176">
        <f t="shared" si="7"/>
        <v>3.906529564</v>
      </c>
      <c r="AH20" s="176">
        <f t="shared" si="7"/>
        <v>3.960531878</v>
      </c>
      <c r="AI20" s="176">
        <f t="shared" si="7"/>
        <v>4.400254822</v>
      </c>
      <c r="AJ20" s="176">
        <f t="shared" si="7"/>
        <v>3.739187768</v>
      </c>
      <c r="AK20" s="176">
        <f t="shared" si="7"/>
        <v>2.688176699</v>
      </c>
      <c r="AL20" s="176">
        <f t="shared" si="7"/>
        <v>1.215127489</v>
      </c>
      <c r="AM20" s="176">
        <f t="shared" si="7"/>
        <v>0.4087922071</v>
      </c>
      <c r="AN20" s="176">
        <f t="shared" si="7"/>
        <v>0.4144447816</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0.3823629328</v>
      </c>
      <c r="H31" s="177">
        <f>IF($M$18&gt;0,'Assumptions (Coal)'!$V$14*Model!$M$18*'Assumptions (Coal)'!G$2/10^9,0)</f>
        <v>0.3942731925</v>
      </c>
      <c r="I31" s="177">
        <f>IF($M$18&gt;0,'Assumptions (Coal)'!$V$14*Model!$M$18*'Assumptions (Coal)'!H$2/10^9,0)</f>
        <v>0.4062047358</v>
      </c>
      <c r="J31" s="177">
        <f>IF($M$18&gt;0,'Assumptions (Coal)'!$V$14*Model!$M$18*'Assumptions (Coal)'!I$2/10^9,0)</f>
        <v>0.4171166396</v>
      </c>
      <c r="K31" s="177">
        <f>IF($M$18&gt;0,'Assumptions (Coal)'!$V$14*Model!$M$18*'Assumptions (Coal)'!J$2/10^9,0)</f>
        <v>0.4252300946</v>
      </c>
      <c r="L31" s="177">
        <f>IF($M$18&gt;0,'Assumptions (Coal)'!$V$14*Model!$M$18*'Assumptions (Coal)'!K$2/10^9,0)</f>
        <v>0.4284717791</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0.3435815057</v>
      </c>
      <c r="J33" s="160">
        <f>IF($O$18&gt;0,'Assumptions (Coal)'!$V$14*Model!$O$18*'Assumptions (Coal)'!I$2/10^9,0)</f>
        <v>0.3528111577</v>
      </c>
      <c r="K33" s="160">
        <f>IF($O$18&gt;0,'Assumptions (Coal)'!$V$14*Model!$O$18*'Assumptions (Coal)'!J$2/10^9,0)</f>
        <v>0.3596737883</v>
      </c>
      <c r="L33" s="160">
        <f>IF($O$18&gt;0,'Assumptions (Coal)'!$V$14*Model!$O$18*'Assumptions (Coal)'!K$2/10^9,0)</f>
        <v>0.3624157131</v>
      </c>
      <c r="M33" s="160">
        <f>IF($O$18&gt;0,'Assumptions (Coal)'!$V$14*Model!$O$18*'Assumptions (Coal)'!L$2/10^9,0)</f>
        <v>0.3666387724</v>
      </c>
      <c r="N33" s="160">
        <f>IF($O$18&gt;0,'Assumptions (Coal)'!$V$14*Model!$O$18*'Assumptions (Coal)'!M$2/10^9,0)</f>
        <v>0.3742975433</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v>
      </c>
      <c r="S42" s="160">
        <f>IF($X$18&gt;0,'Assumptions (Coal)'!$V$14*Model!$X$18*'Assumptions (Coal)'!R$2/10^9,0)</f>
        <v>0</v>
      </c>
      <c r="T42" s="160">
        <f>IF($X$18&gt;0,'Assumptions (Coal)'!$V$14*Model!$X$18*'Assumptions (Coal)'!S$2/10^9,0)</f>
        <v>0</v>
      </c>
      <c r="U42" s="160">
        <f>IF($X$18&gt;0,'Assumptions (Coal)'!$V$14*Model!$X$18*'Assumptions (Coal)'!T$2/10^9,0)</f>
        <v>0</v>
      </c>
      <c r="V42" s="160">
        <f>IF($X$18&gt;0,'Assumptions (Coal)'!$V$14*Model!$X$18*'Assumptions (Coal)'!U$2/10^9,0)</f>
        <v>0</v>
      </c>
      <c r="W42" s="160">
        <f>IF($X$18&gt;0,'Assumptions (Coal)'!$V$14*Model!$X$18*'Assumptions (Coal)'!V$2/10^9,0)</f>
        <v>0</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0.6627056916</v>
      </c>
      <c r="AE54" s="177">
        <f>IF($AJ$18&gt;0,'Assumptions (Coal)'!$V$14*Model!$AJ$18*'Assumptions (Coal)'!AD$2/10^9,0)</f>
        <v>0.6725868239</v>
      </c>
      <c r="AF54" s="177">
        <f>IF($AJ$18&gt;0,'Assumptions (Coal)'!$V$14*Model!$AJ$18*'Assumptions (Coal)'!AE$2/10^9,0)</f>
        <v>0.6823310953</v>
      </c>
      <c r="AG54" s="177">
        <f>IF($AJ$18&gt;0,'Assumptions (Coal)'!$V$14*Model!$AJ$18*'Assumptions (Coal)'!AF$2/10^9,0)</f>
        <v>0.6915109628</v>
      </c>
      <c r="AH54" s="177">
        <f>IF($AJ$18&gt;0,'Assumptions (Coal)'!$V$14*Model!$AJ$18*'Assumptions (Coal)'!AG$2/10^9,0)</f>
        <v>0.7010701359</v>
      </c>
      <c r="AI54" s="177">
        <f>IF($AJ$18&gt;0,'Assumptions (Coal)'!$V$14*Model!$AJ$18*'Assumptions (Coal)'!AH$2/10^9,0)</f>
        <v>0.7103096495</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1.017097718</v>
      </c>
      <c r="AF55" s="160">
        <f>IF($AK$18&gt;0,'Assumptions (Coal)'!$V$14*Model!$AK$18*'Assumptions (Coal)'!AE$2/10^9,0)</f>
        <v>1.031833178</v>
      </c>
      <c r="AG55" s="160">
        <f>IF($AK$18&gt;0,'Assumptions (Coal)'!$V$14*Model!$AK$18*'Assumptions (Coal)'!AF$2/10^9,0)</f>
        <v>1.045715137</v>
      </c>
      <c r="AH55" s="160">
        <f>IF($AK$18&gt;0,'Assumptions (Coal)'!$V$14*Model!$AK$18*'Assumptions (Coal)'!AG$2/10^9,0)</f>
        <v>1.060170688</v>
      </c>
      <c r="AI55" s="160">
        <f>IF($AK$18&gt;0,'Assumptions (Coal)'!$V$14*Model!$AK$18*'Assumptions (Coal)'!AH$2/10^9,0)</f>
        <v>1.074142844</v>
      </c>
      <c r="AJ55" s="160">
        <f>IF($AK$18&gt;0,'Assumptions (Coal)'!$V$14*Model!$AK$18*'Assumptions (Coal)'!AI$2/10^9,0)</f>
        <v>1.088477361</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1.392499497</v>
      </c>
      <c r="AG56" s="160">
        <f>IF($AL$18&gt;0,'Assumptions (Coal)'!$V$14*Model!$AL$18*'Assumptions (Coal)'!AF$2/10^9,0)</f>
        <v>1.411233746</v>
      </c>
      <c r="AH56" s="160">
        <f>IF($AL$18&gt;0,'Assumptions (Coal)'!$V$14*Model!$AL$18*'Assumptions (Coal)'!AG$2/10^9,0)</f>
        <v>1.430742081</v>
      </c>
      <c r="AI56" s="160">
        <f>IF($AL$18&gt;0,'Assumptions (Coal)'!$V$14*Model!$AL$18*'Assumptions (Coal)'!AH$2/10^9,0)</f>
        <v>1.449598056</v>
      </c>
      <c r="AJ56" s="160">
        <f>IF($AL$18&gt;0,'Assumptions (Coal)'!$V$14*Model!$AL$18*'Assumptions (Coal)'!AI$2/10^9,0)</f>
        <v>1.468943051</v>
      </c>
      <c r="AK56" s="160">
        <f>IF($AL$18&gt;0,'Assumptions (Coal)'!$V$14*Model!$AL$18*'Assumptions (Coal)'!AJ$2/10^9,0)</f>
        <v>1.489705731</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0.7580697182</v>
      </c>
      <c r="AH57" s="160">
        <f>IF($AM$18&gt;0,'Assumptions (Coal)'!$V$14*Model!$AM$18*'Assumptions (Coal)'!AG$2/10^9,0)</f>
        <v>0.768548973</v>
      </c>
      <c r="AI57" s="160">
        <f>IF($AM$18&gt;0,'Assumptions (Coal)'!$V$14*Model!$AM$18*'Assumptions (Coal)'!AH$2/10^9,0)</f>
        <v>0.7786778009</v>
      </c>
      <c r="AJ57" s="160">
        <f>IF($AM$18&gt;0,'Assumptions (Coal)'!$V$14*Model!$AM$18*'Assumptions (Coal)'!AI$2/10^9,0)</f>
        <v>0.7890693147</v>
      </c>
      <c r="AK57" s="160">
        <f>IF($AM$18&gt;0,'Assumptions (Coal)'!$V$14*Model!$AM$18*'Assumptions (Coal)'!AJ$2/10^9,0)</f>
        <v>0.8002223631</v>
      </c>
      <c r="AL57" s="160">
        <f>IF($AM$18&gt;0,'Assumptions (Coal)'!$V$14*Model!$AM$18*'Assumptions (Coal)'!AK$2/10^9,0)</f>
        <v>0.8113439676</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0.3875264713</v>
      </c>
      <c r="AJ59" s="160">
        <f>IF($AO$18&gt;0,'Assumptions (Coal)'!$V$14*Model!$AO$18*'Assumptions (Coal)'!AI$2/10^9,0)</f>
        <v>0.3926980412</v>
      </c>
      <c r="AK59" s="160">
        <f>IF($AO$18&gt;0,'Assumptions (Coal)'!$V$14*Model!$AO$18*'Assumptions (Coal)'!AJ$2/10^9,0)</f>
        <v>0.3982486059</v>
      </c>
      <c r="AL59" s="160">
        <f>IF($AO$18&gt;0,'Assumptions (Coal)'!$V$14*Model!$AO$18*'Assumptions (Coal)'!AK$2/10^9,0)</f>
        <v>0.4037835218</v>
      </c>
      <c r="AM59" s="160">
        <f>IF($AO$18&gt;0,'Assumptions (Coal)'!$V$14*Model!$AO$18*'Assumptions (Coal)'!AL$2/10^9,0)</f>
        <v>0.4087922071</v>
      </c>
      <c r="AN59" s="160">
        <f>IF($AO$18&gt;0,'Assumptions (Coal)'!$V$14*Model!$AO$18*'Assumptions (Coal)'!AM$2/10^9,0)</f>
        <v>0.4144447816</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0.1529451731</v>
      </c>
      <c r="H81" s="177">
        <f>'Assumptions (Coal)'!$V$5*Model!H20</f>
        <v>0.157709277</v>
      </c>
      <c r="I81" s="177">
        <f>'Assumptions (Coal)'!$V$5*Model!I20</f>
        <v>0.2999144966</v>
      </c>
      <c r="J81" s="177">
        <f>'Assumptions (Coal)'!$V$5*Model!J20</f>
        <v>0.3079711189</v>
      </c>
      <c r="K81" s="177">
        <f>'Assumptions (Coal)'!$V$5*Model!K20</f>
        <v>0.3139615531</v>
      </c>
      <c r="L81" s="177">
        <f>'Assumptions (Coal)'!$V$5*Model!L20</f>
        <v>0.3163549969</v>
      </c>
      <c r="M81" s="177">
        <f>'Assumptions (Coal)'!$V$5*Model!M20</f>
        <v>0.146655509</v>
      </c>
      <c r="N81" s="177">
        <f>'Assumptions (Coal)'!$V$5*Model!N20</f>
        <v>0.1497190173</v>
      </c>
      <c r="O81" s="177">
        <f>'Assumptions (Coal)'!$V$5*Model!O20</f>
        <v>0</v>
      </c>
      <c r="P81" s="177">
        <f>'Assumptions (Coal)'!$V$5*Model!P20</f>
        <v>0</v>
      </c>
      <c r="Q81" s="177">
        <f>'Assumptions (Coal)'!$V$5*Model!Q20</f>
        <v>0</v>
      </c>
      <c r="R81" s="177">
        <f>'Assumptions (Coal)'!$V$5*Model!R20</f>
        <v>0</v>
      </c>
      <c r="S81" s="177">
        <f>'Assumptions (Coal)'!$V$5*Model!S20</f>
        <v>0</v>
      </c>
      <c r="T81" s="177">
        <f>'Assumptions (Coal)'!$V$5*Model!T20</f>
        <v>0</v>
      </c>
      <c r="U81" s="177">
        <f>'Assumptions (Coal)'!$V$5*Model!U20</f>
        <v>0</v>
      </c>
      <c r="V81" s="177">
        <f>'Assumptions (Coal)'!$V$5*Model!V20</f>
        <v>0</v>
      </c>
      <c r="W81" s="177">
        <f>'Assumptions (Coal)'!$V$5*Model!W20</f>
        <v>0</v>
      </c>
      <c r="X81" s="177">
        <f>'Assumptions (Coal)'!$V$5*Model!X20</f>
        <v>0</v>
      </c>
      <c r="Y81" s="177">
        <f>'Assumptions (Coal)'!$V$5*Model!Y20</f>
        <v>0</v>
      </c>
      <c r="Z81" s="177">
        <f>'Assumptions (Coal)'!$V$5*Model!Z20</f>
        <v>0</v>
      </c>
      <c r="AA81" s="177">
        <f>'Assumptions (Coal)'!$V$5*Model!AA20</f>
        <v>0</v>
      </c>
      <c r="AB81" s="177">
        <f>'Assumptions (Coal)'!$V$5*Model!AB20</f>
        <v>0</v>
      </c>
      <c r="AC81" s="177">
        <f>'Assumptions (Coal)'!$V$5*Model!AC20</f>
        <v>0</v>
      </c>
      <c r="AD81" s="177">
        <f>'Assumptions (Coal)'!$V$5*Model!AD20</f>
        <v>0.2650822766</v>
      </c>
      <c r="AE81" s="177">
        <f>'Assumptions (Coal)'!$V$5*Model!AE20</f>
        <v>0.6758738169</v>
      </c>
      <c r="AF81" s="177">
        <f>'Assumptions (Coal)'!$V$5*Model!AF20</f>
        <v>1.242665508</v>
      </c>
      <c r="AG81" s="177">
        <f>'Assumptions (Coal)'!$V$5*Model!AG20</f>
        <v>1.562611826</v>
      </c>
      <c r="AH81" s="177">
        <f>'Assumptions (Coal)'!$V$5*Model!AH20</f>
        <v>1.584212751</v>
      </c>
      <c r="AI81" s="177">
        <f>'Assumptions (Coal)'!$V$5*Model!AI20</f>
        <v>1.760101929</v>
      </c>
      <c r="AJ81" s="177">
        <f>'Assumptions (Coal)'!$V$5*Model!AJ20</f>
        <v>1.495675107</v>
      </c>
      <c r="AK81" s="177">
        <f>'Assumptions (Coal)'!$V$5*Model!AK20</f>
        <v>1.07527068</v>
      </c>
      <c r="AL81" s="177">
        <f>'Assumptions (Coal)'!$V$5*Model!AL20</f>
        <v>0.4860509958</v>
      </c>
      <c r="AM81" s="177">
        <f>'Assumptions (Coal)'!$V$5*Model!AM20</f>
        <v>0.1635168828</v>
      </c>
      <c r="AN81" s="177">
        <f>'Assumptions (Coal)'!$V$5*Model!AN20</f>
        <v>0.1657779126</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0.2294177597</v>
      </c>
      <c r="H82" s="176">
        <f>'Assumptions (Coal)'!$V$6*Model!H20</f>
        <v>0.2365639155</v>
      </c>
      <c r="I82" s="176">
        <f>'Assumptions (Coal)'!$V$6*Model!I20</f>
        <v>0.4498717449</v>
      </c>
      <c r="J82" s="176">
        <f>'Assumptions (Coal)'!$V$6*Model!J20</f>
        <v>0.4619566784</v>
      </c>
      <c r="K82" s="176">
        <f>'Assumptions (Coal)'!$V$6*Model!K20</f>
        <v>0.4709423297</v>
      </c>
      <c r="L82" s="176">
        <f>'Assumptions (Coal)'!$V$6*Model!L20</f>
        <v>0.4745324953</v>
      </c>
      <c r="M82" s="176">
        <f>'Assumptions (Coal)'!$V$6*Model!M20</f>
        <v>0.2199832635</v>
      </c>
      <c r="N82" s="176">
        <f>'Assumptions (Coal)'!$V$6*Model!N20</f>
        <v>0.224578526</v>
      </c>
      <c r="O82" s="176">
        <f>'Assumptions (Coal)'!$V$6*Model!O20</f>
        <v>0</v>
      </c>
      <c r="P82" s="176">
        <f>'Assumptions (Coal)'!$V$6*Model!P20</f>
        <v>0</v>
      </c>
      <c r="Q82" s="176">
        <f>'Assumptions (Coal)'!$V$6*Model!Q20</f>
        <v>0</v>
      </c>
      <c r="R82" s="176">
        <f>'Assumptions (Coal)'!$V$6*Model!R20</f>
        <v>0</v>
      </c>
      <c r="S82" s="176">
        <f>'Assumptions (Coal)'!$V$6*Model!S20</f>
        <v>0</v>
      </c>
      <c r="T82" s="176">
        <f>'Assumptions (Coal)'!$V$6*Model!T20</f>
        <v>0</v>
      </c>
      <c r="U82" s="176">
        <f>'Assumptions (Coal)'!$V$6*Model!U20</f>
        <v>0</v>
      </c>
      <c r="V82" s="176">
        <f>'Assumptions (Coal)'!$V$6*Model!V20</f>
        <v>0</v>
      </c>
      <c r="W82" s="176">
        <f>'Assumptions (Coal)'!$V$6*Model!W20</f>
        <v>0</v>
      </c>
      <c r="X82" s="176">
        <f>'Assumptions (Coal)'!$V$6*Model!X20</f>
        <v>0</v>
      </c>
      <c r="Y82" s="176">
        <f>'Assumptions (Coal)'!$V$6*Model!Y20</f>
        <v>0</v>
      </c>
      <c r="Z82" s="176">
        <f>'Assumptions (Coal)'!$V$6*Model!Z20</f>
        <v>0</v>
      </c>
      <c r="AA82" s="176">
        <f>'Assumptions (Coal)'!$V$6*Model!AA20</f>
        <v>0</v>
      </c>
      <c r="AB82" s="176">
        <f>'Assumptions (Coal)'!$V$6*Model!AB20</f>
        <v>0</v>
      </c>
      <c r="AC82" s="176">
        <f>'Assumptions (Coal)'!$V$6*Model!AC20</f>
        <v>0</v>
      </c>
      <c r="AD82" s="176">
        <f>'Assumptions (Coal)'!$V$6*Model!AD20</f>
        <v>0.3976234149</v>
      </c>
      <c r="AE82" s="176">
        <f>'Assumptions (Coal)'!$V$6*Model!AE20</f>
        <v>1.013810725</v>
      </c>
      <c r="AF82" s="176">
        <f>'Assumptions (Coal)'!$V$6*Model!AF20</f>
        <v>1.863998262</v>
      </c>
      <c r="AG82" s="176">
        <f>'Assumptions (Coal)'!$V$6*Model!AG20</f>
        <v>2.343917738</v>
      </c>
      <c r="AH82" s="176">
        <f>'Assumptions (Coal)'!$V$6*Model!AH20</f>
        <v>2.376319127</v>
      </c>
      <c r="AI82" s="176">
        <f>'Assumptions (Coal)'!$V$6*Model!AI20</f>
        <v>2.640152893</v>
      </c>
      <c r="AJ82" s="176">
        <f>'Assumptions (Coal)'!$V$6*Model!AJ20</f>
        <v>2.243512661</v>
      </c>
      <c r="AK82" s="176">
        <f>'Assumptions (Coal)'!$V$6*Model!AK20</f>
        <v>1.61290602</v>
      </c>
      <c r="AL82" s="176">
        <f>'Assumptions (Coal)'!$V$6*Model!AL20</f>
        <v>0.7290764937</v>
      </c>
      <c r="AM82" s="176">
        <f>'Assumptions (Coal)'!$V$6*Model!AM20</f>
        <v>0.2452753243</v>
      </c>
      <c r="AN82" s="176">
        <f>'Assumptions (Coal)'!$V$6*Model!AN20</f>
        <v>0.2486668689</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-0.04634583165</v>
      </c>
      <c r="N83" s="177">
        <f t="array" ref="N83">SUM(IF(ISERROR(N84:N135),"",N84:N135))</f>
        <v>-0.04854725865</v>
      </c>
      <c r="O83" s="177">
        <f t="array" ref="O83">SUM(IF(ISERROR(O84:O135),"",O84:O135))</f>
        <v>-0.09164132956</v>
      </c>
      <c r="P83" s="177">
        <f t="array" ref="P83">SUM(IF(ISERROR(P84:P135),"",P84:P135))</f>
        <v>-0.09599429272</v>
      </c>
      <c r="Q83" s="177">
        <f t="array" ref="Q83">SUM(IF(ISERROR(Q84:Q135),"",Q84:Q135))</f>
        <v>-0.1005540216</v>
      </c>
      <c r="R83" s="177">
        <f t="array" ref="R83">SUM(IF(ISERROR(R84:R135),"",R84:R135))</f>
        <v>-0.1053303376</v>
      </c>
      <c r="S83" s="177">
        <f t="array" ref="S83">SUM(IF(ISERROR(S84:S135),"",S84:S135))</f>
        <v>-0.1103335287</v>
      </c>
      <c r="T83" s="177">
        <f t="array" ref="T83">SUM(IF(ISERROR(T84:T135),"",T84:T135))</f>
        <v>-0.1155743713</v>
      </c>
      <c r="U83" s="177">
        <f t="array" ref="U83">SUM(IF(ISERROR(U84:U135),"",U84:U135))</f>
        <v>-0.1210641539</v>
      </c>
      <c r="V83" s="177">
        <f t="array" ref="V83">SUM(IF(ISERROR(V84:V135),"",V84:V135))</f>
        <v>-0.1268147012</v>
      </c>
      <c r="W83" s="177">
        <f t="array" ref="W83">SUM(IF(ISERROR(W84:W135),"",W84:W135))</f>
        <v>-0.1328383996</v>
      </c>
      <c r="X83" s="177">
        <f t="array" ref="X83">SUM(IF(ISERROR(X84:X135),"",X84:X135))</f>
        <v>-0.1391482235</v>
      </c>
      <c r="Y83" s="177">
        <f t="array" ref="Y83">SUM(IF(ISERROR(Y84:Y135),"",Y84:Y135))</f>
        <v>-0.1457577642</v>
      </c>
      <c r="Z83" s="177">
        <f t="array" ref="Z83">SUM(IF(ISERROR(Z84:Z135),"",Z84:Z135))</f>
        <v>-0.152681258</v>
      </c>
      <c r="AA83" s="177">
        <f t="array" ref="AA83">SUM(IF(ISERROR(AA84:AA135),"",AA84:AA135))</f>
        <v>-0.1599336177</v>
      </c>
      <c r="AB83" s="177">
        <f t="array" ref="AB83">SUM(IF(ISERROR(AB84:AB135),"",AB84:AB135))</f>
        <v>-0.07456510479</v>
      </c>
      <c r="AC83" s="177">
        <f t="array" ref="AC83">SUM(IF(ISERROR(AC84:AC135),"",AC84:AC135))</f>
        <v>-0.07810694726</v>
      </c>
      <c r="AD83" s="177">
        <f t="array" ref="AD83">SUM(IF(ISERROR(AD84:AD135),"",AD84:AD135))</f>
        <v>0</v>
      </c>
      <c r="AE83" s="177">
        <f t="array" ref="AE83">SUM(IF(ISERROR(AE84:AE135),"",AE84:AE135))</f>
        <v>0</v>
      </c>
      <c r="AF83" s="177">
        <f t="array" ref="AF83">SUM(IF(ISERROR(AF84:AF135),"",AF84:AF135))</f>
        <v>0</v>
      </c>
      <c r="AG83" s="177">
        <f t="array" ref="AG83">SUM(IF(ISERROR(AG84:AG135),"",AG84:AG135))</f>
        <v>0</v>
      </c>
      <c r="AH83" s="177">
        <f t="array" ref="AH83">SUM(IF(ISERROR(AH84:AH135),"",AH84:AH135))</f>
        <v>0</v>
      </c>
      <c r="AI83" s="177">
        <f t="array" ref="AI83">SUM(IF(ISERROR(AI84:AI135),"",AI84:AI135))</f>
        <v>0</v>
      </c>
      <c r="AJ83" s="177">
        <f t="array" ref="AJ83">SUM(IF(ISERROR(AJ84:AJ135),"",AJ84:AJ135))</f>
        <v>-0.07783014496</v>
      </c>
      <c r="AK83" s="177">
        <f t="array" ref="AK83">SUM(IF(ISERROR(AK84:AK135),"",AK84:AK135))</f>
        <v>-0.2008536921</v>
      </c>
      <c r="AL83" s="177">
        <f t="array" ref="AL83">SUM(IF(ISERROR(AL84:AL135),"",AL84:AL135))</f>
        <v>-0.3736419005</v>
      </c>
      <c r="AM83" s="177">
        <f t="array" ref="AM83">SUM(IF(ISERROR(AM84:AM135),"",AM84:AM135))</f>
        <v>-0.4802776723</v>
      </c>
      <c r="AN83" s="177">
        <f t="array" ref="AN83">SUM(IF(ISERROR(AN84:AN135),"",AN84:AN135))</f>
        <v>-0.5030908618</v>
      </c>
      <c r="AO83" s="177">
        <f t="array" ref="AO83">SUM(IF(ISERROR(AO84:AO135),"",AO84:AO135))</f>
        <v>-0.5724237329</v>
      </c>
      <c r="AP83" s="177">
        <f t="array" ref="AP83">SUM(IF(ISERROR(AP84:AP135),"",AP84:AP135))</f>
        <v>-0.5996138602</v>
      </c>
      <c r="AQ83" s="177">
        <f t="array" ref="AQ83">SUM(IF(ISERROR(AQ84:AQ135),"",AQ84:AQ135))</f>
        <v>-0.6280955186</v>
      </c>
      <c r="AR83" s="177">
        <f t="array" ref="AR83">SUM(IF(ISERROR(AR84:AR135),"",AR84:AR135))</f>
        <v>-0.6579300557</v>
      </c>
      <c r="AS83" s="177">
        <f t="array" ref="AS83">SUM(IF(ISERROR(AS84:AS135),"",AS84:AS135))</f>
        <v>-0.6891817333</v>
      </c>
      <c r="AT83" s="177">
        <f t="array" ref="AT83">SUM(IF(ISERROR(AT84:AT135),"",AT84:AT135))</f>
        <v>-0.7219178657</v>
      </c>
      <c r="AU83" s="177">
        <f t="array" ref="AU83">SUM(IF(ISERROR(AU84:AU135),"",AU84:AU135))</f>
        <v>-0.7562089643</v>
      </c>
      <c r="AV83" s="177">
        <f t="array" ref="AV83">SUM(IF(ISERROR(AV84:AV135),"",AV84:AV135))</f>
        <v>-0.7921288901</v>
      </c>
      <c r="AW83" s="177">
        <f t="array" ref="AW83">SUM(IF(ISERROR(AW84:AW135),"",AW84:AW135))</f>
        <v>-0.8297550124</v>
      </c>
      <c r="AX83" s="177">
        <f t="array" ref="AX83">SUM(IF(ISERROR(AX84:AX135),"",AX84:AX135))</f>
        <v>-0.8691683755</v>
      </c>
      <c r="AY83" s="177">
        <f t="array" ref="AY83">SUM(IF(ISERROR(AY84:AY135),"",AY84:AY135))</f>
        <v>-0.7543339555</v>
      </c>
      <c r="AZ83" s="177">
        <f t="array" ref="AZ83">SUM(IF(ISERROR(AZ84:AZ135),"",AZ84:AZ135))</f>
        <v>-0.5508069015</v>
      </c>
      <c r="BA83" s="177">
        <f t="array" ref="BA83">SUM(IF(ISERROR(BA84:BA135),"",BA84:BA135))</f>
        <v>-0.2495108503</v>
      </c>
      <c r="BB83" s="177">
        <f t="array" ref="BB83">SUM(IF(ISERROR(BB84:BB135),"",BB84:BB135))</f>
        <v>-0.08306212349</v>
      </c>
      <c r="BC83" s="177">
        <f t="array" ref="BC83">SUM(IF(ISERROR(BC84:BC135),"",BC84:BC135))</f>
        <v>-0.08700757436</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-0.04634583165</v>
      </c>
      <c r="N94" s="177">
        <f>IF($M$18&gt;0,PPMT('Assumptions (Coal)'!$V$7,Model!X$1,'Assumptions (Coal)'!$V$10,'Assumptions (Coal)'!$V$5*Model!$M$18*AVERAGE('Assumptions (Coal)'!$F$2:$K$2)/10^9),0)</f>
        <v>-0.04854725865</v>
      </c>
      <c r="O94" s="160">
        <f>IF($M$18&gt;0,PPMT('Assumptions (Coal)'!$V$7,Model!Y$1,'Assumptions (Coal)'!$V$10,'Assumptions (Coal)'!$V$5*Model!$M$18*AVERAGE('Assumptions (Coal)'!$F$2:$K$2)/10^9),0)</f>
        <v>-0.05085325343</v>
      </c>
      <c r="P94" s="160">
        <f>IF($M$18&gt;0,PPMT('Assumptions (Coal)'!$V$7,Model!Z$1,'Assumptions (Coal)'!$V$10,'Assumptions (Coal)'!$V$5*Model!$M$18*AVERAGE('Assumptions (Coal)'!$F$2:$K$2)/10^9),0)</f>
        <v>-0.05326878297</v>
      </c>
      <c r="Q94" s="160">
        <f>IF($M$18&gt;0,PPMT('Assumptions (Coal)'!$V$7,Model!AA$1,'Assumptions (Coal)'!$V$10,'Assumptions (Coal)'!$V$5*Model!$M$18*AVERAGE('Assumptions (Coal)'!$F$2:$K$2)/10^9),0)</f>
        <v>-0.05579905016</v>
      </c>
      <c r="R94" s="160">
        <f>IF($M$18&gt;0,PPMT('Assumptions (Coal)'!$V$7,Model!AB$1,'Assumptions (Coal)'!$V$10,'Assumptions (Coal)'!$V$5*Model!$M$18*AVERAGE('Assumptions (Coal)'!$F$2:$K$2)/10^9),0)</f>
        <v>-0.05844950505</v>
      </c>
      <c r="S94" s="160">
        <f>IF($M$18&gt;0,PPMT('Assumptions (Coal)'!$V$7,Model!AC$1,'Assumptions (Coal)'!$V$10,'Assumptions (Coal)'!$V$5*Model!$M$18*AVERAGE('Assumptions (Coal)'!$F$2:$K$2)/10^9),0)</f>
        <v>-0.06122585654</v>
      </c>
      <c r="T94" s="160">
        <f>IF($M$18&gt;0,PPMT('Assumptions (Coal)'!$V$7,Model!AD$1,'Assumptions (Coal)'!$V$10,'Assumptions (Coal)'!$V$5*Model!$M$18*AVERAGE('Assumptions (Coal)'!$F$2:$K$2)/10^9),0)</f>
        <v>-0.06413408472</v>
      </c>
      <c r="U94" s="160">
        <f>IF($M$18&gt;0,PPMT('Assumptions (Coal)'!$V$7,Model!AE$1,'Assumptions (Coal)'!$V$10,'Assumptions (Coal)'!$V$5*Model!$M$18*AVERAGE('Assumptions (Coal)'!$F$2:$K$2)/10^9),0)</f>
        <v>-0.06718045375</v>
      </c>
      <c r="V94" s="160">
        <f>IF($M$18&gt;0,PPMT('Assumptions (Coal)'!$V$7,Model!AF$1,'Assumptions (Coal)'!$V$10,'Assumptions (Coal)'!$V$5*Model!$M$18*AVERAGE('Assumptions (Coal)'!$F$2:$K$2)/10^9),0)</f>
        <v>-0.0703715253</v>
      </c>
      <c r="W94" s="160">
        <f>IF($M$18&gt;0,PPMT('Assumptions (Coal)'!$V$7,Model!AG$1,'Assumptions (Coal)'!$V$10,'Assumptions (Coal)'!$V$5*Model!$M$18*AVERAGE('Assumptions (Coal)'!$F$2:$K$2)/10^9),0)</f>
        <v>-0.07371417275</v>
      </c>
      <c r="X94" s="160">
        <f>IF($M$18&gt;0,PPMT('Assumptions (Coal)'!$V$7,Model!AH$1,'Assumptions (Coal)'!$V$10,'Assumptions (Coal)'!$V$5*Model!$M$18*AVERAGE('Assumptions (Coal)'!$F$2:$K$2)/10^9),0)</f>
        <v>-0.07721559596</v>
      </c>
      <c r="Y94" s="160">
        <f>IF($M$18&gt;0,PPMT('Assumptions (Coal)'!$V$7,Model!AI$1,'Assumptions (Coal)'!$V$10,'Assumptions (Coal)'!$V$5*Model!$M$18*AVERAGE('Assumptions (Coal)'!$F$2:$K$2)/10^9),0)</f>
        <v>-0.08088333676</v>
      </c>
      <c r="Z94" s="160">
        <f>IF($M$18&gt;0,PPMT('Assumptions (Coal)'!$V$7,Model!AJ$1,'Assumptions (Coal)'!$V$10,'Assumptions (Coal)'!$V$5*Model!$M$18*AVERAGE('Assumptions (Coal)'!$F$2:$K$2)/10^9),0)</f>
        <v>-0.08472529526</v>
      </c>
      <c r="AA94" s="160">
        <f>IF($M$18&gt;0,PPMT('Assumptions (Coal)'!$V$7,Model!AK$1,'Assumptions (Coal)'!$V$10,'Assumptions (Coal)'!$V$5*Model!$M$18*AVERAGE('Assumptions (Coal)'!$F$2:$K$2)/10^9),0)</f>
        <v>-0.08874974679</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-0.04078807613</v>
      </c>
      <c r="P96" s="160">
        <f>IF($O$18&gt;0,PPMT('Assumptions (Coal)'!$V$7,Model!X$1,'Assumptions (Coal)'!$V$10,'Assumptions (Coal)'!$V$5*Model!$O$18*AVERAGE('Assumptions (Coal)'!$H$2:$M$2)/10^9),0)</f>
        <v>-0.04272550974</v>
      </c>
      <c r="Q96" s="160">
        <f>IF($O$18&gt;0,PPMT('Assumptions (Coal)'!$V$7,Model!Y$1,'Assumptions (Coal)'!$V$10,'Assumptions (Coal)'!$V$5*Model!$O$18*AVERAGE('Assumptions (Coal)'!$H$2:$M$2)/10^9),0)</f>
        <v>-0.04475497146</v>
      </c>
      <c r="R96" s="160">
        <f>IF($O$18&gt;0,PPMT('Assumptions (Coal)'!$V$7,Model!Z$1,'Assumptions (Coal)'!$V$10,'Assumptions (Coal)'!$V$5*Model!$O$18*AVERAGE('Assumptions (Coal)'!$H$2:$M$2)/10^9),0)</f>
        <v>-0.0468808326</v>
      </c>
      <c r="S96" s="160">
        <f>IF($O$18&gt;0,PPMT('Assumptions (Coal)'!$V$7,Model!AA$1,'Assumptions (Coal)'!$V$10,'Assumptions (Coal)'!$V$5*Model!$O$18*AVERAGE('Assumptions (Coal)'!$H$2:$M$2)/10^9),0)</f>
        <v>-0.04910767215</v>
      </c>
      <c r="T96" s="160">
        <f>IF($O$18&gt;0,PPMT('Assumptions (Coal)'!$V$7,Model!AB$1,'Assumptions (Coal)'!$V$10,'Assumptions (Coal)'!$V$5*Model!$O$18*AVERAGE('Assumptions (Coal)'!$H$2:$M$2)/10^9),0)</f>
        <v>-0.05144028658</v>
      </c>
      <c r="U96" s="160">
        <f>IF($O$18&gt;0,PPMT('Assumptions (Coal)'!$V$7,Model!AC$1,'Assumptions (Coal)'!$V$10,'Assumptions (Coal)'!$V$5*Model!$O$18*AVERAGE('Assumptions (Coal)'!$H$2:$M$2)/10^9),0)</f>
        <v>-0.05388370019</v>
      </c>
      <c r="V96" s="160">
        <f>IF($O$18&gt;0,PPMT('Assumptions (Coal)'!$V$7,Model!AD$1,'Assumptions (Coal)'!$V$10,'Assumptions (Coal)'!$V$5*Model!$O$18*AVERAGE('Assumptions (Coal)'!$H$2:$M$2)/10^9),0)</f>
        <v>-0.05644317595</v>
      </c>
      <c r="W96" s="160">
        <f>IF($O$18&gt;0,PPMT('Assumptions (Coal)'!$V$7,Model!AE$1,'Assumptions (Coal)'!$V$10,'Assumptions (Coal)'!$V$5*Model!$O$18*AVERAGE('Assumptions (Coal)'!$H$2:$M$2)/10^9),0)</f>
        <v>-0.05912422681</v>
      </c>
      <c r="X96" s="160">
        <f>IF($O$18&gt;0,PPMT('Assumptions (Coal)'!$V$7,Model!AF$1,'Assumptions (Coal)'!$V$10,'Assumptions (Coal)'!$V$5*Model!$O$18*AVERAGE('Assumptions (Coal)'!$H$2:$M$2)/10^9),0)</f>
        <v>-0.06193262758</v>
      </c>
      <c r="Y96" s="160">
        <f>IF($O$18&gt;0,PPMT('Assumptions (Coal)'!$V$7,Model!AG$1,'Assumptions (Coal)'!$V$10,'Assumptions (Coal)'!$V$5*Model!$O$18*AVERAGE('Assumptions (Coal)'!$H$2:$M$2)/10^9),0)</f>
        <v>-0.06487442739</v>
      </c>
      <c r="Z96" s="160">
        <f>IF($O$18&gt;0,PPMT('Assumptions (Coal)'!$V$7,Model!AH$1,'Assumptions (Coal)'!$V$10,'Assumptions (Coal)'!$V$5*Model!$O$18*AVERAGE('Assumptions (Coal)'!$H$2:$M$2)/10^9),0)</f>
        <v>-0.06795596269</v>
      </c>
      <c r="AA96" s="160">
        <f>IF($O$18&gt;0,PPMT('Assumptions (Coal)'!$V$7,Model!AI$1,'Assumptions (Coal)'!$V$10,'Assumptions (Coal)'!$V$5*Model!$O$18*AVERAGE('Assumptions (Coal)'!$H$2:$M$2)/10^9),0)</f>
        <v>-0.07118387092</v>
      </c>
      <c r="AB96" s="160">
        <f>IF($O$18&gt;0,PPMT('Assumptions (Coal)'!$V$7,Model!AJ$1,'Assumptions (Coal)'!$V$10,'Assumptions (Coal)'!$V$5*Model!$O$18*AVERAGE('Assumptions (Coal)'!$H$2:$M$2)/10^9),0)</f>
        <v>-0.07456510479</v>
      </c>
      <c r="AC96" s="160">
        <f>IF($O$18&gt;0,PPMT('Assumptions (Coal)'!$V$7,Model!AK$1,'Assumptions (Coal)'!$V$10,'Assumptions (Coal)'!$V$5*Model!$O$18*AVERAGE('Assumptions (Coal)'!$H$2:$M$2)/10^9),0)</f>
        <v>-0.07810694726</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v>
      </c>
      <c r="Y105" s="160">
        <f>IF($X$18&gt;0,PPMT('Assumptions (Coal)'!$V$7,Model!X1,'Assumptions (Coal)'!$V$10,'Assumptions (Coal)'!$V$5*Model!$X$18*average('Assumptions (Coal)'!$Q$2:$V$2)/10^9),0)</f>
        <v>0</v>
      </c>
      <c r="Z105" s="160">
        <f>IF($X$18&gt;0,PPMT('Assumptions (Coal)'!$V$7,Model!Y1,'Assumptions (Coal)'!$V$10,'Assumptions (Coal)'!$V$5*Model!$X$18*average('Assumptions (Coal)'!$Q$2:$V$2)/10^9),0)</f>
        <v>0</v>
      </c>
      <c r="AA105" s="160">
        <f>IF($X$18&gt;0,PPMT('Assumptions (Coal)'!$V$7,Model!Z1,'Assumptions (Coal)'!$V$10,'Assumptions (Coal)'!$V$5*Model!$X$18*average('Assumptions (Coal)'!$Q$2:$V$2)/10^9),0)</f>
        <v>0</v>
      </c>
      <c r="AB105" s="160">
        <f>IF($X$18&gt;0,PPMT('Assumptions (Coal)'!$V$7,Model!AA1,'Assumptions (Coal)'!$V$10,'Assumptions (Coal)'!$V$5*Model!$X$18*average('Assumptions (Coal)'!$Q$2:$V$2)/10^9),0)</f>
        <v>0</v>
      </c>
      <c r="AC105" s="160">
        <f>IF($X$18&gt;0,PPMT('Assumptions (Coal)'!$V$7,Model!AB1,'Assumptions (Coal)'!$V$10,'Assumptions (Coal)'!$V$5*Model!$X$18*average('Assumptions (Coal)'!$Q$2:$V$2)/10^9),0)</f>
        <v>0</v>
      </c>
      <c r="AD105" s="160">
        <f>IF($X$18&gt;0,PPMT('Assumptions (Coal)'!$V$7,Model!AC1,'Assumptions (Coal)'!$V$10,'Assumptions (Coal)'!$V$5*Model!$X$18*average('Assumptions (Coal)'!$Q$2:$V$2)/10^9),0)</f>
        <v>0</v>
      </c>
      <c r="AE105" s="160">
        <f>IF($X$18&gt;0,PPMT('Assumptions (Coal)'!$V$7,Model!AD1,'Assumptions (Coal)'!$V$10,'Assumptions (Coal)'!$V$5*Model!$X$18*average('Assumptions (Coal)'!$Q$2:$V$2)/10^9),0)</f>
        <v>0</v>
      </c>
      <c r="AF105" s="160">
        <f>IF($X$18&gt;0,PPMT('Assumptions (Coal)'!$V$7,Model!AE1,'Assumptions (Coal)'!$V$10,'Assumptions (Coal)'!$V$5*Model!$X$18*average('Assumptions (Coal)'!$Q$2:$V$2)/10^9),0)</f>
        <v>0</v>
      </c>
      <c r="AG105" s="160">
        <f>IF($X$18&gt;0,PPMT('Assumptions (Coal)'!$V$7,Model!AF1,'Assumptions (Coal)'!$V$10,'Assumptions (Coal)'!$V$5*Model!$X$18*average('Assumptions (Coal)'!$Q$2:$V$2)/10^9),0)</f>
        <v>0</v>
      </c>
      <c r="AH105" s="160">
        <f>IF($X$18&gt;0,PPMT('Assumptions (Coal)'!$V$7,Model!AG1,'Assumptions (Coal)'!$V$10,'Assumptions (Coal)'!$V$5*Model!$X$18*average('Assumptions (Coal)'!$Q$2:$V$2)/10^9),0)</f>
        <v>0</v>
      </c>
      <c r="AI105" s="160">
        <f>IF($X$18&gt;0,PPMT('Assumptions (Coal)'!$V$7,Model!AH1,'Assumptions (Coal)'!$V$10,'Assumptions (Coal)'!$V$5*Model!$X$18*average('Assumptions (Coal)'!$Q$2:$V$2)/10^9),0)</f>
        <v>0</v>
      </c>
      <c r="AJ105" s="160">
        <f>IF($X$18&gt;0,PPMT('Assumptions (Coal)'!$V$7,Model!AI1,'Assumptions (Coal)'!$V$10,'Assumptions (Coal)'!$V$5*Model!$X$18*average('Assumptions (Coal)'!$Q$2:$V$2)/10^9),0)</f>
        <v>0</v>
      </c>
      <c r="AK105" s="160">
        <f>IF($X$18&gt;0,PPMT('Assumptions (Coal)'!$V$7,Model!AJ1,'Assumptions (Coal)'!$V$10,'Assumptions (Coal)'!$V$5*Model!$X$18*average('Assumptions (Coal)'!$Q$2:$V$2)/10^9),0)</f>
        <v>0</v>
      </c>
      <c r="AL105" s="160">
        <f>IF($X$18&gt;0,PPMT('Assumptions (Coal)'!$V$7,Model!AK1,'Assumptions (Coal)'!$V$10,'Assumptions (Coal)'!$V$5*Model!$X$18*average('Assumptions (Coal)'!$Q$2:$V$2)/10^9),0)</f>
        <v>0</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-0.07783014496</v>
      </c>
      <c r="AK117" s="177">
        <f>IF($AJ$18&gt;0,PPMT('Assumptions (Coal)'!$V$7,Model!X1,'Assumptions (Coal)'!$V$10,'Assumptions (Coal)'!$V$5*Model!$AJ$18*AVERAGE('Assumptions (Coal)'!$AC$2:$AH$2)/10^9),0)</f>
        <v>-0.08152707684</v>
      </c>
      <c r="AL117" s="177">
        <f>IF($AJ$18&gt;0,PPMT('Assumptions (Coal)'!$V$7,Model!Y1,'Assumptions (Coal)'!$V$10,'Assumptions (Coal)'!$V$5*Model!$AJ$18*AVERAGE('Assumptions (Coal)'!$AC$2:$AH$2)/10^9),0)</f>
        <v>-0.08539961299</v>
      </c>
      <c r="AM117" s="177">
        <f>IF($AJ$18&gt;0,PPMT('Assumptions (Coal)'!$V$7,Model!Z1,'Assumptions (Coal)'!$V$10,'Assumptions (Coal)'!$V$5*Model!$AJ$18*AVERAGE('Assumptions (Coal)'!$AC$2:$AH$2)/10^9),0)</f>
        <v>-0.08945609461</v>
      </c>
      <c r="AN117" s="177">
        <f>IF($AJ$18&gt;0,PPMT('Assumptions (Coal)'!$V$7,Model!AA1,'Assumptions (Coal)'!$V$10,'Assumptions (Coal)'!$V$5*Model!$AJ$18*AVERAGE('Assumptions (Coal)'!$AC$2:$AH$2)/10^9),0)</f>
        <v>-0.0937052591</v>
      </c>
      <c r="AO117" s="177">
        <f>IF($AJ$18&gt;0,PPMT('Assumptions (Coal)'!$V$7,Model!AB1,'Assumptions (Coal)'!$V$10,'Assumptions (Coal)'!$V$5*Model!$AJ$18*AVERAGE('Assumptions (Coal)'!$AC$2:$AH$2)/10^9),0)</f>
        <v>-0.09815625891</v>
      </c>
      <c r="AP117" s="177">
        <f>IF($AJ$18&gt;0,PPMT('Assumptions (Coal)'!$V$7,Model!AC1,'Assumptions (Coal)'!$V$10,'Assumptions (Coal)'!$V$5*Model!$AJ$18*AVERAGE('Assumptions (Coal)'!$AC$2:$AH$2)/10^9),0)</f>
        <v>-0.1028186812</v>
      </c>
      <c r="AQ117" s="177">
        <f>IF($AJ$18&gt;0,PPMT('Assumptions (Coal)'!$V$7,Model!AD1,'Assumptions (Coal)'!$V$10,'Assumptions (Coal)'!$V$5*Model!$AJ$18*AVERAGE('Assumptions (Coal)'!$AC$2:$AH$2)/10^9),0)</f>
        <v>-0.1077025686</v>
      </c>
      <c r="AR117" s="177">
        <f>IF($AJ$18&gt;0,PPMT('Assumptions (Coal)'!$V$7,Model!AE1,'Assumptions (Coal)'!$V$10,'Assumptions (Coal)'!$V$5*Model!$AJ$18*AVERAGE('Assumptions (Coal)'!$AC$2:$AH$2)/10^9),0)</f>
        <v>-0.1128184406</v>
      </c>
      <c r="AS117" s="177">
        <f>IF($AJ$18&gt;0,PPMT('Assumptions (Coal)'!$V$7,Model!AF1,'Assumptions (Coal)'!$V$10,'Assumptions (Coal)'!$V$5*Model!$AJ$18*AVERAGE('Assumptions (Coal)'!$AC$2:$AH$2)/10^9),0)</f>
        <v>-0.1181773165</v>
      </c>
      <c r="AT117" s="177">
        <f>IF($AJ$18&gt;0,PPMT('Assumptions (Coal)'!$V$7,Model!AG1,'Assumptions (Coal)'!$V$10,'Assumptions (Coal)'!$V$5*Model!$AJ$18*AVERAGE('Assumptions (Coal)'!$AC$2:$AH$2)/10^9),0)</f>
        <v>-0.123790739</v>
      </c>
      <c r="AU117" s="177">
        <f>IF($AJ$18&gt;0,PPMT('Assumptions (Coal)'!$V$7,Model!AH1,'Assumptions (Coal)'!$V$10,'Assumptions (Coal)'!$V$5*Model!$AJ$18*AVERAGE('Assumptions (Coal)'!$AC$2:$AH$2)/10^9),0)</f>
        <v>-0.1296707991</v>
      </c>
      <c r="AV117" s="177">
        <f>IF($AJ$18&gt;0,PPMT('Assumptions (Coal)'!$V$7,Model!AI1,'Assumptions (Coal)'!$V$10,'Assumptions (Coal)'!$V$5*Model!$AJ$18*AVERAGE('Assumptions (Coal)'!$AC$2:$AH$2)/10^9),0)</f>
        <v>-0.1358301621</v>
      </c>
      <c r="AW117" s="177">
        <f>IF($AJ$18&gt;0,PPMT('Assumptions (Coal)'!$V$7,Model!AJ1,'Assumptions (Coal)'!$V$10,'Assumptions (Coal)'!$V$5*Model!$AJ$18*AVERAGE('Assumptions (Coal)'!$AC$2:$AH$2)/10^9),0)</f>
        <v>-0.1422820948</v>
      </c>
      <c r="AX117" s="177">
        <f>IF($AJ$18&gt;0,PPMT('Assumptions (Coal)'!$V$7,Model!AK1,'Assumptions (Coal)'!$V$10,'Assumptions (Coal)'!$V$5*Model!$AJ$18*AVERAGE('Assumptions (Coal)'!$AC$2:$AH$2)/10^9),0)</f>
        <v>-0.1490404943</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-0.1193266153</v>
      </c>
      <c r="AL118" s="160">
        <f>IF($AK$18&gt;0,PPMT('Assumptions (Coal)'!$V$7,Model!X1,'Assumptions (Coal)'!$V$10,'Assumptions (Coal)'!$V$5*Model!$AK$18*AVERAGE('Assumptions (Coal)'!$AD$2:$AI$2)/10^9),0)</f>
        <v>-0.1249946295</v>
      </c>
      <c r="AM118" s="160">
        <f>IF($AK$18&gt;0,PPMT('Assumptions (Coal)'!$V$7,Model!Y1,'Assumptions (Coal)'!$V$10,'Assumptions (Coal)'!$V$5*Model!$AK$18*AVERAGE('Assumptions (Coal)'!$AD$2:$AI$2)/10^9),0)</f>
        <v>-0.1309318744</v>
      </c>
      <c r="AN118" s="160">
        <f>IF($AK$18&gt;0,PPMT('Assumptions (Coal)'!$V$7,Model!Z1,'Assumptions (Coal)'!$V$10,'Assumptions (Coal)'!$V$5*Model!$AK$18*AVERAGE('Assumptions (Coal)'!$AD$2:$AI$2)/10^9),0)</f>
        <v>-0.1371511384</v>
      </c>
      <c r="AO118" s="160">
        <f>IF($AK$18&gt;0,PPMT('Assumptions (Coal)'!$V$7,Model!AA1,'Assumptions (Coal)'!$V$10,'Assumptions (Coal)'!$V$5*Model!$AK$18*AVERAGE('Assumptions (Coal)'!$AD$2:$AI$2)/10^9),0)</f>
        <v>-0.1436658175</v>
      </c>
      <c r="AP118" s="160">
        <f>IF($AK$18&gt;0,PPMT('Assumptions (Coal)'!$V$7,Model!AB1,'Assumptions (Coal)'!$V$10,'Assumptions (Coal)'!$V$5*Model!$AK$18*AVERAGE('Assumptions (Coal)'!$AD$2:$AI$2)/10^9),0)</f>
        <v>-0.1504899438</v>
      </c>
      <c r="AQ118" s="160">
        <f>IF($AK$18&gt;0,PPMT('Assumptions (Coal)'!$V$7,Model!AC1,'Assumptions (Coal)'!$V$10,'Assumptions (Coal)'!$V$5*Model!$AK$18*AVERAGE('Assumptions (Coal)'!$AD$2:$AI$2)/10^9),0)</f>
        <v>-0.1576382162</v>
      </c>
      <c r="AR118" s="160">
        <f>IF($AK$18&gt;0,PPMT('Assumptions (Coal)'!$V$7,Model!AD1,'Assumptions (Coal)'!$V$10,'Assumptions (Coal)'!$V$5*Model!$AK$18*AVERAGE('Assumptions (Coal)'!$AD$2:$AI$2)/10^9),0)</f>
        <v>-0.1651260315</v>
      </c>
      <c r="AS118" s="160">
        <f>IF($AK$18&gt;0,PPMT('Assumptions (Coal)'!$V$7,Model!AE1,'Assumptions (Coal)'!$V$10,'Assumptions (Coal)'!$V$5*Model!$AK$18*AVERAGE('Assumptions (Coal)'!$AD$2:$AI$2)/10^9),0)</f>
        <v>-0.1729695179</v>
      </c>
      <c r="AT118" s="160">
        <f>IF($AK$18&gt;0,PPMT('Assumptions (Coal)'!$V$7,Model!AF1,'Assumptions (Coal)'!$V$10,'Assumptions (Coal)'!$V$5*Model!$AK$18*AVERAGE('Assumptions (Coal)'!$AD$2:$AI$2)/10^9),0)</f>
        <v>-0.18118557</v>
      </c>
      <c r="AU118" s="160">
        <f>IF($AK$18&gt;0,PPMT('Assumptions (Coal)'!$V$7,Model!AG1,'Assumptions (Coal)'!$V$10,'Assumptions (Coal)'!$V$5*Model!$AK$18*AVERAGE('Assumptions (Coal)'!$AD$2:$AI$2)/10^9),0)</f>
        <v>-0.1897918846</v>
      </c>
      <c r="AV118" s="160">
        <f>IF($AK$18&gt;0,PPMT('Assumptions (Coal)'!$V$7,Model!AH1,'Assumptions (Coal)'!$V$10,'Assumptions (Coal)'!$V$5*Model!$AK$18*AVERAGE('Assumptions (Coal)'!$AD$2:$AI$2)/10^9),0)</f>
        <v>-0.1988069991</v>
      </c>
      <c r="AW118" s="160">
        <f>IF($AK$18&gt;0,PPMT('Assumptions (Coal)'!$V$7,Model!AI1,'Assumptions (Coal)'!$V$10,'Assumptions (Coal)'!$V$5*Model!$AK$18*AVERAGE('Assumptions (Coal)'!$AD$2:$AI$2)/10^9),0)</f>
        <v>-0.2082503316</v>
      </c>
      <c r="AX118" s="160">
        <f>IF($AK$18&gt;0,PPMT('Assumptions (Coal)'!$V$7,Model!AJ1,'Assumptions (Coal)'!$V$10,'Assumptions (Coal)'!$V$5*Model!$AK$18*AVERAGE('Assumptions (Coal)'!$AD$2:$AI$2)/10^9),0)</f>
        <v>-0.2181422224</v>
      </c>
      <c r="AY118" s="160">
        <f>IF($AK$18&gt;0,PPMT('Assumptions (Coal)'!$V$7,Model!AK1,'Assumptions (Coal)'!$V$10,'Assumptions (Coal)'!$V$5*Model!$AK$18*AVERAGE('Assumptions (Coal)'!$AD$2:$AI$2)/10^9),0)</f>
        <v>-0.2285039779</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-0.163247658</v>
      </c>
      <c r="AM119" s="177">
        <f>IF($AL$18&gt;0,PPMT('Assumptions (Coal)'!$V$7,Model!X1,'Assumptions (Coal)'!$V$10,'Assumptions (Coal)'!$V$5*Model!$AL$18*AVERAGE('Assumptions (Coal)'!$AE$2:$AJ$2)/10^9),0)</f>
        <v>-0.1710019217</v>
      </c>
      <c r="AN119" s="177">
        <f>IF($AL$18&gt;0,PPMT('Assumptions (Coal)'!$V$7,Model!Y1,'Assumptions (Coal)'!$V$10,'Assumptions (Coal)'!$V$5*Model!$AL$18*AVERAGE('Assumptions (Coal)'!$AE$2:$AJ$2)/10^9),0)</f>
        <v>-0.179124513</v>
      </c>
      <c r="AO119" s="177">
        <f>IF($AL$18&gt;0,PPMT('Assumptions (Coal)'!$V$7,Model!Z1,'Assumptions (Coal)'!$V$10,'Assumptions (Coal)'!$V$5*Model!$AL$18*AVERAGE('Assumptions (Coal)'!$AE$2:$AJ$2)/10^9),0)</f>
        <v>-0.1876329274</v>
      </c>
      <c r="AP119" s="177">
        <f>IF($AL$18&gt;0,PPMT('Assumptions (Coal)'!$V$7,Model!AA1,'Assumptions (Coal)'!$V$10,'Assumptions (Coal)'!$V$5*Model!$AL$18*AVERAGE('Assumptions (Coal)'!$AE$2:$AJ$2)/10^9),0)</f>
        <v>-0.1965454914</v>
      </c>
      <c r="AQ119" s="177">
        <f>IF($AL$18&gt;0,PPMT('Assumptions (Coal)'!$V$7,Model!AB1,'Assumptions (Coal)'!$V$10,'Assumptions (Coal)'!$V$5*Model!$AL$18*AVERAGE('Assumptions (Coal)'!$AE$2:$AJ$2)/10^9),0)</f>
        <v>-0.2058814023</v>
      </c>
      <c r="AR119" s="177">
        <f>IF($AL$18&gt;0,PPMT('Assumptions (Coal)'!$V$7,Model!AC1,'Assumptions (Coal)'!$V$10,'Assumptions (Coal)'!$V$5*Model!$AL$18*AVERAGE('Assumptions (Coal)'!$AE$2:$AJ$2)/10^9),0)</f>
        <v>-0.2156607689</v>
      </c>
      <c r="AS119" s="177">
        <f>IF($AL$18&gt;0,PPMT('Assumptions (Coal)'!$V$7,Model!AD1,'Assumptions (Coal)'!$V$10,'Assumptions (Coal)'!$V$5*Model!$AL$18*AVERAGE('Assumptions (Coal)'!$AE$2:$AJ$2)/10^9),0)</f>
        <v>-0.2259046554</v>
      </c>
      <c r="AT119" s="177">
        <f>IF($AL$18&gt;0,PPMT('Assumptions (Coal)'!$V$7,Model!AE1,'Assumptions (Coal)'!$V$10,'Assumptions (Coal)'!$V$5*Model!$AL$18*AVERAGE('Assumptions (Coal)'!$AE$2:$AJ$2)/10^9),0)</f>
        <v>-0.2366351265</v>
      </c>
      <c r="AU119" s="177">
        <f>IF($AL$18&gt;0,PPMT('Assumptions (Coal)'!$V$7,Model!AF1,'Assumptions (Coal)'!$V$10,'Assumptions (Coal)'!$V$5*Model!$AL$18*AVERAGE('Assumptions (Coal)'!$AE$2:$AJ$2)/10^9),0)</f>
        <v>-0.247875295</v>
      </c>
      <c r="AV119" s="177">
        <f>IF($AL$18&gt;0,PPMT('Assumptions (Coal)'!$V$7,Model!AG1,'Assumptions (Coal)'!$V$10,'Assumptions (Coal)'!$V$5*Model!$AL$18*AVERAGE('Assumptions (Coal)'!$AE$2:$AJ$2)/10^9),0)</f>
        <v>-0.2596493715</v>
      </c>
      <c r="AW119" s="177">
        <f>IF($AL$18&gt;0,PPMT('Assumptions (Coal)'!$V$7,Model!AH1,'Assumptions (Coal)'!$V$10,'Assumptions (Coal)'!$V$5*Model!$AL$18*AVERAGE('Assumptions (Coal)'!$AE$2:$AJ$2)/10^9),0)</f>
        <v>-0.2719827167</v>
      </c>
      <c r="AX119" s="177">
        <f>IF($AL$18&gt;0,PPMT('Assumptions (Coal)'!$V$7,Model!AI1,'Assumptions (Coal)'!$V$10,'Assumptions (Coal)'!$V$5*Model!$AL$18*AVERAGE('Assumptions (Coal)'!$AE$2:$AJ$2)/10^9),0)</f>
        <v>-0.2849018957</v>
      </c>
      <c r="AY119" s="177">
        <f>IF($AL$18&gt;0,PPMT('Assumptions (Coal)'!$V$7,Model!AJ1,'Assumptions (Coal)'!$V$10,'Assumptions (Coal)'!$V$5*Model!$AL$18*AVERAGE('Assumptions (Coal)'!$AE$2:$AJ$2)/10^9),0)</f>
        <v>-0.2984347358</v>
      </c>
      <c r="AZ119" s="177">
        <f>IF($AL$18&gt;0,PPMT('Assumptions (Coal)'!$V$7,Model!AK1,'Assumptions (Coal)'!$V$10,'Assumptions (Coal)'!$V$5*Model!$AL$18*AVERAGE('Assumptions (Coal)'!$AE$2:$AJ$2)/10^9),0)</f>
        <v>-0.3126103857</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-0.0888877816</v>
      </c>
      <c r="AN120" s="160">
        <f>IF($AM$18&gt;0,PPMT('Assumptions (Coal)'!$V$7,Model!X1,'Assumptions (Coal)'!$V$10,'Assumptions (Coal)'!$V$5*Model!$AM$18*AVERAGE('Assumptions (Coal)'!$AF$2:$AK$2)/10^9),0)</f>
        <v>-0.09310995122</v>
      </c>
      <c r="AO120" s="160">
        <f>IF($AM$18&gt;0,PPMT('Assumptions (Coal)'!$V$7,Model!Y1,'Assumptions (Coal)'!$V$10,'Assumptions (Coal)'!$V$5*Model!$AM$18*AVERAGE('Assumptions (Coal)'!$AF$2:$AK$2)/10^9),0)</f>
        <v>-0.0975326739</v>
      </c>
      <c r="AP120" s="160">
        <f>IF($AM$18&gt;0,PPMT('Assumptions (Coal)'!$V$7,Model!Z1,'Assumptions (Coal)'!$V$10,'Assumptions (Coal)'!$V$5*Model!$AM$18*AVERAGE('Assumptions (Coal)'!$AF$2:$AK$2)/10^9),0)</f>
        <v>-0.1021654759</v>
      </c>
      <c r="AQ120" s="160">
        <f>IF($AM$18&gt;0,PPMT('Assumptions (Coal)'!$V$7,Model!AA1,'Assumptions (Coal)'!$V$10,'Assumptions (Coal)'!$V$5*Model!$AM$18*AVERAGE('Assumptions (Coal)'!$AF$2:$AK$2)/10^9),0)</f>
        <v>-0.107018336</v>
      </c>
      <c r="AR120" s="160">
        <f>IF($AM$18&gt;0,PPMT('Assumptions (Coal)'!$V$7,Model!AB1,'Assumptions (Coal)'!$V$10,'Assumptions (Coal)'!$V$5*Model!$AM$18*AVERAGE('Assumptions (Coal)'!$AF$2:$AK$2)/10^9),0)</f>
        <v>-0.112101707</v>
      </c>
      <c r="AS120" s="160">
        <f>IF($AM$18&gt;0,PPMT('Assumptions (Coal)'!$V$7,Model!AC1,'Assumptions (Coal)'!$V$10,'Assumptions (Coal)'!$V$5*Model!$AM$18*AVERAGE('Assumptions (Coal)'!$AF$2:$AK$2)/10^9),0)</f>
        <v>-0.1174265381</v>
      </c>
      <c r="AT120" s="160">
        <f>IF($AM$18&gt;0,PPMT('Assumptions (Coal)'!$V$7,Model!AD1,'Assumptions (Coal)'!$V$10,'Assumptions (Coal)'!$V$5*Model!$AM$18*AVERAGE('Assumptions (Coal)'!$AF$2:$AK$2)/10^9),0)</f>
        <v>-0.1230042986</v>
      </c>
      <c r="AU120" s="160">
        <f>IF($AM$18&gt;0,PPMT('Assumptions (Coal)'!$V$7,Model!AE1,'Assumptions (Coal)'!$V$10,'Assumptions (Coal)'!$V$5*Model!$AM$18*AVERAGE('Assumptions (Coal)'!$AF$2:$AK$2)/10^9),0)</f>
        <v>-0.1288470028</v>
      </c>
      <c r="AV120" s="160">
        <f>IF($AM$18&gt;0,PPMT('Assumptions (Coal)'!$V$7,Model!AF1,'Assumptions (Coal)'!$V$10,'Assumptions (Coal)'!$V$5*Model!$AM$18*AVERAGE('Assumptions (Coal)'!$AF$2:$AK$2)/10^9),0)</f>
        <v>-0.1349672354</v>
      </c>
      <c r="AW120" s="160">
        <f>IF($AM$18&gt;0,PPMT('Assumptions (Coal)'!$V$7,Model!AG1,'Assumptions (Coal)'!$V$10,'Assumptions (Coal)'!$V$5*Model!$AM$18*AVERAGE('Assumptions (Coal)'!$AF$2:$AK$2)/10^9),0)</f>
        <v>-0.1413781791</v>
      </c>
      <c r="AX120" s="160">
        <f>IF($AM$18&gt;0,PPMT('Assumptions (Coal)'!$V$7,Model!AH1,'Assumptions (Coal)'!$V$10,'Assumptions (Coal)'!$V$5*Model!$AM$18*AVERAGE('Assumptions (Coal)'!$AF$2:$AK$2)/10^9),0)</f>
        <v>-0.1480936426</v>
      </c>
      <c r="AY120" s="160">
        <f>IF($AM$18&gt;0,PPMT('Assumptions (Coal)'!$V$7,Model!AI1,'Assumptions (Coal)'!$V$10,'Assumptions (Coal)'!$V$5*Model!$AM$18*AVERAGE('Assumptions (Coal)'!$AF$2:$AK$2)/10^9),0)</f>
        <v>-0.1551280907</v>
      </c>
      <c r="AZ120" s="160">
        <f>IF($AM$18&gt;0,PPMT('Assumptions (Coal)'!$V$7,Model!AJ1,'Assumptions (Coal)'!$V$10,'Assumptions (Coal)'!$V$5*Model!$AM$18*AVERAGE('Assumptions (Coal)'!$AF$2:$AK$2)/10^9),0)</f>
        <v>-0.162496675</v>
      </c>
      <c r="BA120" s="160">
        <f>IF($AM$18&gt;0,PPMT('Assumptions (Coal)'!$V$7,Model!AK1,'Assumptions (Coal)'!$V$10,'Assumptions (Coal)'!$V$5*Model!$AM$18*AVERAGE('Assumptions (Coal)'!$AF$2:$AK$2)/10^9),0)</f>
        <v>-0.170215267</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-0.04543605519</v>
      </c>
      <c r="AP122" s="160">
        <f>IF($AO$18&gt;0,PPMT('Assumptions (Coal)'!$V$7,Model!X1,'Assumptions (Coal)'!$V$10,'Assumptions (Coal)'!$V$5*Model!$AO$18*AVERAGE('Assumptions (Coal)'!$AH$2:$AM$2)/10^9),0)</f>
        <v>-0.04759426781</v>
      </c>
      <c r="AQ122" s="160">
        <f>IF($AO$18&gt;0,PPMT('Assumptions (Coal)'!$V$7,Model!Y1,'Assumptions (Coal)'!$V$10,'Assumptions (Coal)'!$V$5*Model!$AO$18*AVERAGE('Assumptions (Coal)'!$AH$2:$AM$2)/10^9),0)</f>
        <v>-0.04985499553</v>
      </c>
      <c r="AR122" s="160">
        <f>IF($AO$18&gt;0,PPMT('Assumptions (Coal)'!$V$7,Model!Z1,'Assumptions (Coal)'!$V$10,'Assumptions (Coal)'!$V$5*Model!$AO$18*AVERAGE('Assumptions (Coal)'!$AH$2:$AM$2)/10^9),0)</f>
        <v>-0.05222310782</v>
      </c>
      <c r="AS122" s="160">
        <f>IF($AO$18&gt;0,PPMT('Assumptions (Coal)'!$V$7,Model!AA1,'Assumptions (Coal)'!$V$10,'Assumptions (Coal)'!$V$5*Model!$AO$18*AVERAGE('Assumptions (Coal)'!$AH$2:$AM$2)/10^9),0)</f>
        <v>-0.05470370544</v>
      </c>
      <c r="AT122" s="160">
        <f>IF($AO$18&gt;0,PPMT('Assumptions (Coal)'!$V$7,Model!AB1,'Assumptions (Coal)'!$V$10,'Assumptions (Coal)'!$V$5*Model!$AO$18*AVERAGE('Assumptions (Coal)'!$AH$2:$AM$2)/10^9),0)</f>
        <v>-0.05730213145</v>
      </c>
      <c r="AU122" s="160">
        <f>IF($AO$18&gt;0,PPMT('Assumptions (Coal)'!$V$7,Model!AC1,'Assumptions (Coal)'!$V$10,'Assumptions (Coal)'!$V$5*Model!$AO$18*AVERAGE('Assumptions (Coal)'!$AH$2:$AM$2)/10^9),0)</f>
        <v>-0.06002398269</v>
      </c>
      <c r="AV122" s="160">
        <f>IF($AO$18&gt;0,PPMT('Assumptions (Coal)'!$V$7,Model!AD1,'Assumptions (Coal)'!$V$10,'Assumptions (Coal)'!$V$5*Model!$AO$18*AVERAGE('Assumptions (Coal)'!$AH$2:$AM$2)/10^9),0)</f>
        <v>-0.06287512187</v>
      </c>
      <c r="AW122" s="160">
        <f>IF($AO$18&gt;0,PPMT('Assumptions (Coal)'!$V$7,Model!AE1,'Assumptions (Coal)'!$V$10,'Assumptions (Coal)'!$V$5*Model!$AO$18*AVERAGE('Assumptions (Coal)'!$AH$2:$AM$2)/10^9),0)</f>
        <v>-0.06586169016</v>
      </c>
      <c r="AX122" s="160">
        <f>IF($AO$18&gt;0,PPMT('Assumptions (Coal)'!$V$7,Model!AF1,'Assumptions (Coal)'!$V$10,'Assumptions (Coal)'!$V$5*Model!$AO$18*AVERAGE('Assumptions (Coal)'!$AH$2:$AM$2)/10^9),0)</f>
        <v>-0.06899012044</v>
      </c>
      <c r="AY122" s="160">
        <f>IF($AO$18&gt;0,PPMT('Assumptions (Coal)'!$V$7,Model!AG1,'Assumptions (Coal)'!$V$10,'Assumptions (Coal)'!$V$5*Model!$AO$18*AVERAGE('Assumptions (Coal)'!$AH$2:$AM$2)/10^9),0)</f>
        <v>-0.07226715117</v>
      </c>
      <c r="AZ122" s="160">
        <f>IF($AO$18&gt;0,PPMT('Assumptions (Coal)'!$V$7,Model!AH1,'Assumptions (Coal)'!$V$10,'Assumptions (Coal)'!$V$5*Model!$AO$18*AVERAGE('Assumptions (Coal)'!$AH$2:$AM$2)/10^9),0)</f>
        <v>-0.07569984085</v>
      </c>
      <c r="BA122" s="160">
        <f>IF($AO$18&gt;0,PPMT('Assumptions (Coal)'!$V$7,Model!AI1,'Assumptions (Coal)'!$V$10,'Assumptions (Coal)'!$V$5*Model!$AO$18*AVERAGE('Assumptions (Coal)'!$AH$2:$AM$2)/10^9),0)</f>
        <v>-0.07929558329</v>
      </c>
      <c r="BB122" s="160">
        <f>IF($AO$18&gt;0,PPMT('Assumptions (Coal)'!$V$7,Model!AJ1,'Assumptions (Coal)'!$V$10,'Assumptions (Coal)'!$V$5*Model!$AO$18*AVERAGE('Assumptions (Coal)'!$AH$2:$AM$2)/10^9),0)</f>
        <v>-0.08306212349</v>
      </c>
      <c r="BC122" s="160">
        <f>IF($AO$18&gt;0,PPMT('Assumptions (Coal)'!$V$7,Model!AK1,'Assumptions (Coal)'!$V$10,'Assumptions (Coal)'!$V$5*Model!$AO$18*AVERAGE('Assumptions (Coal)'!$AH$2:$AM$2)/10^9),0)</f>
        <v>-0.08700757436</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-0.04661952811</v>
      </c>
      <c r="N136" s="177">
        <f t="array" ref="N136">SUM(IF(ISERROR(N137:N188),"",N137:N188))</f>
        <v>-0.04441810111</v>
      </c>
      <c r="O136" s="177">
        <f t="array" ref="O136">SUM(IF(ISERROR(O137:O188),"",O137:O188))</f>
        <v>-0.08314105745</v>
      </c>
      <c r="P136" s="177">
        <f t="array" ref="P136">SUM(IF(ISERROR(P137:P188),"",P137:P188))</f>
        <v>-0.0787880943</v>
      </c>
      <c r="Q136" s="177">
        <f t="array" ref="Q136">SUM(IF(ISERROR(Q137:Q188),"",Q137:Q188))</f>
        <v>-0.0742283654</v>
      </c>
      <c r="R136" s="177">
        <f t="array" ref="R136">SUM(IF(ISERROR(R137:R188),"",R137:R188))</f>
        <v>-0.06945204937</v>
      </c>
      <c r="S136" s="177">
        <f t="array" ref="S136">SUM(IF(ISERROR(S137:S188),"",S137:S188))</f>
        <v>-0.06444885833</v>
      </c>
      <c r="T136" s="177">
        <f t="array" ref="T136">SUM(IF(ISERROR(T137:T188),"",T137:T188))</f>
        <v>-0.05920801572</v>
      </c>
      <c r="U136" s="177">
        <f t="array" ref="U136">SUM(IF(ISERROR(U137:U188),"",U137:U188))</f>
        <v>-0.05371823308</v>
      </c>
      <c r="V136" s="177">
        <f t="array" ref="V136">SUM(IF(ISERROR(V137:V188),"",V137:V188))</f>
        <v>-0.04796768577</v>
      </c>
      <c r="W136" s="177">
        <f t="array" ref="W136">SUM(IF(ISERROR(W137:W188),"",W137:W188))</f>
        <v>-0.04194398746</v>
      </c>
      <c r="X136" s="177">
        <f t="array" ref="X136">SUM(IF(ISERROR(X137:X188),"",X137:X188))</f>
        <v>-0.03563416348</v>
      </c>
      <c r="Y136" s="177">
        <f t="array" ref="Y136">SUM(IF(ISERROR(Y137:Y188),"",Y137:Y188))</f>
        <v>-0.02902462286</v>
      </c>
      <c r="Z136" s="177">
        <f t="array" ref="Z136">SUM(IF(ISERROR(Z137:Z188),"",Z137:Z188))</f>
        <v>-0.02210112907</v>
      </c>
      <c r="AA136" s="177">
        <f t="array" ref="AA136">SUM(IF(ISERROR(AA137:AA188),"",AA137:AA188))</f>
        <v>-0.01484876931</v>
      </c>
      <c r="AB136" s="177">
        <f t="array" ref="AB136">SUM(IF(ISERROR(AB137:AB188),"",AB137:AB188))</f>
        <v>-0.007251922472</v>
      </c>
      <c r="AC136" s="177">
        <f t="array" ref="AC136">SUM(IF(ISERROR(AC137:AC188),"",AC137:AC188))</f>
        <v>-0.003710079995</v>
      </c>
      <c r="AD136" s="177">
        <f t="array" ref="AD136">SUM(IF(ISERROR(AD137:AD188),"",AD137:AD188))</f>
        <v>0</v>
      </c>
      <c r="AE136" s="177">
        <f t="array" ref="AE136">SUM(IF(ISERROR(AE137:AE188),"",AE137:AE188))</f>
        <v>0</v>
      </c>
      <c r="AF136" s="177">
        <f t="array" ref="AF136">SUM(IF(ISERROR(AF137:AF188),"",AF137:AF188))</f>
        <v>0</v>
      </c>
      <c r="AG136" s="177">
        <f t="array" ref="AG136">SUM(IF(ISERROR(AG137:AG188),"",AG137:AG188))</f>
        <v>0</v>
      </c>
      <c r="AH136" s="177">
        <f t="array" ref="AH136">SUM(IF(ISERROR(AH137:AH188),"",AH137:AH188))</f>
        <v>0</v>
      </c>
      <c r="AI136" s="177">
        <f t="array" ref="AI136">SUM(IF(ISERROR(AI137:AI188),"",AI137:AI188))</f>
        <v>0</v>
      </c>
      <c r="AJ136" s="177">
        <f t="array" ref="AJ136">SUM(IF(ISERROR(AJ137:AJ188),"",AJ137:AJ188))</f>
        <v>-0.07828977282</v>
      </c>
      <c r="AK136" s="177">
        <f t="array" ref="AK136">SUM(IF(ISERROR(AK137:AK188),"",AK137:AK188))</f>
        <v>-0.1946241425</v>
      </c>
      <c r="AL136" s="177">
        <f t="array" ref="AL136">SUM(IF(ISERROR(AL137:AL188),"",AL137:AL188))</f>
        <v>-0.3492953132</v>
      </c>
      <c r="AM136" s="177">
        <f t="array" ref="AM136">SUM(IF(ISERROR(AM137:AM188),"",AM137:AM188))</f>
        <v>-0.4209600336</v>
      </c>
      <c r="AN136" s="177">
        <f t="array" ref="AN136">SUM(IF(ISERROR(AN137:AN188),"",AN137:AN188))</f>
        <v>-0.3981468441</v>
      </c>
      <c r="AO136" s="177">
        <f t="array" ref="AO136">SUM(IF(ISERROR(AO137:AO188),"",AO137:AO188))</f>
        <v>-0.4199544072</v>
      </c>
      <c r="AP136" s="177">
        <f t="array" ref="AP136">SUM(IF(ISERROR(AP137:AP188),"",AP137:AP188))</f>
        <v>-0.3927642798</v>
      </c>
      <c r="AQ136" s="177">
        <f t="array" ref="AQ136">SUM(IF(ISERROR(AQ137:AQ188),"",AQ137:AQ188))</f>
        <v>-0.3642826215</v>
      </c>
      <c r="AR136" s="177">
        <f t="array" ref="AR136">SUM(IF(ISERROR(AR137:AR188),"",AR137:AR188))</f>
        <v>-0.3344480844</v>
      </c>
      <c r="AS136" s="177">
        <f t="array" ref="AS136">SUM(IF(ISERROR(AS137:AS188),"",AS137:AS188))</f>
        <v>-0.3031964067</v>
      </c>
      <c r="AT136" s="177">
        <f t="array" ref="AT136">SUM(IF(ISERROR(AT137:AT188),"",AT137:AT188))</f>
        <v>-0.2704602744</v>
      </c>
      <c r="AU136" s="177">
        <f t="array" ref="AU136">SUM(IF(ISERROR(AU137:AU188),"",AU137:AU188))</f>
        <v>-0.2361691758</v>
      </c>
      <c r="AV136" s="177">
        <f t="array" ref="AV136">SUM(IF(ISERROR(AV137:AV188),"",AV137:AV188))</f>
        <v>-0.20024925</v>
      </c>
      <c r="AW136" s="177">
        <f t="array" ref="AW136">SUM(IF(ISERROR(AW137:AW188),"",AW137:AW188))</f>
        <v>-0.1626231277</v>
      </c>
      <c r="AX136" s="177">
        <f t="array" ref="AX136">SUM(IF(ISERROR(AX137:AX188),"",AX137:AX188))</f>
        <v>-0.1232097646</v>
      </c>
      <c r="AY136" s="177">
        <f t="array" ref="AY136">SUM(IF(ISERROR(AY137:AY188),"",AY137:AY188))</f>
        <v>-0.08192426675</v>
      </c>
      <c r="AZ136" s="177">
        <f t="array" ref="AZ136">SUM(IF(ISERROR(AZ137:AZ188),"",AZ137:AZ188))</f>
        <v>-0.04609340386</v>
      </c>
      <c r="BA136" s="177">
        <f t="array" ref="BA136">SUM(IF(ISERROR(BA137:BA188),"",BA137:BA188))</f>
        <v>-0.01993007604</v>
      </c>
      <c r="BB136" s="177">
        <f t="array" ref="BB136">SUM(IF(ISERROR(BB137:BB188),"",BB137:BB188))</f>
        <v>-0.008078310648</v>
      </c>
      <c r="BC136" s="177">
        <f t="array" ref="BC136">SUM(IF(ISERROR(BC137:BC188),"",BC137:BC188))</f>
        <v>-0.004132859782</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-0.04661952811</v>
      </c>
      <c r="N147" s="177">
        <f>IF($M$18&gt;0,IPMT('Assumptions (Coal)'!$V$7,Model!X$1,'Assumptions (Coal)'!$V$10,'Assumptions (Coal)'!$V$5*Model!$M$18*AVERAGE('Assumptions (Coal)'!$F$2:$K$2)/10^9),0)</f>
        <v>-0.04441810111</v>
      </c>
      <c r="O147" s="160">
        <f>IF($M$18&gt;0,IPMT('Assumptions (Coal)'!$V$7,Model!Y$1,'Assumptions (Coal)'!$V$10,'Assumptions (Coal)'!$V$5*Model!$M$18*AVERAGE('Assumptions (Coal)'!$F$2:$K$2)/10^9),0)</f>
        <v>-0.04211210632</v>
      </c>
      <c r="P147" s="160">
        <f>IF($M$18&gt;0,IPMT('Assumptions (Coal)'!$V$7,Model!Z$1,'Assumptions (Coal)'!$V$10,'Assumptions (Coal)'!$V$5*Model!$M$18*AVERAGE('Assumptions (Coal)'!$F$2:$K$2)/10^9),0)</f>
        <v>-0.03969657679</v>
      </c>
      <c r="Q147" s="160">
        <f>IF($M$18&gt;0,IPMT('Assumptions (Coal)'!$V$7,Model!AA$1,'Assumptions (Coal)'!$V$10,'Assumptions (Coal)'!$V$5*Model!$M$18*AVERAGE('Assumptions (Coal)'!$F$2:$K$2)/10^9),0)</f>
        <v>-0.03716630959</v>
      </c>
      <c r="R147" s="160">
        <f>IF($M$18&gt;0,IPMT('Assumptions (Coal)'!$V$7,Model!AB$1,'Assumptions (Coal)'!$V$10,'Assumptions (Coal)'!$V$5*Model!$M$18*AVERAGE('Assumptions (Coal)'!$F$2:$K$2)/10^9),0)</f>
        <v>-0.03451585471</v>
      </c>
      <c r="S147" s="160">
        <f>IF($M$18&gt;0,IPMT('Assumptions (Coal)'!$V$7,Model!AC$1,'Assumptions (Coal)'!$V$10,'Assumptions (Coal)'!$V$5*Model!$M$18*AVERAGE('Assumptions (Coal)'!$F$2:$K$2)/10^9),0)</f>
        <v>-0.03173950322</v>
      </c>
      <c r="T147" s="160">
        <f>IF($M$18&gt;0,IPMT('Assumptions (Coal)'!$V$7,Model!AD$1,'Assumptions (Coal)'!$V$10,'Assumptions (Coal)'!$V$5*Model!$M$18*AVERAGE('Assumptions (Coal)'!$F$2:$K$2)/10^9),0)</f>
        <v>-0.02883127504</v>
      </c>
      <c r="U147" s="160">
        <f>IF($M$18&gt;0,IPMT('Assumptions (Coal)'!$V$7,Model!AE$1,'Assumptions (Coal)'!$V$10,'Assumptions (Coal)'!$V$5*Model!$M$18*AVERAGE('Assumptions (Coal)'!$F$2:$K$2)/10^9),0)</f>
        <v>-0.02578490601</v>
      </c>
      <c r="V147" s="160">
        <f>IF($M$18&gt;0,IPMT('Assumptions (Coal)'!$V$7,Model!AF$1,'Assumptions (Coal)'!$V$10,'Assumptions (Coal)'!$V$5*Model!$M$18*AVERAGE('Assumptions (Coal)'!$F$2:$K$2)/10^9),0)</f>
        <v>-0.02259383446</v>
      </c>
      <c r="W147" s="160">
        <f>IF($M$18&gt;0,IPMT('Assumptions (Coal)'!$V$7,Model!AG$1,'Assumptions (Coal)'!$V$10,'Assumptions (Coal)'!$V$5*Model!$M$18*AVERAGE('Assumptions (Coal)'!$F$2:$K$2)/10^9),0)</f>
        <v>-0.01925118701</v>
      </c>
      <c r="X147" s="160">
        <f>IF($M$18&gt;0,IPMT('Assumptions (Coal)'!$V$7,Model!AH$1,'Assumptions (Coal)'!$V$10,'Assumptions (Coal)'!$V$5*Model!$M$18*AVERAGE('Assumptions (Coal)'!$F$2:$K$2)/10^9),0)</f>
        <v>-0.0157497638</v>
      </c>
      <c r="Y147" s="160">
        <f>IF($M$18&gt;0,IPMT('Assumptions (Coal)'!$V$7,Model!AI$1,'Assumptions (Coal)'!$V$10,'Assumptions (Coal)'!$V$5*Model!$M$18*AVERAGE('Assumptions (Coal)'!$F$2:$K$2)/10^9),0)</f>
        <v>-0.01208202299</v>
      </c>
      <c r="Z147" s="160">
        <f>IF($M$18&gt;0,IPMT('Assumptions (Coal)'!$V$7,Model!AJ$1,'Assumptions (Coal)'!$V$10,'Assumptions (Coal)'!$V$5*Model!$M$18*AVERAGE('Assumptions (Coal)'!$F$2:$K$2)/10^9),0)</f>
        <v>-0.008240064497</v>
      </c>
      <c r="AA147" s="160">
        <f>IF($M$18&gt;0,IPMT('Assumptions (Coal)'!$V$7,Model!AK$1,'Assumptions (Coal)'!$V$10,'Assumptions (Coal)'!$V$5*Model!$M$18*AVERAGE('Assumptions (Coal)'!$F$2:$K$2)/10^9),0)</f>
        <v>-0.004215612972</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-0.04102895113</v>
      </c>
      <c r="P149" s="160">
        <f>IF($O$18&gt;0,IPMT('Assumptions (Coal)'!$V$7,Model!X$1,'Assumptions (Coal)'!$V$10,'Assumptions (Coal)'!$V$5*Model!$O$18*AVERAGE('Assumptions (Coal)'!$H$2:$M$2)/10^9),0)</f>
        <v>-0.03909151751</v>
      </c>
      <c r="Q149" s="160">
        <f>IF($O$18&gt;0,IPMT('Assumptions (Coal)'!$V$7,Model!Y$1,'Assumptions (Coal)'!$V$10,'Assumptions (Coal)'!$V$5*Model!$O$18*AVERAGE('Assumptions (Coal)'!$H$2:$M$2)/10^9),0)</f>
        <v>-0.0370620558</v>
      </c>
      <c r="R149" s="160">
        <f>IF($O$18&gt;0,IPMT('Assumptions (Coal)'!$V$7,Model!Z$1,'Assumptions (Coal)'!$V$10,'Assumptions (Coal)'!$V$5*Model!$O$18*AVERAGE('Assumptions (Coal)'!$H$2:$M$2)/10^9),0)</f>
        <v>-0.03493619466</v>
      </c>
      <c r="S149" s="160">
        <f>IF($O$18&gt;0,IPMT('Assumptions (Coal)'!$V$7,Model!AA$1,'Assumptions (Coal)'!$V$10,'Assumptions (Coal)'!$V$5*Model!$O$18*AVERAGE('Assumptions (Coal)'!$H$2:$M$2)/10^9),0)</f>
        <v>-0.03270935511</v>
      </c>
      <c r="T149" s="160">
        <f>IF($O$18&gt;0,IPMT('Assumptions (Coal)'!$V$7,Model!AB$1,'Assumptions (Coal)'!$V$10,'Assumptions (Coal)'!$V$5*Model!$O$18*AVERAGE('Assumptions (Coal)'!$H$2:$M$2)/10^9),0)</f>
        <v>-0.03037674068</v>
      </c>
      <c r="U149" s="160">
        <f>IF($O$18&gt;0,IPMT('Assumptions (Coal)'!$V$7,Model!AC$1,'Assumptions (Coal)'!$V$10,'Assumptions (Coal)'!$V$5*Model!$O$18*AVERAGE('Assumptions (Coal)'!$H$2:$M$2)/10^9),0)</f>
        <v>-0.02793332707</v>
      </c>
      <c r="V149" s="160">
        <f>IF($O$18&gt;0,IPMT('Assumptions (Coal)'!$V$7,Model!AD$1,'Assumptions (Coal)'!$V$10,'Assumptions (Coal)'!$V$5*Model!$O$18*AVERAGE('Assumptions (Coal)'!$H$2:$M$2)/10^9),0)</f>
        <v>-0.02537385131</v>
      </c>
      <c r="W149" s="160">
        <f>IF($O$18&gt;0,IPMT('Assumptions (Coal)'!$V$7,Model!AE$1,'Assumptions (Coal)'!$V$10,'Assumptions (Coal)'!$V$5*Model!$O$18*AVERAGE('Assumptions (Coal)'!$H$2:$M$2)/10^9),0)</f>
        <v>-0.02269280045</v>
      </c>
      <c r="X149" s="160">
        <f>IF($O$18&gt;0,IPMT('Assumptions (Coal)'!$V$7,Model!AF$1,'Assumptions (Coal)'!$V$10,'Assumptions (Coal)'!$V$5*Model!$O$18*AVERAGE('Assumptions (Coal)'!$H$2:$M$2)/10^9),0)</f>
        <v>-0.01988439968</v>
      </c>
      <c r="Y149" s="160">
        <f>IF($O$18&gt;0,IPMT('Assumptions (Coal)'!$V$7,Model!AG$1,'Assumptions (Coal)'!$V$10,'Assumptions (Coal)'!$V$5*Model!$O$18*AVERAGE('Assumptions (Coal)'!$H$2:$M$2)/10^9),0)</f>
        <v>-0.01694259987</v>
      </c>
      <c r="Z149" s="160">
        <f>IF($O$18&gt;0,IPMT('Assumptions (Coal)'!$V$7,Model!AH$1,'Assumptions (Coal)'!$V$10,'Assumptions (Coal)'!$V$5*Model!$O$18*AVERAGE('Assumptions (Coal)'!$H$2:$M$2)/10^9),0)</f>
        <v>-0.01386106457</v>
      </c>
      <c r="AA149" s="160">
        <f>IF($O$18&gt;0,IPMT('Assumptions (Coal)'!$V$7,Model!AI$1,'Assumptions (Coal)'!$V$10,'Assumptions (Coal)'!$V$5*Model!$O$18*AVERAGE('Assumptions (Coal)'!$H$2:$M$2)/10^9),0)</f>
        <v>-0.01063315634</v>
      </c>
      <c r="AB149" s="160">
        <f>IF($O$18&gt;0,IPMT('Assumptions (Coal)'!$V$7,Model!AJ$1,'Assumptions (Coal)'!$V$10,'Assumptions (Coal)'!$V$5*Model!$O$18*AVERAGE('Assumptions (Coal)'!$H$2:$M$2)/10^9),0)</f>
        <v>-0.007251922472</v>
      </c>
      <c r="AC149" s="160">
        <f>IF($O$18&gt;0,IPMT('Assumptions (Coal)'!$V$7,Model!AK$1,'Assumptions (Coal)'!$V$10,'Assumptions (Coal)'!$V$5*Model!$O$18*AVERAGE('Assumptions (Coal)'!$H$2:$M$2)/10^9),0)</f>
        <v>-0.003710079995</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v>
      </c>
      <c r="Y158" s="160">
        <f>IF($X$18&gt;0,IPMT('Assumptions (Coal)'!$V$7,Model!X1,'Assumptions (Coal)'!$V$10,'Assumptions (Coal)'!$V$5*Model!$X$18*average('Assumptions (Coal)'!$Q$2:$V$2)/10^9),0)</f>
        <v>0</v>
      </c>
      <c r="Z158" s="160">
        <f>IF($X$18&gt;0,IPMT('Assumptions (Coal)'!$V$7,Model!Y1,'Assumptions (Coal)'!$V$10,'Assumptions (Coal)'!$V$5*Model!$X$18*average('Assumptions (Coal)'!$Q$2:$V$2)/10^9),0)</f>
        <v>0</v>
      </c>
      <c r="AA158" s="160">
        <f>IF($X$18&gt;0,IPMT('Assumptions (Coal)'!$V$7,Model!Z1,'Assumptions (Coal)'!$V$10,'Assumptions (Coal)'!$V$5*Model!$X$18*average('Assumptions (Coal)'!$Q$2:$V$2)/10^9),0)</f>
        <v>0</v>
      </c>
      <c r="AB158" s="160">
        <f>IF($X$18&gt;0,IPMT('Assumptions (Coal)'!$V$7,Model!AA1,'Assumptions (Coal)'!$V$10,'Assumptions (Coal)'!$V$5*Model!$X$18*average('Assumptions (Coal)'!$Q$2:$V$2)/10^9),0)</f>
        <v>0</v>
      </c>
      <c r="AC158" s="160">
        <f>IF($X$18&gt;0,IPMT('Assumptions (Coal)'!$V$7,Model!AB1,'Assumptions (Coal)'!$V$10,'Assumptions (Coal)'!$V$5*Model!$X$18*average('Assumptions (Coal)'!$Q$2:$V$2)/10^9),0)</f>
        <v>0</v>
      </c>
      <c r="AD158" s="160">
        <f>IF($X$18&gt;0,IPMT('Assumptions (Coal)'!$V$7,Model!AC1,'Assumptions (Coal)'!$V$10,'Assumptions (Coal)'!$V$5*Model!$X$18*average('Assumptions (Coal)'!$Q$2:$V$2)/10^9),0)</f>
        <v>0</v>
      </c>
      <c r="AE158" s="160">
        <f>IF($X$18&gt;0,IPMT('Assumptions (Coal)'!$V$7,Model!AD1,'Assumptions (Coal)'!$V$10,'Assumptions (Coal)'!$V$5*Model!$X$18*average('Assumptions (Coal)'!$Q$2:$V$2)/10^9),0)</f>
        <v>0</v>
      </c>
      <c r="AF158" s="160">
        <f>IF($X$18&gt;0,IPMT('Assumptions (Coal)'!$V$7,Model!AE1,'Assumptions (Coal)'!$V$10,'Assumptions (Coal)'!$V$5*Model!$X$18*average('Assumptions (Coal)'!$Q$2:$V$2)/10^9),0)</f>
        <v>0</v>
      </c>
      <c r="AG158" s="160">
        <f>IF($X$18&gt;0,IPMT('Assumptions (Coal)'!$V$7,Model!AF1,'Assumptions (Coal)'!$V$10,'Assumptions (Coal)'!$V$5*Model!$X$18*average('Assumptions (Coal)'!$Q$2:$V$2)/10^9),0)</f>
        <v>0</v>
      </c>
      <c r="AH158" s="160">
        <f>IF($X$18&gt;0,IPMT('Assumptions (Coal)'!$V$7,Model!AG1,'Assumptions (Coal)'!$V$10,'Assumptions (Coal)'!$V$5*Model!$X$18*average('Assumptions (Coal)'!$Q$2:$V$2)/10^9),0)</f>
        <v>0</v>
      </c>
      <c r="AI158" s="160">
        <f>IF($X$18&gt;0,IPMT('Assumptions (Coal)'!$V$7,Model!AH1,'Assumptions (Coal)'!$V$10,'Assumptions (Coal)'!$V$5*Model!$X$18*average('Assumptions (Coal)'!$Q$2:$V$2)/10^9),0)</f>
        <v>0</v>
      </c>
      <c r="AJ158" s="160">
        <f>IF($X$18&gt;0,IPMT('Assumptions (Coal)'!$V$7,Model!AI1,'Assumptions (Coal)'!$V$10,'Assumptions (Coal)'!$V$5*Model!$X$18*average('Assumptions (Coal)'!$Q$2:$V$2)/10^9),0)</f>
        <v>0</v>
      </c>
      <c r="AK158" s="160">
        <f>IF($X$18&gt;0,IPMT('Assumptions (Coal)'!$V$7,Model!AJ1,'Assumptions (Coal)'!$V$10,'Assumptions (Coal)'!$V$5*Model!$X$18*average('Assumptions (Coal)'!$Q$2:$V$2)/10^9),0)</f>
        <v>0</v>
      </c>
      <c r="AL158" s="160">
        <f>IF($X$18&gt;0,IPMT('Assumptions (Coal)'!$V$7,Model!AK1,'Assumptions (Coal)'!$V$10,'Assumptions (Coal)'!$V$5*Model!$X$18*average('Assumptions (Coal)'!$Q$2:$V$2)/10^9),0)</f>
        <v>0</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-0.07828977282</v>
      </c>
      <c r="AK170" s="177">
        <f>IF($AJ$18&gt;0,IPMT('Assumptions (Coal)'!$V$7,Model!X1,'Assumptions (Coal)'!$V$10,'Assumptions (Coal)'!$V$5*Model!$AJ$18*AVERAGE('Assumptions (Coal)'!$AC$2:$AH$2)/10^9),0)</f>
        <v>-0.07459284094</v>
      </c>
      <c r="AL170" s="177">
        <f>IF($AJ$18&gt;0,IPMT('Assumptions (Coal)'!$V$7,Model!Y1,'Assumptions (Coal)'!$V$10,'Assumptions (Coal)'!$V$5*Model!$AJ$18*AVERAGE('Assumptions (Coal)'!$AC$2:$AH$2)/10^9),0)</f>
        <v>-0.07072030479</v>
      </c>
      <c r="AM170" s="177">
        <f>IF($AJ$18&gt;0,IPMT('Assumptions (Coal)'!$V$7,Model!Z1,'Assumptions (Coal)'!$V$10,'Assumptions (Coal)'!$V$5*Model!$AJ$18*AVERAGE('Assumptions (Coal)'!$AC$2:$AH$2)/10^9),0)</f>
        <v>-0.06666382317</v>
      </c>
      <c r="AN170" s="177">
        <f>IF($AJ$18&gt;0,IPMT('Assumptions (Coal)'!$V$7,Model!AA1,'Assumptions (Coal)'!$V$10,'Assumptions (Coal)'!$V$5*Model!$AJ$18*AVERAGE('Assumptions (Coal)'!$AC$2:$AH$2)/10^9),0)</f>
        <v>-0.06241465868</v>
      </c>
      <c r="AO170" s="177">
        <f>IF($AJ$18&gt;0,IPMT('Assumptions (Coal)'!$V$7,Model!AB1,'Assumptions (Coal)'!$V$10,'Assumptions (Coal)'!$V$5*Model!$AJ$18*AVERAGE('Assumptions (Coal)'!$AC$2:$AH$2)/10^9),0)</f>
        <v>-0.05796365887</v>
      </c>
      <c r="AP170" s="177">
        <f>IF($AJ$18&gt;0,IPMT('Assumptions (Coal)'!$V$7,Model!AC1,'Assumptions (Coal)'!$V$10,'Assumptions (Coal)'!$V$5*Model!$AJ$18*AVERAGE('Assumptions (Coal)'!$AC$2:$AH$2)/10^9),0)</f>
        <v>-0.05330123657</v>
      </c>
      <c r="AQ170" s="177">
        <f>IF($AJ$18&gt;0,IPMT('Assumptions (Coal)'!$V$7,Model!AD1,'Assumptions (Coal)'!$V$10,'Assumptions (Coal)'!$V$5*Model!$AJ$18*AVERAGE('Assumptions (Coal)'!$AC$2:$AH$2)/10^9),0)</f>
        <v>-0.04841734921</v>
      </c>
      <c r="AR170" s="177">
        <f>IF($AJ$18&gt;0,IPMT('Assumptions (Coal)'!$V$7,Model!AE1,'Assumptions (Coal)'!$V$10,'Assumptions (Coal)'!$V$5*Model!$AJ$18*AVERAGE('Assumptions (Coal)'!$AC$2:$AH$2)/10^9),0)</f>
        <v>-0.04330147721</v>
      </c>
      <c r="AS170" s="177">
        <f>IF($AJ$18&gt;0,IPMT('Assumptions (Coal)'!$V$7,Model!AF1,'Assumptions (Coal)'!$V$10,'Assumptions (Coal)'!$V$5*Model!$AJ$18*AVERAGE('Assumptions (Coal)'!$AC$2:$AH$2)/10^9),0)</f>
        <v>-0.03794260128</v>
      </c>
      <c r="AT170" s="177">
        <f>IF($AJ$18&gt;0,IPMT('Assumptions (Coal)'!$V$7,Model!AG1,'Assumptions (Coal)'!$V$10,'Assumptions (Coal)'!$V$5*Model!$AJ$18*AVERAGE('Assumptions (Coal)'!$AC$2:$AH$2)/10^9),0)</f>
        <v>-0.03232917874</v>
      </c>
      <c r="AU170" s="177">
        <f>IF($AJ$18&gt;0,IPMT('Assumptions (Coal)'!$V$7,Model!AH1,'Assumptions (Coal)'!$V$10,'Assumptions (Coal)'!$V$5*Model!$AJ$18*AVERAGE('Assumptions (Coal)'!$AC$2:$AH$2)/10^9),0)</f>
        <v>-0.02644911864</v>
      </c>
      <c r="AV170" s="177">
        <f>IF($AJ$18&gt;0,IPMT('Assumptions (Coal)'!$V$7,Model!AI1,'Assumptions (Coal)'!$V$10,'Assumptions (Coal)'!$V$5*Model!$AJ$18*AVERAGE('Assumptions (Coal)'!$AC$2:$AH$2)/10^9),0)</f>
        <v>-0.02028975568</v>
      </c>
      <c r="AW170" s="177">
        <f>IF($AJ$18&gt;0,IPMT('Assumptions (Coal)'!$V$7,Model!AJ1,'Assumptions (Coal)'!$V$10,'Assumptions (Coal)'!$V$5*Model!$AJ$18*AVERAGE('Assumptions (Coal)'!$AC$2:$AH$2)/10^9),0)</f>
        <v>-0.01383782298</v>
      </c>
      <c r="AX170" s="177">
        <f>IF($AJ$18&gt;0,IPMT('Assumptions (Coal)'!$V$7,Model!AK1,'Assumptions (Coal)'!$V$10,'Assumptions (Coal)'!$V$5*Model!$AJ$18*AVERAGE('Assumptions (Coal)'!$AC$2:$AH$2)/10^9),0)</f>
        <v>-0.007079423479</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-0.1200313016</v>
      </c>
      <c r="AL171" s="160">
        <f>IF($AK$18&gt;0,IPMT('Assumptions (Coal)'!$V$7,Model!X1,'Assumptions (Coal)'!$V$10,'Assumptions (Coal)'!$V$5*Model!$AK$18*AVERAGE('Assumptions (Coal)'!$AD$2:$AI$2)/10^9),0)</f>
        <v>-0.1143632874</v>
      </c>
      <c r="AM171" s="160">
        <f>IF($AK$18&gt;0,IPMT('Assumptions (Coal)'!$V$7,Model!Y1,'Assumptions (Coal)'!$V$10,'Assumptions (Coal)'!$V$5*Model!$AK$18*AVERAGE('Assumptions (Coal)'!$AD$2:$AI$2)/10^9),0)</f>
        <v>-0.1084260425</v>
      </c>
      <c r="AN171" s="160">
        <f>IF($AK$18&gt;0,IPMT('Assumptions (Coal)'!$V$7,Model!Z1,'Assumptions (Coal)'!$V$10,'Assumptions (Coal)'!$V$5*Model!$AK$18*AVERAGE('Assumptions (Coal)'!$AD$2:$AI$2)/10^9),0)</f>
        <v>-0.1022067784</v>
      </c>
      <c r="AO171" s="160">
        <f>IF($AK$18&gt;0,IPMT('Assumptions (Coal)'!$V$7,Model!AA1,'Assumptions (Coal)'!$V$10,'Assumptions (Coal)'!$V$5*Model!$AK$18*AVERAGE('Assumptions (Coal)'!$AD$2:$AI$2)/10^9),0)</f>
        <v>-0.09569209935</v>
      </c>
      <c r="AP171" s="160">
        <f>IF($AK$18&gt;0,IPMT('Assumptions (Coal)'!$V$7,Model!AB1,'Assumptions (Coal)'!$V$10,'Assumptions (Coal)'!$V$5*Model!$AK$18*AVERAGE('Assumptions (Coal)'!$AD$2:$AI$2)/10^9),0)</f>
        <v>-0.08886797302</v>
      </c>
      <c r="AQ171" s="160">
        <f>IF($AK$18&gt;0,IPMT('Assumptions (Coal)'!$V$7,Model!AC1,'Assumptions (Coal)'!$V$10,'Assumptions (Coal)'!$V$5*Model!$AK$18*AVERAGE('Assumptions (Coal)'!$AD$2:$AI$2)/10^9),0)</f>
        <v>-0.08171970069</v>
      </c>
      <c r="AR171" s="160">
        <f>IF($AK$18&gt;0,IPMT('Assumptions (Coal)'!$V$7,Model!AD1,'Assumptions (Coal)'!$V$10,'Assumptions (Coal)'!$V$5*Model!$AK$18*AVERAGE('Assumptions (Coal)'!$AD$2:$AI$2)/10^9),0)</f>
        <v>-0.07423188542</v>
      </c>
      <c r="AS171" s="160">
        <f>IF($AK$18&gt;0,IPMT('Assumptions (Coal)'!$V$7,Model!AE1,'Assumptions (Coal)'!$V$10,'Assumptions (Coal)'!$V$5*Model!$AK$18*AVERAGE('Assumptions (Coal)'!$AD$2:$AI$2)/10^9),0)</f>
        <v>-0.06638839892</v>
      </c>
      <c r="AT171" s="160">
        <f>IF($AK$18&gt;0,IPMT('Assumptions (Coal)'!$V$7,Model!AF1,'Assumptions (Coal)'!$V$10,'Assumptions (Coal)'!$V$5*Model!$AK$18*AVERAGE('Assumptions (Coal)'!$AD$2:$AI$2)/10^9),0)</f>
        <v>-0.05817234682</v>
      </c>
      <c r="AU171" s="160">
        <f>IF($AK$18&gt;0,IPMT('Assumptions (Coal)'!$V$7,Model!AG1,'Assumptions (Coal)'!$V$10,'Assumptions (Coal)'!$V$5*Model!$AK$18*AVERAGE('Assumptions (Coal)'!$AD$2:$AI$2)/10^9),0)</f>
        <v>-0.04956603224</v>
      </c>
      <c r="AV171" s="160">
        <f>IF($AK$18&gt;0,IPMT('Assumptions (Coal)'!$V$7,Model!AH1,'Assumptions (Coal)'!$V$10,'Assumptions (Coal)'!$V$5*Model!$AK$18*AVERAGE('Assumptions (Coal)'!$AD$2:$AI$2)/10^9),0)</f>
        <v>-0.04055091772</v>
      </c>
      <c r="AW171" s="160">
        <f>IF($AK$18&gt;0,IPMT('Assumptions (Coal)'!$V$7,Model!AI1,'Assumptions (Coal)'!$V$10,'Assumptions (Coal)'!$V$5*Model!$AK$18*AVERAGE('Assumptions (Coal)'!$AD$2:$AI$2)/10^9),0)</f>
        <v>-0.03110758526</v>
      </c>
      <c r="AX171" s="160">
        <f>IF($AK$18&gt;0,IPMT('Assumptions (Coal)'!$V$7,Model!AJ1,'Assumptions (Coal)'!$V$10,'Assumptions (Coal)'!$V$5*Model!$AK$18*AVERAGE('Assumptions (Coal)'!$AD$2:$AI$2)/10^9),0)</f>
        <v>-0.02121569451</v>
      </c>
      <c r="AY171" s="160">
        <f>IF($AK$18&gt;0,IPMT('Assumptions (Coal)'!$V$7,Model!AK1,'Assumptions (Coal)'!$V$10,'Assumptions (Coal)'!$V$5*Model!$AK$18*AVERAGE('Assumptions (Coal)'!$AD$2:$AI$2)/10^9),0)</f>
        <v>-0.01085393895</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-0.1642117211</v>
      </c>
      <c r="AM172" s="177">
        <f>IF($AL$18&gt;0,IPMT('Assumptions (Coal)'!$V$7,Model!X1,'Assumptions (Coal)'!$V$10,'Assumptions (Coal)'!$V$5*Model!$AL$18*AVERAGE('Assumptions (Coal)'!$AE$2:$AJ$2)/10^9),0)</f>
        <v>-0.1564574573</v>
      </c>
      <c r="AN172" s="177">
        <f>IF($AL$18&gt;0,IPMT('Assumptions (Coal)'!$V$7,Model!Y1,'Assumptions (Coal)'!$V$10,'Assumptions (Coal)'!$V$5*Model!$AL$18*AVERAGE('Assumptions (Coal)'!$AE$2:$AJ$2)/10^9),0)</f>
        <v>-0.1483348661</v>
      </c>
      <c r="AO172" s="177">
        <f>IF($AL$18&gt;0,IPMT('Assumptions (Coal)'!$V$7,Model!Z1,'Assumptions (Coal)'!$V$10,'Assumptions (Coal)'!$V$5*Model!$AL$18*AVERAGE('Assumptions (Coal)'!$AE$2:$AJ$2)/10^9),0)</f>
        <v>-0.1398264517</v>
      </c>
      <c r="AP172" s="177">
        <f>IF($AL$18&gt;0,IPMT('Assumptions (Coal)'!$V$7,Model!AA1,'Assumptions (Coal)'!$V$10,'Assumptions (Coal)'!$V$5*Model!$AL$18*AVERAGE('Assumptions (Coal)'!$AE$2:$AJ$2)/10^9),0)</f>
        <v>-0.1309138876</v>
      </c>
      <c r="AQ172" s="177">
        <f>IF($AL$18&gt;0,IPMT('Assumptions (Coal)'!$V$7,Model!AB1,'Assumptions (Coal)'!$V$10,'Assumptions (Coal)'!$V$5*Model!$AL$18*AVERAGE('Assumptions (Coal)'!$AE$2:$AJ$2)/10^9),0)</f>
        <v>-0.1215779768</v>
      </c>
      <c r="AR172" s="177">
        <f>IF($AL$18&gt;0,IPMT('Assumptions (Coal)'!$V$7,Model!AC1,'Assumptions (Coal)'!$V$10,'Assumptions (Coal)'!$V$5*Model!$AL$18*AVERAGE('Assumptions (Coal)'!$AE$2:$AJ$2)/10^9),0)</f>
        <v>-0.1117986102</v>
      </c>
      <c r="AS172" s="177">
        <f>IF($AL$18&gt;0,IPMT('Assumptions (Coal)'!$V$7,Model!AD1,'Assumptions (Coal)'!$V$10,'Assumptions (Coal)'!$V$5*Model!$AL$18*AVERAGE('Assumptions (Coal)'!$AE$2:$AJ$2)/10^9),0)</f>
        <v>-0.1015547237</v>
      </c>
      <c r="AT172" s="177">
        <f>IF($AL$18&gt;0,IPMT('Assumptions (Coal)'!$V$7,Model!AE1,'Assumptions (Coal)'!$V$10,'Assumptions (Coal)'!$V$5*Model!$AL$18*AVERAGE('Assumptions (Coal)'!$AE$2:$AJ$2)/10^9),0)</f>
        <v>-0.09082425253</v>
      </c>
      <c r="AU172" s="177">
        <f>IF($AL$18&gt;0,IPMT('Assumptions (Coal)'!$V$7,Model!AF1,'Assumptions (Coal)'!$V$10,'Assumptions (Coal)'!$V$5*Model!$AL$18*AVERAGE('Assumptions (Coal)'!$AE$2:$AJ$2)/10^9),0)</f>
        <v>-0.07958408403</v>
      </c>
      <c r="AV172" s="177">
        <f>IF($AL$18&gt;0,IPMT('Assumptions (Coal)'!$V$7,Model!AG1,'Assumptions (Coal)'!$V$10,'Assumptions (Coal)'!$V$5*Model!$AL$18*AVERAGE('Assumptions (Coal)'!$AE$2:$AJ$2)/10^9),0)</f>
        <v>-0.06781000751</v>
      </c>
      <c r="AW172" s="177">
        <f>IF($AL$18&gt;0,IPMT('Assumptions (Coal)'!$V$7,Model!AH1,'Assumptions (Coal)'!$V$10,'Assumptions (Coal)'!$V$5*Model!$AL$18*AVERAGE('Assumptions (Coal)'!$AE$2:$AJ$2)/10^9),0)</f>
        <v>-0.05547666236</v>
      </c>
      <c r="AX172" s="177">
        <f>IF($AL$18&gt;0,IPMT('Assumptions (Coal)'!$V$7,Model!AI1,'Assumptions (Coal)'!$V$10,'Assumptions (Coal)'!$V$5*Model!$AL$18*AVERAGE('Assumptions (Coal)'!$AE$2:$AJ$2)/10^9),0)</f>
        <v>-0.04255748332</v>
      </c>
      <c r="AY172" s="177">
        <f>IF($AL$18&gt;0,IPMT('Assumptions (Coal)'!$V$7,Model!AJ1,'Assumptions (Coal)'!$V$10,'Assumptions (Coal)'!$V$5*Model!$AL$18*AVERAGE('Assumptions (Coal)'!$AE$2:$AJ$2)/10^9),0)</f>
        <v>-0.02902464327</v>
      </c>
      <c r="AZ172" s="177">
        <f>IF($AL$18&gt;0,IPMT('Assumptions (Coal)'!$V$7,Model!AK1,'Assumptions (Coal)'!$V$10,'Assumptions (Coal)'!$V$5*Model!$AL$18*AVERAGE('Assumptions (Coal)'!$AE$2:$AJ$2)/10^9),0)</f>
        <v>-0.01484899332</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-0.08941271061</v>
      </c>
      <c r="AN173" s="160">
        <f>IF($AM$18&gt;0,IPMT('Assumptions (Coal)'!$V$7,Model!X1,'Assumptions (Coal)'!$V$10,'Assumptions (Coal)'!$V$5*Model!$AM$18*AVERAGE('Assumptions (Coal)'!$AF$2:$AK$2)/10^9),0)</f>
        <v>-0.08519054099</v>
      </c>
      <c r="AO173" s="160">
        <f>IF($AM$18&gt;0,IPMT('Assumptions (Coal)'!$V$7,Model!Y1,'Assumptions (Coal)'!$V$10,'Assumptions (Coal)'!$V$5*Model!$AM$18*AVERAGE('Assumptions (Coal)'!$AF$2:$AK$2)/10^9),0)</f>
        <v>-0.0807678183</v>
      </c>
      <c r="AP173" s="160">
        <f>IF($AM$18&gt;0,IPMT('Assumptions (Coal)'!$V$7,Model!Z1,'Assumptions (Coal)'!$V$10,'Assumptions (Coal)'!$V$5*Model!$AM$18*AVERAGE('Assumptions (Coal)'!$AF$2:$AK$2)/10^9),0)</f>
        <v>-0.07613501629</v>
      </c>
      <c r="AQ173" s="160">
        <f>IF($AM$18&gt;0,IPMT('Assumptions (Coal)'!$V$7,Model!AA1,'Assumptions (Coal)'!$V$10,'Assumptions (Coal)'!$V$5*Model!$AM$18*AVERAGE('Assumptions (Coal)'!$AF$2:$AK$2)/10^9),0)</f>
        <v>-0.07128215619</v>
      </c>
      <c r="AR173" s="160">
        <f>IF($AM$18&gt;0,IPMT('Assumptions (Coal)'!$V$7,Model!AB1,'Assumptions (Coal)'!$V$10,'Assumptions (Coal)'!$V$5*Model!$AM$18*AVERAGE('Assumptions (Coal)'!$AF$2:$AK$2)/10^9),0)</f>
        <v>-0.06619878522</v>
      </c>
      <c r="AS173" s="160">
        <f>IF($AM$18&gt;0,IPMT('Assumptions (Coal)'!$V$7,Model!AC1,'Assumptions (Coal)'!$V$10,'Assumptions (Coal)'!$V$5*Model!$AM$18*AVERAGE('Assumptions (Coal)'!$AF$2:$AK$2)/10^9),0)</f>
        <v>-0.06087395414</v>
      </c>
      <c r="AT173" s="160">
        <f>IF($AM$18&gt;0,IPMT('Assumptions (Coal)'!$V$7,Model!AD1,'Assumptions (Coal)'!$V$10,'Assumptions (Coal)'!$V$5*Model!$AM$18*AVERAGE('Assumptions (Coal)'!$AF$2:$AK$2)/10^9),0)</f>
        <v>-0.05529619359</v>
      </c>
      <c r="AU173" s="160">
        <f>IF($AM$18&gt;0,IPMT('Assumptions (Coal)'!$V$7,Model!AE1,'Assumptions (Coal)'!$V$10,'Assumptions (Coal)'!$V$5*Model!$AM$18*AVERAGE('Assumptions (Coal)'!$AF$2:$AK$2)/10^9),0)</f>
        <v>-0.0494534894</v>
      </c>
      <c r="AV173" s="160">
        <f>IF($AM$18&gt;0,IPMT('Assumptions (Coal)'!$V$7,Model!AF1,'Assumptions (Coal)'!$V$10,'Assumptions (Coal)'!$V$5*Model!$AM$18*AVERAGE('Assumptions (Coal)'!$AF$2:$AK$2)/10^9),0)</f>
        <v>-0.04333325677</v>
      </c>
      <c r="AW173" s="160">
        <f>IF($AM$18&gt;0,IPMT('Assumptions (Coal)'!$V$7,Model!AG1,'Assumptions (Coal)'!$V$10,'Assumptions (Coal)'!$V$5*Model!$AM$18*AVERAGE('Assumptions (Coal)'!$AF$2:$AK$2)/10^9),0)</f>
        <v>-0.03692231308</v>
      </c>
      <c r="AX173" s="160">
        <f>IF($AM$18&gt;0,IPMT('Assumptions (Coal)'!$V$7,Model!AH1,'Assumptions (Coal)'!$V$10,'Assumptions (Coal)'!$V$5*Model!$AM$18*AVERAGE('Assumptions (Coal)'!$AF$2:$AK$2)/10^9),0)</f>
        <v>-0.03020684958</v>
      </c>
      <c r="AY173" s="160">
        <f>IF($AM$18&gt;0,IPMT('Assumptions (Coal)'!$V$7,Model!AI1,'Assumptions (Coal)'!$V$10,'Assumptions (Coal)'!$V$5*Model!$AM$18*AVERAGE('Assumptions (Coal)'!$AF$2:$AK$2)/10^9),0)</f>
        <v>-0.02317240155</v>
      </c>
      <c r="AZ173" s="160">
        <f>IF($AM$18&gt;0,IPMT('Assumptions (Coal)'!$V$7,Model!AJ1,'Assumptions (Coal)'!$V$10,'Assumptions (Coal)'!$V$5*Model!$AM$18*AVERAGE('Assumptions (Coal)'!$AF$2:$AK$2)/10^9),0)</f>
        <v>-0.01580381724</v>
      </c>
      <c r="BA173" s="160">
        <f>IF($AM$18&gt;0,IPMT('Assumptions (Coal)'!$V$7,Model!AK1,'Assumptions (Coal)'!$V$10,'Assumptions (Coal)'!$V$5*Model!$AM$18*AVERAGE('Assumptions (Coal)'!$AF$2:$AK$2)/10^9),0)</f>
        <v>-0.008085225184</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-0.04570437895</v>
      </c>
      <c r="AP175" s="160">
        <f>IF($AO$18&gt;0,IPMT('Assumptions (Coal)'!$V$7,Model!X1,'Assumptions (Coal)'!$V$10,'Assumptions (Coal)'!$V$5*Model!$AO$18*AVERAGE('Assumptions (Coal)'!$AH$2:$AM$2)/10^9),0)</f>
        <v>-0.04354616633</v>
      </c>
      <c r="AQ175" s="160">
        <f>IF($AO$18&gt;0,IPMT('Assumptions (Coal)'!$V$7,Model!Y1,'Assumptions (Coal)'!$V$10,'Assumptions (Coal)'!$V$5*Model!$AO$18*AVERAGE('Assumptions (Coal)'!$AH$2:$AM$2)/10^9),0)</f>
        <v>-0.04128543861</v>
      </c>
      <c r="AR175" s="160">
        <f>IF($AO$18&gt;0,IPMT('Assumptions (Coal)'!$V$7,Model!Z1,'Assumptions (Coal)'!$V$10,'Assumptions (Coal)'!$V$5*Model!$AO$18*AVERAGE('Assumptions (Coal)'!$AH$2:$AM$2)/10^9),0)</f>
        <v>-0.03891732632</v>
      </c>
      <c r="AS175" s="160">
        <f>IF($AO$18&gt;0,IPMT('Assumptions (Coal)'!$V$7,Model!AA1,'Assumptions (Coal)'!$V$10,'Assumptions (Coal)'!$V$5*Model!$AO$18*AVERAGE('Assumptions (Coal)'!$AH$2:$AM$2)/10^9),0)</f>
        <v>-0.0364367287</v>
      </c>
      <c r="AT175" s="160">
        <f>IF($AO$18&gt;0,IPMT('Assumptions (Coal)'!$V$7,Model!AB1,'Assumptions (Coal)'!$V$10,'Assumptions (Coal)'!$V$5*Model!$AO$18*AVERAGE('Assumptions (Coal)'!$AH$2:$AM$2)/10^9),0)</f>
        <v>-0.03383830269</v>
      </c>
      <c r="AU175" s="160">
        <f>IF($AO$18&gt;0,IPMT('Assumptions (Coal)'!$V$7,Model!AC1,'Assumptions (Coal)'!$V$10,'Assumptions (Coal)'!$V$5*Model!$AO$18*AVERAGE('Assumptions (Coal)'!$AH$2:$AM$2)/10^9),0)</f>
        <v>-0.03111645145</v>
      </c>
      <c r="AV175" s="160">
        <f>IF($AO$18&gt;0,IPMT('Assumptions (Coal)'!$V$7,Model!AD1,'Assumptions (Coal)'!$V$10,'Assumptions (Coal)'!$V$5*Model!$AO$18*AVERAGE('Assumptions (Coal)'!$AH$2:$AM$2)/10^9),0)</f>
        <v>-0.02826531227</v>
      </c>
      <c r="AW175" s="160">
        <f>IF($AO$18&gt;0,IPMT('Assumptions (Coal)'!$V$7,Model!AE1,'Assumptions (Coal)'!$V$10,'Assumptions (Coal)'!$V$5*Model!$AO$18*AVERAGE('Assumptions (Coal)'!$AH$2:$AM$2)/10^9),0)</f>
        <v>-0.02527874398</v>
      </c>
      <c r="AX175" s="160">
        <f>IF($AO$18&gt;0,IPMT('Assumptions (Coal)'!$V$7,Model!AF1,'Assumptions (Coal)'!$V$10,'Assumptions (Coal)'!$V$5*Model!$AO$18*AVERAGE('Assumptions (Coal)'!$AH$2:$AM$2)/10^9),0)</f>
        <v>-0.0221503137</v>
      </c>
      <c r="AY175" s="160">
        <f>IF($AO$18&gt;0,IPMT('Assumptions (Coal)'!$V$7,Model!AG1,'Assumptions (Coal)'!$V$10,'Assumptions (Coal)'!$V$5*Model!$AO$18*AVERAGE('Assumptions (Coal)'!$AH$2:$AM$2)/10^9),0)</f>
        <v>-0.01887328297</v>
      </c>
      <c r="AZ175" s="160">
        <f>IF($AO$18&gt;0,IPMT('Assumptions (Coal)'!$V$7,Model!AH1,'Assumptions (Coal)'!$V$10,'Assumptions (Coal)'!$V$5*Model!$AO$18*AVERAGE('Assumptions (Coal)'!$AH$2:$AM$2)/10^9),0)</f>
        <v>-0.01544059329</v>
      </c>
      <c r="BA175" s="160">
        <f>IF($AO$18&gt;0,IPMT('Assumptions (Coal)'!$V$7,Model!AI1,'Assumptions (Coal)'!$V$10,'Assumptions (Coal)'!$V$5*Model!$AO$18*AVERAGE('Assumptions (Coal)'!$AH$2:$AM$2)/10^9),0)</f>
        <v>-0.01184485085</v>
      </c>
      <c r="BB175" s="160">
        <f>IF($AO$18&gt;0,IPMT('Assumptions (Coal)'!$V$7,Model!AJ1,'Assumptions (Coal)'!$V$10,'Assumptions (Coal)'!$V$5*Model!$AO$18*AVERAGE('Assumptions (Coal)'!$AH$2:$AM$2)/10^9),0)</f>
        <v>-0.008078310648</v>
      </c>
      <c r="BC175" s="160">
        <f>IF($AO$18&gt;0,IPMT('Assumptions (Coal)'!$V$7,Model!AK1,'Assumptions (Coal)'!$V$10,'Assumptions (Coal)'!$V$5*Model!$AO$18*AVERAGE('Assumptions (Coal)'!$AH$2:$AM$2)/10^9),0)</f>
        <v>-0.004132859782</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0.09201222654</v>
      </c>
      <c r="N189" s="160">
        <f t="shared" si="8"/>
        <v>0.1771296702</v>
      </c>
      <c r="O189" s="160">
        <f t="shared" si="8"/>
        <v>0.2448090294</v>
      </c>
      <c r="P189" s="160">
        <f t="shared" si="8"/>
        <v>0.3074509597</v>
      </c>
      <c r="Q189" s="160">
        <f t="shared" si="8"/>
        <v>0.284361932</v>
      </c>
      <c r="R189" s="160">
        <f t="shared" si="8"/>
        <v>0.2630631775</v>
      </c>
      <c r="S189" s="160">
        <f t="shared" si="8"/>
        <v>0.243302448</v>
      </c>
      <c r="T189" s="160">
        <f t="shared" si="8"/>
        <v>0.2250797436</v>
      </c>
      <c r="U189" s="160">
        <f t="shared" si="8"/>
        <v>0.2150346566</v>
      </c>
      <c r="V189" s="160">
        <f t="shared" si="8"/>
        <v>0.2071066484</v>
      </c>
      <c r="W189" s="160">
        <f t="shared" si="8"/>
        <v>0.2058355339</v>
      </c>
      <c r="X189" s="160">
        <f t="shared" si="8"/>
        <v>0.2057894031</v>
      </c>
      <c r="Y189" s="160">
        <f t="shared" si="8"/>
        <v>0.2058355339</v>
      </c>
      <c r="Z189" s="160">
        <f t="shared" si="8"/>
        <v>0.2057894031</v>
      </c>
      <c r="AA189" s="160">
        <f t="shared" si="8"/>
        <v>0.2058355339</v>
      </c>
      <c r="AB189" s="160">
        <f t="shared" si="8"/>
        <v>0.2057894031</v>
      </c>
      <c r="AC189" s="160">
        <f t="shared" si="8"/>
        <v>0.2058355339</v>
      </c>
      <c r="AD189" s="160">
        <f t="shared" si="8"/>
        <v>0.2057894031</v>
      </c>
      <c r="AE189" s="160">
        <f t="shared" si="8"/>
        <v>0.2058355339</v>
      </c>
      <c r="AF189" s="160">
        <f t="shared" si="8"/>
        <v>0.2057894031</v>
      </c>
      <c r="AG189" s="160">
        <f t="shared" si="8"/>
        <v>0.1510943932</v>
      </c>
      <c r="AH189" s="160">
        <f t="shared" si="8"/>
        <v>0.09633165842</v>
      </c>
      <c r="AI189" s="160">
        <f t="shared" si="8"/>
        <v>0.0481766263</v>
      </c>
      <c r="AJ189" s="160">
        <f t="shared" si="8"/>
        <v>0.1545192885</v>
      </c>
      <c r="AK189" s="160">
        <f t="shared" si="8"/>
        <v>0.5343638163</v>
      </c>
      <c r="AL189" s="160">
        <f t="shared" si="8"/>
        <v>1.055284597</v>
      </c>
      <c r="AM189" s="160">
        <f t="shared" si="8"/>
        <v>1.476730004</v>
      </c>
      <c r="AN189" s="160">
        <f t="shared" si="8"/>
        <v>1.542428864</v>
      </c>
      <c r="AO189" s="160">
        <f t="shared" si="8"/>
        <v>1.516966403</v>
      </c>
      <c r="AP189" s="160">
        <f t="shared" si="8"/>
        <v>1.493384014</v>
      </c>
      <c r="AQ189" s="160">
        <f t="shared" si="8"/>
        <v>1.381358555</v>
      </c>
      <c r="AR189" s="160">
        <f t="shared" si="8"/>
        <v>1.289283963</v>
      </c>
      <c r="AS189" s="160">
        <f t="shared" si="8"/>
        <v>1.223975891</v>
      </c>
      <c r="AT189" s="160">
        <f t="shared" si="8"/>
        <v>1.191249064</v>
      </c>
      <c r="AU189" s="160">
        <f t="shared" si="8"/>
        <v>1.178811237</v>
      </c>
      <c r="AV189" s="160">
        <f t="shared" si="8"/>
        <v>1.170024529</v>
      </c>
      <c r="AW189" s="160">
        <f t="shared" si="8"/>
        <v>1.168563835</v>
      </c>
      <c r="AX189" s="160">
        <f t="shared" si="8"/>
        <v>1.168557178</v>
      </c>
      <c r="AY189" s="160">
        <f t="shared" si="8"/>
        <v>1.168563835</v>
      </c>
      <c r="AZ189" s="160">
        <f t="shared" si="8"/>
        <v>1.168557178</v>
      </c>
      <c r="BA189" s="160">
        <f t="shared" si="8"/>
        <v>1.168563835</v>
      </c>
      <c r="BB189" s="160">
        <f t="shared" si="8"/>
        <v>1.168557178</v>
      </c>
      <c r="BC189" s="160">
        <f t="shared" si="8"/>
        <v>1.168563835</v>
      </c>
      <c r="BD189" s="160">
        <f t="shared" si="8"/>
        <v>1.076628503</v>
      </c>
      <c r="BE189" s="160">
        <f t="shared" si="8"/>
        <v>0.8438056712</v>
      </c>
      <c r="BF189" s="160">
        <f t="shared" si="8"/>
        <v>0.5100598349</v>
      </c>
      <c r="BG189" s="160">
        <f t="shared" si="8"/>
        <v>0.2123224717</v>
      </c>
      <c r="BH189" s="160">
        <f t="shared" si="8"/>
        <v>0.1073090708</v>
      </c>
      <c r="BI189" s="160">
        <f t="shared" si="8"/>
        <v>0.05366656286</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0.09201222654</v>
      </c>
      <c r="N200" s="160">
        <f>IF($M$18&gt;0,'Assumptions (Coal)'!W$11*Model!$M$18*AVERAGE('Assumptions (Coal)'!$F$2:$K$2)/10^9,0)</f>
        <v>0.1771296702</v>
      </c>
      <c r="O200" s="160">
        <f>IF($M$18&gt;0,'Assumptions (Coal)'!X$11*Model!$M$18*AVERAGE('Assumptions (Coal)'!$F$2:$K$2)/10^9,0)</f>
        <v>0.1638308364</v>
      </c>
      <c r="P200" s="160">
        <f>IF($M$18&gt;0,'Assumptions (Coal)'!Y$11*Model!$M$18*AVERAGE('Assumptions (Coal)'!$F$2:$K$2)/10^9,0)</f>
        <v>0.1515625396</v>
      </c>
      <c r="Q200" s="160">
        <f>IF($M$18&gt;0,'Assumptions (Coal)'!Z$11*Model!$M$18*AVERAGE('Assumptions (Coal)'!$F$2:$K$2)/10^9,0)</f>
        <v>0.1401775601</v>
      </c>
      <c r="R200" s="160">
        <f>IF($M$18&gt;0,'Assumptions (Coal)'!AA$11*Model!$M$18*AVERAGE('Assumptions (Coal)'!$F$2:$K$2)/10^9,0)</f>
        <v>0.1296758979</v>
      </c>
      <c r="S200" s="160">
        <f>IF($M$18&gt;0,'Assumptions (Coal)'!AB$11*Model!$M$18*AVERAGE('Assumptions (Coal)'!$F$2:$K$2)/10^9,0)</f>
        <v>0.1199348702</v>
      </c>
      <c r="T200" s="160">
        <f>IF($M$18&gt;0,'Assumptions (Coal)'!AC$11*Model!$M$18*AVERAGE('Assumptions (Coal)'!$F$2:$K$2)/10^9,0)</f>
        <v>0.1109544769</v>
      </c>
      <c r="U200" s="160">
        <f>IF($M$18&gt;0,'Assumptions (Coal)'!AD$11*Model!$M$18*AVERAGE('Assumptions (Coal)'!$F$2:$K$2)/10^9,0)</f>
        <v>0.1094822813</v>
      </c>
      <c r="V200" s="160">
        <f>IF($M$18&gt;0,'Assumptions (Coal)'!AE$11*Model!$M$18*AVERAGE('Assumptions (Coal)'!$F$2:$K$2)/10^9,0)</f>
        <v>0.1094577447</v>
      </c>
      <c r="W200" s="160">
        <f>IF($M$18&gt;0,'Assumptions (Coal)'!AF$11*Model!$M$18*AVERAGE('Assumptions (Coal)'!$F$2:$K$2)/10^9,0)</f>
        <v>0.1094822813</v>
      </c>
      <c r="X200" s="160">
        <f>IF($M$18&gt;0,'Assumptions (Coal)'!AG$11*Model!$M$18*AVERAGE('Assumptions (Coal)'!$F$2:$K$2)/10^9,0)</f>
        <v>0.1094577447</v>
      </c>
      <c r="Y200" s="160">
        <f>IF($M$18&gt;0,'Assumptions (Coal)'!AH$11*Model!$M$18*AVERAGE('Assumptions (Coal)'!$F$2:$K$2)/10^9,0)</f>
        <v>0.1094822813</v>
      </c>
      <c r="Z200" s="160">
        <f>IF($M$18&gt;0,'Assumptions (Coal)'!AI$11*Model!$M$18*AVERAGE('Assumptions (Coal)'!$F$2:$K$2)/10^9,0)</f>
        <v>0.1094577447</v>
      </c>
      <c r="AA200" s="160">
        <f>IF($M$18&gt;0,'Assumptions (Coal)'!AJ$11*Model!$M$18*AVERAGE('Assumptions (Coal)'!$F$2:$K$2)/10^9,0)</f>
        <v>0.1094822813</v>
      </c>
      <c r="AB200" s="160">
        <f>IF($M$18&gt;0,'Assumptions (Coal)'!AK$11*Model!$M$18*AVERAGE('Assumptions (Coal)'!$F$2:$K$2)/10^9,0)</f>
        <v>0.1094577447</v>
      </c>
      <c r="AC200" s="160">
        <f>IF($M$18&gt;0,'Assumptions (Coal)'!AL$11*Model!$M$18*AVERAGE('Assumptions (Coal)'!$F$2:$K$2)/10^9,0)</f>
        <v>0.1094822813</v>
      </c>
      <c r="AD200" s="160">
        <f>IF($M$18&gt;0,'Assumptions (Coal)'!AM$11*Model!$M$18*AVERAGE('Assumptions (Coal)'!$F$2:$K$2)/10^9,0)</f>
        <v>0.1094577447</v>
      </c>
      <c r="AE200" s="160">
        <f>IF($M$18&gt;0,'Assumptions (Coal)'!AN$11*Model!$M$18*AVERAGE('Assumptions (Coal)'!$F$2:$K$2)/10^9,0)</f>
        <v>0.1094822813</v>
      </c>
      <c r="AF200" s="180">
        <f>IF($M$18&gt;0,'Assumptions (Coal)'!AO$11*Model!$M$18*AVERAGE('Assumptions (Coal)'!$F$2:$K$2)/10^9,0)</f>
        <v>0.1094577447</v>
      </c>
      <c r="AG200" s="160">
        <f>IF($M$18&gt;0,'Assumptions (Coal)'!AP$11*Model!$M$18*AVERAGE('Assumptions (Coal)'!$F$2:$K$2)/10^9,0)</f>
        <v>0.05474114064</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0.08097819302</v>
      </c>
      <c r="P202" s="160">
        <f>IF($O$18&gt;0,'Assumptions (Coal)'!W$11*Model!$O$18*AVERAGE('Assumptions (Coal)'!$H$2:$M$2)/10^9,0)</f>
        <v>0.1558884201</v>
      </c>
      <c r="Q202" s="160">
        <f>IF($O$18&gt;0,'Assumptions (Coal)'!X$11*Model!$O$18*AVERAGE('Assumptions (Coal)'!$H$2:$M$2)/10^9,0)</f>
        <v>0.1441843719</v>
      </c>
      <c r="R202" s="160">
        <f>IF($O$18&gt;0,'Assumptions (Coal)'!Y$11*Model!$O$18*AVERAGE('Assumptions (Coal)'!$H$2:$M$2)/10^9,0)</f>
        <v>0.1333872795</v>
      </c>
      <c r="S202" s="160">
        <f>IF($O$18&gt;0,'Assumptions (Coal)'!Z$11*Model!$O$18*AVERAGE('Assumptions (Coal)'!$H$2:$M$2)/10^9,0)</f>
        <v>0.1233675778</v>
      </c>
      <c r="T202" s="160">
        <f>IF($O$18&gt;0,'Assumptions (Coal)'!AA$11*Model!$O$18*AVERAGE('Assumptions (Coal)'!$H$2:$M$2)/10^9,0)</f>
        <v>0.1141252667</v>
      </c>
      <c r="U202" s="160">
        <f>IF($O$18&gt;0,'Assumptions (Coal)'!AB$11*Model!$O$18*AVERAGE('Assumptions (Coal)'!$H$2:$M$2)/10^9,0)</f>
        <v>0.1055523753</v>
      </c>
      <c r="V202" s="160">
        <f>IF($O$18&gt;0,'Assumptions (Coal)'!AC$11*Model!$O$18*AVERAGE('Assumptions (Coal)'!$H$2:$M$2)/10^9,0)</f>
        <v>0.09764890369</v>
      </c>
      <c r="W202" s="160">
        <f>IF($O$18&gt;0,'Assumptions (Coal)'!AD$11*Model!$O$18*AVERAGE('Assumptions (Coal)'!$H$2:$M$2)/10^9,0)</f>
        <v>0.0963532526</v>
      </c>
      <c r="X202" s="160">
        <f>IF($O$18&gt;0,'Assumptions (Coal)'!AE$11*Model!$O$18*AVERAGE('Assumptions (Coal)'!$H$2:$M$2)/10^9,0)</f>
        <v>0.09633165842</v>
      </c>
      <c r="Y202" s="160">
        <f>IF($O$18&gt;0,'Assumptions (Coal)'!AF$11*Model!$O$18*AVERAGE('Assumptions (Coal)'!$H$2:$M$2)/10^9,0)</f>
        <v>0.0963532526</v>
      </c>
      <c r="Z202" s="160">
        <f>IF($O$18&gt;0,'Assumptions (Coal)'!AG$11*Model!$O$18*AVERAGE('Assumptions (Coal)'!$H$2:$M$2)/10^9,0)</f>
        <v>0.09633165842</v>
      </c>
      <c r="AA202" s="160">
        <f>IF($O$18&gt;0,'Assumptions (Coal)'!AH$11*Model!$O$18*AVERAGE('Assumptions (Coal)'!$H$2:$M$2)/10^9,0)</f>
        <v>0.0963532526</v>
      </c>
      <c r="AB202" s="160">
        <f>IF($O$18&gt;0,'Assumptions (Coal)'!AI$11*Model!$O$18*AVERAGE('Assumptions (Coal)'!$H$2:$M$2)/10^9,0)</f>
        <v>0.09633165842</v>
      </c>
      <c r="AC202" s="160">
        <f>IF($O$18&gt;0,'Assumptions (Coal)'!AJ$11*Model!$O$18*AVERAGE('Assumptions (Coal)'!$H$2:$M$2)/10^9,0)</f>
        <v>0.0963532526</v>
      </c>
      <c r="AD202" s="160">
        <f>IF($O$18&gt;0,'Assumptions (Coal)'!AK$11*Model!$O$18*AVERAGE('Assumptions (Coal)'!$H$2:$M$2)/10^9,0)</f>
        <v>0.09633165842</v>
      </c>
      <c r="AE202" s="160">
        <f>IF($O$18&gt;0,'Assumptions (Coal)'!AL$11*Model!$O$18*AVERAGE('Assumptions (Coal)'!$H$2:$M$2)/10^9,0)</f>
        <v>0.0963532526</v>
      </c>
      <c r="AF202" s="180">
        <f>IF($O$18&gt;0,'Assumptions (Coal)'!AM$11*Model!$O$18*AVERAGE('Assumptions (Coal)'!$H$2:$M$2)/10^9,0)</f>
        <v>0.09633165842</v>
      </c>
      <c r="AG202" s="160">
        <f>IF($O$18&gt;0,'Assumptions (Coal)'!AN$11*Model!$O$18*AVERAGE('Assumptions (Coal)'!$H$2:$M$2)/10^9,0)</f>
        <v>0.0963532526</v>
      </c>
      <c r="AH202" s="160">
        <f>IF($O$18&gt;0,'Assumptions (Coal)'!AO$11*Model!$O$18*AVERAGE('Assumptions (Coal)'!$H$2:$M$2)/10^9,0)</f>
        <v>0.09633165842</v>
      </c>
      <c r="AI202" s="160">
        <f>IF($O$18&gt;0,'Assumptions (Coal)'!AP$11*Model!$O$18*AVERAGE('Assumptions (Coal)'!$H$2:$M$2)/10^9,0)</f>
        <v>0.0481766263</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v>
      </c>
      <c r="Y211" s="160">
        <f>IF($X$18&gt;0,'Assumptions (Coal)'!W11*Model!$X$18*average('Assumptions (Coal)'!$Q$2:$V$2)/10^9,0)</f>
        <v>0</v>
      </c>
      <c r="Z211" s="160">
        <f>IF($X$18&gt;0,'Assumptions (Coal)'!X11*Model!$X$18*average('Assumptions (Coal)'!$Q$2:$V$2)/10^9,0)</f>
        <v>0</v>
      </c>
      <c r="AA211" s="160">
        <f>IF($X$18&gt;0,'Assumptions (Coal)'!Y11*Model!$X$18*average('Assumptions (Coal)'!$Q$2:$V$2)/10^9,0)</f>
        <v>0</v>
      </c>
      <c r="AB211" s="160">
        <f>IF($X$18&gt;0,'Assumptions (Coal)'!Z11*Model!$X$18*average('Assumptions (Coal)'!$Q$2:$V$2)/10^9,0)</f>
        <v>0</v>
      </c>
      <c r="AC211" s="160">
        <f>IF($X$18&gt;0,'Assumptions (Coal)'!AA11*Model!$X$18*average('Assumptions (Coal)'!$Q$2:$V$2)/10^9,0)</f>
        <v>0</v>
      </c>
      <c r="AD211" s="160">
        <f>IF($X$18&gt;0,'Assumptions (Coal)'!AB11*Model!$X$18*average('Assumptions (Coal)'!$Q$2:$V$2)/10^9,0)</f>
        <v>0</v>
      </c>
      <c r="AE211" s="160">
        <f>IF($X$18&gt;0,'Assumptions (Coal)'!AC11*Model!$X$18*average('Assumptions (Coal)'!$Q$2:$V$2)/10^9,0)</f>
        <v>0</v>
      </c>
      <c r="AF211" s="180">
        <f>IF($X$18&gt;0,'Assumptions (Coal)'!AD11*Model!$X$18*average('Assumptions (Coal)'!$Q$2:$V$2)/10^9,0)</f>
        <v>0</v>
      </c>
      <c r="AG211" s="160">
        <f>IF($X$18&gt;0,'Assumptions (Coal)'!AE11*Model!$X$18*average('Assumptions (Coal)'!$Q$2:$V$2)/10^9,0)</f>
        <v>0</v>
      </c>
      <c r="AH211" s="160">
        <f>IF($X$18&gt;0,'Assumptions (Coal)'!AF11*Model!$X$18*average('Assumptions (Coal)'!$Q$2:$V$2)/10^9,0)</f>
        <v>0</v>
      </c>
      <c r="AI211" s="160">
        <f>IF($X$18&gt;0,'Assumptions (Coal)'!AG11*Model!$X$18*average('Assumptions (Coal)'!$Q$2:$V$2)/10^9,0)</f>
        <v>0</v>
      </c>
      <c r="AJ211" s="160">
        <f>IF($X$18&gt;0,'Assumptions (Coal)'!AH11*Model!$X$18*average('Assumptions (Coal)'!$Q$2:$V$2)/10^9,0)</f>
        <v>0</v>
      </c>
      <c r="AK211" s="160">
        <f>IF($X$18&gt;0,'Assumptions (Coal)'!AI11*Model!$X$18*average('Assumptions (Coal)'!$Q$2:$V$2)/10^9,0)</f>
        <v>0</v>
      </c>
      <c r="AL211" s="160">
        <f>IF($X$18&gt;0,'Assumptions (Coal)'!AJ11*Model!$X$18*average('Assumptions (Coal)'!$Q$2:$V$2)/10^9,0)</f>
        <v>0</v>
      </c>
      <c r="AM211" s="160">
        <f>IF($X$18&gt;0,'Assumptions (Coal)'!AK11*Model!$X$18*average('Assumptions (Coal)'!$Q$2:$V$2)/10^9,0)</f>
        <v>0</v>
      </c>
      <c r="AN211" s="160">
        <f>IF($X$18&gt;0,'Assumptions (Coal)'!AL11*Model!$X$18*average('Assumptions (Coal)'!$Q$2:$V$2)/10^9,0)</f>
        <v>0</v>
      </c>
      <c r="AO211" s="160">
        <f>IF($X$18&gt;0,'Assumptions (Coal)'!AM11*Model!$X$18*average('Assumptions (Coal)'!$Q$2:$V$2)/10^9,0)</f>
        <v>0</v>
      </c>
      <c r="AP211" s="160">
        <f>IF($X$18&gt;0,'Assumptions (Coal)'!AN11*Model!$X$18*average('Assumptions (Coal)'!$Q$2:$V$2)/10^9,0)</f>
        <v>0</v>
      </c>
      <c r="AQ211" s="160">
        <f>IF($X$18&gt;0,'Assumptions (Coal)'!AO11*Model!$X$18*average('Assumptions (Coal)'!$Q$2:$V$2)/10^9,0)</f>
        <v>0</v>
      </c>
      <c r="AR211" s="160">
        <f>IF($X$18&gt;0,'Assumptions (Coal)'!AP11*Model!$X$18*average('Assumptions (Coal)'!$Q$2:$V$2)/10^9,0)</f>
        <v>0</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0.1545192885</v>
      </c>
      <c r="AK223" s="160">
        <f>IF($AJ$18&gt;0,'Assumptions (Coal)'!W11*Model!$AJ$18*AVERAGE('Assumptions (Coal)'!$AC$2:$AH$2)/10^9,0)</f>
        <v>0.2974599316</v>
      </c>
      <c r="AL223" s="177">
        <f>IF($AJ$18&gt;0,'Assumptions (Coal)'!X11*Model!$AJ$18*AVERAGE('Assumptions (Coal)'!$AC$2:$AH$2)/10^9,0)</f>
        <v>0.2751267438</v>
      </c>
      <c r="AM223" s="177">
        <f>IF($AJ$18&gt;0,'Assumptions (Coal)'!Y11*Model!$AJ$18*AVERAGE('Assumptions (Coal)'!$AC$2:$AH$2)/10^9,0)</f>
        <v>0.254524172</v>
      </c>
      <c r="AN223" s="177">
        <f>IF($AJ$18&gt;0,'Assumptions (Coal)'!Z11*Model!$AJ$18*AVERAGE('Assumptions (Coal)'!$AC$2:$AH$2)/10^9,0)</f>
        <v>0.2354049853</v>
      </c>
      <c r="AO223" s="177">
        <f>IF($AJ$18&gt;0,'Assumptions (Coal)'!AA11*Model!$AJ$18*AVERAGE('Assumptions (Coal)'!$AC$2:$AH$2)/10^9,0)</f>
        <v>0.2177691839</v>
      </c>
      <c r="AP223" s="177">
        <f>IF($AJ$18&gt;0,'Assumptions (Coal)'!AB11*Model!$AJ$18*AVERAGE('Assumptions (Coal)'!$AC$2:$AH$2)/10^9,0)</f>
        <v>0.2014107419</v>
      </c>
      <c r="AQ223" s="177">
        <f>IF($AJ$18&gt;0,'Assumptions (Coal)'!AC11*Model!$AJ$18*AVERAGE('Assumptions (Coal)'!$AC$2:$AH$2)/10^9,0)</f>
        <v>0.1863296593</v>
      </c>
      <c r="AR223" s="177">
        <f>IF($AJ$18&gt;0,'Assumptions (Coal)'!AD11*Model!$AJ$18*AVERAGE('Assumptions (Coal)'!$AC$2:$AH$2)/10^9,0)</f>
        <v>0.1838573507</v>
      </c>
      <c r="AS223" s="177">
        <f>IF($AJ$18&gt;0,'Assumptions (Coal)'!AE11*Model!$AJ$18*AVERAGE('Assumptions (Coal)'!$AC$2:$AH$2)/10^9,0)</f>
        <v>0.1838161456</v>
      </c>
      <c r="AT223" s="177">
        <f>IF($AJ$18&gt;0,'Assumptions (Coal)'!AF11*Model!$AJ$18*AVERAGE('Assumptions (Coal)'!$AC$2:$AH$2)/10^9,0)</f>
        <v>0.1838573507</v>
      </c>
      <c r="AU223" s="177">
        <f>IF($AJ$18&gt;0,'Assumptions (Coal)'!AG11*Model!$AJ$18*AVERAGE('Assumptions (Coal)'!$AC$2:$AH$2)/10^9,0)</f>
        <v>0.1838161456</v>
      </c>
      <c r="AV223" s="177">
        <f>IF($AJ$18&gt;0,'Assumptions (Coal)'!AH11*Model!$AJ$18*AVERAGE('Assumptions (Coal)'!$AC$2:$AH$2)/10^9,0)</f>
        <v>0.1838573507</v>
      </c>
      <c r="AW223" s="177">
        <f>IF($AJ$18&gt;0,'Assumptions (Coal)'!AI11*Model!$AJ$18*AVERAGE('Assumptions (Coal)'!$AC$2:$AH$2)/10^9,0)</f>
        <v>0.1838161456</v>
      </c>
      <c r="AX223" s="177">
        <f>IF($AJ$18&gt;0,'Assumptions (Coal)'!AJ11*Model!$AJ$18*AVERAGE('Assumptions (Coal)'!$AC$2:$AH$2)/10^9,0)</f>
        <v>0.1838573507</v>
      </c>
      <c r="AY223" s="177">
        <f>IF($AJ$18&gt;0,'Assumptions (Coal)'!AK11*Model!$AJ$18*AVERAGE('Assumptions (Coal)'!$AC$2:$AH$2)/10^9,0)</f>
        <v>0.1838161456</v>
      </c>
      <c r="AZ223" s="177">
        <f>IF($AJ$18&gt;0,'Assumptions (Coal)'!AL11*Model!$AJ$18*AVERAGE('Assumptions (Coal)'!$AC$2:$AH$2)/10^9,0)</f>
        <v>0.1838573507</v>
      </c>
      <c r="BA223" s="177">
        <f>IF($AJ$18&gt;0,'Assumptions (Coal)'!AM11*Model!$AJ$18*AVERAGE('Assumptions (Coal)'!$AC$2:$AH$2)/10^9,0)</f>
        <v>0.1838161456</v>
      </c>
      <c r="BB223" s="177">
        <f>IF($AJ$18&gt;0,'Assumptions (Coal)'!AN11*Model!$AJ$18*AVERAGE('Assumptions (Coal)'!$AC$2:$AH$2)/10^9,0)</f>
        <v>0.1838573507</v>
      </c>
      <c r="BC223" s="177">
        <f>IF($AJ$18&gt;0,'Assumptions (Coal)'!AO11*Model!$AJ$18*AVERAGE('Assumptions (Coal)'!$AC$2:$AH$2)/10^9,0)</f>
        <v>0.1838161456</v>
      </c>
      <c r="BD223" s="177">
        <f>IF($AJ$18&gt;0,'Assumptions (Coal)'!AP11*Model!$AJ$18*AVERAGE('Assumptions (Coal)'!$AC$2:$AH$2)/10^9,0)</f>
        <v>0.09192867535</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0.2369038847</v>
      </c>
      <c r="AL224" s="177">
        <f>IF($AK$18&gt;0,'Assumptions (Coal)'!W11*Model!$AK$18*AVERAGE('Assumptions (Coal)'!$AD$2:$AI$2)/10^9,0)</f>
        <v>0.4560557717</v>
      </c>
      <c r="AM224" s="177">
        <f>IF($AK$18&gt;0,'Assumptions (Coal)'!X11*Model!$AK$18*AVERAGE('Assumptions (Coal)'!$AD$2:$AI$2)/10^9,0)</f>
        <v>0.4218152635</v>
      </c>
      <c r="AN224" s="177">
        <f>IF($AK$18&gt;0,'Assumptions (Coal)'!Y11*Model!$AK$18*AVERAGE('Assumptions (Coal)'!$AD$2:$AI$2)/10^9,0)</f>
        <v>0.3902280789</v>
      </c>
      <c r="AO224" s="177">
        <f>IF($AK$18&gt;0,'Assumptions (Coal)'!Z11*Model!$AK$18*AVERAGE('Assumptions (Coal)'!$AD$2:$AI$2)/10^9,0)</f>
        <v>0.3609151716</v>
      </c>
      <c r="AP224" s="177">
        <f>IF($AK$18&gt;0,'Assumptions (Coal)'!AA11*Model!$AK$18*AVERAGE('Assumptions (Coal)'!$AD$2:$AI$2)/10^9,0)</f>
        <v>0.3338765415</v>
      </c>
      <c r="AQ224" s="177">
        <f>IF($AK$18&gt;0,'Assumptions (Coal)'!AB11*Model!$AK$18*AVERAGE('Assumptions (Coal)'!$AD$2:$AI$2)/10^9,0)</f>
        <v>0.3087963169</v>
      </c>
      <c r="AR224" s="177">
        <f>IF($AK$18&gt;0,'Assumptions (Coal)'!AC11*Model!$AK$18*AVERAGE('Assumptions (Coal)'!$AD$2:$AI$2)/10^9,0)</f>
        <v>0.2856744978</v>
      </c>
      <c r="AS224" s="177">
        <f>IF($AK$18&gt;0,'Assumptions (Coal)'!AD11*Model!$AK$18*AVERAGE('Assumptions (Coal)'!$AD$2:$AI$2)/10^9,0)</f>
        <v>0.2818840356</v>
      </c>
      <c r="AT224" s="177">
        <f>IF($AK$18&gt;0,'Assumptions (Coal)'!AE11*Model!$AK$18*AVERAGE('Assumptions (Coal)'!$AD$2:$AI$2)/10^9,0)</f>
        <v>0.2818208613</v>
      </c>
      <c r="AU224" s="177">
        <f>IF($AK$18&gt;0,'Assumptions (Coal)'!AF11*Model!$AK$18*AVERAGE('Assumptions (Coal)'!$AD$2:$AI$2)/10^9,0)</f>
        <v>0.2818840356</v>
      </c>
      <c r="AV224" s="177">
        <f>IF($AK$18&gt;0,'Assumptions (Coal)'!AG11*Model!$AK$18*AVERAGE('Assumptions (Coal)'!$AD$2:$AI$2)/10^9,0)</f>
        <v>0.2818208613</v>
      </c>
      <c r="AW224" s="177">
        <f>IF($AK$18&gt;0,'Assumptions (Coal)'!AH11*Model!$AK$18*AVERAGE('Assumptions (Coal)'!$AD$2:$AI$2)/10^9,0)</f>
        <v>0.2818840356</v>
      </c>
      <c r="AX224" s="177">
        <f>IF($AK$18&gt;0,'Assumptions (Coal)'!AI11*Model!$AK$18*AVERAGE('Assumptions (Coal)'!$AD$2:$AI$2)/10^9,0)</f>
        <v>0.2818208613</v>
      </c>
      <c r="AY224" s="177">
        <f>IF($AK$18&gt;0,'Assumptions (Coal)'!AJ11*Model!$AK$18*AVERAGE('Assumptions (Coal)'!$AD$2:$AI$2)/10^9,0)</f>
        <v>0.2818840356</v>
      </c>
      <c r="AZ224" s="177">
        <f>IF($AK$18&gt;0,'Assumptions (Coal)'!AK11*Model!$AK$18*AVERAGE('Assumptions (Coal)'!$AD$2:$AI$2)/10^9,0)</f>
        <v>0.2818208613</v>
      </c>
      <c r="BA224" s="177">
        <f>IF($AK$18&gt;0,'Assumptions (Coal)'!AL11*Model!$AK$18*AVERAGE('Assumptions (Coal)'!$AD$2:$AI$2)/10^9,0)</f>
        <v>0.2818840356</v>
      </c>
      <c r="BB224" s="177">
        <f>IF($AK$18&gt;0,'Assumptions (Coal)'!AM11*Model!$AK$18*AVERAGE('Assumptions (Coal)'!$AD$2:$AI$2)/10^9,0)</f>
        <v>0.2818208613</v>
      </c>
      <c r="BC224" s="177">
        <f>IF($AK$18&gt;0,'Assumptions (Coal)'!AN11*Model!$AK$18*AVERAGE('Assumptions (Coal)'!$AD$2:$AI$2)/10^9,0)</f>
        <v>0.2818840356</v>
      </c>
      <c r="BD224" s="177">
        <f>IF($AK$18&gt;0,'Assumptions (Coal)'!AO11*Model!$AK$18*AVERAGE('Assumptions (Coal)'!$AD$2:$AI$2)/10^9,0)</f>
        <v>0.2818208613</v>
      </c>
      <c r="BE224" s="177">
        <f>IF($AK$18&gt;0,'Assumptions (Coal)'!AP11*Model!$AK$18*AVERAGE('Assumptions (Coal)'!$AD$2:$AI$2)/10^9,0)</f>
        <v>0.1409420178</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0.3241020811</v>
      </c>
      <c r="AM225" s="177">
        <f>IF($AL$18&gt;0,'Assumptions (Coal)'!W11*Model!$AL$18*AVERAGE('Assumptions (Coal)'!$AE$2:$AJ$2)/10^9,0)</f>
        <v>0.6239181129</v>
      </c>
      <c r="AN225" s="177">
        <f>IF($AL$18&gt;0,'Assumptions (Coal)'!X11*Model!$AL$18*AVERAGE('Assumptions (Coal)'!$AE$2:$AJ$2)/10^9,0)</f>
        <v>0.5770745588</v>
      </c>
      <c r="AO225" s="177">
        <f>IF($AL$18&gt;0,'Assumptions (Coal)'!Y11*Model!$AL$18*AVERAGE('Assumptions (Coal)'!$AE$2:$AJ$2)/10^9,0)</f>
        <v>0.533860948</v>
      </c>
      <c r="AP225" s="177">
        <f>IF($AL$18&gt;0,'Assumptions (Coal)'!Z11*Model!$AL$18*AVERAGE('Assumptions (Coal)'!$AE$2:$AJ$2)/10^9,0)</f>
        <v>0.4937587172</v>
      </c>
      <c r="AQ225" s="177">
        <f>IF($AL$18&gt;0,'Assumptions (Coal)'!AA11*Model!$AL$18*AVERAGE('Assumptions (Coal)'!$AE$2:$AJ$2)/10^9,0)</f>
        <v>0.4567678663</v>
      </c>
      <c r="AR225" s="177">
        <f>IF($AL$18&gt;0,'Assumptions (Coal)'!AB11*Model!$AL$18*AVERAGE('Assumptions (Coal)'!$AE$2:$AJ$2)/10^9,0)</f>
        <v>0.4224562593</v>
      </c>
      <c r="AS225" s="177">
        <f>IF($AL$18&gt;0,'Assumptions (Coal)'!AC11*Model!$AL$18*AVERAGE('Assumptions (Coal)'!$AE$2:$AJ$2)/10^9,0)</f>
        <v>0.3908238962</v>
      </c>
      <c r="AT225" s="177">
        <f>IF($AL$18&gt;0,'Assumptions (Coal)'!AD11*Model!$AL$18*AVERAGE('Assumptions (Coal)'!$AE$2:$AJ$2)/10^9,0)</f>
        <v>0.3856382629</v>
      </c>
      <c r="AU225" s="177">
        <f>IF($AL$18&gt;0,'Assumptions (Coal)'!AE11*Model!$AL$18*AVERAGE('Assumptions (Coal)'!$AE$2:$AJ$2)/10^9,0)</f>
        <v>0.3855518357</v>
      </c>
      <c r="AV225" s="177">
        <f>IF($AL$18&gt;0,'Assumptions (Coal)'!AF11*Model!$AL$18*AVERAGE('Assumptions (Coal)'!$AE$2:$AJ$2)/10^9,0)</f>
        <v>0.3856382629</v>
      </c>
      <c r="AW225" s="177">
        <f>IF($AL$18&gt;0,'Assumptions (Coal)'!AG11*Model!$AL$18*AVERAGE('Assumptions (Coal)'!$AE$2:$AJ$2)/10^9,0)</f>
        <v>0.3855518357</v>
      </c>
      <c r="AX225" s="177">
        <f>IF($AL$18&gt;0,'Assumptions (Coal)'!AH11*Model!$AL$18*AVERAGE('Assumptions (Coal)'!$AE$2:$AJ$2)/10^9,0)</f>
        <v>0.3856382629</v>
      </c>
      <c r="AY225" s="177">
        <f>IF($AL$18&gt;0,'Assumptions (Coal)'!AI11*Model!$AL$18*AVERAGE('Assumptions (Coal)'!$AE$2:$AJ$2)/10^9,0)</f>
        <v>0.3855518357</v>
      </c>
      <c r="AZ225" s="177">
        <f>IF($AL$18&gt;0,'Assumptions (Coal)'!AJ11*Model!$AL$18*AVERAGE('Assumptions (Coal)'!$AE$2:$AJ$2)/10^9,0)</f>
        <v>0.3856382629</v>
      </c>
      <c r="BA225" s="177">
        <f>IF($AL$18&gt;0,'Assumptions (Coal)'!AK11*Model!$AL$18*AVERAGE('Assumptions (Coal)'!$AE$2:$AJ$2)/10^9,0)</f>
        <v>0.3855518357</v>
      </c>
      <c r="BB225" s="177">
        <f>IF($AL$18&gt;0,'Assumptions (Coal)'!AL11*Model!$AL$18*AVERAGE('Assumptions (Coal)'!$AE$2:$AJ$2)/10^9,0)</f>
        <v>0.3856382629</v>
      </c>
      <c r="BC225" s="177">
        <f>IF($AL$18&gt;0,'Assumptions (Coal)'!AM11*Model!$AL$18*AVERAGE('Assumptions (Coal)'!$AE$2:$AJ$2)/10^9,0)</f>
        <v>0.3855518357</v>
      </c>
      <c r="BD225" s="177">
        <f>IF($AL$18&gt;0,'Assumptions (Coal)'!AN11*Model!$AL$18*AVERAGE('Assumptions (Coal)'!$AE$2:$AJ$2)/10^9,0)</f>
        <v>0.3856382629</v>
      </c>
      <c r="BE225" s="177">
        <f>IF($AL$18&gt;0,'Assumptions (Coal)'!AO11*Model!$AL$18*AVERAGE('Assumptions (Coal)'!$AE$2:$AJ$2)/10^9,0)</f>
        <v>0.3855518357</v>
      </c>
      <c r="BF225" s="177">
        <f>IF($AL$18&gt;0,'Assumptions (Coal)'!AP11*Model!$AL$18*AVERAGE('Assumptions (Coal)'!$AE$2:$AJ$2)/10^9,0)</f>
        <v>0.1928191314</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0.1764724552</v>
      </c>
      <c r="AN226" s="160">
        <f>IF($AM$18&gt;0,'Assumptions (Coal)'!W11*Model!$AM$18*AVERAGE('Assumptions (Coal)'!$AF$2:$AK$2)/10^9,0)</f>
        <v>0.339721241</v>
      </c>
      <c r="AO226" s="160">
        <f>IF($AM$18&gt;0,'Assumptions (Coal)'!X11*Model!$AM$18*AVERAGE('Assumptions (Coal)'!$AF$2:$AK$2)/10^9,0)</f>
        <v>0.3142150888</v>
      </c>
      <c r="AP226" s="160">
        <f>IF($AM$18&gt;0,'Assumptions (Coal)'!Y11*Model!$AM$18*AVERAGE('Assumptions (Coal)'!$AF$2:$AK$2)/10^9,0)</f>
        <v>0.2906854281</v>
      </c>
      <c r="AQ226" s="160">
        <f>IF($AM$18&gt;0,'Assumptions (Coal)'!Z11*Model!$AM$18*AVERAGE('Assumptions (Coal)'!$AF$2:$AK$2)/10^9,0)</f>
        <v>0.268849903</v>
      </c>
      <c r="AR226" s="160">
        <f>IF($AM$18&gt;0,'Assumptions (Coal)'!AA11*Model!$AM$18*AVERAGE('Assumptions (Coal)'!$AF$2:$AK$2)/10^9,0)</f>
        <v>0.2487085135</v>
      </c>
      <c r="AS226" s="160">
        <f>IF($AM$18&gt;0,'Assumptions (Coal)'!AB11*Model!$AM$18*AVERAGE('Assumptions (Coal)'!$AF$2:$AK$2)/10^9,0)</f>
        <v>0.2300259629</v>
      </c>
      <c r="AT226" s="160">
        <f>IF($AM$18&gt;0,'Assumptions (Coal)'!AC11*Model!$AM$18*AVERAGE('Assumptions (Coal)'!$AF$2:$AK$2)/10^9,0)</f>
        <v>0.2128022513</v>
      </c>
      <c r="AU226" s="160">
        <f>IF($AM$18&gt;0,'Assumptions (Coal)'!AD11*Model!$AM$18*AVERAGE('Assumptions (Coal)'!$AF$2:$AK$2)/10^9,0)</f>
        <v>0.209978692</v>
      </c>
      <c r="AV226" s="160">
        <f>IF($AM$18&gt;0,'Assumptions (Coal)'!AE11*Model!$AM$18*AVERAGE('Assumptions (Coal)'!$AF$2:$AK$2)/10^9,0)</f>
        <v>0.2099316327</v>
      </c>
      <c r="AW226" s="160">
        <f>IF($AM$18&gt;0,'Assumptions (Coal)'!AF11*Model!$AM$18*AVERAGE('Assumptions (Coal)'!$AF$2:$AK$2)/10^9,0)</f>
        <v>0.209978692</v>
      </c>
      <c r="AX226" s="160">
        <f>IF($AM$18&gt;0,'Assumptions (Coal)'!AG11*Model!$AM$18*AVERAGE('Assumptions (Coal)'!$AF$2:$AK$2)/10^9,0)</f>
        <v>0.2099316327</v>
      </c>
      <c r="AY226" s="160">
        <f>IF($AM$18&gt;0,'Assumptions (Coal)'!AH11*Model!$AM$18*AVERAGE('Assumptions (Coal)'!$AF$2:$AK$2)/10^9,0)</f>
        <v>0.209978692</v>
      </c>
      <c r="AZ226" s="160">
        <f>IF($AM$18&gt;0,'Assumptions (Coal)'!AI11*Model!$AM$18*AVERAGE('Assumptions (Coal)'!$AF$2:$AK$2)/10^9,0)</f>
        <v>0.2099316327</v>
      </c>
      <c r="BA226" s="160">
        <f>IF($AM$18&gt;0,'Assumptions (Coal)'!AJ11*Model!$AM$18*AVERAGE('Assumptions (Coal)'!$AF$2:$AK$2)/10^9,0)</f>
        <v>0.209978692</v>
      </c>
      <c r="BB226" s="160">
        <f>IF($AM$18&gt;0,'Assumptions (Coal)'!AK11*Model!$AM$18*AVERAGE('Assumptions (Coal)'!$AF$2:$AK$2)/10^9,0)</f>
        <v>0.2099316327</v>
      </c>
      <c r="BC226" s="160">
        <f>IF($AM$18&gt;0,'Assumptions (Coal)'!AL11*Model!$AM$18*AVERAGE('Assumptions (Coal)'!$AF$2:$AK$2)/10^9,0)</f>
        <v>0.209978692</v>
      </c>
      <c r="BD226" s="160">
        <f>IF($AM$18&gt;0,'Assumptions (Coal)'!AM11*Model!$AM$18*AVERAGE('Assumptions (Coal)'!$AF$2:$AK$2)/10^9,0)</f>
        <v>0.2099316327</v>
      </c>
      <c r="BE226" s="160">
        <f>IF($AM$18&gt;0,'Assumptions (Coal)'!AN11*Model!$AM$18*AVERAGE('Assumptions (Coal)'!$AF$2:$AK$2)/10^9,0)</f>
        <v>0.209978692</v>
      </c>
      <c r="BF226" s="160">
        <f>IF($AM$18&gt;0,'Assumptions (Coal)'!AO11*Model!$AM$18*AVERAGE('Assumptions (Coal)'!$AF$2:$AK$2)/10^9,0)</f>
        <v>0.2099316327</v>
      </c>
      <c r="BG226" s="160">
        <f>IF($AM$18&gt;0,'Assumptions (Coal)'!AP11*Model!$AM$18*AVERAGE('Assumptions (Coal)'!$AF$2:$AK$2)/10^9,0)</f>
        <v>0.104989346</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0.09020601108</v>
      </c>
      <c r="AP228" s="160">
        <f>IF($AO$18&gt;0,'Assumptions (Coal)'!W11*Model!$AO$18*AVERAGE('Assumptions (Coal)'!$AH$2:$AM$2)/10^9,0)</f>
        <v>0.1736525851</v>
      </c>
      <c r="AQ228" s="160">
        <f>IF($AO$18&gt;0,'Assumptions (Coal)'!X11*Model!$AO$18*AVERAGE('Assumptions (Coal)'!$AH$2:$AM$2)/10^9,0)</f>
        <v>0.1606148096</v>
      </c>
      <c r="AR228" s="160">
        <f>IF($AO$18&gt;0,'Assumptions (Coal)'!Y11*Model!$AO$18*AVERAGE('Assumptions (Coal)'!$AH$2:$AM$2)/10^9,0)</f>
        <v>0.1485873415</v>
      </c>
      <c r="AS228" s="160">
        <f>IF($AO$18&gt;0,'Assumptions (Coal)'!Z11*Model!$AO$18*AVERAGE('Assumptions (Coal)'!$AH$2:$AM$2)/10^9,0)</f>
        <v>0.137425851</v>
      </c>
      <c r="AT228" s="160">
        <f>IF($AO$18&gt;0,'Assumptions (Coal)'!AA11*Model!$AO$18*AVERAGE('Assumptions (Coal)'!$AH$2:$AM$2)/10^9,0)</f>
        <v>0.1271303383</v>
      </c>
      <c r="AU228" s="160">
        <f>IF($AO$18&gt;0,'Assumptions (Coal)'!AB11*Model!$AO$18*AVERAGE('Assumptions (Coal)'!$AH$2:$AM$2)/10^9,0)</f>
        <v>0.1175805286</v>
      </c>
      <c r="AV228" s="160">
        <f>IF($AO$18&gt;0,'Assumptions (Coal)'!AC11*Model!$AO$18*AVERAGE('Assumptions (Coal)'!$AH$2:$AM$2)/10^9,0)</f>
        <v>0.1087764219</v>
      </c>
      <c r="AW228" s="160">
        <f>IF($AO$18&gt;0,'Assumptions (Coal)'!AD11*Model!$AO$18*AVERAGE('Assumptions (Coal)'!$AH$2:$AM$2)/10^9,0)</f>
        <v>0.1073331257</v>
      </c>
      <c r="AX228" s="160">
        <f>IF($AO$18&gt;0,'Assumptions (Coal)'!AE11*Model!$AO$18*AVERAGE('Assumptions (Coal)'!$AH$2:$AM$2)/10^9,0)</f>
        <v>0.1073090708</v>
      </c>
      <c r="AY228" s="160">
        <f>IF($AO$18&gt;0,'Assumptions (Coal)'!AF11*Model!$AO$18*AVERAGE('Assumptions (Coal)'!$AH$2:$AM$2)/10^9,0)</f>
        <v>0.1073331257</v>
      </c>
      <c r="AZ228" s="160">
        <f>IF($AO$18&gt;0,'Assumptions (Coal)'!AG11*Model!$AO$18*AVERAGE('Assumptions (Coal)'!$AH$2:$AM$2)/10^9,0)</f>
        <v>0.1073090708</v>
      </c>
      <c r="BA228" s="160">
        <f>IF($AO$18&gt;0,'Assumptions (Coal)'!AH11*Model!$AO$18*AVERAGE('Assumptions (Coal)'!$AH$2:$AM$2)/10^9,0)</f>
        <v>0.1073331257</v>
      </c>
      <c r="BB228" s="160">
        <f>IF($AO$18&gt;0,'Assumptions (Coal)'!AI11*Model!$AO$18*AVERAGE('Assumptions (Coal)'!$AH$2:$AM$2)/10^9,0)</f>
        <v>0.1073090708</v>
      </c>
      <c r="BC228" s="160">
        <f>IF($AO$18&gt;0,'Assumptions (Coal)'!AJ11*Model!$AO$18*AVERAGE('Assumptions (Coal)'!$AH$2:$AM$2)/10^9,0)</f>
        <v>0.1073331257</v>
      </c>
      <c r="BD228" s="160">
        <f>IF($AO$18&gt;0,'Assumptions (Coal)'!AK11*Model!$AO$18*AVERAGE('Assumptions (Coal)'!$AH$2:$AM$2)/10^9,0)</f>
        <v>0.1073090708</v>
      </c>
      <c r="BE228" s="160">
        <f>IF($AO$18&gt;0,'Assumptions (Coal)'!AL11*Model!$AO$18*AVERAGE('Assumptions (Coal)'!$AH$2:$AM$2)/10^9,0)</f>
        <v>0.1073331257</v>
      </c>
      <c r="BF228" s="160">
        <f>IF($AO$18&gt;0,'Assumptions (Coal)'!AM11*Model!$AO$18*AVERAGE('Assumptions (Coal)'!$AH$2:$AM$2)/10^9,0)</f>
        <v>0.1073090708</v>
      </c>
      <c r="BG228" s="160">
        <f>IF($AO$18&gt;0,'Assumptions (Coal)'!AN11*Model!$AO$18*AVERAGE('Assumptions (Coal)'!$AH$2:$AM$2)/10^9,0)</f>
        <v>0.1073331257</v>
      </c>
      <c r="BH228" s="160">
        <f>IF($AO$18&gt;0,'Assumptions (Coal)'!AO11*Model!$AO$18*AVERAGE('Assumptions (Coal)'!$AH$2:$AM$2)/10^9,0)</f>
        <v>0.1073090708</v>
      </c>
      <c r="BI228" s="160">
        <f>IF($AO$18&gt;0,'Assumptions (Coal)'!AP11*Model!$AO$18*AVERAGE('Assumptions (Coal)'!$AH$2:$AM$2)/10^9,0)</f>
        <v>0.05366656286</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1.315004054</v>
      </c>
      <c r="D242" s="160">
        <f>IF(Model!D16+Model!D17-Model!D10-Model!D11-D189+D136&gt;0,(1-'Assumptions (Coal)'!C36)*(Model!D16+Model!D17-Model!D10-Model!D11-D189+D136)+D189-D82+D83,Model!D16+Model!D17-Model!D10-Model!D11+D136-D82+D83)</f>
        <v>1.337574839</v>
      </c>
      <c r="E242" s="160">
        <f>IF(Model!E16+Model!E17-Model!E10-Model!E11-E189+E136&gt;0,(1-'Assumptions (Coal)'!D36)*(Model!E16+Model!E17-Model!E10-Model!E11-E189+E136)+E189-E82+E83,Model!E16+Model!E17-Model!E10-Model!E11+E136-E82+E83)</f>
        <v>1.096745078</v>
      </c>
      <c r="F242" s="160">
        <f>IF(Model!F16+Model!F17-Model!F10-Model!F11-F189+F136&gt;0,(1-'Assumptions (Coal)'!E36)*(Model!F16+Model!F17-Model!F10-Model!F11-F189+F136)+F189-F82+F83,Model!F16+Model!F17-Model!F10-Model!F11+F136-F82+F83)</f>
        <v>1.532520849</v>
      </c>
      <c r="G242" s="160">
        <f>IF(Model!G16+Model!G17-Model!G10-Model!G11-G189+G136&gt;0,(1-'Assumptions (Coal)'!F36)*(Model!G16+Model!G17-Model!G10-Model!G11-G189+G136)+G189-G82+G83,Model!G16+Model!G17-Model!G10-Model!G11+G136-G82+G83)</f>
        <v>1.512740742</v>
      </c>
      <c r="H242" s="160">
        <f>IF(Model!H16+Model!H17-Model!H10-Model!H11-H189+H136&gt;0,(1-'Assumptions (Coal)'!G36)*(Model!H16+Model!H17-Model!H10-Model!H11-H189+H136)+H189-H82+H83,Model!H16+Model!H17-Model!H10-Model!H11+H136-H82+H83)</f>
        <v>1.892287451</v>
      </c>
      <c r="I242" s="160">
        <f>IF(Model!I16+Model!I17-Model!I10-Model!I11-I189+I136&gt;0,(1-'Assumptions (Coal)'!H36)*(Model!I16+Model!I17-Model!I10-Model!I11-I189+I136)+I189-I82+I83,Model!I16+Model!I17-Model!I10-Model!I11+I136-I82+I83)</f>
        <v>1.482037778</v>
      </c>
      <c r="J242" s="160">
        <f>IF(Model!J16+Model!J17-Model!J10-Model!J11-J189+J136&gt;0,(1-'Assumptions (Coal)'!I36)*(Model!J16+Model!J17-Model!J10-Model!J11-J189+J136)+J189-J82+J83,Model!J16+Model!J17-Model!J10-Model!J11+J136-J82+J83)</f>
        <v>1.69168222</v>
      </c>
      <c r="K242" s="160">
        <f>IF(Model!K16+Model!K17-Model!K10-Model!K11-K189+K136&gt;0,(1-'Assumptions (Coal)'!J36)*(Model!K16+Model!K17-Model!K10-Model!K11-K189+K136)+K189-K82+K83,Model!K16+Model!K17-Model!K10-Model!K11+K136-K82+K83)</f>
        <v>2.087872647</v>
      </c>
      <c r="L242" s="160">
        <f>IF(Model!L16+Model!L17-Model!L10-Model!L11-L189+L136&gt;0,(1-'Assumptions (Coal)'!K36)*(Model!L16+Model!L17-Model!L10-Model!L11-L189+L136)+L189-L82+L83,Model!L16+Model!L17-Model!L10-Model!L11+L136-L82+L83)</f>
        <v>1.003098472</v>
      </c>
      <c r="M242" s="160">
        <f>IF(Model!M16+Model!M17-Model!M10-Model!M11-M189+M136&gt;0,(1-'Assumptions (Coal)'!L36)*(Model!M16+Model!M17-Model!M10-Model!M11-M189+M136)+M189-M82+M83,Model!M16+Model!M17-Model!M10-Model!M11+M136-M82+M83)</f>
        <v>1.324263562</v>
      </c>
      <c r="N242" s="160">
        <f>IF(Model!N16+Model!N17-Model!N10-Model!N11-N189+N136&gt;0,(1-'Assumptions (Coal)'!M36)*(Model!N16+Model!N17-Model!N10-Model!N11-N189+N136)+N189-N82+N83,Model!N16+Model!N17-Model!N10-Model!N11+N136-N82+N83)</f>
        <v>1.269650529</v>
      </c>
      <c r="O242" s="160">
        <f>IF(Model!O16+Model!O17-Model!O10-Model!O11-O189+O136&gt;0,(1-'Assumptions (Coal)'!N36)*(Model!O16+Model!O17-Model!O10-Model!O11-O189+O136)+O189-O82+O83,Model!O16+Model!O17-Model!O10-Model!O11+O136-O82+O83)</f>
        <v>1.025252075</v>
      </c>
      <c r="P242" s="160">
        <f>IF(Model!P16+Model!P17-Model!P10-Model!P11-P189+P136&gt;0,(1-'Assumptions (Coal)'!O36)*(Model!P16+Model!P17-Model!P10-Model!P11-P189+P136)+P189-P82+P83,Model!P16+Model!P17-Model!P10-Model!P11+P136-P82+P83)</f>
        <v>1.32401319</v>
      </c>
      <c r="Q242" s="160">
        <f>IF(Model!Q16+Model!Q17-Model!Q10-Model!Q11-Q189+Q136&gt;0,(1-'Assumptions (Coal)'!P36)*(Model!Q16+Model!Q17-Model!Q10-Model!Q11-Q189+Q136)+Q189-Q82+Q83,Model!Q16+Model!Q17-Model!Q10-Model!Q11+Q136-Q82+Q83)</f>
        <v>1.471523354</v>
      </c>
      <c r="R242" s="160">
        <f>IF(Model!R16+Model!R17-Model!R10-Model!R11-R189+R136&gt;0,(1-'Assumptions (Coal)'!Q36)*(Model!R16+Model!R17-Model!R10-Model!R11-R189+R136)+R189-R82+R83,Model!R16+Model!R17-Model!R10-Model!R11+R136-R82+R83)</f>
        <v>0.7586717093</v>
      </c>
      <c r="S242" s="160">
        <f>IF(Model!S16+Model!S17-Model!S10-Model!S11-S189+S136&gt;0,(1-'Assumptions (Coal)'!R36)*(Model!S16+Model!S17-Model!S10-Model!S11-S189+S136)+S189-S82+S83,Model!S16+Model!S17-Model!S10-Model!S11+S136-S82+S83)</f>
        <v>0.8234497035</v>
      </c>
      <c r="T242" s="160">
        <f>IF(Model!T16+Model!T17-Model!T10-Model!T11-T189+T136&gt;0,(1-'Assumptions (Coal)'!S36)*(Model!T16+Model!T17-Model!T10-Model!T11-T189+T136)+T189-T82+T83,Model!T16+Model!T17-Model!T10-Model!T11+T136-T82+T83)</f>
        <v>0.8581505539</v>
      </c>
      <c r="U242" s="160">
        <f>IF(Model!U16+Model!U17-Model!U10-Model!U11-U189+U136&gt;0,(1-'Assumptions (Coal)'!T36)*(Model!U16+Model!U17-Model!U10-Model!U11-U189+U136)+U189-U82+U83,Model!U16+Model!U17-Model!U10-Model!U11+U136-U82+U83)</f>
        <v>1.154484914</v>
      </c>
      <c r="V242" s="160">
        <f>IF(Model!V16+Model!V17-Model!V10-Model!V11-V189+V136&gt;0,(1-'Assumptions (Coal)'!U36)*(Model!V16+Model!V17-Model!V10-Model!V11-V189+V136)+V189-V82+V83,Model!V16+Model!V17-Model!V10-Model!V11+V136-V82+V83)</f>
        <v>1.179525105</v>
      </c>
      <c r="W242" s="160">
        <f>IF(Model!W16+Model!W17-Model!W10-Model!W11-W189+W136&gt;0,(1-'Assumptions (Coal)'!V36)*(Model!W16+Model!W17-Model!W10-Model!W11-W189+W136)+W189-W82+W83,Model!W16+Model!W17-Model!W10-Model!W11+W136-W82+W83)</f>
        <v>1.15352394</v>
      </c>
      <c r="X242" s="160">
        <f>IF(Model!X16+Model!X17-Model!X10-Model!X11-X189+X136&gt;0,(1-'Assumptions (Coal)'!W36)*(Model!X16+Model!X17-Model!X10-Model!X11-X189+X136)+X189-X82+X83,Model!X16+Model!X17-Model!X10-Model!X11+X136-X82+X83)</f>
        <v>1.114000246</v>
      </c>
      <c r="Y242" s="160">
        <f>IF(Model!Y16+Model!Y17-Model!Y10-Model!Y11-Y189+Y136&gt;0,(1-'Assumptions (Coal)'!X36)*(Model!Y16+Model!Y17-Model!Y10-Model!Y11-Y189+Y136)+Y189-Y82+Y83,Model!Y16+Model!Y17-Model!Y10-Model!Y11+Y136-Y82+Y83)</f>
        <v>1.0843198</v>
      </c>
      <c r="Z242" s="160">
        <f>IF(Model!Z16+Model!Z17-Model!Z10-Model!Z11-Z189+Z136&gt;0,(1-'Assumptions (Coal)'!Y36)*(Model!Z16+Model!Z17-Model!Z10-Model!Z11-Z189+Z136)+Z189-Z82+Z83,Model!Z16+Model!Z17-Model!Z10-Model!Z11+Z136-Z82+Z83)</f>
        <v>1.063509753</v>
      </c>
      <c r="AA242" s="160">
        <f>IF(Model!AA16+Model!AA17-Model!AA10-Model!AA11-AA189+AA136&gt;0,(1-'Assumptions (Coal)'!Z36)*(Model!AA16+Model!AA17-Model!AA10-Model!AA11-AA189+AA136)+AA189-AA82+AA83,Model!AA16+Model!AA17-Model!AA10-Model!AA11+AA136-AA82+AA83)</f>
        <v>1.042845423</v>
      </c>
      <c r="AB242" s="160">
        <f>IF(Model!AB16+Model!AB17-Model!AB10-Model!AB11-AB189+AB136&gt;0,(1-'Assumptions (Coal)'!AA36)*(Model!AB16+Model!AB17-Model!AB10-Model!AB11-AB189+AB136)+AB189-AB82+AB83,Model!AB16+Model!AB17-Model!AB10-Model!AB11+AB136-AB82+AB83)</f>
        <v>1.139151626</v>
      </c>
      <c r="AC242" s="160">
        <f>IF(Model!AC16+Model!AC17-Model!AC10-Model!AC11-AC189+AC136&gt;0,(1-'Assumptions (Coal)'!AB36)*(Model!AC16+Model!AC17-Model!AC10-Model!AC11-AC189+AC136)+AC189-AC82+AC83,Model!AC16+Model!AC17-Model!AC10-Model!AC11+AC136-AC82+AC83)</f>
        <v>1.118928849</v>
      </c>
      <c r="AD242" s="160">
        <f>IF(Model!AD16+Model!AD17-Model!AD10-Model!AD11-AD189+AD136&gt;0,(1-'Assumptions (Coal)'!AC36)*(Model!AD16+Model!AD17-Model!AD10-Model!AD11-AD189+AD136)+AD189-AD82+AD83,Model!AD16+Model!AD17-Model!AD10-Model!AD11+AD136-AD82+AD83)</f>
        <v>0.7910448577</v>
      </c>
      <c r="AE242" s="160">
        <f>IF(Model!AE16+Model!AE17-Model!AE10-Model!AE11-AE189+AE136&gt;0,(1-'Assumptions (Coal)'!AD36)*(Model!AE16+Model!AE17-Model!AE10-Model!AE11-AE189+AE136)+AE189-AE82+AE83,Model!AE16+Model!AE17-Model!AE10-Model!AE11+AE136-AE82+AE83)</f>
        <v>0.1601676338</v>
      </c>
      <c r="AF242" s="160">
        <f>IF(Model!AF16+Model!AF17-Model!AF10-Model!AF11-AF189+AF136&gt;0,(1-'Assumptions (Coal)'!AE36)*(Model!AF16+Model!AF17-Model!AF10-Model!AF11-AF189+AF136)+AF189-AF82+AF83,Model!AF16+Model!AF17-Model!AF10-Model!AF11+AF136-AF82+AF83)</f>
        <v>-0.7053629312</v>
      </c>
      <c r="AG242" s="160">
        <f>IF(Model!AG16+Model!AG17-Model!AG10-Model!AG11-AG189+AG136&gt;0,(1-'Assumptions (Coal)'!AF36)*(Model!AG16+Model!AG17-Model!AG10-Model!AG11-AG189+AG136)+AG189-AG82+AG83,Model!AG16+Model!AG17-Model!AG10-Model!AG11+AG136-AG82+AG83)</f>
        <v>-1.213558849</v>
      </c>
      <c r="AH242" s="160">
        <f>IF(Model!AH16+Model!AH17-Model!AH10-Model!AH11-AH189+AH136&gt;0,(1-'Assumptions (Coal)'!AG36)*(Model!AH16+Model!AH17-Model!AH10-Model!AH11-AH189+AH136)+AH189-AH82+AH83,Model!AH16+Model!AH17-Model!AH10-Model!AH11+AH136-AH82+AH83)</f>
        <v>-1.26994628</v>
      </c>
      <c r="AI242" s="160">
        <f>IF(Model!AI16+Model!AI17-Model!AI10-Model!AI11-AI189+AI136&gt;0,(1-'Assumptions (Coal)'!AH36)*(Model!AI16+Model!AI17-Model!AI10-Model!AI11-AI189+AI136)+AI189-AI82+AI83,Model!AI16+Model!AI17-Model!AI10-Model!AI11+AI136-AI82+AI83)</f>
        <v>-1.566491877</v>
      </c>
      <c r="AJ242" s="160">
        <f>IF(Model!AJ16+Model!AJ17-Model!AJ10-Model!AJ11-AJ189+AJ136&gt;0,(1-'Assumptions (Coal)'!AI36)*(Model!AJ16+Model!AJ17-Model!AJ10-Model!AJ11-AJ189+AJ136)+AJ189-AJ82+AJ83,Model!AJ16+Model!AJ17-Model!AJ10-Model!AJ11+AJ136-AJ82+AJ83)</f>
        <v>-1.306982651</v>
      </c>
      <c r="AK242" s="160">
        <f>IF(Model!AK16+Model!AK17-Model!AK10-Model!AK11-AK189+AK136&gt;0,(1-'Assumptions (Coal)'!AJ36)*(Model!AK16+Model!AK17-Model!AK10-Model!AK11-AK189+AK136)+AK189-AK82+AK83,Model!AK16+Model!AK17-Model!AK10-Model!AK11+AK136-AK82+AK83)</f>
        <v>-0.861213281</v>
      </c>
      <c r="AL242" s="160">
        <f>IF(Model!AL16+Model!AL17-Model!AL10-Model!AL11-AL189+AL136&gt;0,(1-'Assumptions (Coal)'!AK36)*(Model!AL16+Model!AL17-Model!AL10-Model!AL11-AL189+AL136)+AL189-AL82+AL83,Model!AL16+Model!AL17-Model!AL10-Model!AL11+AL136-AL82+AL83)</f>
        <v>-0.2299350689</v>
      </c>
      <c r="AM242" s="160">
        <f>IF(Model!AM16+Model!AM17-Model!AM10-Model!AM11-AM189+AM136&gt;0,(1-'Assumptions (Coal)'!AL36)*(Model!AM16+Model!AM17-Model!AM10-Model!AM11-AM189+AM136)+AM189-AM82+AM83,Model!AM16+Model!AM17-Model!AM10-Model!AM11+AM136-AM82+AM83)</f>
        <v>0.04012211002</v>
      </c>
      <c r="AN242" s="160">
        <f>IF(Model!AN16+Model!AN17-Model!AN10-Model!AN11-AN189+AN136&gt;0,(1-'Assumptions (Coal)'!AM36)*(Model!AN16+Model!AN17-Model!AN10-Model!AN11-AN189+AN136)+AN189-AN82+AN83,Model!AN16+Model!AN17-Model!AN10-Model!AN11+AN136-AN82+AN83)</f>
        <v>0.04963218445</v>
      </c>
      <c r="AO242" s="160">
        <f>IF(Model!AO16+Model!AO17-Model!AO10-Model!AO11-AO189+AO136&gt;0,(1-'Assumptions (Coal)'!AN36)*(Model!AO16+Model!AO17-Model!AO10-Model!AO11-AO189+AO136)+AO189-AO82+AO83,Model!AO16+Model!AO17-Model!AO10-Model!AO11+AO136-AO82+AO83)</f>
        <v>0.2451527435</v>
      </c>
      <c r="AP242" s="160">
        <f>IF(Model!AP16+Model!AP17-Model!AP10-Model!AP11-AP189+AP136&gt;0,(1-'Assumptions (Coal)'!AO36)*(Model!AP16+Model!AP17-Model!AP10-Model!AP11-AP189+AP136)+AP189-AP82+AP83,Model!AP16+Model!AP17-Model!AP10-Model!AP11+AP136-AP82+AP83)</f>
        <v>0.1946686279</v>
      </c>
      <c r="AQ242" s="160">
        <f>IF(Model!AQ16+Model!AQ17-Model!AQ10-Model!AQ11-AQ189+AQ136&gt;0,(1-'Assumptions (Coal)'!AP36)*(Model!AQ16+Model!AQ17-Model!AQ10-Model!AQ11-AQ189+AQ136)+AQ189-AQ82+AQ83,Model!AQ16+Model!AQ17-Model!AQ10-Model!AQ11+AQ136-AQ82+AQ83)</f>
        <v>0.1929247948</v>
      </c>
      <c r="AR242" s="160">
        <f>IF(Model!AR16+Model!AR17-Model!AR10-Model!AR11-AR189+AR136&gt;0,(1-'Assumptions (Coal)'!AQ36)*(Model!AR16+Model!AR17-Model!AR10-Model!AR11-AR189+AR136)+AR189-AR82+AR83,Model!AR16+Model!AR17-Model!AR10-Model!AR11+AR136-AR82+AR83)</f>
        <v>0.1610978147</v>
      </c>
      <c r="AS242" s="160">
        <f>IF(Model!AS16+Model!AS17-Model!AS10-Model!AS11-AS189+AS136&gt;0,(1-'Assumptions (Coal)'!AR36)*(Model!AS16+Model!AS17-Model!AS10-Model!AS11-AS189+AS136)+AS189-AS82+AS83,Model!AS16+Model!AS17-Model!AS10-Model!AS11+AS136-AS82+AS83)</f>
        <v>0.1273563605</v>
      </c>
      <c r="AT242" s="160">
        <f>IF(Model!AT16+Model!AT17-Model!AT10-Model!AT11-AT189+AT136&gt;0,(1-'Assumptions (Coal)'!AS36)*(Model!AT16+Model!AT17-Model!AT10-Model!AT11-AT189+AT136)+AT189-AT82+AT83,Model!AT16+Model!AT17-Model!AT10-Model!AT11+AT136-AT82+AT83)</f>
        <v>0.09468966659</v>
      </c>
      <c r="AU242" s="160">
        <f>IF(Model!AU16+Model!AU17-Model!AU10-Model!AU11-AU189+AU136&gt;0,(1-'Assumptions (Coal)'!AT36)*(Model!AU16+Model!AU17-Model!AU10-Model!AU11-AU189+AU136)+AU189-AU82+AU83,Model!AU16+Model!AU17-Model!AU10-Model!AU11+AU136-AU82+AU83)</f>
        <v>0.06211376595</v>
      </c>
      <c r="AV242" s="160">
        <f>IF(Model!AV16+Model!AV17-Model!AV10-Model!AV11-AV189+AV136&gt;0,(1-'Assumptions (Coal)'!AU36)*(Model!AV16+Model!AV17-Model!AV10-Model!AV11-AV189+AV136)+AV189-AV82+AV83,Model!AV16+Model!AV17-Model!AV10-Model!AV11+AV136-AV82+AV83)</f>
        <v>0.02887117031</v>
      </c>
      <c r="AW242" s="160">
        <f>IF(Model!AW16+Model!AW17-Model!AW10-Model!AW11-AW189+AW136&gt;0,(1-'Assumptions (Coal)'!AV36)*(Model!AW16+Model!AW17-Model!AW10-Model!AW11-AW189+AW136)+AW189-AW82+AW83,Model!AW16+Model!AW17-Model!AW10-Model!AW11+AW136-AW82+AW83)</f>
        <v>-0.01090444588</v>
      </c>
      <c r="AX242" s="160">
        <f>IF(Model!AX16+Model!AX17-Model!AX10-Model!AX11-AX189+AX136&gt;0,(1-'Assumptions (Coal)'!AW36)*(Model!AX16+Model!AX17-Model!AX10-Model!AX11-AX189+AX136)+AX189-AX82+AX83,Model!AX16+Model!AX17-Model!AX10-Model!AX11+AX136-AX82+AX83)</f>
        <v>-0.04494292662</v>
      </c>
      <c r="AY242" s="160">
        <f>IF(Model!AY16+Model!AY17-Model!AY10-Model!AY11-AY189+AY136&gt;0,(1-'Assumptions (Coal)'!AX36)*(Model!AY16+Model!AY17-Model!AY10-Model!AY11-AY189+AY136)+AY189-AY82+AY83,Model!AY16+Model!AY17-Model!AY10-Model!AY11+AY136-AY82+AY83)</f>
        <v>0.1018126379</v>
      </c>
      <c r="AZ242" s="160">
        <f>IF(Model!AZ16+Model!AZ17-Model!AZ10-Model!AZ11-AZ189+AZ136&gt;0,(1-'Assumptions (Coal)'!AY36)*(Model!AZ16+Model!AZ17-Model!AZ10-Model!AZ11-AZ189+AZ136)+AZ189-AZ82+AZ83,Model!AZ16+Model!AZ17-Model!AZ10-Model!AZ11+AZ136-AZ82+AZ83)</f>
        <v>0.3093198419</v>
      </c>
      <c r="BA242" s="160">
        <f>IF(Model!BA16+Model!BA17-Model!BA10-Model!BA11-BA189+BA136&gt;0,(1-'Assumptions (Coal)'!AZ36)*(Model!BA16+Model!BA17-Model!BA10-Model!BA11-BA189+BA136)+BA189-BA82+BA83,Model!BA16+Model!BA17-Model!BA10-Model!BA11+BA136-BA82+BA83)</f>
        <v>0.5923758384</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0.6810451433</v>
      </c>
      <c r="D243" s="160">
        <f>IF(Model!D16+Model!D17-Model!D10-Model!D11-D189+D136&gt;0,'Assumptions (Coal)'!C36*(Model!D16+Model!D17-Model!D10-Model!D11-D189+D136)-'Assumptions (Coal)'!C37*Model!D9/10^3,-'Assumptions (Coal)'!C37*Model!D9/10^3)</f>
        <v>0.6937227662</v>
      </c>
      <c r="E243" s="160">
        <f>IF(Model!E16+Model!E17-Model!E10-Model!E11-E189+E136&gt;0,'Assumptions (Coal)'!D36*(Model!E16+Model!E17-Model!E10-Model!E11-E189+E136)-'Assumptions (Coal)'!D37*Model!E9/10^3,-'Assumptions (Coal)'!D37*Model!E9/10^3)</f>
        <v>0.5649433786</v>
      </c>
      <c r="F243" s="160">
        <f>IF(Model!F16+Model!F17-Model!F10-Model!F11-F189+F136&gt;0,'Assumptions (Coal)'!E36*(Model!F16+Model!F17-Model!F10-Model!F11-F189+F136)-'Assumptions (Coal)'!E37*Model!F9/10^3,-'Assumptions (Coal)'!E37*Model!F9/10^3)</f>
        <v>0.7988862934</v>
      </c>
      <c r="G243" s="160">
        <f>IF(Model!G16+Model!G17-Model!G10-Model!G11-G189+G136&gt;0,'Assumptions (Coal)'!F36*(Model!G16+Model!G17-Model!G10-Model!G11-G189+G136)-'Assumptions (Coal)'!F37*Model!G9/10^3,-'Assumptions (Coal)'!F37*Model!G9/10^3)</f>
        <v>0.9102828455</v>
      </c>
      <c r="H243" s="160">
        <f>IF(Model!H16+Model!H17-Model!H10-Model!H11-H189+H136&gt;0,'Assumptions (Coal)'!G36*(Model!H16+Model!H17-Model!H10-Model!H11-H189+H136)-'Assumptions (Coal)'!G37*Model!H9/10^3,-'Assumptions (Coal)'!G37*Model!H9/10^3)</f>
        <v>1.119695138</v>
      </c>
      <c r="I243" s="160">
        <f>IF(Model!I16+Model!I17-Model!I10-Model!I11-I189+I136&gt;0,'Assumptions (Coal)'!H36*(Model!I16+Model!I17-Model!I10-Model!I11-I189+I136)-'Assumptions (Coal)'!H37*Model!I9/10^3,-'Assumptions (Coal)'!H37*Model!I9/10^3)</f>
        <v>1.011375597</v>
      </c>
      <c r="J243" s="160">
        <f>IF(Model!J16+Model!J17-Model!J10-Model!J11-J189+J136&gt;0,'Assumptions (Coal)'!I36*(Model!J16+Model!J17-Model!J10-Model!J11-J189+J136)-'Assumptions (Coal)'!I37*Model!J9/10^3,-'Assumptions (Coal)'!I37*Model!J9/10^3)</f>
        <v>1.129080958</v>
      </c>
      <c r="K243" s="160">
        <f>IF(Model!K16+Model!K17-Model!K10-Model!K11-K189+K136&gt;0,'Assumptions (Coal)'!J36*(Model!K16+Model!K17-Model!K10-Model!K11-K189+K136)-'Assumptions (Coal)'!J37*Model!K9/10^3,-'Assumptions (Coal)'!J37*Model!K9/10^3)</f>
        <v>1.345570461</v>
      </c>
      <c r="L243" s="160">
        <f>IF(Model!L16+Model!L17-Model!L10-Model!L11-L189+L136&gt;0,'Assumptions (Coal)'!K36*(Model!L16+Model!L17-Model!L10-Model!L11-L189+L136)-'Assumptions (Coal)'!K37*Model!L9/10^3,-'Assumptions (Coal)'!K37*Model!L9/10^3)</f>
        <v>0.763489802</v>
      </c>
      <c r="M243" s="160">
        <f>IF(Model!M16+Model!M17-Model!M10-Model!M11-M189+M136&gt;0,'Assumptions (Coal)'!L36*(Model!M16+Model!M17-Model!M10-Model!M11-M189+M136)-'Assumptions (Coal)'!L37*Model!M9/10^3,-'Assumptions (Coal)'!L37*Model!M9/10^3)</f>
        <v>0.7714679876</v>
      </c>
      <c r="N243" s="160">
        <f>IF(Model!N16+Model!N17-Model!N10-Model!N11-N189+N136&gt;0,'Assumptions (Coal)'!M36*(Model!N16+Model!N17-Model!N10-Model!N11-N189+N136)-'Assumptions (Coal)'!M37*Model!N9/10^3,-'Assumptions (Coal)'!M37*Model!N9/10^3)</f>
        <v>0.6978375516</v>
      </c>
      <c r="O243" s="160">
        <f>IF(Model!O16+Model!O17-Model!O10-Model!O11-O189+O136&gt;0,'Assumptions (Coal)'!N36*(Model!O16+Model!O17-Model!O10-Model!O11-O189+O136)-'Assumptions (Coal)'!N37*Model!O9/10^3,-'Assumptions (Coal)'!N37*Model!O9/10^3)</f>
        <v>0.4342078866</v>
      </c>
      <c r="P243" s="160">
        <f>IF(Model!P16+Model!P17-Model!P10-Model!P11-P189+P136&gt;0,'Assumptions (Coal)'!O36*(Model!P16+Model!P17-Model!P10-Model!P11-P189+P136)-'Assumptions (Coal)'!O37*Model!P9/10^3,-'Assumptions (Coal)'!O37*Model!P9/10^3)</f>
        <v>0.5612956581</v>
      </c>
      <c r="Q243" s="160">
        <f>IF(Model!Q16+Model!Q17-Model!Q10-Model!Q11-Q189+Q136&gt;0,'Assumptions (Coal)'!P36*(Model!Q16+Model!Q17-Model!Q10-Model!Q11-Q189+Q136)-'Assumptions (Coal)'!P37*Model!Q9/10^3,-'Assumptions (Coal)'!P37*Model!Q9/10^3)</f>
        <v>0.6553460791</v>
      </c>
      <c r="R243" s="160">
        <f>IF(Model!R16+Model!R17-Model!R10-Model!R11-R189+R136&gt;0,'Assumptions (Coal)'!Q36*(Model!R16+Model!R17-Model!R10-Model!R11-R189+R136)-'Assumptions (Coal)'!Q37*Model!R9/10^3,-'Assumptions (Coal)'!Q37*Model!R9/10^3)</f>
        <v>0.2958809564</v>
      </c>
      <c r="S243" s="160">
        <f>IF(Model!S16+Model!S17-Model!S10-Model!S11-S189+S136&gt;0,'Assumptions (Coal)'!R36*(Model!S16+Model!S17-Model!S10-Model!S11-S189+S136)-'Assumptions (Coal)'!R37*Model!S9/10^3,-'Assumptions (Coal)'!R37*Model!S9/10^3)</f>
        <v>0.3444792414</v>
      </c>
      <c r="T243" s="160">
        <f>IF(Model!T16+Model!T17-Model!T10-Model!T11-T189+T136&gt;0,'Assumptions (Coal)'!S36*(Model!T16+Model!T17-Model!T10-Model!T11-T189+T136)-'Assumptions (Coal)'!S37*Model!T9/10^3,-'Assumptions (Coal)'!S37*Model!T9/10^3)</f>
        <v>0.3739848453</v>
      </c>
      <c r="U243" s="160">
        <f>IF(Model!U16+Model!U17-Model!U10-Model!U11-U189+U136&gt;0,'Assumptions (Coal)'!T36*(Model!U16+Model!U17-Model!U10-Model!U11-U189+U136)-'Assumptions (Coal)'!T37*Model!U9/10^3,-'Assumptions (Coal)'!T37*Model!U9/10^3)</f>
        <v>0.2491389036</v>
      </c>
      <c r="V243" s="160">
        <f>IF(Model!V16+Model!V17-Model!V10-Model!V11-V189+V136&gt;0,'Assumptions (Coal)'!U36*(Model!V16+Model!V17-Model!V10-Model!V11-V189+V136)-'Assumptions (Coal)'!U37*Model!V9/10^3,-'Assumptions (Coal)'!U37*Model!V9/10^3)</f>
        <v>0.2590172996</v>
      </c>
      <c r="W243" s="160">
        <f>IF(Model!W16+Model!W17-Model!W10-Model!W11-W189+W136&gt;0,'Assumptions (Coal)'!V36*(Model!W16+Model!W17-Model!W10-Model!W11-W189+W136)-'Assumptions (Coal)'!V37*Model!W9/10^3,-'Assumptions (Coal)'!V37*Model!W9/10^3)</f>
        <v>0.2533845564</v>
      </c>
      <c r="X243" s="160">
        <f>IF(Model!X16+Model!X17-Model!X10-Model!X11-X189+X136&gt;0,'Assumptions (Coal)'!W36*(Model!X16+Model!X17-Model!X10-Model!X11-X189+X136)-'Assumptions (Coal)'!W37*Model!X9/10^3,-'Assumptions (Coal)'!W37*Model!X9/10^3)</f>
        <v>0.2446673608</v>
      </c>
      <c r="Y243" s="160">
        <f>IF(Model!Y16+Model!Y17-Model!Y10-Model!Y11-Y189+Y136&gt;0,'Assumptions (Coal)'!X36*(Model!Y16+Model!Y17-Model!Y10-Model!Y11-Y189+Y136)-'Assumptions (Coal)'!X37*Model!Y9/10^3,-'Assumptions (Coal)'!X37*Model!Y9/10^3)</f>
        <v>0.2386392266</v>
      </c>
      <c r="Z243" s="160">
        <f>IF(Model!Z16+Model!Z17-Model!Z10-Model!Z11-Z189+Z136&gt;0,'Assumptions (Coal)'!Y36*(Model!Z16+Model!Z17-Model!Z10-Model!Z11-Z189+Z136)-'Assumptions (Coal)'!Y37*Model!Z9/10^3,-'Assumptions (Coal)'!Y37*Model!Z9/10^3)</f>
        <v>0.2350950348</v>
      </c>
      <c r="AA243" s="160">
        <f>IF(Model!AA16+Model!AA17-Model!AA10-Model!AA11-AA189+AA136&gt;0,'Assumptions (Coal)'!Z36*(Model!AA16+Model!AA17-Model!AA10-Model!AA11-AA189+AA136)-'Assumptions (Coal)'!Z37*Model!AA9/10^3,-'Assumptions (Coal)'!Z37*Model!AA9/10^3)</f>
        <v>0.2316711493</v>
      </c>
      <c r="AB243" s="160">
        <f>IF(Model!AB16+Model!AB17-Model!AB10-Model!AB11-AB189+AB136&gt;0,'Assumptions (Coal)'!AA36*(Model!AB16+Model!AB17-Model!AB10-Model!AB11-AB189+AB136)-'Assumptions (Coal)'!AA37*Model!AB9/10^3,-'Assumptions (Coal)'!AA37*Model!AB9/10^3)</f>
        <v>0.2347638506</v>
      </c>
      <c r="AC243" s="160">
        <f>IF(Model!AC16+Model!AC17-Model!AC10-Model!AC11-AC189+AC136&gt;0,'Assumptions (Coal)'!AB36*(Model!AC16+Model!AC17-Model!AC10-Model!AC11-AC189+AC136)-'Assumptions (Coal)'!AB37*Model!AC9/10^3,-'Assumptions (Coal)'!AB37*Model!AC9/10^3)</f>
        <v>0.2305104431</v>
      </c>
      <c r="AD243" s="160">
        <f>IF(Model!AD16+Model!AD17-Model!AD10-Model!AD11-AD189+AD136&gt;0,'Assumptions (Coal)'!AC36*(Model!AD16+Model!AD17-Model!AD10-Model!AD11-AD189+AD136)-'Assumptions (Coal)'!AC37*Model!AD9/10^3,-'Assumptions (Coal)'!AC37*Model!AD9/10^3)</f>
        <v>0.2285122618</v>
      </c>
      <c r="AE243" s="160">
        <f>IF(Model!AE16+Model!AE17-Model!AE10-Model!AE11-AE189+AE136&gt;0,'Assumptions (Coal)'!AD36*(Model!AE16+Model!AE17-Model!AE10-Model!AE11-AE189+AE136)-'Assumptions (Coal)'!AD37*Model!AE9/10^3,-'Assumptions (Coal)'!AD37*Model!AE9/10^3)</f>
        <v>0.2248304783</v>
      </c>
      <c r="AF243" s="160">
        <f>IF(Model!AF16+Model!AF17-Model!AF10-Model!AF11-AF189+AF136&gt;0,'Assumptions (Coal)'!AE36*(Model!AF16+Model!AF17-Model!AF10-Model!AF11-AF189+AF136)-'Assumptions (Coal)'!AE37*Model!AF9/10^3,-'Assumptions (Coal)'!AE37*Model!AF9/10^3)</f>
        <v>0.2210219387</v>
      </c>
      <c r="AG243" s="160">
        <f>IF(Model!AG16+Model!AG17-Model!AG10-Model!AG11-AG189+AG136&gt;0,'Assumptions (Coal)'!AF36*(Model!AG16+Model!AG17-Model!AG10-Model!AG11-AG189+AG136)-'Assumptions (Coal)'!AF37*Model!AG9/10^3,-'Assumptions (Coal)'!AF37*Model!AG9/10^3)</f>
        <v>0.2283254471</v>
      </c>
      <c r="AH243" s="160">
        <f>IF(Model!AH16+Model!AH17-Model!AH10-Model!AH11-AH189+AH136&gt;0,'Assumptions (Coal)'!AG36*(Model!AH16+Model!AH17-Model!AH10-Model!AH11-AH189+AH136)-'Assumptions (Coal)'!AG37*Model!AH9/10^3,-'Assumptions (Coal)'!AG37*Model!AH9/10^3)</f>
        <v>0.2368113893</v>
      </c>
      <c r="AI243" s="160">
        <f>IF(Model!AI16+Model!AI17-Model!AI10-Model!AI11-AI189+AI136&gt;0,'Assumptions (Coal)'!AH36*(Model!AI16+Model!AI17-Model!AI10-Model!AI11-AI189+AI136)-'Assumptions (Coal)'!AH37*Model!AI9/10^3,-'Assumptions (Coal)'!AH37*Model!AI9/10^3)</f>
        <v>0.2412461266</v>
      </c>
      <c r="AJ243" s="160">
        <f>IF(Model!AJ16+Model!AJ17-Model!AJ10-Model!AJ11-AJ189+AJ136&gt;0,'Assumptions (Coal)'!AI36*(Model!AJ16+Model!AJ17-Model!AJ10-Model!AJ11-AJ189+AJ136)-'Assumptions (Coal)'!AI37*Model!AJ9/10^3,-'Assumptions (Coal)'!AI37*Model!AJ9/10^3)</f>
        <v>0.1975695386</v>
      </c>
      <c r="AK243" s="160">
        <f>IF(Model!AK16+Model!AK17-Model!AK10-Model!AK11-AK189+AK136&gt;0,'Assumptions (Coal)'!AJ36*(Model!AK16+Model!AK17-Model!AK10-Model!AK11-AK189+AK136)-'Assumptions (Coal)'!AJ37*Model!AK9/10^3,-'Assumptions (Coal)'!AJ37*Model!AK9/10^3)</f>
        <v>0.08054848933</v>
      </c>
      <c r="AL243" s="160">
        <f>IF(Model!AL16+Model!AL17-Model!AL10-Model!AL11-AL189+AL136&gt;0,'Assumptions (Coal)'!AK36*(Model!AL16+Model!AL17-Model!AL10-Model!AL11-AL189+AL136)-'Assumptions (Coal)'!AK37*Model!AL9/10^3,-'Assumptions (Coal)'!AK37*Model!AL9/10^3)</f>
        <v>-0.03020474286</v>
      </c>
      <c r="AM243" s="160">
        <f>IF(Model!AM16+Model!AM17-Model!AM10-Model!AM11-AM189+AM136&gt;0,'Assumptions (Coal)'!AL36*(Model!AM16+Model!AM17-Model!AM10-Model!AM11-AM189+AM136)-'Assumptions (Coal)'!AL37*Model!AM9/10^3,-'Assumptions (Coal)'!AL37*Model!AM9/10^3)</f>
        <v>-0.02976710865</v>
      </c>
      <c r="AN243" s="160">
        <f>IF(Model!AN16+Model!AN17-Model!AN10-Model!AN11-AN189+AN136&gt;0,'Assumptions (Coal)'!AM36*(Model!AN16+Model!AN17-Model!AN10-Model!AN11-AN189+AN136)-'Assumptions (Coal)'!AM37*Model!AN9/10^3,-'Assumptions (Coal)'!AM37*Model!AN9/10^3)</f>
        <v>-0.02930010719</v>
      </c>
      <c r="AO243" s="160">
        <f>IF(Model!AO16+Model!AO17-Model!AO10-Model!AO11-AO189+AO136&gt;0,'Assumptions (Coal)'!AN36*(Model!AO16+Model!AO17-Model!AO10-Model!AO11-AO189+AO136)-'Assumptions (Coal)'!AN37*Model!AO9/10^3,-'Assumptions (Coal)'!AN37*Model!AO9/10^3)</f>
        <v>-0.0288027432</v>
      </c>
      <c r="AP243" s="160">
        <f>IF(Model!AP16+Model!AP17-Model!AP10-Model!AP11-AP189+AP136&gt;0,'Assumptions (Coal)'!AO36*(Model!AP16+Model!AP17-Model!AP10-Model!AP11-AP189+AP136)-'Assumptions (Coal)'!AO37*Model!AP9/10^3,-'Assumptions (Coal)'!AO37*Model!AP9/10^3)</f>
        <v>-0.02827399345</v>
      </c>
      <c r="AQ243" s="160">
        <f>IF(Model!AQ16+Model!AQ17-Model!AQ10-Model!AQ11-AQ189+AQ136&gt;0,'Assumptions (Coal)'!AP36*(Model!AQ16+Model!AQ17-Model!AQ10-Model!AQ11-AQ189+AQ136)-'Assumptions (Coal)'!AP37*Model!AQ9/10^3,-'Assumptions (Coal)'!AP37*Model!AQ9/10^3)</f>
        <v>-0.02771280598</v>
      </c>
      <c r="AR243" s="160">
        <f>IF(Model!AR16+Model!AR17-Model!AR10-Model!AR11-AR189+AR136&gt;0,'Assumptions (Coal)'!AQ36*(Model!AR16+Model!AR17-Model!AR10-Model!AR11-AR189+AR136)-'Assumptions (Coal)'!AQ37*Model!AR9/10^3,-'Assumptions (Coal)'!AQ37*Model!AR9/10^3)</f>
        <v>-0.02711809942</v>
      </c>
      <c r="AS243" s="160">
        <f>IF(Model!AS16+Model!AS17-Model!AS10-Model!AS11-AS189+AS136&gt;0,'Assumptions (Coal)'!AR36*(Model!AS16+Model!AS17-Model!AS10-Model!AS11-AS189+AS136)-'Assumptions (Coal)'!AR37*Model!AS9/10^3,-'Assumptions (Coal)'!AR37*Model!AS9/10^3)</f>
        <v>-0.02648876219</v>
      </c>
      <c r="AT243" s="160">
        <f>IF(Model!AT16+Model!AT17-Model!AT10-Model!AT11-AT189+AT136&gt;0,'Assumptions (Coal)'!AS36*(Model!AT16+Model!AT17-Model!AT10-Model!AT11-AT189+AT136)-'Assumptions (Coal)'!AS37*Model!AT9/10^3,-'Assumptions (Coal)'!AS37*Model!AT9/10^3)</f>
        <v>-0.02582365178</v>
      </c>
      <c r="AU243" s="160">
        <f>IF(Model!AU16+Model!AU17-Model!AU10-Model!AU11-AU189+AU136&gt;0,'Assumptions (Coal)'!AT36*(Model!AU16+Model!AU17-Model!AU10-Model!AU11-AU189+AU136)-'Assumptions (Coal)'!AT37*Model!AU9/10^3,-'Assumptions (Coal)'!AT37*Model!AU9/10^3)</f>
        <v>-0.0251215939</v>
      </c>
      <c r="AV243" s="160">
        <f>IF(Model!AV16+Model!AV17-Model!AV10-Model!AV11-AV189+AV136&gt;0,'Assumptions (Coal)'!AU36*(Model!AV16+Model!AV17-Model!AV10-Model!AV11-AV189+AV136)-'Assumptions (Coal)'!AU37*Model!AV9/10^3,-'Assumptions (Coal)'!AU37*Model!AV9/10^3)</f>
        <v>-0.0243813817</v>
      </c>
      <c r="AW243" s="160">
        <f>IF(Model!AW16+Model!AW17-Model!AW10-Model!AW11-AW189+AW136&gt;0,'Assumptions (Coal)'!AV36*(Model!AW16+Model!AW17-Model!AW10-Model!AW11-AW189+AW136)-'Assumptions (Coal)'!AV37*Model!AW9/10^3,-'Assumptions (Coal)'!AV37*Model!AW9/10^3)</f>
        <v>-0.02360177495</v>
      </c>
      <c r="AX243" s="160">
        <f>IF(Model!AX16+Model!AX17-Model!AX10-Model!AX11-AX189+AX136&gt;0,'Assumptions (Coal)'!AW36*(Model!AX16+Model!AX17-Model!AX10-Model!AX11-AX189+AX136)-'Assumptions (Coal)'!AW37*Model!AX9/10^3,-'Assumptions (Coal)'!AW37*Model!AX9/10^3)</f>
        <v>-0.02278149916</v>
      </c>
      <c r="AY243" s="160">
        <f>IF(Model!AY16+Model!AY17-Model!AY10-Model!AY11-AY189+AY136&gt;0,'Assumptions (Coal)'!AX36*(Model!AY16+Model!AY17-Model!AY10-Model!AY11-AY189+AY136)-'Assumptions (Coal)'!AX37*Model!AY9/10^3,-'Assumptions (Coal)'!AX37*Model!AY9/10^3)</f>
        <v>-0.02191924471</v>
      </c>
      <c r="AZ243" s="160">
        <f>IF(Model!AZ16+Model!AZ17-Model!AZ10-Model!AZ11-AZ189+AZ136&gt;0,'Assumptions (Coal)'!AY36*(Model!AZ16+Model!AZ17-Model!AZ10-Model!AZ11-AZ189+AZ136)-'Assumptions (Coal)'!AY37*Model!AZ9/10^3,-'Assumptions (Coal)'!AY37*Model!AZ9/10^3)</f>
        <v>-0.021013666</v>
      </c>
      <c r="BA243" s="160">
        <f>IF(Model!BA16+Model!BA17-Model!BA10-Model!BA11-BA189+BA136&gt;0,'Assumptions (Coal)'!AZ36*(Model!BA16+Model!BA17-Model!BA10-Model!BA11-BA189+BA136)-'Assumptions (Coal)'!AZ37*Model!BA9/10^3,-'Assumptions (Coal)'!AZ37*Model!BA9/10^3)</f>
        <v>-0.02006338048</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0.2294177597</v>
      </c>
      <c r="H244" s="181">
        <f>(1-'Assumptions (Coal)'!G36)*(-H136)+H82-H83</f>
        <v>0.2365639155</v>
      </c>
      <c r="I244" s="181">
        <f>(1-'Assumptions (Coal)'!H36)*(-I136)+I82-I83</f>
        <v>0.4498717449</v>
      </c>
      <c r="J244" s="181">
        <f>(1-'Assumptions (Coal)'!I36)*(-J136)+J82-J83</f>
        <v>0.4619566784</v>
      </c>
      <c r="K244" s="181">
        <f>(1-'Assumptions (Coal)'!J36)*(-K136)+K82-K83</f>
        <v>0.4709423297</v>
      </c>
      <c r="L244" s="181">
        <f>(1-'Assumptions (Coal)'!K36)*(-L136)+L82-L83</f>
        <v>0.4745324953</v>
      </c>
      <c r="M244" s="181">
        <f>(1-'Assumptions (Coal)'!L36)*(-M136)+M82-M83</f>
        <v>0.2966317884</v>
      </c>
      <c r="N244" s="181">
        <f>(1-'Assumptions (Coal)'!M36)*(-N136)+N82-N83</f>
        <v>0.3019975504</v>
      </c>
      <c r="O244" s="181">
        <f>(1-'Assumptions (Coal)'!N36)*(-O136)+O82-O83</f>
        <v>0.1456830169</v>
      </c>
      <c r="P244" s="181">
        <f>(1-'Assumptions (Coal)'!O36)*(-P136)+P82-P83</f>
        <v>0.147206554</v>
      </c>
      <c r="Q244" s="181">
        <f>(1-'Assumptions (Coal)'!P36)*(-Q136)+Q82-Q83</f>
        <v>0.1488024591</v>
      </c>
      <c r="R244" s="181">
        <f>(1-'Assumptions (Coal)'!Q36)*(-R136)+R82-R83</f>
        <v>0.1504741697</v>
      </c>
      <c r="S244" s="181">
        <f>(1-'Assumptions (Coal)'!R36)*(-S136)+S82-S83</f>
        <v>0.1522252866</v>
      </c>
      <c r="T244" s="181">
        <f>(1-'Assumptions (Coal)'!S36)*(-T136)+T82-T83</f>
        <v>0.1540595815</v>
      </c>
      <c r="U244" s="181">
        <f>(1-'Assumptions (Coal)'!T36)*(-U136)+U82-U83</f>
        <v>0.1635015581</v>
      </c>
      <c r="V244" s="181">
        <f>(1-'Assumptions (Coal)'!U36)*(-V136)+V82-V83</f>
        <v>0.164709173</v>
      </c>
      <c r="W244" s="181">
        <f>(1-'Assumptions (Coal)'!V36)*(-W136)+W82-W83</f>
        <v>0.1659741496</v>
      </c>
      <c r="X244" s="181">
        <f>(1-'Assumptions (Coal)'!W36)*(-X136)+X82-X83</f>
        <v>0.1672992127</v>
      </c>
      <c r="Y244" s="181">
        <f>(1-'Assumptions (Coal)'!X36)*(-Y136)+Y82-Y83</f>
        <v>0.1686872162</v>
      </c>
      <c r="Z244" s="181">
        <f>(1-'Assumptions (Coal)'!Y36)*(-Z136)+Z82-Z83</f>
        <v>0.1701411499</v>
      </c>
      <c r="AA244" s="181">
        <f>(1-'Assumptions (Coal)'!Z36)*(-AA136)+AA82-AA83</f>
        <v>0.1716641455</v>
      </c>
      <c r="AB244" s="181">
        <f>(1-'Assumptions (Coal)'!AA36)*(-AB136)+AB82-AB83</f>
        <v>0.08029412354</v>
      </c>
      <c r="AC244" s="181">
        <f>(1-'Assumptions (Coal)'!AB36)*(-AC136)+AC82-AC83</f>
        <v>0.08103791046</v>
      </c>
      <c r="AD244" s="181">
        <f>(1-'Assumptions (Coal)'!AC36)*(-AD136)+AD82-AD83</f>
        <v>0.3976234149</v>
      </c>
      <c r="AE244" s="181">
        <f>(1-'Assumptions (Coal)'!AD36)*(-AE136)+AE82-AE83</f>
        <v>1.013810725</v>
      </c>
      <c r="AF244" s="181">
        <f>(1-'Assumptions (Coal)'!AE36)*(-AF136)+AF82-AF83</f>
        <v>1.863998262</v>
      </c>
      <c r="AG244" s="181">
        <f>(1-'Assumptions (Coal)'!AF36)*(-AG136)+AG82-AG83</f>
        <v>2.343917738</v>
      </c>
      <c r="AH244" s="181">
        <f>(1-'Assumptions (Coal)'!AG36)*(-AH136)+AH82-AH83</f>
        <v>2.376319127</v>
      </c>
      <c r="AI244" s="181">
        <f>(1-'Assumptions (Coal)'!AH36)*(-AI136)+AI82-AI83</f>
        <v>2.640152893</v>
      </c>
      <c r="AJ244" s="181">
        <f>(1-'Assumptions (Coal)'!AI36)*(-AJ136)+AJ82-AJ83</f>
        <v>2.383191726</v>
      </c>
      <c r="AK244" s="181">
        <f>(1-'Assumptions (Coal)'!AJ36)*(-AK136)+AK82-AK83</f>
        <v>1.967512784</v>
      </c>
      <c r="AL244" s="181">
        <f>(1-'Assumptions (Coal)'!AK36)*(-AL136)+AL82-AL83</f>
        <v>1.378661692</v>
      </c>
      <c r="AM244" s="181">
        <f>(1-'Assumptions (Coal)'!AL36)*(-AM136)+AM82-AM83</f>
        <v>1.058111423</v>
      </c>
      <c r="AN244" s="181">
        <f>(1-'Assumptions (Coal)'!AM36)*(-AN136)+AN82-AN83</f>
        <v>1.066293738</v>
      </c>
      <c r="AO244" s="181">
        <f>(1-'Assumptions (Coal)'!AN36)*(-AO136)+AO82-AO83</f>
        <v>0.9041877145</v>
      </c>
      <c r="AP244" s="181">
        <f>(1-'Assumptions (Coal)'!AO36)*(-AP136)+AP82-AP83</f>
        <v>0.9098976413</v>
      </c>
      <c r="AQ244" s="181">
        <f>(1-'Assumptions (Coal)'!AP36)*(-AQ136)+AQ82-AQ83</f>
        <v>0.9158787895</v>
      </c>
      <c r="AR244" s="181">
        <f>(1-'Assumptions (Coal)'!AQ36)*(-AR136)+AR82-AR83</f>
        <v>0.9221440423</v>
      </c>
      <c r="AS244" s="181">
        <f>(1-'Assumptions (Coal)'!AR36)*(-AS136)+AS82-AS83</f>
        <v>0.9287068946</v>
      </c>
      <c r="AT244" s="181">
        <f>(1-'Assumptions (Coal)'!AS36)*(-AT136)+AT82-AT83</f>
        <v>0.9355814824</v>
      </c>
      <c r="AU244" s="181">
        <f>(1-'Assumptions (Coal)'!AT36)*(-AU136)+AU82-AU83</f>
        <v>0.9427826131</v>
      </c>
      <c r="AV244" s="181">
        <f>(1-'Assumptions (Coal)'!AU36)*(-AV136)+AV82-AV83</f>
        <v>0.9503257976</v>
      </c>
      <c r="AW244" s="181">
        <f>(1-'Assumptions (Coal)'!AV36)*(-AW136)+AW82-AW83</f>
        <v>0.9582272832</v>
      </c>
      <c r="AX244" s="181">
        <f>(1-'Assumptions (Coal)'!AW36)*(-AX136)+AX82-AX83</f>
        <v>0.9665040895</v>
      </c>
      <c r="AY244" s="181">
        <f>(1-'Assumptions (Coal)'!AX36)*(-AY136)+AY82-AY83</f>
        <v>0.8190541263</v>
      </c>
      <c r="AZ244" s="181">
        <f>(1-'Assumptions (Coal)'!AY36)*(-AZ136)+AZ82-AZ83</f>
        <v>0.5872206906</v>
      </c>
      <c r="BA244" s="181">
        <f>(1-'Assumptions (Coal)'!AZ36)*(-BA136)+BA82-BA83</f>
        <v>0.2652556104</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0.18504</v>
      </c>
      <c r="N245" s="168">
        <f>'Assumptions (Coal)'!$V$35*N18/10^9</f>
        <v>0</v>
      </c>
      <c r="O245" s="168">
        <f>'Assumptions (Coal)'!$V$35*O18/10^9</f>
        <v>0.156513</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0.1684226837</v>
      </c>
      <c r="AK245" s="168">
        <f>'Assumptions (Coal)'!$V$35*AK18/10^9</f>
        <v>0.254691768</v>
      </c>
      <c r="AL245" s="168">
        <f>'Assumptions (Coal)'!$V$35*AL18/10^9</f>
        <v>0.343716568</v>
      </c>
      <c r="AM245" s="168">
        <f>'Assumptions (Coal)'!$V$35*AM18/10^9</f>
        <v>0.184633568</v>
      </c>
      <c r="AN245" s="168">
        <f>'Assumptions (Coal)'!$V$35*AN18/10^9</f>
        <v>0</v>
      </c>
      <c r="AO245" s="168">
        <f>'Assumptions (Coal)'!$V$35*AO18/10^9</f>
        <v>0.09188703595</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47.75665281</v>
      </c>
      <c r="D246" s="183">
        <f>D9*'Assumptions (Coal)'!$V$31*10^3</f>
        <v>46.83076631</v>
      </c>
      <c r="E246" s="183">
        <f>E9*'Assumptions (Coal)'!$V$31*10^3</f>
        <v>45.24409993</v>
      </c>
      <c r="F246" s="183">
        <f>F9*'Assumptions (Coal)'!$V$31*10^3</f>
        <v>46.49053224</v>
      </c>
      <c r="G246" s="183">
        <f>G9*'Assumptions (Coal)'!$V$31*10^3</f>
        <v>49.11430922</v>
      </c>
      <c r="H246" s="183">
        <f>H9*'Assumptions (Coal)'!$V$31*10^3</f>
        <v>46.22138114</v>
      </c>
      <c r="I246" s="183">
        <f>I9*'Assumptions (Coal)'!$V$31*10^3</f>
        <v>48.68028057</v>
      </c>
      <c r="J246" s="183">
        <f>J9*'Assumptions (Coal)'!$V$31*10^3</f>
        <v>48.89784455</v>
      </c>
      <c r="K246" s="183">
        <f>K9*'Assumptions (Coal)'!$V$31*10^3</f>
        <v>50.32015848</v>
      </c>
      <c r="L246" s="183">
        <f>L9*'Assumptions (Coal)'!$V$31*10^3</f>
        <v>48.24349615</v>
      </c>
      <c r="M246" s="183">
        <f>M9*'Assumptions (Coal)'!$V$31*10^3</f>
        <v>52.18556606</v>
      </c>
      <c r="N246" s="183">
        <f>N9*'Assumptions (Coal)'!$V$31*10^3</f>
        <v>54.1592225</v>
      </c>
      <c r="O246" s="183">
        <f>O9*'Assumptions (Coal)'!$V$31*10^3</f>
        <v>49.95750141</v>
      </c>
      <c r="P246" s="183">
        <f>P9*'Assumptions (Coal)'!$V$31*10^3</f>
        <v>52.84369939</v>
      </c>
      <c r="Q246" s="183">
        <f>Q9*'Assumptions (Coal)'!$V$31*10^3</f>
        <v>52.55191386</v>
      </c>
      <c r="R246" s="183">
        <f>R9*'Assumptions (Coal)'!$V$31*10^3</f>
        <v>36.98250002</v>
      </c>
      <c r="S246" s="183">
        <f>S9*'Assumptions (Coal)'!$V$31*10^3</f>
        <v>35.8889361</v>
      </c>
      <c r="T246" s="183">
        <f>T9*'Assumptions (Coal)'!$V$31*10^3</f>
        <v>38.68243179</v>
      </c>
      <c r="U246" s="183">
        <f>U9*'Assumptions (Coal)'!$V$31*10^3</f>
        <v>41.8705786</v>
      </c>
      <c r="V246" s="183">
        <f>V9*'Assumptions (Coal)'!$V$31*10^3</f>
        <v>41.8705786</v>
      </c>
      <c r="W246" s="183">
        <f>W9*'Assumptions (Coal)'!$V$31*10^3</f>
        <v>41.8705786</v>
      </c>
      <c r="X246" s="184">
        <f>X9*('Assumptions (Coal)'!$V$31*10^3*X8/(X8+X13)+'Assumptions (Coal)'!$V$24*10^3*X13/(X8+X13))</f>
        <v>40.93309241</v>
      </c>
      <c r="Y246" s="184">
        <f>Y9*('Assumptions (Coal)'!$V$31*10^3*Y8/(Y8+Y13)+'Assumptions (Coal)'!$V$24*10^3*Y13/(Y8+Y13))</f>
        <v>39.99560622</v>
      </c>
      <c r="Z246" s="184">
        <f>Z9*('Assumptions (Coal)'!$V$31*10^3*Z8/(Z8+Z13)+'Assumptions (Coal)'!$V$24*10^3*Z13/(Z8+Z13))</f>
        <v>39.05812003</v>
      </c>
      <c r="AA246" s="184">
        <f>AA9*('Assumptions (Coal)'!$V$31*10^3*AA8/(AA8+AA13)+'Assumptions (Coal)'!$V$24*10^3*AA13/(AA8+AA13))</f>
        <v>38.12063384</v>
      </c>
      <c r="AB246" s="184">
        <f>AB9*('Assumptions (Coal)'!$V$31*10^3*AB8/(AB8+AB13)+'Assumptions (Coal)'!$V$24*10^3*AB13/(AB8+AB13))</f>
        <v>37.18314765</v>
      </c>
      <c r="AC246" s="184">
        <f>AC9*('Assumptions (Coal)'!$V$31*10^3*AC8/(AC8+AC13)+'Assumptions (Coal)'!$V$24*10^3*AC13/(AC8+AC13))</f>
        <v>36.24566146</v>
      </c>
      <c r="AD246" s="184">
        <f>AD9*('Assumptions (Coal)'!$V$31*10^3*AD8/(AD8+AD13)+'Assumptions (Coal)'!$V$24*10^3*AD13/(AD8+AD13))</f>
        <v>35.30817526</v>
      </c>
      <c r="AE246" s="184">
        <f>AE9*('Assumptions (Coal)'!$V$31*10^3*AE8/(AE8+AE13)+'Assumptions (Coal)'!$V$24*10^3*AE13/(AE8+AE13))</f>
        <v>34.37068907</v>
      </c>
      <c r="AF246" s="184">
        <f>AF9*('Assumptions (Coal)'!$V$31*10^3*AF8/(AF8+AF13)+'Assumptions (Coal)'!$V$24*10^3*AF13/(AF8+AF13))</f>
        <v>33.43320288</v>
      </c>
      <c r="AG246" s="184">
        <f>AG9*('Assumptions (Coal)'!$V$31*10^3*AG8/(AG8+AG13)+'Assumptions (Coal)'!$V$24*10^3*AG13/(AG8+AG13))</f>
        <v>32.49571669</v>
      </c>
      <c r="AH246" s="184">
        <f>AH9*('Assumptions (Coal)'!$V$31*10^3*AH8/(AH8+AH13)+'Assumptions (Coal)'!$V$24*10^3*AH13/(AH8+AH13))</f>
        <v>31.5582305</v>
      </c>
      <c r="AI246" s="184">
        <f>AI9*('Assumptions (Coal)'!$V$31*10^3*AI8/(AI8+AI13)+'Assumptions (Coal)'!$V$24*10^3*AI13/(AI8+AI13))</f>
        <v>30.62074431</v>
      </c>
      <c r="AJ246" s="184">
        <f>AJ9*('Assumptions (Coal)'!$V$31*10^3*AJ8/(AJ8+AJ13)+'Assumptions (Coal)'!$V$24*10^3*AJ13/(AJ8+AJ13))</f>
        <v>28.84381433</v>
      </c>
      <c r="AK246" s="184">
        <f>AK9*('Assumptions (Coal)'!$V$31*10^3*AK8/(AK8+AK13)+'Assumptions (Coal)'!$V$24*10^3*AK13/(AK8+AK13))</f>
        <v>26.91649772</v>
      </c>
      <c r="AL246" s="184">
        <f>AL9*('Assumptions (Coal)'!$V$31*10^3*AL8/(AL8+AL13)+'Assumptions (Coal)'!$V$24*10^3*AL13/(AL8+AL13))</f>
        <v>25.01682992</v>
      </c>
      <c r="AM246" s="184">
        <f>AM9*('Assumptions (Coal)'!$V$31*10^3*AM8/(AM8+AM13)+'Assumptions (Coal)'!$V$24*10^3*AM13/(AM8+AM13))</f>
        <v>23.7140404</v>
      </c>
      <c r="AN246" s="184">
        <f>AN9*('Assumptions (Coal)'!$V$31*10^3*AN8/(AN8+AN13)+'Assumptions (Coal)'!$V$24*10^3*AN13/(AN8+AN13))</f>
        <v>22.82702797</v>
      </c>
      <c r="AO246" s="184">
        <f>AO9*('Assumptions (Coal)'!$V$31*10^3*AO8/(AO8+AO13)+'Assumptions (Coal)'!$V$24*10^3*AO13/(AO8+AO13))</f>
        <v>21.77383152</v>
      </c>
      <c r="AP246" s="184">
        <f>AP9*('Assumptions (Coal)'!$V$31*10^3*AP8/(AP8+AP13)+'Assumptions (Coal)'!$V$24*10^3*AP13/(AP8+AP13))</f>
        <v>20.89642254</v>
      </c>
      <c r="AQ246" s="184">
        <f>AQ9*('Assumptions (Coal)'!$V$31*10^3*AQ8/(AQ8+AQ13)+'Assumptions (Coal)'!$V$24*10^3*AQ13/(AQ8+AQ13))</f>
        <v>20.02141501</v>
      </c>
      <c r="AR246" s="184">
        <f>AR9*('Assumptions (Coal)'!$V$31*10^3*AR8/(AR8+AR13)+'Assumptions (Coal)'!$V$24*10^3*AR13/(AR8+AR13))</f>
        <v>19.14895583</v>
      </c>
      <c r="AS246" s="184">
        <f>AS9*('Assumptions (Coal)'!$V$31*10^3*AS8/(AS8+AS13)+'Assumptions (Coal)'!$V$24*10^3*AS13/(AS8+AS13))</f>
        <v>18.27920418</v>
      </c>
      <c r="AT246" s="184">
        <f>AT9*('Assumptions (Coal)'!$V$31*10^3*AT8/(AT8+AT13)+'Assumptions (Coal)'!$V$24*10^3*AT13/(AT8+AT13))</f>
        <v>17.41233275</v>
      </c>
      <c r="AU246" s="184">
        <f>AU9*('Assumptions (Coal)'!$V$31*10^3*AU8/(AU8+AU13)+'Assumptions (Coal)'!$V$24*10^3*AU13/(AU8+AU13))</f>
        <v>16.54852924</v>
      </c>
      <c r="AV246" s="184">
        <f>AV9*('Assumptions (Coal)'!$V$31*10^3*AV8/(AV8+AV13)+'Assumptions (Coal)'!$V$24*10^3*AV13/(AV8+AV13))</f>
        <v>15.68799801</v>
      </c>
      <c r="AW246" s="184">
        <f>AW9*('Assumptions (Coal)'!$V$31*10^3*AW8/(AW8+AW13)+'Assumptions (Coal)'!$V$24*10^3*AW13/(AW8+AW13))</f>
        <v>14.83096201</v>
      </c>
      <c r="AX246" s="184">
        <f>AX9*('Assumptions (Coal)'!$V$31*10^3*AX8/(AX8+AX13)+'Assumptions (Coal)'!$V$24*10^3*AX13/(AX8+AX13))</f>
        <v>13.9776649</v>
      </c>
      <c r="AY246" s="184">
        <f>AY9*('Assumptions (Coal)'!$V$31*10^3*AY8/(AY8+AY13)+'Assumptions (Coal)'!$V$24*10^3*AY13/(AY8+AY13))</f>
        <v>13.12837352</v>
      </c>
      <c r="AZ246" s="184">
        <f>AZ9*('Assumptions (Coal)'!$V$31*10^3*AZ8/(AZ8+AZ13)+'Assumptions (Coal)'!$V$24*10^3*AZ13/(AZ8+AZ13))</f>
        <v>12.28338072</v>
      </c>
      <c r="BA246" s="184">
        <f>BA9*('Assumptions (Coal)'!$V$31*10^3*BA8/(BA8+BA13)+'Assumptions (Coal)'!$V$24*10^3*BA13/(BA8+BA13))</f>
        <v>11.44300863</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1106.5</v>
      </c>
      <c r="Y421" s="52">
        <f>'Assumptions (NG)'!X64</f>
        <v>0</v>
      </c>
      <c r="Z421" s="52">
        <f>'Assumptions (NG)'!Y64</f>
        <v>0</v>
      </c>
      <c r="AA421" s="52">
        <f>'Assumptions (NG)'!Z64</f>
        <v>0</v>
      </c>
      <c r="AB421" s="52">
        <f>'Assumptions (NG)'!AA64</f>
        <v>0</v>
      </c>
      <c r="AC421" s="52">
        <f>'Assumptions (NG)'!AB64</f>
        <v>0</v>
      </c>
      <c r="AD421" s="52">
        <f>'Assumptions (NG)'!AC64</f>
        <v>0</v>
      </c>
      <c r="AE421" s="52">
        <f>'Assumptions (NG)'!AD64</f>
        <v>0</v>
      </c>
      <c r="AF421" s="52">
        <f>'Assumptions (NG)'!AE64</f>
        <v>0</v>
      </c>
      <c r="AG421" s="52">
        <f>'Assumptions (NG)'!AF64</f>
        <v>0</v>
      </c>
      <c r="AH421" s="52">
        <f>'Assumptions (NG)'!AG64</f>
        <v>0</v>
      </c>
      <c r="AI421" s="52">
        <f>'Assumptions (NG)'!AH64</f>
        <v>125.8</v>
      </c>
      <c r="AJ421" s="52">
        <f>'Assumptions (NG)'!AI64</f>
        <v>147.8</v>
      </c>
      <c r="AK421" s="52">
        <f>'Assumptions (NG)'!AJ64</f>
        <v>0</v>
      </c>
      <c r="AL421" s="52">
        <f>'Assumptions (NG)'!AK64</f>
        <v>0</v>
      </c>
      <c r="AM421" s="52">
        <f>'Assumptions (NG)'!AL64</f>
        <v>566.1</v>
      </c>
      <c r="AN421" s="52">
        <f>'Assumptions (NG)'!AM64</f>
        <v>236</v>
      </c>
      <c r="AO421" s="52">
        <f>'Assumptions (NG)'!AN64</f>
        <v>5808.5</v>
      </c>
      <c r="AP421" s="52">
        <f>'Assumptions (NG)'!AO64</f>
        <v>2983</v>
      </c>
      <c r="AQ421" s="52">
        <f>'Assumptions (NG)'!AP64</f>
        <v>987</v>
      </c>
      <c r="AR421" s="52">
        <f>'Assumptions (NG)'!AQ64</f>
        <v>504</v>
      </c>
      <c r="AS421" s="52">
        <f>'Assumptions (NG)'!AR64</f>
        <v>242</v>
      </c>
      <c r="AT421" s="52">
        <f>'Assumptions (NG)'!AS64</f>
        <v>679.1</v>
      </c>
      <c r="AU421" s="52">
        <f>'Assumptions (NG)'!AT64</f>
        <v>0</v>
      </c>
      <c r="AV421" s="52">
        <f>'Assumptions (NG)'!AU64</f>
        <v>0</v>
      </c>
      <c r="AW421" s="52">
        <f>'Assumptions (NG)'!AV64</f>
        <v>624</v>
      </c>
      <c r="AX421" s="52">
        <f>'Assumptions (NG)'!AW64</f>
        <v>0</v>
      </c>
      <c r="AY421" s="52">
        <f>'Assumptions (NG)'!AX64</f>
        <v>0</v>
      </c>
      <c r="AZ421" s="52">
        <f>'Assumptions (NG)'!AY64</f>
        <v>0</v>
      </c>
      <c r="BA421" s="52">
        <f>'Assumptions (NG)'!AZ64</f>
        <v>649.5</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13626.9</v>
      </c>
      <c r="Y422" s="52">
        <f t="shared" ref="Y422:BA422" si="11">X422-Y421+X438</f>
        <v>14697.06451</v>
      </c>
      <c r="Z422" s="52">
        <f t="shared" si="11"/>
        <v>14697.06451</v>
      </c>
      <c r="AA422" s="52">
        <f t="shared" si="11"/>
        <v>14697.06451</v>
      </c>
      <c r="AB422" s="52">
        <f t="shared" si="11"/>
        <v>14697.06451</v>
      </c>
      <c r="AC422" s="52">
        <f t="shared" si="11"/>
        <v>14697.06451</v>
      </c>
      <c r="AD422" s="52">
        <f t="shared" si="11"/>
        <v>14697.06451</v>
      </c>
      <c r="AE422" s="52">
        <f t="shared" si="11"/>
        <v>14697.06451</v>
      </c>
      <c r="AF422" s="52">
        <f t="shared" si="11"/>
        <v>14697.06451</v>
      </c>
      <c r="AG422" s="52">
        <f t="shared" si="11"/>
        <v>14697.06451</v>
      </c>
      <c r="AH422" s="52">
        <f t="shared" si="11"/>
        <v>14697.06451</v>
      </c>
      <c r="AI422" s="52">
        <f t="shared" si="11"/>
        <v>14571.26451</v>
      </c>
      <c r="AJ422" s="52">
        <f t="shared" si="11"/>
        <v>14423.46451</v>
      </c>
      <c r="AK422" s="52">
        <f t="shared" si="11"/>
        <v>14423.46451</v>
      </c>
      <c r="AL422" s="52">
        <f t="shared" si="11"/>
        <v>14423.46451</v>
      </c>
      <c r="AM422" s="52">
        <f t="shared" si="11"/>
        <v>13857.36451</v>
      </c>
      <c r="AN422" s="52">
        <f t="shared" si="11"/>
        <v>13916.0321</v>
      </c>
      <c r="AO422" s="52">
        <f t="shared" si="11"/>
        <v>8307.196608</v>
      </c>
      <c r="AP422" s="52">
        <f t="shared" si="11"/>
        <v>11096.36111</v>
      </c>
      <c r="AQ422" s="52">
        <f t="shared" si="11"/>
        <v>13056.02562</v>
      </c>
      <c r="AR422" s="52">
        <f t="shared" si="11"/>
        <v>13502.69013</v>
      </c>
      <c r="AS422" s="52">
        <f t="shared" si="11"/>
        <v>13728.35463</v>
      </c>
      <c r="AT422" s="52">
        <f t="shared" si="11"/>
        <v>13254.91914</v>
      </c>
      <c r="AU422" s="52">
        <f t="shared" si="11"/>
        <v>13897.68365</v>
      </c>
      <c r="AV422" s="52">
        <f t="shared" si="11"/>
        <v>13897.68365</v>
      </c>
      <c r="AW422" s="52">
        <f t="shared" si="11"/>
        <v>13273.68365</v>
      </c>
      <c r="AX422" s="52">
        <f t="shared" si="11"/>
        <v>13788.67717</v>
      </c>
      <c r="AY422" s="52">
        <f t="shared" si="11"/>
        <v>13788.67717</v>
      </c>
      <c r="AZ422" s="52">
        <f t="shared" si="11"/>
        <v>13788.67717</v>
      </c>
      <c r="BA422" s="52">
        <f t="shared" si="11"/>
        <v>13139.17717</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4405.7</v>
      </c>
      <c r="Y423" s="199">
        <f>'Assumptions (NG)'!X189</f>
        <v>388.7</v>
      </c>
      <c r="Z423" s="52">
        <f>'Assumptions (NG)'!Y189</f>
        <v>895.1</v>
      </c>
      <c r="AA423" s="52">
        <f>'Assumptions (NG)'!Z189</f>
        <v>24.7</v>
      </c>
      <c r="AB423" s="52">
        <f>'Assumptions (NG)'!AA189</f>
        <v>1336.5</v>
      </c>
      <c r="AC423" s="52">
        <f>'Assumptions (NG)'!AB189</f>
        <v>0</v>
      </c>
      <c r="AD423" s="52">
        <f>'Assumptions (NG)'!AC189</f>
        <v>176</v>
      </c>
      <c r="AE423" s="52">
        <f>'Assumptions (NG)'!AD189</f>
        <v>73.1</v>
      </c>
      <c r="AF423" s="52">
        <f>'Assumptions (NG)'!AE189</f>
        <v>0</v>
      </c>
      <c r="AG423" s="52">
        <f>'Assumptions (NG)'!AF189</f>
        <v>0</v>
      </c>
      <c r="AH423" s="52">
        <f>'Assumptions (NG)'!AG189</f>
        <v>0</v>
      </c>
      <c r="AI423" s="52">
        <f>'Assumptions (NG)'!AH189</f>
        <v>626</v>
      </c>
      <c r="AJ423" s="52">
        <f>'Assumptions (NG)'!AI189</f>
        <v>0</v>
      </c>
      <c r="AK423" s="52">
        <f>'Assumptions (NG)'!AJ189</f>
        <v>0</v>
      </c>
      <c r="AL423" s="52">
        <f>'Assumptions (NG)'!AK189</f>
        <v>47.7</v>
      </c>
      <c r="AM423" s="52">
        <f>'Assumptions (NG)'!AL189</f>
        <v>157.8</v>
      </c>
      <c r="AN423" s="52">
        <f>'Assumptions (NG)'!AM189</f>
        <v>129.1</v>
      </c>
      <c r="AO423" s="52">
        <f>'Assumptions (NG)'!AN189</f>
        <v>0</v>
      </c>
      <c r="AP423" s="52">
        <f>'Assumptions (NG)'!AO189</f>
        <v>0</v>
      </c>
      <c r="AQ423" s="52">
        <f>'Assumptions (NG)'!AP189</f>
        <v>175.5</v>
      </c>
      <c r="AR423" s="52">
        <f>'Assumptions (NG)'!AQ189</f>
        <v>0</v>
      </c>
      <c r="AS423" s="52">
        <f>'Assumptions (NG)'!AR189</f>
        <v>0</v>
      </c>
      <c r="AT423" s="52">
        <f>'Assumptions (NG)'!AS189</f>
        <v>0</v>
      </c>
      <c r="AU423" s="52">
        <f>'Assumptions (NG)'!AT189</f>
        <v>0</v>
      </c>
      <c r="AV423" s="52">
        <f>'Assumptions (NG)'!AU189</f>
        <v>25</v>
      </c>
      <c r="AW423" s="52">
        <f>'Assumptions (NG)'!AV189</f>
        <v>38.8</v>
      </c>
      <c r="AX423" s="52">
        <f>'Assumptions (NG)'!AW189</f>
        <v>306.7</v>
      </c>
      <c r="AY423" s="52">
        <f>'Assumptions (NG)'!AX189</f>
        <v>41.2</v>
      </c>
      <c r="AZ423" s="52">
        <f>'Assumptions (NG)'!AY189</f>
        <v>242.7</v>
      </c>
      <c r="BA423" s="52">
        <f>'Assumptions (NG)'!AZ189</f>
        <v>426.7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7475.6</v>
      </c>
      <c r="Y424" s="148">
        <f t="shared" ref="Y424:BA424" si="12">X424-Y423+X439</f>
        <v>11605.61053</v>
      </c>
      <c r="Z424" s="148">
        <f t="shared" si="12"/>
        <v>11212.22107</v>
      </c>
      <c r="AA424" s="148">
        <f t="shared" si="12"/>
        <v>12195.6316</v>
      </c>
      <c r="AB424" s="148">
        <f t="shared" si="12"/>
        <v>10996.84214</v>
      </c>
      <c r="AC424" s="148">
        <f t="shared" si="12"/>
        <v>12446.35267</v>
      </c>
      <c r="AD424" s="148">
        <f t="shared" si="12"/>
        <v>12383.3632</v>
      </c>
      <c r="AE424" s="148">
        <f t="shared" si="12"/>
        <v>12599.27374</v>
      </c>
      <c r="AF424" s="148">
        <f t="shared" si="12"/>
        <v>12785.38427</v>
      </c>
      <c r="AG424" s="148">
        <f t="shared" si="12"/>
        <v>12898.3948</v>
      </c>
      <c r="AH424" s="148">
        <f t="shared" si="12"/>
        <v>13011.40534</v>
      </c>
      <c r="AI424" s="148">
        <f t="shared" si="12"/>
        <v>12498.41587</v>
      </c>
      <c r="AJ424" s="148">
        <f t="shared" si="12"/>
        <v>13237.42641</v>
      </c>
      <c r="AK424" s="148">
        <f t="shared" si="12"/>
        <v>13350.43694</v>
      </c>
      <c r="AL424" s="148">
        <f t="shared" si="12"/>
        <v>13415.74747</v>
      </c>
      <c r="AM424" s="148">
        <f t="shared" si="12"/>
        <v>13418.65801</v>
      </c>
      <c r="AN424" s="148">
        <f t="shared" si="12"/>
        <v>13560.36854</v>
      </c>
      <c r="AO424" s="148">
        <f t="shared" si="12"/>
        <v>13802.47907</v>
      </c>
      <c r="AP424" s="148">
        <f t="shared" si="12"/>
        <v>13915.48961</v>
      </c>
      <c r="AQ424" s="148">
        <f t="shared" si="12"/>
        <v>13853.00014</v>
      </c>
      <c r="AR424" s="148">
        <f t="shared" si="12"/>
        <v>14141.51068</v>
      </c>
      <c r="AS424" s="148">
        <f t="shared" si="12"/>
        <v>14254.52121</v>
      </c>
      <c r="AT424" s="148">
        <f t="shared" si="12"/>
        <v>14367.53174</v>
      </c>
      <c r="AU424" s="148">
        <f t="shared" si="12"/>
        <v>14480.54228</v>
      </c>
      <c r="AV424" s="148">
        <f t="shared" si="12"/>
        <v>14568.55281</v>
      </c>
      <c r="AW424" s="148">
        <f t="shared" si="12"/>
        <v>14667.76334</v>
      </c>
      <c r="AX424" s="148">
        <f t="shared" si="12"/>
        <v>14512.87388</v>
      </c>
      <c r="AY424" s="148">
        <f t="shared" si="12"/>
        <v>14891.38441</v>
      </c>
      <c r="AZ424" s="148">
        <f t="shared" si="12"/>
        <v>14802.89495</v>
      </c>
      <c r="BA424" s="148">
        <f t="shared" si="12"/>
        <v>14731.90548</v>
      </c>
      <c r="BB424" s="148"/>
    </row>
    <row r="425" ht="15.75" customHeight="1">
      <c r="A425" s="201" t="s">
        <v>381</v>
      </c>
      <c r="B425" s="202" t="s">
        <v>149</v>
      </c>
      <c r="C425" s="153">
        <f t="shared" ref="C425:BA425" si="13">sum(C426:C427)</f>
        <v>18967.8</v>
      </c>
      <c r="D425" s="153">
        <f t="shared" si="13"/>
        <v>20111.1</v>
      </c>
      <c r="E425" s="153">
        <f t="shared" si="13"/>
        <v>26283.4</v>
      </c>
      <c r="F425" s="153">
        <f t="shared" si="13"/>
        <v>29328.8</v>
      </c>
      <c r="G425" s="153">
        <f t="shared" si="13"/>
        <v>30342.9</v>
      </c>
      <c r="H425" s="153">
        <f t="shared" si="13"/>
        <v>30870.5</v>
      </c>
      <c r="I425" s="153">
        <f t="shared" si="13"/>
        <v>31197.3</v>
      </c>
      <c r="J425" s="153">
        <f t="shared" si="13"/>
        <v>32285.9</v>
      </c>
      <c r="K425" s="153">
        <f t="shared" si="13"/>
        <v>32280.9</v>
      </c>
      <c r="L425" s="153">
        <f t="shared" si="13"/>
        <v>32261.3</v>
      </c>
      <c r="M425" s="153">
        <f t="shared" si="13"/>
        <v>32714</v>
      </c>
      <c r="N425" s="153">
        <f t="shared" si="13"/>
        <v>32129.2</v>
      </c>
      <c r="O425" s="153">
        <f t="shared" si="13"/>
        <v>31869.5</v>
      </c>
      <c r="P425" s="153">
        <f t="shared" si="13"/>
        <v>30210.5</v>
      </c>
      <c r="Q425" s="153">
        <f t="shared" si="13"/>
        <v>30834.3</v>
      </c>
      <c r="R425" s="153">
        <f t="shared" si="13"/>
        <v>30474.3</v>
      </c>
      <c r="S425" s="153">
        <f t="shared" si="13"/>
        <v>27970.7</v>
      </c>
      <c r="T425" s="153">
        <f t="shared" si="13"/>
        <v>27466.6</v>
      </c>
      <c r="U425" s="153">
        <f t="shared" si="13"/>
        <v>26614.7</v>
      </c>
      <c r="V425" s="153">
        <f t="shared" si="13"/>
        <v>26614.7</v>
      </c>
      <c r="W425" s="153">
        <f t="shared" si="13"/>
        <v>26614.7</v>
      </c>
      <c r="X425" s="148">
        <f t="shared" si="13"/>
        <v>26691.37504</v>
      </c>
      <c r="Y425" s="148">
        <f t="shared" si="13"/>
        <v>26768.05008</v>
      </c>
      <c r="Z425" s="148">
        <f t="shared" si="13"/>
        <v>26844.72512</v>
      </c>
      <c r="AA425" s="148">
        <f t="shared" si="13"/>
        <v>26921.40016</v>
      </c>
      <c r="AB425" s="148">
        <f t="shared" si="13"/>
        <v>26998.0752</v>
      </c>
      <c r="AC425" s="148">
        <f t="shared" si="13"/>
        <v>27074.75024</v>
      </c>
      <c r="AD425" s="148">
        <f t="shared" si="13"/>
        <v>27151.42528</v>
      </c>
      <c r="AE425" s="148">
        <f t="shared" si="13"/>
        <v>27228.10032</v>
      </c>
      <c r="AF425" s="148">
        <f t="shared" si="13"/>
        <v>27304.77536</v>
      </c>
      <c r="AG425" s="148">
        <f t="shared" si="13"/>
        <v>27381.4504</v>
      </c>
      <c r="AH425" s="148">
        <f t="shared" si="13"/>
        <v>27458.12544</v>
      </c>
      <c r="AI425" s="148">
        <f t="shared" si="13"/>
        <v>27534.80048</v>
      </c>
      <c r="AJ425" s="148">
        <f t="shared" si="13"/>
        <v>27611.47552</v>
      </c>
      <c r="AK425" s="148">
        <f t="shared" si="13"/>
        <v>27688.15056</v>
      </c>
      <c r="AL425" s="148">
        <f t="shared" si="13"/>
        <v>27764.8256</v>
      </c>
      <c r="AM425" s="148">
        <f t="shared" si="13"/>
        <v>27841.50064</v>
      </c>
      <c r="AN425" s="148">
        <f t="shared" si="13"/>
        <v>27918.17568</v>
      </c>
      <c r="AO425" s="148">
        <f t="shared" si="13"/>
        <v>27994.85072</v>
      </c>
      <c r="AP425" s="148">
        <f t="shared" si="13"/>
        <v>28071.52576</v>
      </c>
      <c r="AQ425" s="148">
        <f t="shared" si="13"/>
        <v>28148.2008</v>
      </c>
      <c r="AR425" s="148">
        <f t="shared" si="13"/>
        <v>28224.87584</v>
      </c>
      <c r="AS425" s="148">
        <f t="shared" si="13"/>
        <v>28301.55088</v>
      </c>
      <c r="AT425" s="148">
        <f t="shared" si="13"/>
        <v>28378.22592</v>
      </c>
      <c r="AU425" s="148">
        <f t="shared" si="13"/>
        <v>28454.90096</v>
      </c>
      <c r="AV425" s="148">
        <f t="shared" si="13"/>
        <v>28531.576</v>
      </c>
      <c r="AW425" s="148">
        <f t="shared" si="13"/>
        <v>28608.25104</v>
      </c>
      <c r="AX425" s="148">
        <f t="shared" si="13"/>
        <v>28684.92608</v>
      </c>
      <c r="AY425" s="148">
        <f t="shared" si="13"/>
        <v>28761.60112</v>
      </c>
      <c r="AZ425" s="148">
        <f t="shared" si="13"/>
        <v>28838.27616</v>
      </c>
      <c r="BA425" s="148">
        <f t="shared" si="13"/>
        <v>28914.9512</v>
      </c>
    </row>
    <row r="426" ht="15.75" customHeight="1">
      <c r="A426" s="201" t="s">
        <v>382</v>
      </c>
      <c r="B426" s="202" t="s">
        <v>149</v>
      </c>
      <c r="C426" s="152">
        <v>2321.8</v>
      </c>
      <c r="D426" s="152">
        <v>2557.8</v>
      </c>
      <c r="E426" s="152">
        <v>8260.3</v>
      </c>
      <c r="F426" s="152">
        <v>11243.3</v>
      </c>
      <c r="G426" s="152">
        <v>12230.3</v>
      </c>
      <c r="H426" s="152">
        <v>12734.3</v>
      </c>
      <c r="I426" s="152">
        <v>12976.3</v>
      </c>
      <c r="J426" s="152">
        <v>13655.4</v>
      </c>
      <c r="K426" s="152">
        <v>13655.4</v>
      </c>
      <c r="L426" s="152">
        <v>13635.8</v>
      </c>
      <c r="M426" s="152">
        <v>14259.8</v>
      </c>
      <c r="N426" s="152">
        <v>14134.8</v>
      </c>
      <c r="O426" s="152">
        <v>14134.8</v>
      </c>
      <c r="P426" s="152">
        <v>14134.8</v>
      </c>
      <c r="Q426" s="152">
        <v>14784.3</v>
      </c>
      <c r="R426" s="152">
        <v>14784.3</v>
      </c>
      <c r="S426" s="152">
        <v>14733.4</v>
      </c>
      <c r="T426" s="152">
        <v>14733.4</v>
      </c>
      <c r="U426" s="152">
        <v>14733.4</v>
      </c>
      <c r="V426" s="153">
        <f t="shared" ref="V426:W426" si="14">U426+V438</f>
        <v>14733.4</v>
      </c>
      <c r="W426" s="153">
        <f t="shared" si="14"/>
        <v>14733.4</v>
      </c>
      <c r="X426" s="164">
        <f t="shared" ref="X426:AZ426" si="15">W426+($BA$426-$W$426)/($BA$2-$W$2)</f>
        <v>14697.06451</v>
      </c>
      <c r="Y426" s="164">
        <f t="shared" si="15"/>
        <v>14660.72901</v>
      </c>
      <c r="Z426" s="164">
        <f t="shared" si="15"/>
        <v>14624.39352</v>
      </c>
      <c r="AA426" s="164">
        <f t="shared" si="15"/>
        <v>14588.05803</v>
      </c>
      <c r="AB426" s="164">
        <f t="shared" si="15"/>
        <v>14551.72253</v>
      </c>
      <c r="AC426" s="164">
        <f t="shared" si="15"/>
        <v>14515.38704</v>
      </c>
      <c r="AD426" s="164">
        <f t="shared" si="15"/>
        <v>14479.05154</v>
      </c>
      <c r="AE426" s="164">
        <f t="shared" si="15"/>
        <v>14442.71605</v>
      </c>
      <c r="AF426" s="164">
        <f t="shared" si="15"/>
        <v>14406.38056</v>
      </c>
      <c r="AG426" s="164">
        <f t="shared" si="15"/>
        <v>14370.04506</v>
      </c>
      <c r="AH426" s="164">
        <f t="shared" si="15"/>
        <v>14333.70957</v>
      </c>
      <c r="AI426" s="164">
        <f t="shared" si="15"/>
        <v>14297.37408</v>
      </c>
      <c r="AJ426" s="164">
        <f t="shared" si="15"/>
        <v>14261.03858</v>
      </c>
      <c r="AK426" s="164">
        <f t="shared" si="15"/>
        <v>14224.70309</v>
      </c>
      <c r="AL426" s="164">
        <f t="shared" si="15"/>
        <v>14188.3676</v>
      </c>
      <c r="AM426" s="164">
        <f t="shared" si="15"/>
        <v>14152.0321</v>
      </c>
      <c r="AN426" s="164">
        <f t="shared" si="15"/>
        <v>14115.69661</v>
      </c>
      <c r="AO426" s="164">
        <f t="shared" si="15"/>
        <v>14079.36111</v>
      </c>
      <c r="AP426" s="164">
        <f t="shared" si="15"/>
        <v>14043.02562</v>
      </c>
      <c r="AQ426" s="164">
        <f t="shared" si="15"/>
        <v>14006.69013</v>
      </c>
      <c r="AR426" s="164">
        <f t="shared" si="15"/>
        <v>13970.35463</v>
      </c>
      <c r="AS426" s="164">
        <f t="shared" si="15"/>
        <v>13934.01914</v>
      </c>
      <c r="AT426" s="164">
        <f t="shared" si="15"/>
        <v>13897.68365</v>
      </c>
      <c r="AU426" s="164">
        <f t="shared" si="15"/>
        <v>13861.34815</v>
      </c>
      <c r="AV426" s="164">
        <f t="shared" si="15"/>
        <v>13825.01266</v>
      </c>
      <c r="AW426" s="164">
        <f t="shared" si="15"/>
        <v>13788.67717</v>
      </c>
      <c r="AX426" s="164">
        <f t="shared" si="15"/>
        <v>13752.34167</v>
      </c>
      <c r="AY426" s="164">
        <f t="shared" si="15"/>
        <v>13716.00618</v>
      </c>
      <c r="AZ426" s="164">
        <f t="shared" si="15"/>
        <v>13679.67068</v>
      </c>
      <c r="BA426" s="155">
        <f>Inputs!$H$5</f>
        <v>13643.33519</v>
      </c>
    </row>
    <row r="427" ht="15.75" customHeight="1">
      <c r="A427" s="201" t="s">
        <v>383</v>
      </c>
      <c r="B427" s="202" t="s">
        <v>149</v>
      </c>
      <c r="C427" s="152">
        <v>16646.0</v>
      </c>
      <c r="D427" s="152">
        <v>17553.3</v>
      </c>
      <c r="E427" s="152">
        <v>18023.1</v>
      </c>
      <c r="F427" s="152">
        <v>18085.5</v>
      </c>
      <c r="G427" s="152">
        <v>18112.6</v>
      </c>
      <c r="H427" s="152">
        <v>18136.2</v>
      </c>
      <c r="I427" s="152">
        <v>18221.0</v>
      </c>
      <c r="J427" s="152">
        <v>18630.5</v>
      </c>
      <c r="K427" s="152">
        <v>18625.5</v>
      </c>
      <c r="L427" s="152">
        <v>18625.5</v>
      </c>
      <c r="M427" s="152">
        <v>18454.2</v>
      </c>
      <c r="N427" s="152">
        <v>17994.4</v>
      </c>
      <c r="O427" s="152">
        <v>17734.7</v>
      </c>
      <c r="P427" s="152">
        <v>16075.7</v>
      </c>
      <c r="Q427" s="152">
        <v>16050.0</v>
      </c>
      <c r="R427" s="152">
        <v>15690.0</v>
      </c>
      <c r="S427" s="152">
        <v>13237.3</v>
      </c>
      <c r="T427" s="152">
        <v>12733.2</v>
      </c>
      <c r="U427" s="152">
        <v>11881.3</v>
      </c>
      <c r="V427" s="153">
        <f t="shared" ref="V427:W427" si="16">U427+V439</f>
        <v>11881.3</v>
      </c>
      <c r="W427" s="153">
        <f t="shared" si="16"/>
        <v>11881.3</v>
      </c>
      <c r="X427" s="164">
        <f t="shared" ref="X427:AZ427" si="17">W427+($BA$427-$W$427)/($BA$2-$W$2)</f>
        <v>11994.31053</v>
      </c>
      <c r="Y427" s="164">
        <f t="shared" si="17"/>
        <v>12107.32107</v>
      </c>
      <c r="Z427" s="164">
        <f t="shared" si="17"/>
        <v>12220.3316</v>
      </c>
      <c r="AA427" s="164">
        <f t="shared" si="17"/>
        <v>12333.34214</v>
      </c>
      <c r="AB427" s="164">
        <f t="shared" si="17"/>
        <v>12446.35267</v>
      </c>
      <c r="AC427" s="164">
        <f t="shared" si="17"/>
        <v>12559.3632</v>
      </c>
      <c r="AD427" s="164">
        <f t="shared" si="17"/>
        <v>12672.37374</v>
      </c>
      <c r="AE427" s="164">
        <f t="shared" si="17"/>
        <v>12785.38427</v>
      </c>
      <c r="AF427" s="164">
        <f t="shared" si="17"/>
        <v>12898.3948</v>
      </c>
      <c r="AG427" s="164">
        <f t="shared" si="17"/>
        <v>13011.40534</v>
      </c>
      <c r="AH427" s="164">
        <f t="shared" si="17"/>
        <v>13124.41587</v>
      </c>
      <c r="AI427" s="164">
        <f t="shared" si="17"/>
        <v>13237.42641</v>
      </c>
      <c r="AJ427" s="164">
        <f t="shared" si="17"/>
        <v>13350.43694</v>
      </c>
      <c r="AK427" s="164">
        <f t="shared" si="17"/>
        <v>13463.44747</v>
      </c>
      <c r="AL427" s="164">
        <f t="shared" si="17"/>
        <v>13576.45801</v>
      </c>
      <c r="AM427" s="164">
        <f t="shared" si="17"/>
        <v>13689.46854</v>
      </c>
      <c r="AN427" s="164">
        <f t="shared" si="17"/>
        <v>13802.47907</v>
      </c>
      <c r="AO427" s="164">
        <f t="shared" si="17"/>
        <v>13915.48961</v>
      </c>
      <c r="AP427" s="164">
        <f t="shared" si="17"/>
        <v>14028.50014</v>
      </c>
      <c r="AQ427" s="164">
        <f t="shared" si="17"/>
        <v>14141.51068</v>
      </c>
      <c r="AR427" s="164">
        <f t="shared" si="17"/>
        <v>14254.52121</v>
      </c>
      <c r="AS427" s="164">
        <f t="shared" si="17"/>
        <v>14367.53174</v>
      </c>
      <c r="AT427" s="164">
        <f t="shared" si="17"/>
        <v>14480.54228</v>
      </c>
      <c r="AU427" s="164">
        <f t="shared" si="17"/>
        <v>14593.55281</v>
      </c>
      <c r="AV427" s="164">
        <f t="shared" si="17"/>
        <v>14706.56334</v>
      </c>
      <c r="AW427" s="164">
        <f t="shared" si="17"/>
        <v>14819.57388</v>
      </c>
      <c r="AX427" s="164">
        <f t="shared" si="17"/>
        <v>14932.58441</v>
      </c>
      <c r="AY427" s="164">
        <f t="shared" si="17"/>
        <v>15045.59495</v>
      </c>
      <c r="AZ427" s="164">
        <f t="shared" si="17"/>
        <v>15158.60548</v>
      </c>
      <c r="BA427" s="155">
        <f>Inputs!$H$6</f>
        <v>15271.61601</v>
      </c>
    </row>
    <row r="428" ht="15.75" customHeight="1">
      <c r="A428" s="195" t="s">
        <v>384</v>
      </c>
      <c r="B428" s="166" t="s">
        <v>150</v>
      </c>
      <c r="C428" s="203">
        <f t="shared" ref="C428:W428" si="18">sum(C429:C430)</f>
        <v>49.991752</v>
      </c>
      <c r="D428" s="203">
        <f t="shared" si="18"/>
        <v>43.079654</v>
      </c>
      <c r="E428" s="203">
        <f t="shared" si="18"/>
        <v>52.503806</v>
      </c>
      <c r="F428" s="203">
        <f t="shared" si="18"/>
        <v>52.735059</v>
      </c>
      <c r="G428" s="203">
        <f t="shared" si="18"/>
        <v>51.238302</v>
      </c>
      <c r="H428" s="203">
        <f t="shared" si="18"/>
        <v>50.173564</v>
      </c>
      <c r="I428" s="203">
        <f t="shared" si="18"/>
        <v>51.215721</v>
      </c>
      <c r="J428" s="203">
        <f t="shared" si="18"/>
        <v>52.279266</v>
      </c>
      <c r="K428" s="203">
        <f t="shared" si="18"/>
        <v>53.805459</v>
      </c>
      <c r="L428" s="203">
        <f t="shared" si="18"/>
        <v>55.224677</v>
      </c>
      <c r="M428" s="203">
        <f t="shared" si="18"/>
        <v>63.813156</v>
      </c>
      <c r="N428" s="203">
        <f t="shared" si="18"/>
        <v>67.269146</v>
      </c>
      <c r="O428" s="203">
        <f t="shared" si="18"/>
        <v>75.681169</v>
      </c>
      <c r="P428" s="203">
        <f t="shared" si="18"/>
        <v>64.649552</v>
      </c>
      <c r="Q428" s="203">
        <f t="shared" si="18"/>
        <v>65.734272</v>
      </c>
      <c r="R428" s="203">
        <f t="shared" si="18"/>
        <v>81.077118</v>
      </c>
      <c r="S428" s="203">
        <f t="shared" si="18"/>
        <v>84.650329</v>
      </c>
      <c r="T428" s="203">
        <f t="shared" si="18"/>
        <v>76.315462</v>
      </c>
      <c r="U428" s="203">
        <f t="shared" si="18"/>
        <v>82.405479</v>
      </c>
      <c r="V428" s="203">
        <f t="shared" si="18"/>
        <v>82.405479</v>
      </c>
      <c r="W428" s="203">
        <f t="shared" si="18"/>
        <v>82.405479</v>
      </c>
      <c r="X428" s="148">
        <f t="shared" ref="X428:BA428" si="19">sum(X$429:X$430)</f>
        <v>81.09816933</v>
      </c>
      <c r="Y428" s="148">
        <f t="shared" si="19"/>
        <v>79.79085966</v>
      </c>
      <c r="Z428" s="148">
        <f t="shared" si="19"/>
        <v>78.48354999</v>
      </c>
      <c r="AA428" s="148">
        <f t="shared" si="19"/>
        <v>77.17624032</v>
      </c>
      <c r="AB428" s="148">
        <f t="shared" si="19"/>
        <v>75.86893065</v>
      </c>
      <c r="AC428" s="148">
        <f t="shared" si="19"/>
        <v>74.56162098</v>
      </c>
      <c r="AD428" s="148">
        <f t="shared" si="19"/>
        <v>73.25431131</v>
      </c>
      <c r="AE428" s="148">
        <f t="shared" si="19"/>
        <v>71.94700164</v>
      </c>
      <c r="AF428" s="148">
        <f t="shared" si="19"/>
        <v>70.63969197</v>
      </c>
      <c r="AG428" s="148">
        <f t="shared" si="19"/>
        <v>69.3323823</v>
      </c>
      <c r="AH428" s="148">
        <f t="shared" si="19"/>
        <v>68.02507263</v>
      </c>
      <c r="AI428" s="148">
        <f t="shared" si="19"/>
        <v>66.71776296</v>
      </c>
      <c r="AJ428" s="148">
        <f t="shared" si="19"/>
        <v>65.41045329</v>
      </c>
      <c r="AK428" s="148">
        <f t="shared" si="19"/>
        <v>64.10314362</v>
      </c>
      <c r="AL428" s="148">
        <f t="shared" si="19"/>
        <v>62.79583395</v>
      </c>
      <c r="AM428" s="148">
        <f t="shared" si="19"/>
        <v>61.48852428</v>
      </c>
      <c r="AN428" s="148">
        <f t="shared" si="19"/>
        <v>60.18121461</v>
      </c>
      <c r="AO428" s="148">
        <f t="shared" si="19"/>
        <v>58.87390494</v>
      </c>
      <c r="AP428" s="148">
        <f t="shared" si="19"/>
        <v>57.56659526</v>
      </c>
      <c r="AQ428" s="148">
        <f t="shared" si="19"/>
        <v>56.25928559</v>
      </c>
      <c r="AR428" s="148">
        <f t="shared" si="19"/>
        <v>54.95197592</v>
      </c>
      <c r="AS428" s="148">
        <f t="shared" si="19"/>
        <v>53.64466625</v>
      </c>
      <c r="AT428" s="148">
        <f t="shared" si="19"/>
        <v>52.33735658</v>
      </c>
      <c r="AU428" s="148">
        <f t="shared" si="19"/>
        <v>51.03004691</v>
      </c>
      <c r="AV428" s="148">
        <f t="shared" si="19"/>
        <v>49.72273724</v>
      </c>
      <c r="AW428" s="148">
        <f t="shared" si="19"/>
        <v>48.41542757</v>
      </c>
      <c r="AX428" s="148">
        <f t="shared" si="19"/>
        <v>47.1081179</v>
      </c>
      <c r="AY428" s="148">
        <f t="shared" si="19"/>
        <v>45.80080823</v>
      </c>
      <c r="AZ428" s="148">
        <f t="shared" si="19"/>
        <v>44.49349856</v>
      </c>
      <c r="BA428" s="148">
        <f t="shared" si="19"/>
        <v>43.18618889</v>
      </c>
    </row>
    <row r="429" ht="15.75" customHeight="1">
      <c r="A429" s="204" t="s">
        <v>385</v>
      </c>
      <c r="B429" s="202" t="s">
        <v>150</v>
      </c>
      <c r="C429" s="205">
        <v>7.1186388</v>
      </c>
      <c r="D429" s="205">
        <v>7.8422148</v>
      </c>
      <c r="E429" s="205">
        <v>25.3260798</v>
      </c>
      <c r="F429" s="205">
        <v>34.4719578</v>
      </c>
      <c r="G429" s="205">
        <v>37.4980998</v>
      </c>
      <c r="H429" s="205">
        <v>39.0433638</v>
      </c>
      <c r="I429" s="205">
        <v>42.05878356</v>
      </c>
      <c r="J429" s="205">
        <v>47.0513394</v>
      </c>
      <c r="K429" s="205">
        <v>47.8485216</v>
      </c>
      <c r="L429" s="205">
        <v>47.7798432</v>
      </c>
      <c r="M429" s="205">
        <v>54.96297312</v>
      </c>
      <c r="N429" s="205">
        <v>54.48117312</v>
      </c>
      <c r="O429" s="205">
        <v>64.38684096</v>
      </c>
      <c r="P429" s="205">
        <v>58.1845968</v>
      </c>
      <c r="Q429" s="205">
        <v>59.1608448</v>
      </c>
      <c r="R429" s="205">
        <v>72.52586208</v>
      </c>
      <c r="S429" s="205">
        <v>70.9855212</v>
      </c>
      <c r="T429" s="205">
        <v>65.82293784</v>
      </c>
      <c r="U429" s="205">
        <v>70.9855212</v>
      </c>
      <c r="V429" s="206">
        <f t="shared" ref="V429:W429" si="20">U429</f>
        <v>70.9855212</v>
      </c>
      <c r="W429" s="206">
        <f t="shared" si="20"/>
        <v>70.9855212</v>
      </c>
      <c r="X429" s="164">
        <f t="shared" ref="X429:AZ429" si="21">W429+($BA$429-$W$429)/($BA$2-$W$2)</f>
        <v>69.90604509</v>
      </c>
      <c r="Y429" s="148">
        <f t="shared" si="21"/>
        <v>68.82656897</v>
      </c>
      <c r="Z429" s="148">
        <f t="shared" si="21"/>
        <v>67.74709286</v>
      </c>
      <c r="AA429" s="148">
        <f t="shared" si="21"/>
        <v>66.66761675</v>
      </c>
      <c r="AB429" s="148">
        <f t="shared" si="21"/>
        <v>65.58814063</v>
      </c>
      <c r="AC429" s="148">
        <f t="shared" si="21"/>
        <v>64.50866452</v>
      </c>
      <c r="AD429" s="148">
        <f t="shared" si="21"/>
        <v>63.42918841</v>
      </c>
      <c r="AE429" s="148">
        <f t="shared" si="21"/>
        <v>62.34971229</v>
      </c>
      <c r="AF429" s="148">
        <f t="shared" si="21"/>
        <v>61.27023618</v>
      </c>
      <c r="AG429" s="148">
        <f t="shared" si="21"/>
        <v>60.19076006</v>
      </c>
      <c r="AH429" s="148">
        <f t="shared" si="21"/>
        <v>59.11128395</v>
      </c>
      <c r="AI429" s="148">
        <f t="shared" si="21"/>
        <v>58.03180784</v>
      </c>
      <c r="AJ429" s="148">
        <f t="shared" si="21"/>
        <v>56.95233172</v>
      </c>
      <c r="AK429" s="148">
        <f t="shared" si="21"/>
        <v>55.87285561</v>
      </c>
      <c r="AL429" s="148">
        <f t="shared" si="21"/>
        <v>54.7933795</v>
      </c>
      <c r="AM429" s="148">
        <f t="shared" si="21"/>
        <v>53.71390338</v>
      </c>
      <c r="AN429" s="148">
        <f t="shared" si="21"/>
        <v>52.63442727</v>
      </c>
      <c r="AO429" s="148">
        <f t="shared" si="21"/>
        <v>51.55495116</v>
      </c>
      <c r="AP429" s="148">
        <f t="shared" si="21"/>
        <v>50.47547504</v>
      </c>
      <c r="AQ429" s="148">
        <f t="shared" si="21"/>
        <v>49.39599893</v>
      </c>
      <c r="AR429" s="148">
        <f t="shared" si="21"/>
        <v>48.31652282</v>
      </c>
      <c r="AS429" s="148">
        <f t="shared" si="21"/>
        <v>47.2370467</v>
      </c>
      <c r="AT429" s="148">
        <f t="shared" si="21"/>
        <v>46.15757059</v>
      </c>
      <c r="AU429" s="148">
        <f t="shared" si="21"/>
        <v>45.07809447</v>
      </c>
      <c r="AV429" s="148">
        <f t="shared" si="21"/>
        <v>43.99861836</v>
      </c>
      <c r="AW429" s="148">
        <f t="shared" si="21"/>
        <v>42.91914225</v>
      </c>
      <c r="AX429" s="148">
        <f t="shared" si="21"/>
        <v>41.83966613</v>
      </c>
      <c r="AY429" s="148">
        <f t="shared" si="21"/>
        <v>40.76019002</v>
      </c>
      <c r="AZ429" s="148">
        <f t="shared" si="21"/>
        <v>39.68071391</v>
      </c>
      <c r="BA429" s="155">
        <f>Inputs!$I$5</f>
        <v>38.60123779</v>
      </c>
    </row>
    <row r="430" ht="15.75" customHeight="1">
      <c r="A430" s="204" t="s">
        <v>386</v>
      </c>
      <c r="B430" s="202" t="s">
        <v>150</v>
      </c>
      <c r="C430" s="205">
        <v>42.8731132</v>
      </c>
      <c r="D430" s="205">
        <v>35.2374392</v>
      </c>
      <c r="E430" s="205">
        <v>27.1777262</v>
      </c>
      <c r="F430" s="205">
        <v>18.2631012</v>
      </c>
      <c r="G430" s="205">
        <v>13.7402022</v>
      </c>
      <c r="H430" s="205">
        <v>11.1302002</v>
      </c>
      <c r="I430" s="205">
        <v>9.15693744</v>
      </c>
      <c r="J430" s="205">
        <v>5.2279266</v>
      </c>
      <c r="K430" s="205">
        <v>5.9569374</v>
      </c>
      <c r="L430" s="205">
        <v>7.4448338</v>
      </c>
      <c r="M430" s="205">
        <v>8.85018288000001</v>
      </c>
      <c r="N430" s="205">
        <v>12.78797288</v>
      </c>
      <c r="O430" s="205">
        <v>11.29432804</v>
      </c>
      <c r="P430" s="205">
        <v>6.4649552</v>
      </c>
      <c r="Q430" s="205">
        <v>6.5734272</v>
      </c>
      <c r="R430" s="205">
        <v>8.55125592</v>
      </c>
      <c r="S430" s="205">
        <v>13.6648078</v>
      </c>
      <c r="T430" s="205">
        <v>10.49252416</v>
      </c>
      <c r="U430" s="205">
        <v>11.4199578</v>
      </c>
      <c r="V430" s="206">
        <f t="shared" ref="V430:W430" si="22">U430</f>
        <v>11.4199578</v>
      </c>
      <c r="W430" s="206">
        <f t="shared" si="22"/>
        <v>11.4199578</v>
      </c>
      <c r="X430" s="164">
        <f t="shared" ref="X430:AZ430" si="23">W430+($BA$430-$W$430)/($BA$2-$W$2)</f>
        <v>11.19212424</v>
      </c>
      <c r="Y430" s="148">
        <f t="shared" si="23"/>
        <v>10.96429069</v>
      </c>
      <c r="Z430" s="148">
        <f t="shared" si="23"/>
        <v>10.73645713</v>
      </c>
      <c r="AA430" s="148">
        <f t="shared" si="23"/>
        <v>10.50862357</v>
      </c>
      <c r="AB430" s="148">
        <f t="shared" si="23"/>
        <v>10.28079002</v>
      </c>
      <c r="AC430" s="148">
        <f t="shared" si="23"/>
        <v>10.05295646</v>
      </c>
      <c r="AD430" s="148">
        <f t="shared" si="23"/>
        <v>9.825122903</v>
      </c>
      <c r="AE430" s="148">
        <f t="shared" si="23"/>
        <v>9.597289346</v>
      </c>
      <c r="AF430" s="148">
        <f t="shared" si="23"/>
        <v>9.36945579</v>
      </c>
      <c r="AG430" s="148">
        <f t="shared" si="23"/>
        <v>9.141622233</v>
      </c>
      <c r="AH430" s="148">
        <f t="shared" si="23"/>
        <v>8.913788676</v>
      </c>
      <c r="AI430" s="148">
        <f t="shared" si="23"/>
        <v>8.685955119</v>
      </c>
      <c r="AJ430" s="148">
        <f t="shared" si="23"/>
        <v>8.458121563</v>
      </c>
      <c r="AK430" s="148">
        <f t="shared" si="23"/>
        <v>8.230288006</v>
      </c>
      <c r="AL430" s="148">
        <f t="shared" si="23"/>
        <v>8.002454449</v>
      </c>
      <c r="AM430" s="148">
        <f t="shared" si="23"/>
        <v>7.774620893</v>
      </c>
      <c r="AN430" s="148">
        <f t="shared" si="23"/>
        <v>7.546787336</v>
      </c>
      <c r="AO430" s="148">
        <f t="shared" si="23"/>
        <v>7.318953779</v>
      </c>
      <c r="AP430" s="148">
        <f t="shared" si="23"/>
        <v>7.091120222</v>
      </c>
      <c r="AQ430" s="148">
        <f t="shared" si="23"/>
        <v>6.863286666</v>
      </c>
      <c r="AR430" s="148">
        <f t="shared" si="23"/>
        <v>6.635453109</v>
      </c>
      <c r="AS430" s="148">
        <f t="shared" si="23"/>
        <v>6.407619552</v>
      </c>
      <c r="AT430" s="148">
        <f t="shared" si="23"/>
        <v>6.179785996</v>
      </c>
      <c r="AU430" s="148">
        <f t="shared" si="23"/>
        <v>5.951952439</v>
      </c>
      <c r="AV430" s="148">
        <f t="shared" si="23"/>
        <v>5.724118882</v>
      </c>
      <c r="AW430" s="148">
        <f t="shared" si="23"/>
        <v>5.496285325</v>
      </c>
      <c r="AX430" s="148">
        <f t="shared" si="23"/>
        <v>5.268451769</v>
      </c>
      <c r="AY430" s="148">
        <f t="shared" si="23"/>
        <v>5.040618212</v>
      </c>
      <c r="AZ430" s="148">
        <f t="shared" si="23"/>
        <v>4.812784655</v>
      </c>
      <c r="BA430" s="155">
        <f>Inputs!$I$6</f>
        <v>4.584951098</v>
      </c>
    </row>
    <row r="431" ht="15.75" customHeight="1">
      <c r="A431" s="207" t="s">
        <v>387</v>
      </c>
      <c r="B431" s="150" t="s">
        <v>388</v>
      </c>
      <c r="C431" s="208">
        <f t="shared" ref="C431:AZ431" si="24">C428/(C425*0.00876)</f>
        <v>0.3008688938</v>
      </c>
      <c r="D431" s="208">
        <f t="shared" si="24"/>
        <v>0.2445300715</v>
      </c>
      <c r="E431" s="208">
        <f t="shared" si="24"/>
        <v>0.2280369039</v>
      </c>
      <c r="F431" s="208">
        <f t="shared" si="24"/>
        <v>0.2052584458</v>
      </c>
      <c r="G431" s="208">
        <f t="shared" si="24"/>
        <v>0.1927673766</v>
      </c>
      <c r="H431" s="208">
        <f t="shared" si="24"/>
        <v>0.1855355695</v>
      </c>
      <c r="I431" s="208">
        <f t="shared" si="24"/>
        <v>0.1874054323</v>
      </c>
      <c r="J431" s="208">
        <f t="shared" si="24"/>
        <v>0.1848470304</v>
      </c>
      <c r="K431" s="208">
        <f t="shared" si="24"/>
        <v>0.1902727522</v>
      </c>
      <c r="L431" s="208">
        <f t="shared" si="24"/>
        <v>0.1954101934</v>
      </c>
      <c r="M431" s="208">
        <f t="shared" si="24"/>
        <v>0.2226755166</v>
      </c>
      <c r="N431" s="208">
        <f t="shared" si="24"/>
        <v>0.2390077019</v>
      </c>
      <c r="O431" s="208">
        <f t="shared" si="24"/>
        <v>0.2710868653</v>
      </c>
      <c r="P431" s="208">
        <f t="shared" si="24"/>
        <v>0.2442887686</v>
      </c>
      <c r="Q431" s="208">
        <f t="shared" si="24"/>
        <v>0.2433624998</v>
      </c>
      <c r="R431" s="208">
        <f t="shared" si="24"/>
        <v>0.3037109554</v>
      </c>
      <c r="S431" s="208">
        <f t="shared" si="24"/>
        <v>0.3454786461</v>
      </c>
      <c r="T431" s="208">
        <f t="shared" si="24"/>
        <v>0.317178345</v>
      </c>
      <c r="U431" s="208">
        <f t="shared" si="24"/>
        <v>0.3534519702</v>
      </c>
      <c r="V431" s="208">
        <f t="shared" si="24"/>
        <v>0.3534519702</v>
      </c>
      <c r="W431" s="208">
        <f t="shared" si="24"/>
        <v>0.3534519702</v>
      </c>
      <c r="X431" s="208">
        <f t="shared" si="24"/>
        <v>0.3468454463</v>
      </c>
      <c r="Y431" s="208">
        <f t="shared" si="24"/>
        <v>0.3402767701</v>
      </c>
      <c r="Z431" s="208">
        <f t="shared" si="24"/>
        <v>0.3337456174</v>
      </c>
      <c r="AA431" s="208">
        <f t="shared" si="24"/>
        <v>0.3272516676</v>
      </c>
      <c r="AB431" s="208">
        <f t="shared" si="24"/>
        <v>0.3207946036</v>
      </c>
      <c r="AC431" s="208">
        <f t="shared" si="24"/>
        <v>0.3143741121</v>
      </c>
      <c r="AD431" s="208">
        <f t="shared" si="24"/>
        <v>0.3079898833</v>
      </c>
      <c r="AE431" s="208">
        <f t="shared" si="24"/>
        <v>0.3016416108</v>
      </c>
      <c r="AF431" s="208">
        <f t="shared" si="24"/>
        <v>0.2953289917</v>
      </c>
      <c r="AG431" s="208">
        <f t="shared" si="24"/>
        <v>0.2890517265</v>
      </c>
      <c r="AH431" s="208">
        <f t="shared" si="24"/>
        <v>0.282809519</v>
      </c>
      <c r="AI431" s="208">
        <f t="shared" si="24"/>
        <v>0.2766020764</v>
      </c>
      <c r="AJ431" s="208">
        <f t="shared" si="24"/>
        <v>0.270429109</v>
      </c>
      <c r="AK431" s="208">
        <f t="shared" si="24"/>
        <v>0.2642903303</v>
      </c>
      <c r="AL431" s="208">
        <f t="shared" si="24"/>
        <v>0.2581854573</v>
      </c>
      <c r="AM431" s="208">
        <f t="shared" si="24"/>
        <v>0.2521142097</v>
      </c>
      <c r="AN431" s="208">
        <f t="shared" si="24"/>
        <v>0.2460763105</v>
      </c>
      <c r="AO431" s="208">
        <f t="shared" si="24"/>
        <v>0.2400714857</v>
      </c>
      <c r="AP431" s="208">
        <f t="shared" si="24"/>
        <v>0.2340994642</v>
      </c>
      <c r="AQ431" s="208">
        <f t="shared" si="24"/>
        <v>0.228159978</v>
      </c>
      <c r="AR431" s="208">
        <f t="shared" si="24"/>
        <v>0.222252762</v>
      </c>
      <c r="AS431" s="208">
        <f t="shared" si="24"/>
        <v>0.2163775538</v>
      </c>
      <c r="AT431" s="208">
        <f t="shared" si="24"/>
        <v>0.210534094</v>
      </c>
      <c r="AU431" s="208">
        <f t="shared" si="24"/>
        <v>0.204722126</v>
      </c>
      <c r="AV431" s="208">
        <f t="shared" si="24"/>
        <v>0.1989413959</v>
      </c>
      <c r="AW431" s="208">
        <f t="shared" si="24"/>
        <v>0.1931916525</v>
      </c>
      <c r="AX431" s="208">
        <f t="shared" si="24"/>
        <v>0.1874726473</v>
      </c>
      <c r="AY431" s="208">
        <f t="shared" si="24"/>
        <v>0.1817841345</v>
      </c>
      <c r="AZ431" s="208">
        <f t="shared" si="24"/>
        <v>0.1761258708</v>
      </c>
      <c r="BA431" s="208">
        <f>if(BA425&gt;0, BA428/(BA425*0.00876), 0)</f>
        <v>0.1704976157</v>
      </c>
    </row>
    <row r="432" ht="15.75" customHeight="1">
      <c r="A432" s="209" t="s">
        <v>31</v>
      </c>
      <c r="B432" s="159" t="s">
        <v>351</v>
      </c>
      <c r="C432" s="160">
        <f>(C426*'Assumptions (NG)'!B25+C427*'Assumptions (NG)'!B28+if(C426&gt;0,C426*8760*(C429*10^6/(8760*C426)),0)*'Assumptions (NG)'!B26+if(C427&gt;0,C427*8760*(C430*10^6/(8760*C427)),0)*'Assumptions (NG)'!B29)/10^9</f>
        <v>0.4528906786</v>
      </c>
      <c r="D432" s="160">
        <f>(D426*'Assumptions (NG)'!C25+D427*'Assumptions (NG)'!C28+if(D426&gt;0,D426*8760*(D429*10^6/(8760*D426)),0)*'Assumptions (NG)'!C26+if(D427&gt;0,D427*8760*(D430*10^6/(8760*D427)),0)*'Assumptions (NG)'!C29)/10^9</f>
        <v>0.3985852323</v>
      </c>
      <c r="E432" s="160">
        <f>(E426*'Assumptions (NG)'!D25+E427*'Assumptions (NG)'!D28+if(E426&gt;0,E426*8760*(E429*10^6/(8760*E426)),0)*'Assumptions (NG)'!D26+if(E427&gt;0,E427*8760*(E430*10^6/(8760*E427)),0)*'Assumptions (NG)'!D29)/10^9</f>
        <v>0.4041871683</v>
      </c>
      <c r="F432" s="160">
        <f>(F426*'Assumptions (NG)'!E25+F427*'Assumptions (NG)'!E28+if(F426&gt;0,F426*8760*(F429*10^6/(8760*F426)),0)*'Assumptions (NG)'!E26+if(F427&gt;0,F427*8760*(F430*10^6/(8760*F427)),0)*'Assumptions (NG)'!E29)/10^9</f>
        <v>0.3686156241</v>
      </c>
      <c r="G432" s="160">
        <f>(G426*'Assumptions (NG)'!F25+G427*'Assumptions (NG)'!F28+if(G426&gt;0,G426*8760*(G429*10^6/(8760*G426)),0)*'Assumptions (NG)'!F26+if(G427&gt;0,G427*8760*(G430*10^6/(8760*G427)),0)*'Assumptions (NG)'!F29)/10^9</f>
        <v>0.343933213</v>
      </c>
      <c r="H432" s="160">
        <f>(H426*'Assumptions (NG)'!G25+H427*'Assumptions (NG)'!G28+if(H426&gt;0,H426*8760*(H429*10^6/(8760*H426)),0)*'Assumptions (NG)'!G26+if(H427&gt;0,H427*8760*(H430*10^6/(8760*H427)),0)*'Assumptions (NG)'!G29)/10^9</f>
        <v>0.3342580021</v>
      </c>
      <c r="I432" s="160">
        <f>(I426*'Assumptions (NG)'!H25+I427*'Assumptions (NG)'!H28+if(I426&gt;0,I426*8760*(I429*10^6/(8760*I426)),0)*'Assumptions (NG)'!H26+if(I427&gt;0,I427*8760*(I430*10^6/(8760*I427)),0)*'Assumptions (NG)'!H29)/10^9</f>
        <v>0.3343825346</v>
      </c>
      <c r="J432" s="160">
        <f>(J426*'Assumptions (NG)'!I25+J427*'Assumptions (NG)'!I28+if(J426&gt;0,J426*8760*(J429*10^6/(8760*J426)),0)*'Assumptions (NG)'!I26+if(J427&gt;0,J427*8760*(J430*10^6/(8760*J427)),0)*'Assumptions (NG)'!I29)/10^9</f>
        <v>0.3333673361</v>
      </c>
      <c r="K432" s="160">
        <f>(K426*'Assumptions (NG)'!J25+K427*'Assumptions (NG)'!J28+if(K426&gt;0,K426*8760*(K429*10^6/(8760*K426)),0)*'Assumptions (NG)'!J26+if(K427&gt;0,K427*8760*(K430*10^6/(8760*K427)),0)*'Assumptions (NG)'!J29)/10^9</f>
        <v>0.3486599988</v>
      </c>
      <c r="L432" s="160">
        <f>(L426*'Assumptions (NG)'!K25+L427*'Assumptions (NG)'!K28+if(L426&gt;0,L426*8760*(L429*10^6/(8760*L426)),0)*'Assumptions (NG)'!K26+if(L427&gt;0,L427*8760*(L430*10^6/(8760*L427)),0)*'Assumptions (NG)'!K29)/10^9</f>
        <v>0.3750638768</v>
      </c>
      <c r="M432" s="160">
        <f>(M426*'Assumptions (NG)'!L25+M427*'Assumptions (NG)'!L28+if(M426&gt;0,M426*8760*(M429*10^6/(8760*M426)),0)*'Assumptions (NG)'!L26+if(M427&gt;0,M427*8760*(M430*10^6/(8760*M427)),0)*'Assumptions (NG)'!L29)/10^9</f>
        <v>0.4114069595</v>
      </c>
      <c r="N432" s="160">
        <f>(N426*'Assumptions (NG)'!M25+N427*'Assumptions (NG)'!M28+if(N426&gt;0,N426*8760*(N429*10^6/(8760*N426)),0)*'Assumptions (NG)'!M26+if(N427&gt;0,N427*8760*(N430*10^6/(8760*N427)),0)*'Assumptions (NG)'!M29)/10^9</f>
        <v>0.4508765021</v>
      </c>
      <c r="O432" s="160">
        <f>(O426*'Assumptions (NG)'!N25+O427*'Assumptions (NG)'!N28+if(O426&gt;0,O426*8760*(O429*10^6/(8760*O426)),0)*'Assumptions (NG)'!N26+if(O427&gt;0,O427*8760*(O430*10^6/(8760*O427)),0)*'Assumptions (NG)'!N29)/10^9</f>
        <v>0.4617120396</v>
      </c>
      <c r="P432" s="160">
        <f>(P426*'Assumptions (NG)'!O25+P427*'Assumptions (NG)'!O28+if(P426&gt;0,P426*8760*(P429*10^6/(8760*P426)),0)*'Assumptions (NG)'!O26+if(P427&gt;0,P427*8760*(P430*10^6/(8760*P427)),0)*'Assumptions (NG)'!O29)/10^9</f>
        <v>0.396423905</v>
      </c>
      <c r="Q432" s="160">
        <f>(Q426*'Assumptions (NG)'!P25+Q427*'Assumptions (NG)'!P28+if(Q426&gt;0,Q426*8760*(Q429*10^6/(8760*Q426)),0)*'Assumptions (NG)'!P26+if(Q427&gt;0,Q427*8760*(Q430*10^6/(8760*Q427)),0)*'Assumptions (NG)'!P29)/10^9</f>
        <v>0.4090993443</v>
      </c>
      <c r="R432" s="160">
        <f>(R426*'Assumptions (NG)'!Q25+R427*'Assumptions (NG)'!Q28+if(R426&gt;0,R426*8760*(R429*10^6/(8760*R426)),0)*'Assumptions (NG)'!Q26+if(R427&gt;0,R427*8760*(R430*10^6/(8760*R427)),0)*'Assumptions (NG)'!Q29)/10^9</f>
        <v>0.4653882043</v>
      </c>
      <c r="S432" s="160">
        <f>(S426*'Assumptions (NG)'!R25+S427*'Assumptions (NG)'!R28+if(S426&gt;0,S426*8760*(S429*10^6/(8760*S426)),0)*'Assumptions (NG)'!R26+if(S427&gt;0,S427*8760*(S430*10^6/(8760*S427)),0)*'Assumptions (NG)'!R29)/10^9</f>
        <v>0.5048659966</v>
      </c>
      <c r="T432" s="160">
        <f>(T426*'Assumptions (NG)'!S25+T427*'Assumptions (NG)'!S28+if(T426&gt;0,T426*8760*(T429*10^6/(8760*T426)),0)*'Assumptions (NG)'!S26+if(T427&gt;0,T427*8760*(T430*10^6/(8760*T427)),0)*'Assumptions (NG)'!S29)/10^9</f>
        <v>0.4530186719</v>
      </c>
      <c r="U432" s="160">
        <f>(U426*'Assumptions (NG)'!T25+U427*'Assumptions (NG)'!T28+if(U426&gt;0,U426*8760*(U429*10^6/(8760*U426)),0)*'Assumptions (NG)'!T26+if(U427&gt;0,U427*8760*(U430*10^6/(8760*U427)),0)*'Assumptions (NG)'!T29)/10^9</f>
        <v>0.4838683398</v>
      </c>
      <c r="V432" s="160">
        <f>(V426*'Assumptions (NG)'!U25+V427*'Assumptions (NG)'!U28+if(V426&gt;0,V426*8760*(V429*10^6/(8760*V426)),0)*'Assumptions (NG)'!U26+if(V427&gt;0,V427*8760*(V430*10^6/(8760*V427)),0)*'Assumptions (NG)'!U29)/10^9</f>
        <v>0.4887705762</v>
      </c>
      <c r="W432" s="160">
        <f>(W426*'Assumptions (NG)'!V25+W427*'Assumptions (NG)'!V28+if(W426&gt;0,W426*8760*(W429*10^6/(8760*W426)),0)*'Assumptions (NG)'!V26+if(W427&gt;0,W427*8760*(W430*10^6/(8760*W427)),0)*'Assumptions (NG)'!V29)/10^9</f>
        <v>0.4972723676</v>
      </c>
      <c r="X432" s="160">
        <f>(X426*'Assumptions (NG)'!W25+X427*'Assumptions (NG)'!W28+if(X426&gt;0,X426*8760*(X429*10^6/(8760*X426)),0)*'Assumptions (NG)'!W26+if(X427&gt;0,X427*8760*(X430*10^6/(8760*X427)),0)*'Assumptions (NG)'!W29)/10^9</f>
        <v>0.5016143649</v>
      </c>
      <c r="Y432" s="160">
        <f>(Y426*'Assumptions (NG)'!X25+Y427*'Assumptions (NG)'!X28+if(Y426&gt;0,Y426*8760*(Y429*10^6/(8760*Y426)),0)*'Assumptions (NG)'!X26+if(Y427&gt;0,Y427*8760*(Y430*10^6/(8760*Y427)),0)*'Assumptions (NG)'!X29)/10^9</f>
        <v>0.5059569592</v>
      </c>
      <c r="Z432" s="160">
        <f>(Z426*'Assumptions (NG)'!Y25+Z427*'Assumptions (NG)'!Y28+if(Z426&gt;0,Z426*8760*(Z429*10^6/(8760*Z426)),0)*'Assumptions (NG)'!Y26+if(Z427&gt;0,Z427*8760*(Z430*10^6/(8760*Z427)),0)*'Assumptions (NG)'!Y29)/10^9</f>
        <v>0.5102988575</v>
      </c>
      <c r="AA432" s="160">
        <f>(AA426*'Assumptions (NG)'!Z25+AA427*'Assumptions (NG)'!Z28+if(AA426&gt;0,AA426*8760*(AA429*10^6/(8760*AA426)),0)*'Assumptions (NG)'!Z26+if(AA427&gt;0,AA427*8760*(AA430*10^6/(8760*AA427)),0)*'Assumptions (NG)'!Z29)/10^9</f>
        <v>0.5146387218</v>
      </c>
      <c r="AB432" s="160">
        <f>(AB426*'Assumptions (NG)'!AA25+AB427*'Assumptions (NG)'!AA28+if(AB426&gt;0,AB426*8760*(AB429*10^6/(8760*AB426)),0)*'Assumptions (NG)'!AA26+if(AB427&gt;0,AB427*8760*(AB430*10^6/(8760*AB427)),0)*'Assumptions (NG)'!AA29)/10^9</f>
        <v>0.5189751675</v>
      </c>
      <c r="AC432" s="160">
        <f>(AC426*'Assumptions (NG)'!AB25+AC427*'Assumptions (NG)'!AB28+if(AC426&gt;0,AC426*8760*(AC429*10^6/(8760*AC426)),0)*'Assumptions (NG)'!AB26+if(AC427&gt;0,AC427*8760*(AC430*10^6/(8760*AC427)),0)*'Assumptions (NG)'!AB29)/10^9</f>
        <v>0.5233067628</v>
      </c>
      <c r="AD432" s="160">
        <f>(AD426*'Assumptions (NG)'!AC25+AD427*'Assumptions (NG)'!AC28+if(AD426&gt;0,AD426*8760*(AD429*10^6/(8760*AD426)),0)*'Assumptions (NG)'!AC26+if(AD427&gt;0,AD427*8760*(AD430*10^6/(8760*AD427)),0)*'Assumptions (NG)'!AC29)/10^9</f>
        <v>0.5276320268</v>
      </c>
      <c r="AE432" s="160">
        <f>(AE426*'Assumptions (NG)'!AD25+AE427*'Assumptions (NG)'!AD28+if(AE426&gt;0,AE426*8760*(AE429*10^6/(8760*AE426)),0)*'Assumptions (NG)'!AD26+if(AE427&gt;0,AE427*8760*(AE430*10^6/(8760*AE427)),0)*'Assumptions (NG)'!AD29)/10^9</f>
        <v>0.5319494287</v>
      </c>
      <c r="AF432" s="160">
        <f>(AF426*'Assumptions (NG)'!AE25+AF427*'Assumptions (NG)'!AE28+if(AF426&gt;0,AF426*8760*(AF429*10^6/(8760*AF426)),0)*'Assumptions (NG)'!AE26+if(AF427&gt;0,AF427*8760*(AF430*10^6/(8760*AF427)),0)*'Assumptions (NG)'!AE29)/10^9</f>
        <v>0.5362573863</v>
      </c>
      <c r="AG432" s="160">
        <f>(AG426*'Assumptions (NG)'!AF25+AG427*'Assumptions (NG)'!AF28+if(AG426&gt;0,AG426*8760*(AG429*10^6/(8760*AG426)),0)*'Assumptions (NG)'!AF26+if(AG427&gt;0,AG427*8760*(AG430*10^6/(8760*AG427)),0)*'Assumptions (NG)'!AF29)/10^9</f>
        <v>0.5405542649</v>
      </c>
      <c r="AH432" s="160">
        <f>(AH426*'Assumptions (NG)'!AG25+AH427*'Assumptions (NG)'!AG28+if(AH426&gt;0,AH426*8760*(AH429*10^6/(8760*AH426)),0)*'Assumptions (NG)'!AG26+if(AH427&gt;0,AH427*8760*(AH430*10^6/(8760*AH427)),0)*'Assumptions (NG)'!AG29)/10^9</f>
        <v>0.5448383755</v>
      </c>
      <c r="AI432" s="160">
        <f>(AI426*'Assumptions (NG)'!AH25+AI427*'Assumptions (NG)'!AH28+if(AI426&gt;0,AI426*8760*(AI429*10^6/(8760*AI426)),0)*'Assumptions (NG)'!AH26+if(AI427&gt;0,AI427*8760*(AI430*10^6/(8760*AI427)),0)*'Assumptions (NG)'!AH29)/10^9</f>
        <v>0.549107974</v>
      </c>
      <c r="AJ432" s="160">
        <f>(AJ426*'Assumptions (NG)'!AI25+AJ427*'Assumptions (NG)'!AI28+if(AJ426&gt;0,AJ426*8760*(AJ429*10^6/(8760*AJ426)),0)*'Assumptions (NG)'!AI26+if(AJ427&gt;0,AJ427*8760*(AJ430*10^6/(8760*AJ427)),0)*'Assumptions (NG)'!AI29)/10^9</f>
        <v>0.5533612593</v>
      </c>
      <c r="AK432" s="160">
        <f>(AK426*'Assumptions (NG)'!AJ25+AK427*'Assumptions (NG)'!AJ28+if(AK426&gt;0,AK426*8760*(AK429*10^6/(8760*AK426)),0)*'Assumptions (NG)'!AJ26+if(AK427&gt;0,AK427*8760*(AK430*10^6/(8760*AK427)),0)*'Assumptions (NG)'!AJ29)/10^9</f>
        <v>0.5575963721</v>
      </c>
      <c r="AL432" s="160">
        <f>(AL426*'Assumptions (NG)'!AK25+AL427*'Assumptions (NG)'!AK28+if(AL426&gt;0,AL426*8760*(AL429*10^6/(8760*AL426)),0)*'Assumptions (NG)'!AK26+if(AL427&gt;0,AL427*8760*(AL430*10^6/(8760*AL427)),0)*'Assumptions (NG)'!AK29)/10^9</f>
        <v>0.5618113933</v>
      </c>
      <c r="AM432" s="160">
        <f>(AM426*'Assumptions (NG)'!AL25+AM427*'Assumptions (NG)'!AL28+if(AM426&gt;0,AM426*8760*(AM429*10^6/(8760*AM426)),0)*'Assumptions (NG)'!AL26+if(AM427&gt;0,AM427*8760*(AM430*10^6/(8760*AM427)),0)*'Assumptions (NG)'!AL29)/10^9</f>
        <v>0.5660043426</v>
      </c>
      <c r="AN432" s="160">
        <f>(AN426*'Assumptions (NG)'!AM25+AN427*'Assumptions (NG)'!AM28+if(AN426&gt;0,AN426*8760*(AN429*10^6/(8760*AN426)),0)*'Assumptions (NG)'!AM26+if(AN427&gt;0,AN427*8760*(AN430*10^6/(8760*AN427)),0)*'Assumptions (NG)'!AM29)/10^9</f>
        <v>0.5701731768</v>
      </c>
      <c r="AO432" s="160">
        <f>(AO426*'Assumptions (NG)'!AN25+AO427*'Assumptions (NG)'!AN28+if(AO426&gt;0,AO426*8760*(AO429*10^6/(8760*AO426)),0)*'Assumptions (NG)'!AN26+if(AO427&gt;0,AO427*8760*(AO430*10^6/(8760*AO427)),0)*'Assumptions (NG)'!AN29)/10^9</f>
        <v>0.5743157884</v>
      </c>
      <c r="AP432" s="160">
        <f>(AP426*'Assumptions (NG)'!AO25+AP427*'Assumptions (NG)'!AO28+if(AP426&gt;0,AP426*8760*(AP429*10^6/(8760*AP426)),0)*'Assumptions (NG)'!AO26+if(AP427&gt;0,AP427*8760*(AP430*10^6/(8760*AP427)),0)*'Assumptions (NG)'!AO29)/10^9</f>
        <v>0.5784300038</v>
      </c>
      <c r="AQ432" s="160">
        <f>(AQ426*'Assumptions (NG)'!AP25+AQ427*'Assumptions (NG)'!AP28+if(AQ426&gt;0,AQ426*8760*(AQ429*10^6/(8760*AQ426)),0)*'Assumptions (NG)'!AP26+if(AQ427&gt;0,AQ427*8760*(AQ430*10^6/(8760*AQ427)),0)*'Assumptions (NG)'!AP29)/10^9</f>
        <v>0.5825135818</v>
      </c>
      <c r="AR432" s="160">
        <f>(AR426*'Assumptions (NG)'!AQ25+AR427*'Assumptions (NG)'!AQ28+if(AR426&gt;0,AR426*8760*(AR429*10^6/(8760*AR426)),0)*'Assumptions (NG)'!AQ26+if(AR427&gt;0,AR427*8760*(AR430*10^6/(8760*AR427)),0)*'Assumptions (NG)'!AQ29)/10^9</f>
        <v>0.5865642118</v>
      </c>
      <c r="AS432" s="160">
        <f>(AS426*'Assumptions (NG)'!AR25+AS427*'Assumptions (NG)'!AR28+if(AS426&gt;0,AS426*8760*(AS429*10^6/(8760*AS426)),0)*'Assumptions (NG)'!AR26+if(AS427&gt;0,AS427*8760*(AS430*10^6/(8760*AS427)),0)*'Assumptions (NG)'!AR29)/10^9</f>
        <v>0.590579512</v>
      </c>
      <c r="AT432" s="160">
        <f>(AT426*'Assumptions (NG)'!AS25+AT427*'Assumptions (NG)'!AS28+if(AT426&gt;0,AT426*8760*(AT429*10^6/(8760*AT426)),0)*'Assumptions (NG)'!AS26+if(AT427&gt;0,AT427*8760*(AT430*10^6/(8760*AT427)),0)*'Assumptions (NG)'!AS29)/10^9</f>
        <v>0.5945570278</v>
      </c>
      <c r="AU432" s="160">
        <f>(AU426*'Assumptions (NG)'!AT25+AU427*'Assumptions (NG)'!AT28+if(AU426&gt;0,AU426*8760*(AU429*10^6/(8760*AU426)),0)*'Assumptions (NG)'!AT26+if(AU427&gt;0,AU427*8760*(AU430*10^6/(8760*AU427)),0)*'Assumptions (NG)'!AT29)/10^9</f>
        <v>0.5984942299</v>
      </c>
      <c r="AV432" s="160">
        <f>(AV426*'Assumptions (NG)'!AU25+AV427*'Assumptions (NG)'!AU28+if(AV426&gt;0,AV426*8760*(AV429*10^6/(8760*AV426)),0)*'Assumptions (NG)'!AU26+if(AV427&gt;0,AV427*8760*(AV430*10^6/(8760*AV427)),0)*'Assumptions (NG)'!AU29)/10^9</f>
        <v>0.6023885124</v>
      </c>
      <c r="AW432" s="160">
        <f>(AW426*'Assumptions (NG)'!AV25+AW427*'Assumptions (NG)'!AV28+if(AW426&gt;0,AW426*8760*(AW429*10^6/(8760*AW426)),0)*'Assumptions (NG)'!AV26+if(AW427&gt;0,AW427*8760*(AW430*10^6/(8760*AW427)),0)*'Assumptions (NG)'!AV29)/10^9</f>
        <v>0.6062371909</v>
      </c>
      <c r="AX432" s="160">
        <f>(AX426*'Assumptions (NG)'!AW25+AX427*'Assumptions (NG)'!AW28+if(AX426&gt;0,AX426*8760*(AX429*10^6/(8760*AX426)),0)*'Assumptions (NG)'!AW26+if(AX427&gt;0,AX427*8760*(AX430*10^6/(8760*AX427)),0)*'Assumptions (NG)'!AW29)/10^9</f>
        <v>0.6100375007</v>
      </c>
      <c r="AY432" s="160">
        <f>(AY426*'Assumptions (NG)'!AX25+AY427*'Assumptions (NG)'!AX28+if(AY426&gt;0,AY426*8760*(AY429*10^6/(8760*AY426)),0)*'Assumptions (NG)'!AX26+if(AY427&gt;0,AY427*8760*(AY430*10^6/(8760*AY427)),0)*'Assumptions (NG)'!AX29)/10^9</f>
        <v>0.6137865946</v>
      </c>
      <c r="AZ432" s="160">
        <f>(AZ426*'Assumptions (NG)'!AY25+AZ427*'Assumptions (NG)'!AY28+if(AZ426&gt;0,AZ426*8760*(AZ429*10^6/(8760*AZ426)),0)*'Assumptions (NG)'!AY26+if(AZ427&gt;0,AZ427*8760*(AZ430*10^6/(8760*AZ427)),0)*'Assumptions (NG)'!AY29)/10^9</f>
        <v>0.6174815412</v>
      </c>
      <c r="BA432" s="160">
        <f>(BA426*'Assumptions (NG)'!AZ25+BA427*'Assumptions (NG)'!AZ28+if(BA426&gt;0,BA426*8760*(BA429*10^6/(8760*BA426)),0)*'Assumptions (NG)'!AZ26+if(BA427&gt;0,BA427*8760*(BA430*10^6/(8760*BA427)),0)*'Assumptions (NG)'!AZ29)/10^9</f>
        <v>0.6211193224</v>
      </c>
    </row>
    <row r="433" ht="15.75" customHeight="1">
      <c r="A433" s="207" t="s">
        <v>389</v>
      </c>
      <c r="B433" s="150" t="s">
        <v>390</v>
      </c>
      <c r="C433" s="210">
        <f t="shared" ref="C433:AZ433" si="25">1000*C434/C428</f>
        <v>11.05458314</v>
      </c>
      <c r="D433" s="210">
        <f t="shared" si="25"/>
        <v>10.89382831</v>
      </c>
      <c r="E433" s="210">
        <f t="shared" si="25"/>
        <v>9.676003637</v>
      </c>
      <c r="F433" s="210">
        <f t="shared" si="25"/>
        <v>8.98131957</v>
      </c>
      <c r="G433" s="210">
        <f t="shared" si="25"/>
        <v>8.664399811</v>
      </c>
      <c r="H433" s="210">
        <f t="shared" si="25"/>
        <v>8.476536692</v>
      </c>
      <c r="I433" s="210">
        <f t="shared" si="25"/>
        <v>8.30199968</v>
      </c>
      <c r="J433" s="210">
        <f t="shared" si="25"/>
        <v>7.9825</v>
      </c>
      <c r="K433" s="210">
        <f t="shared" si="25"/>
        <v>8.077543013</v>
      </c>
      <c r="L433" s="210">
        <f t="shared" si="25"/>
        <v>8.138173199</v>
      </c>
      <c r="M433" s="210">
        <f t="shared" si="25"/>
        <v>8.169734024</v>
      </c>
      <c r="N433" s="210">
        <f t="shared" si="25"/>
        <v>8.356942981</v>
      </c>
      <c r="O433" s="210">
        <f t="shared" si="25"/>
        <v>8.194631244</v>
      </c>
      <c r="P433" s="210">
        <f t="shared" si="25"/>
        <v>8.0374</v>
      </c>
      <c r="Q433" s="210">
        <f t="shared" si="25"/>
        <v>8.03</v>
      </c>
      <c r="R433" s="210">
        <f t="shared" si="25"/>
        <v>8.039651442</v>
      </c>
      <c r="S433" s="210">
        <f t="shared" si="25"/>
        <v>8.227001255</v>
      </c>
      <c r="T433" s="210">
        <f t="shared" si="25"/>
        <v>8.135523487</v>
      </c>
      <c r="U433" s="210">
        <f t="shared" si="25"/>
        <v>7.977978162</v>
      </c>
      <c r="V433" s="210">
        <f t="shared" si="25"/>
        <v>7.816610465</v>
      </c>
      <c r="W433" s="210">
        <f t="shared" si="25"/>
        <v>7.655242768</v>
      </c>
      <c r="X433" s="210">
        <f t="shared" si="25"/>
        <v>7.492127603</v>
      </c>
      <c r="Y433" s="210">
        <f t="shared" si="25"/>
        <v>7.3290891</v>
      </c>
      <c r="Z433" s="210">
        <f t="shared" si="25"/>
        <v>7.16613109</v>
      </c>
      <c r="AA433" s="210">
        <f t="shared" si="25"/>
        <v>7.003257664</v>
      </c>
      <c r="AB433" s="210">
        <f t="shared" si="25"/>
        <v>6.840473193</v>
      </c>
      <c r="AC433" s="210">
        <f t="shared" si="25"/>
        <v>6.677782357</v>
      </c>
      <c r="AD433" s="210">
        <f t="shared" si="25"/>
        <v>6.51519017</v>
      </c>
      <c r="AE433" s="210">
        <f t="shared" si="25"/>
        <v>6.513475606</v>
      </c>
      <c r="AF433" s="210">
        <f t="shared" si="25"/>
        <v>6.511697581</v>
      </c>
      <c r="AG433" s="210">
        <f t="shared" si="25"/>
        <v>6.509852504</v>
      </c>
      <c r="AH433" s="210">
        <f t="shared" si="25"/>
        <v>6.507936509</v>
      </c>
      <c r="AI433" s="210">
        <f t="shared" si="25"/>
        <v>6.505945428</v>
      </c>
      <c r="AJ433" s="210">
        <f t="shared" si="25"/>
        <v>6.503874758</v>
      </c>
      <c r="AK433" s="210">
        <f t="shared" si="25"/>
        <v>6.501719631</v>
      </c>
      <c r="AL433" s="210">
        <f t="shared" si="25"/>
        <v>6.49947477</v>
      </c>
      <c r="AM433" s="210">
        <f t="shared" si="25"/>
        <v>6.497134454</v>
      </c>
      <c r="AN433" s="210">
        <f t="shared" si="25"/>
        <v>6.494692461</v>
      </c>
      <c r="AO433" s="210">
        <f t="shared" si="25"/>
        <v>6.492142018</v>
      </c>
      <c r="AP433" s="210">
        <f t="shared" si="25"/>
        <v>6.489475736</v>
      </c>
      <c r="AQ433" s="210">
        <f t="shared" si="25"/>
        <v>6.48668554</v>
      </c>
      <c r="AR433" s="210">
        <f t="shared" si="25"/>
        <v>6.483762586</v>
      </c>
      <c r="AS433" s="210">
        <f t="shared" si="25"/>
        <v>6.480697169</v>
      </c>
      <c r="AT433" s="210">
        <f t="shared" si="25"/>
        <v>6.477478613</v>
      </c>
      <c r="AU433" s="210">
        <f t="shared" si="25"/>
        <v>6.474095147</v>
      </c>
      <c r="AV433" s="210">
        <f t="shared" si="25"/>
        <v>6.470533766</v>
      </c>
      <c r="AW433" s="210">
        <f t="shared" si="25"/>
        <v>6.466780057</v>
      </c>
      <c r="AX433" s="210">
        <f t="shared" si="25"/>
        <v>6.462818007</v>
      </c>
      <c r="AY433" s="210">
        <f t="shared" si="25"/>
        <v>6.458629777</v>
      </c>
      <c r="AZ433" s="210">
        <f t="shared" si="25"/>
        <v>6.454195429</v>
      </c>
      <c r="BA433" s="210">
        <f>if(BA428&gt;0,1000*BA434/BA428,0)</f>
        <v>6.449492612</v>
      </c>
    </row>
    <row r="434" ht="15.75" customHeight="1">
      <c r="A434" s="207" t="s">
        <v>391</v>
      </c>
      <c r="B434" s="150" t="s">
        <v>392</v>
      </c>
      <c r="C434" s="211">
        <f>(C429*10^6*'Assumptions (NG)'!B32+C430*10^6*'Assumptions (NG)'!B33)/10^9</f>
        <v>0.5526379789</v>
      </c>
      <c r="D434" s="211">
        <f>(D429*10^6*'Assumptions (NG)'!C32+D430*10^6*'Assumptions (NG)'!C33)/10^9</f>
        <v>0.4693023543</v>
      </c>
      <c r="E434" s="211">
        <f>(E429*10^6*'Assumptions (NG)'!D32+E430*10^6*'Assumptions (NG)'!D33)/10^9</f>
        <v>0.5080270178</v>
      </c>
      <c r="F434" s="211">
        <f>(F429*10^6*'Assumptions (NG)'!E32+F430*10^6*'Assumptions (NG)'!E33)/10^9</f>
        <v>0.4736304174</v>
      </c>
      <c r="G434" s="211">
        <f>(G429*10^6*'Assumptions (NG)'!F32+G430*10^6*'Assumptions (NG)'!F33)/10^9</f>
        <v>0.4439491342</v>
      </c>
      <c r="H434" s="211">
        <f>(H429*10^6*'Assumptions (NG)'!G32+H430*10^6*'Assumptions (NG)'!G33)/10^9</f>
        <v>0.4252980562</v>
      </c>
      <c r="I434" s="211">
        <f>(I429*10^6*'Assumptions (NG)'!H32+I430*10^6*'Assumptions (NG)'!H33)/10^9</f>
        <v>0.4251928993</v>
      </c>
      <c r="J434" s="211">
        <f>(J429*10^6*'Assumptions (NG)'!I32+J430*10^6*'Assumptions (NG)'!I33)/10^9</f>
        <v>0.4173192408</v>
      </c>
      <c r="K434" s="211">
        <f>(K429*10^6*'Assumptions (NG)'!J32+K430*10^6*'Assumptions (NG)'!J33)/10^9</f>
        <v>0.4346159094</v>
      </c>
      <c r="L434" s="211">
        <f>(L429*10^6*'Assumptions (NG)'!K32+L430*10^6*'Assumptions (NG)'!K33)/10^9</f>
        <v>0.4494279863</v>
      </c>
      <c r="M434" s="211">
        <f>(M429*10^6*'Assumptions (NG)'!L32+M430*10^6*'Assumptions (NG)'!L33)/10^9</f>
        <v>0.5213365118</v>
      </c>
      <c r="N434" s="211">
        <f>(N429*10^6*'Assumptions (NG)'!M32+N430*10^6*'Assumptions (NG)'!M33)/10^9</f>
        <v>0.5621644175</v>
      </c>
      <c r="O434" s="211">
        <f>(O429*10^6*'Assumptions (NG)'!N32+O430*10^6*'Assumptions (NG)'!N33)/10^9</f>
        <v>0.620179272</v>
      </c>
      <c r="P434" s="211">
        <f>(P429*10^6*'Assumptions (NG)'!O32+P430*10^6*'Assumptions (NG)'!O33)/10^9</f>
        <v>0.5196143092</v>
      </c>
      <c r="Q434" s="211">
        <f>(Q429*10^6*'Assumptions (NG)'!P32+Q430*10^6*'Assumptions (NG)'!P33)/10^9</f>
        <v>0.5278462042</v>
      </c>
      <c r="R434" s="211">
        <f>(R429*10^6*'Assumptions (NG)'!Q32+R430*10^6*'Assumptions (NG)'!Q33)/10^9</f>
        <v>0.6518317686</v>
      </c>
      <c r="S434" s="211">
        <f>(S429*10^6*'Assumptions (NG)'!R32+S430*10^6*'Assumptions (NG)'!R33)/10^9</f>
        <v>0.6964183629</v>
      </c>
      <c r="T434" s="211">
        <f>(T429*10^6*'Assumptions (NG)'!S32+T430*10^6*'Assumptions (NG)'!S33)/10^9</f>
        <v>0.6208662335</v>
      </c>
      <c r="U434" s="211">
        <f>(U429*10^6*'Assumptions (NG)'!T32+U430*10^6*'Assumptions (NG)'!T33)/10^9</f>
        <v>0.6574291119</v>
      </c>
      <c r="V434" s="211">
        <f>(V429*10^6*'Assumptions (NG)'!U32+V430*10^6*'Assumptions (NG)'!U33)/10^9</f>
        <v>0.6441315295</v>
      </c>
      <c r="W434" s="211">
        <f>(W429*10^6*'Assumptions (NG)'!V32+W430*10^6*'Assumptions (NG)'!V33)/10^9</f>
        <v>0.6308339472</v>
      </c>
      <c r="X434" s="211">
        <f>(X429*10^6*'Assumptions (NG)'!W32+X430*10^6*'Assumptions (NG)'!W33)/10^9</f>
        <v>0.607597833</v>
      </c>
      <c r="Y434" s="211">
        <f>(Y429*10^6*'Assumptions (NG)'!X32+Y430*10^6*'Assumptions (NG)'!X33)/10^9</f>
        <v>0.5847943198</v>
      </c>
      <c r="Z434" s="211">
        <f>(Z429*10^6*'Assumptions (NG)'!Y32+Z430*10^6*'Assumptions (NG)'!Y33)/10^9</f>
        <v>0.5624234076</v>
      </c>
      <c r="AA434" s="211">
        <f>(AA429*10^6*'Assumptions (NG)'!Z32+AA430*10^6*'Assumptions (NG)'!Z33)/10^9</f>
        <v>0.5404850965</v>
      </c>
      <c r="AB434" s="211">
        <f>(AB429*10^6*'Assumptions (NG)'!AA32+AB430*10^6*'Assumptions (NG)'!AA33)/10^9</f>
        <v>0.5189793863</v>
      </c>
      <c r="AC434" s="211">
        <f>(AC429*10^6*'Assumptions (NG)'!AB32+AC430*10^6*'Assumptions (NG)'!AB33)/10^9</f>
        <v>0.4979062771</v>
      </c>
      <c r="AD434" s="211">
        <f>(AD429*10^6*'Assumptions (NG)'!AC32+AD430*10^6*'Assumptions (NG)'!AC33)/10^9</f>
        <v>0.4772657689</v>
      </c>
      <c r="AE434" s="211">
        <f>(AE429*10^6*'Assumptions (NG)'!AD32+AE430*10^6*'Assumptions (NG)'!AD33)/10^9</f>
        <v>0.4686250401</v>
      </c>
      <c r="AF434" s="211">
        <f>(AF429*10^6*'Assumptions (NG)'!AE32+AF430*10^6*'Assumptions (NG)'!AE33)/10^9</f>
        <v>0.4599843113</v>
      </c>
      <c r="AG434" s="211">
        <f>(AG429*10^6*'Assumptions (NG)'!AF32+AG430*10^6*'Assumptions (NG)'!AF33)/10^9</f>
        <v>0.4513435825</v>
      </c>
      <c r="AH434" s="211">
        <f>(AH429*10^6*'Assumptions (NG)'!AG32+AH430*10^6*'Assumptions (NG)'!AG33)/10^9</f>
        <v>0.4427028537</v>
      </c>
      <c r="AI434" s="211">
        <f>(AI429*10^6*'Assumptions (NG)'!AH32+AI430*10^6*'Assumptions (NG)'!AH33)/10^9</f>
        <v>0.4340621249</v>
      </c>
      <c r="AJ434" s="211">
        <f>(AJ429*10^6*'Assumptions (NG)'!AI32+AJ430*10^6*'Assumptions (NG)'!AI33)/10^9</f>
        <v>0.425421396</v>
      </c>
      <c r="AK434" s="211">
        <f>(AK429*10^6*'Assumptions (NG)'!AJ32+AK430*10^6*'Assumptions (NG)'!AJ33)/10^9</f>
        <v>0.4167806672</v>
      </c>
      <c r="AL434" s="211">
        <f>(AL429*10^6*'Assumptions (NG)'!AK32+AL430*10^6*'Assumptions (NG)'!AK33)/10^9</f>
        <v>0.4081399384</v>
      </c>
      <c r="AM434" s="211">
        <f>(AM429*10^6*'Assumptions (NG)'!AL32+AM430*10^6*'Assumptions (NG)'!AL33)/10^9</f>
        <v>0.3994992096</v>
      </c>
      <c r="AN434" s="211">
        <f>(AN429*10^6*'Assumptions (NG)'!AM32+AN430*10^6*'Assumptions (NG)'!AM33)/10^9</f>
        <v>0.3908584808</v>
      </c>
      <c r="AO434" s="211">
        <f>(AO429*10^6*'Assumptions (NG)'!AN32+AO430*10^6*'Assumptions (NG)'!AN33)/10^9</f>
        <v>0.382217752</v>
      </c>
      <c r="AP434" s="211">
        <f>(AP429*10^6*'Assumptions (NG)'!AO32+AP430*10^6*'Assumptions (NG)'!AO33)/10^9</f>
        <v>0.3735770232</v>
      </c>
      <c r="AQ434" s="211">
        <f>(AQ429*10^6*'Assumptions (NG)'!AP32+AQ430*10^6*'Assumptions (NG)'!AP33)/10^9</f>
        <v>0.3649362944</v>
      </c>
      <c r="AR434" s="211">
        <f>(AR429*10^6*'Assumptions (NG)'!AQ32+AR430*10^6*'Assumptions (NG)'!AQ33)/10^9</f>
        <v>0.3562955655</v>
      </c>
      <c r="AS434" s="211">
        <f>(AS429*10^6*'Assumptions (NG)'!AR32+AS430*10^6*'Assumptions (NG)'!AR33)/10^9</f>
        <v>0.3476548367</v>
      </c>
      <c r="AT434" s="211">
        <f>(AT429*10^6*'Assumptions (NG)'!AS32+AT430*10^6*'Assumptions (NG)'!AS33)/10^9</f>
        <v>0.3390141079</v>
      </c>
      <c r="AU434" s="211">
        <f>(AU429*10^6*'Assumptions (NG)'!AT32+AU430*10^6*'Assumptions (NG)'!AT33)/10^9</f>
        <v>0.3303733791</v>
      </c>
      <c r="AV434" s="211">
        <f>(AV429*10^6*'Assumptions (NG)'!AU32+AV430*10^6*'Assumptions (NG)'!AU33)/10^9</f>
        <v>0.3217326503</v>
      </c>
      <c r="AW434" s="211">
        <f>(AW429*10^6*'Assumptions (NG)'!AV32+AW430*10^6*'Assumptions (NG)'!AV33)/10^9</f>
        <v>0.3130919215</v>
      </c>
      <c r="AX434" s="211">
        <f>(AX429*10^6*'Assumptions (NG)'!AW32+AX430*10^6*'Assumptions (NG)'!AW33)/10^9</f>
        <v>0.3044511927</v>
      </c>
      <c r="AY434" s="211">
        <f>(AY429*10^6*'Assumptions (NG)'!AX32+AY430*10^6*'Assumptions (NG)'!AX33)/10^9</f>
        <v>0.2958104638</v>
      </c>
      <c r="AZ434" s="211">
        <f>(AZ429*10^6*'Assumptions (NG)'!AY32+AZ430*10^6*'Assumptions (NG)'!AY33)/10^9</f>
        <v>0.287169735</v>
      </c>
      <c r="BA434" s="211">
        <f>(BA429*10^6*'Assumptions (NG)'!AZ32+BA430*10^6*'Assumptions (NG)'!AZ33)/10^9</f>
        <v>0.2785290062</v>
      </c>
    </row>
    <row r="435" ht="15.75" customHeight="1">
      <c r="A435" s="209" t="s">
        <v>34</v>
      </c>
      <c r="B435" s="159" t="s">
        <v>351</v>
      </c>
      <c r="C435" s="212">
        <f>C434*'Assumptions (NG)'!B58</f>
        <v>2.420554348</v>
      </c>
      <c r="D435" s="212">
        <f>D434*'Assumptions (NG)'!C58</f>
        <v>2.163483853</v>
      </c>
      <c r="E435" s="212">
        <f>E434*'Assumptions (NG)'!D58</f>
        <v>1.869539426</v>
      </c>
      <c r="F435" s="212">
        <f>F434*'Assumptions (NG)'!E58</f>
        <v>2.638121425</v>
      </c>
      <c r="G435" s="212">
        <f>G434*'Assumptions (NG)'!F58</f>
        <v>2.71252921</v>
      </c>
      <c r="H435" s="212">
        <f>H434*'Assumptions (NG)'!G58</f>
        <v>3.602274536</v>
      </c>
      <c r="I435" s="212">
        <f>I434*'Assumptions (NG)'!H58</f>
        <v>3.023121514</v>
      </c>
      <c r="J435" s="212">
        <f>J434*'Assumptions (NG)'!I58</f>
        <v>3.050603651</v>
      </c>
      <c r="K435" s="212">
        <f>K434*'Assumptions (NG)'!J58</f>
        <v>4.024543321</v>
      </c>
      <c r="L435" s="212">
        <f>L434*'Assumptions (NG)'!K58</f>
        <v>2.215679972</v>
      </c>
      <c r="M435" s="212">
        <f>M434*'Assumptions (NG)'!L58</f>
        <v>2.747443417</v>
      </c>
      <c r="N435" s="212">
        <f>N434*'Assumptions (NG)'!M58</f>
        <v>2.748984001</v>
      </c>
      <c r="O435" s="212">
        <f>O434*'Assumptions (NG)'!N58</f>
        <v>2.195434623</v>
      </c>
      <c r="P435" s="212">
        <f>P434*'Assumptions (NG)'!O58</f>
        <v>2.333068249</v>
      </c>
      <c r="Q435" s="212">
        <f>Q434*'Assumptions (NG)'!P58</f>
        <v>2.7395218</v>
      </c>
      <c r="R435" s="212">
        <f>R434*'Assumptions (NG)'!Q58</f>
        <v>2.203191378</v>
      </c>
      <c r="S435" s="212">
        <f>S434*'Assumptions (NG)'!R58</f>
        <v>2.082290905</v>
      </c>
      <c r="T435" s="212">
        <f>T434*'Assumptions (NG)'!S58</f>
        <v>2.185449142</v>
      </c>
      <c r="U435" s="212">
        <f>U434*'Assumptions (NG)'!T58</f>
        <v>2.412764841</v>
      </c>
      <c r="V435" s="212">
        <f>V434*'Assumptions (NG)'!U58</f>
        <v>2.183287684</v>
      </c>
      <c r="W435" s="212">
        <f>W434*'Assumptions (NG)'!V58</f>
        <v>2.220873621</v>
      </c>
      <c r="X435" s="212">
        <f>X434*'Assumptions (NG)'!W58</f>
        <v>2.104953426</v>
      </c>
      <c r="Y435" s="212">
        <f>Y425*8760*('Assumptions (NG)'!X17*'Assumptions (NG)'!X20*'Assumptions (NG)'!X35+'Assumptions (NG)'!X18*'Assumptions (NG)'!X22*'Assumptions (NG)'!X36)/10^9</f>
        <v>1.941891978</v>
      </c>
      <c r="Z435" s="212">
        <f>Z425*8760*('Assumptions (NG)'!Y17*'Assumptions (NG)'!Y20*'Assumptions (NG)'!Y35+'Assumptions (NG)'!Y18*'Assumptions (NG)'!Y22*'Assumptions (NG)'!Y36)/10^9</f>
        <v>1.96299235</v>
      </c>
      <c r="AA435" s="212">
        <f>AA425*8760*('Assumptions (NG)'!Z17*'Assumptions (NG)'!Z20*'Assumptions (NG)'!Z35+'Assumptions (NG)'!Z18*'Assumptions (NG)'!Z22*'Assumptions (NG)'!Z36)/10^9</f>
        <v>2.007753158</v>
      </c>
      <c r="AB435" s="212">
        <f>AB425*8760*('Assumptions (NG)'!AA17*'Assumptions (NG)'!AA20*'Assumptions (NG)'!AA35+'Assumptions (NG)'!AA18*'Assumptions (NG)'!AA22*'Assumptions (NG)'!AA36)/10^9</f>
        <v>2.045527444</v>
      </c>
      <c r="AC435" s="212">
        <f>AC425*8760*('Assumptions (NG)'!AB17*'Assumptions (NG)'!AB20*'Assumptions (NG)'!AB35+'Assumptions (NG)'!AB18*'Assumptions (NG)'!AB22*'Assumptions (NG)'!AB36)/10^9</f>
        <v>1.998379825</v>
      </c>
      <c r="AD435" s="212">
        <f>AD425*8760*('Assumptions (NG)'!AC17*'Assumptions (NG)'!AC20*'Assumptions (NG)'!AC35+'Assumptions (NG)'!AC18*'Assumptions (NG)'!AC22*'Assumptions (NG)'!AC36)/10^9</f>
        <v>1.922466359</v>
      </c>
      <c r="AE435" s="212">
        <f>AE425*8760*('Assumptions (NG)'!AD17*'Assumptions (NG)'!AD20*'Assumptions (NG)'!AD35+'Assumptions (NG)'!AD18*'Assumptions (NG)'!AD22*'Assumptions (NG)'!AD36)/10^9</f>
        <v>1.926356558</v>
      </c>
      <c r="AF435" s="212">
        <f>AF425*8760*('Assumptions (NG)'!AE17*'Assumptions (NG)'!AE20*'Assumptions (NG)'!AE35+'Assumptions (NG)'!AE18*'Assumptions (NG)'!AE22*'Assumptions (NG)'!AE36)/10^9</f>
        <v>1.891075368</v>
      </c>
      <c r="AG435" s="212">
        <f>AG425*8760*('Assumptions (NG)'!AF17*'Assumptions (NG)'!AF20*'Assumptions (NG)'!AF35+'Assumptions (NG)'!AF18*'Assumptions (NG)'!AF22*'Assumptions (NG)'!AF36)/10^9</f>
        <v>1.875449786</v>
      </c>
      <c r="AH435" s="212">
        <f>AH425*8760*('Assumptions (NG)'!AG17*'Assumptions (NG)'!AG20*'Assumptions (NG)'!AG35+'Assumptions (NG)'!AG18*'Assumptions (NG)'!AG22*'Assumptions (NG)'!AG36)/10^9</f>
        <v>1.838363562</v>
      </c>
      <c r="AI435" s="212">
        <f>AI425*8760*('Assumptions (NG)'!AH17*'Assumptions (NG)'!AH20*'Assumptions (NG)'!AH35+'Assumptions (NG)'!AH18*'Assumptions (NG)'!AH22*'Assumptions (NG)'!AH36)/10^9</f>
        <v>1.870652971</v>
      </c>
      <c r="AJ435" s="212">
        <f>AJ425*8760*('Assumptions (NG)'!AI17*'Assumptions (NG)'!AI20*'Assumptions (NG)'!AI35+'Assumptions (NG)'!AI18*'Assumptions (NG)'!AI22*'Assumptions (NG)'!AI36)/10^9</f>
        <v>1.859931129</v>
      </c>
      <c r="AK435" s="212">
        <f>AK425*8760*('Assumptions (NG)'!AJ17*'Assumptions (NG)'!AJ20*'Assumptions (NG)'!AJ35+'Assumptions (NG)'!AJ18*'Assumptions (NG)'!AJ22*'Assumptions (NG)'!AJ36)/10^9</f>
        <v>1.842355871</v>
      </c>
      <c r="AL435" s="212">
        <f>AL425*8760*('Assumptions (NG)'!AK17*'Assumptions (NG)'!AK20*'Assumptions (NG)'!AK35+'Assumptions (NG)'!AK18*'Assumptions (NG)'!AK22*'Assumptions (NG)'!AK36)/10^9</f>
        <v>1.822549282</v>
      </c>
      <c r="AM435" s="212">
        <f>AM425*8760*('Assumptions (NG)'!AL17*'Assumptions (NG)'!AL20*'Assumptions (NG)'!AL35+'Assumptions (NG)'!AL18*'Assumptions (NG)'!AL22*'Assumptions (NG)'!AL36)/10^9</f>
        <v>1.816910666</v>
      </c>
      <c r="AN435" s="212">
        <f>AN425*8760*('Assumptions (NG)'!AM17*'Assumptions (NG)'!AM20*'Assumptions (NG)'!AM35+'Assumptions (NG)'!AM18*'Assumptions (NG)'!AM22*'Assumptions (NG)'!AM36)/10^9</f>
        <v>1.785081055</v>
      </c>
      <c r="AO435" s="212">
        <f>AO425*8760*('Assumptions (NG)'!AN17*'Assumptions (NG)'!AN20*'Assumptions (NG)'!AN35+'Assumptions (NG)'!AN18*'Assumptions (NG)'!AN22*'Assumptions (NG)'!AN36)/10^9</f>
        <v>1.748888434</v>
      </c>
      <c r="AP435" s="212">
        <f>AP425*8760*('Assumptions (NG)'!AO17*'Assumptions (NG)'!AO20*'Assumptions (NG)'!AO35+'Assumptions (NG)'!AO18*'Assumptions (NG)'!AO22*'Assumptions (NG)'!AO36)/10^9</f>
        <v>1.719834341</v>
      </c>
      <c r="AQ435" s="212">
        <f>AQ425*8760*('Assumptions (NG)'!AP17*'Assumptions (NG)'!AP20*'Assumptions (NG)'!AP35+'Assumptions (NG)'!AP18*'Assumptions (NG)'!AP22*'Assumptions (NG)'!AP36)/10^9</f>
        <v>1.709287588</v>
      </c>
      <c r="AR435" s="212">
        <f>AR425*8760*('Assumptions (NG)'!AQ17*'Assumptions (NG)'!AQ20*'Assumptions (NG)'!AQ35+'Assumptions (NG)'!AQ18*'Assumptions (NG)'!AQ22*'Assumptions (NG)'!AQ36)/10^9</f>
        <v>1.665489332</v>
      </c>
      <c r="AS435" s="212">
        <f>AS425*8760*('Assumptions (NG)'!AR17*'Assumptions (NG)'!AR20*'Assumptions (NG)'!AR35+'Assumptions (NG)'!AR18*'Assumptions (NG)'!AR22*'Assumptions (NG)'!AR36)/10^9</f>
        <v>1.644038393</v>
      </c>
      <c r="AT435" s="212">
        <f>AT425*8760*('Assumptions (NG)'!AS17*'Assumptions (NG)'!AS20*'Assumptions (NG)'!AS35+'Assumptions (NG)'!AS18*'Assumptions (NG)'!AS22*'Assumptions (NG)'!AS36)/10^9</f>
        <v>1.628348294</v>
      </c>
      <c r="AU435" s="212">
        <f>AU425*8760*('Assumptions (NG)'!AT17*'Assumptions (NG)'!AT20*'Assumptions (NG)'!AT35+'Assumptions (NG)'!AT18*'Assumptions (NG)'!AT22*'Assumptions (NG)'!AT36)/10^9</f>
        <v>1.621089492</v>
      </c>
      <c r="AV435" s="212">
        <f>AV425*8760*('Assumptions (NG)'!AU17*'Assumptions (NG)'!AU20*'Assumptions (NG)'!AU35+'Assumptions (NG)'!AU18*'Assumptions (NG)'!AU22*'Assumptions (NG)'!AU36)/10^9</f>
        <v>1.606446143</v>
      </c>
      <c r="AW435" s="212">
        <f>AW425*8760*('Assumptions (NG)'!AV17*'Assumptions (NG)'!AV20*'Assumptions (NG)'!AV35+'Assumptions (NG)'!AV18*'Assumptions (NG)'!AV22*'Assumptions (NG)'!AV36)/10^9</f>
        <v>1.585071994</v>
      </c>
      <c r="AX435" s="212">
        <f>AX425*8760*('Assumptions (NG)'!AW17*'Assumptions (NG)'!AW20*'Assumptions (NG)'!AW35+'Assumptions (NG)'!AW18*'Assumptions (NG)'!AW22*'Assumptions (NG)'!AW36)/10^9</f>
        <v>1.569137752</v>
      </c>
      <c r="AY435" s="212">
        <f>AY425*8760*('Assumptions (NG)'!AX17*'Assumptions (NG)'!AX20*'Assumptions (NG)'!AX35+'Assumptions (NG)'!AX18*'Assumptions (NG)'!AX22*'Assumptions (NG)'!AX36)/10^9</f>
        <v>1.572971539</v>
      </c>
      <c r="AZ435" s="212">
        <f>AZ425*8760*('Assumptions (NG)'!AY17*'Assumptions (NG)'!AY20*'Assumptions (NG)'!AY35+'Assumptions (NG)'!AY18*'Assumptions (NG)'!AY22*'Assumptions (NG)'!AY36)/10^9</f>
        <v>1.559204825</v>
      </c>
      <c r="BA435" s="212">
        <f>BA425*8760*('Assumptions (NG)'!AZ17*'Assumptions (NG)'!AZ20*'Assumptions (NG)'!AZ35+'Assumptions (NG)'!AZ18*'Assumptions (NG)'!AZ22*'Assumptions (NG)'!AZ36)/10^9</f>
        <v>1.542812552</v>
      </c>
    </row>
    <row r="436" ht="15.75" customHeight="1">
      <c r="A436" s="209" t="s">
        <v>36</v>
      </c>
      <c r="B436" s="159" t="s">
        <v>351</v>
      </c>
      <c r="C436" s="160">
        <f>C428*'Assumptions (NG)'!B53/10^3</f>
        <v>3.346277907</v>
      </c>
      <c r="D436" s="160">
        <f>D428*'Assumptions (NG)'!C53/10^3</f>
        <v>2.953657393</v>
      </c>
      <c r="E436" s="160">
        <f>E428*'Assumptions (NG)'!D53/10^3</f>
        <v>3.254584925</v>
      </c>
      <c r="F436" s="160">
        <f>F428*'Assumptions (NG)'!E53/10^3</f>
        <v>3.973581422</v>
      </c>
      <c r="G436" s="160">
        <f>G428*'Assumptions (NG)'!F53/10^3</f>
        <v>4.056418521</v>
      </c>
      <c r="H436" s="160">
        <f>H428*'Assumptions (NG)'!G53/10^3</f>
        <v>4.809281613</v>
      </c>
      <c r="I436" s="160">
        <f>I428*'Assumptions (NG)'!H53/10^3</f>
        <v>4.416725983</v>
      </c>
      <c r="J436" s="160">
        <f>J428*'Assumptions (NG)'!I53/10^3</f>
        <v>4.58236654</v>
      </c>
      <c r="K436" s="160">
        <f>K428*'Assumptions (NG)'!J53/10^3</f>
        <v>5.457928911</v>
      </c>
      <c r="L436" s="160">
        <f>L428*'Assumptions (NG)'!K53/10^3</f>
        <v>3.911293271</v>
      </c>
      <c r="M436" s="160">
        <f>M428*'Assumptions (NG)'!L53/10^3</f>
        <v>4.672967219</v>
      </c>
      <c r="N436" s="160">
        <f>N428*'Assumptions (NG)'!M53/10^3</f>
        <v>4.745320278</v>
      </c>
      <c r="O436" s="160">
        <f>O428*'Assumptions (NG)'!N53/10^3</f>
        <v>4.61638481</v>
      </c>
      <c r="P436" s="160">
        <f>P428*'Assumptions (NG)'!O53/10^3</f>
        <v>4.377699159</v>
      </c>
      <c r="Q436" s="160">
        <f>Q428*'Assumptions (NG)'!P53/10^3</f>
        <v>4.776469127</v>
      </c>
      <c r="R436" s="160">
        <f>R428*'Assumptions (NG)'!Q53/10^3</f>
        <v>4.853811392</v>
      </c>
      <c r="S436" s="160">
        <f>S428*'Assumptions (NG)'!R53/10^3</f>
        <v>5.423546579</v>
      </c>
      <c r="T436" s="160">
        <f>T428*'Assumptions (NG)'!S53/10^3</f>
        <v>4.772768993</v>
      </c>
      <c r="U436" s="160">
        <f>U428*'Assumptions (NG)'!T53/10^3</f>
        <v>5.290431752</v>
      </c>
      <c r="V436" s="160">
        <f>V428*'Assumptions (NG)'!U53/10^3</f>
        <v>5.363772628</v>
      </c>
      <c r="W436" s="160">
        <f>W428*'Assumptions (NG)'!V53/10^3</f>
        <v>5.594778259</v>
      </c>
      <c r="X436" s="160">
        <f>X428*'Assumptions (NG)'!W53/10^3</f>
        <v>5.54778222</v>
      </c>
      <c r="Y436" s="160">
        <f>Y428*'Assumptions (NG)'!X53/10^3</f>
        <v>5.508748184</v>
      </c>
      <c r="Z436" s="160">
        <f>Z428*'Assumptions (NG)'!Y53/10^3</f>
        <v>5.506871275</v>
      </c>
      <c r="AA436" s="160">
        <f>AA428*'Assumptions (NG)'!Z53/10^3</f>
        <v>5.518065682</v>
      </c>
      <c r="AB436" s="160">
        <f>AB428*'Assumptions (NG)'!AA53/10^3</f>
        <v>5.577625068</v>
      </c>
      <c r="AC436" s="160">
        <f>AC428*'Assumptions (NG)'!AB53/10^3</f>
        <v>5.570023</v>
      </c>
      <c r="AD436" s="160">
        <f>AD428*'Assumptions (NG)'!AC53/10^3</f>
        <v>5.579898832</v>
      </c>
      <c r="AE436" s="160">
        <f>AE428*'Assumptions (NG)'!AD53/10^3</f>
        <v>5.576574685</v>
      </c>
      <c r="AF436" s="160">
        <f>AF428*'Assumptions (NG)'!AE53/10^3</f>
        <v>5.576087484</v>
      </c>
      <c r="AG436" s="160">
        <f>AG428*'Assumptions (NG)'!AF53/10^3</f>
        <v>5.573960235</v>
      </c>
      <c r="AH436" s="160">
        <f>AH428*'Assumptions (NG)'!AG53/10^3</f>
        <v>5.578002896</v>
      </c>
      <c r="AI436" s="160">
        <f>AI428*'Assumptions (NG)'!AH53/10^3</f>
        <v>5.556799049</v>
      </c>
      <c r="AJ436" s="160">
        <f>AJ428*'Assumptions (NG)'!AI53/10^3</f>
        <v>5.53059642</v>
      </c>
      <c r="AK436" s="160">
        <f>AK428*'Assumptions (NG)'!AJ53/10^3</f>
        <v>5.502777952</v>
      </c>
      <c r="AL436" s="160">
        <f>AL428*'Assumptions (NG)'!AK53/10^3</f>
        <v>5.480977376</v>
      </c>
      <c r="AM436" s="160">
        <f>AM428*'Assumptions (NG)'!AL53/10^3</f>
        <v>5.47810855</v>
      </c>
      <c r="AN436" s="160">
        <f>AN428*'Assumptions (NG)'!AM53/10^3</f>
        <v>5.467169061</v>
      </c>
      <c r="AO436" s="160">
        <f>AO428*'Assumptions (NG)'!AN53/10^3</f>
        <v>5.468495006</v>
      </c>
      <c r="AP436" s="160">
        <f>AP428*'Assumptions (NG)'!AO53/10^3</f>
        <v>5.466545762</v>
      </c>
      <c r="AQ436" s="160">
        <f>AQ428*'Assumptions (NG)'!AP53/10^3</f>
        <v>5.451415069</v>
      </c>
      <c r="AR436" s="160">
        <f>AR428*'Assumptions (NG)'!AQ53/10^3</f>
        <v>5.428866161</v>
      </c>
      <c r="AS436" s="160">
        <f>AS428*'Assumptions (NG)'!AR53/10^3</f>
        <v>5.400672484</v>
      </c>
      <c r="AT436" s="160">
        <f>AT428*'Assumptions (NG)'!AS53/10^3</f>
        <v>5.373466456</v>
      </c>
      <c r="AU436" s="160">
        <f>AU428*'Assumptions (NG)'!AT53/10^3</f>
        <v>5.347854001</v>
      </c>
      <c r="AV436" s="160">
        <f>AV428*'Assumptions (NG)'!AU53/10^3</f>
        <v>5.319394617</v>
      </c>
      <c r="AW436" s="160">
        <f>AW428*'Assumptions (NG)'!AV53/10^3</f>
        <v>5.276283279</v>
      </c>
      <c r="AX436" s="160">
        <f>AX428*'Assumptions (NG)'!AW53/10^3</f>
        <v>5.24664873</v>
      </c>
      <c r="AY436" s="160">
        <f>AY428*'Assumptions (NG)'!AX53/10^3</f>
        <v>5.284923659</v>
      </c>
      <c r="AZ436" s="160">
        <f>AZ428*'Assumptions (NG)'!AY53/10^3</f>
        <v>5.27083332</v>
      </c>
      <c r="BA436" s="160">
        <f>BA428*'Assumptions (NG)'!AZ53/10^3</f>
        <v>5.220321033</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1.09916101</v>
      </c>
      <c r="K437" s="160">
        <f>K425*'Assumptions (NG)'!J55*'Assumptions (NG)'!J56*365/10^9</f>
        <v>1.117010435</v>
      </c>
      <c r="L437" s="160">
        <f>L425*'Assumptions (NG)'!K55*'Assumptions (NG)'!K56*365/10^9</f>
        <v>1.29191711</v>
      </c>
      <c r="M437" s="160">
        <f>M425*'Assumptions (NG)'!L55*'Assumptions (NG)'!L56*365/10^9</f>
        <v>0.9146861387</v>
      </c>
      <c r="N437" s="160">
        <f>N425*'Assumptions (NG)'!M55*'Assumptions (NG)'!M56*365/10^9</f>
        <v>0.9288245258</v>
      </c>
      <c r="O437" s="160">
        <f>O425*'Assumptions (NG)'!N55*'Assumptions (NG)'!N56*365/10^9</f>
        <v>0.8875158494</v>
      </c>
      <c r="P437" s="160">
        <f>P425*'Assumptions (NG)'!O55*'Assumptions (NG)'!O56*365/10^9</f>
        <v>0.7274838171</v>
      </c>
      <c r="Q437" s="160">
        <f>Q425*'Assumptions (NG)'!P55*'Assumptions (NG)'!P56*365/10^9</f>
        <v>0.8242628737</v>
      </c>
      <c r="R437" s="160">
        <f>R425*'Assumptions (NG)'!Q55*'Assumptions (NG)'!Q56*365/10^9</f>
        <v>0.8741784739</v>
      </c>
      <c r="S437" s="160">
        <f>S425*'Assumptions (NG)'!R55*'Assumptions (NG)'!R56*365/10^9</f>
        <v>0.6610574154</v>
      </c>
      <c r="T437" s="160">
        <f>T425*'Assumptions (NG)'!S55*'Assumptions (NG)'!S56*365/10^9</f>
        <v>0.694721723</v>
      </c>
      <c r="U437" s="160">
        <f>U425*'Assumptions (NG)'!T55*'Assumptions (NG)'!T56*365/10^9</f>
        <v>0.6570988455</v>
      </c>
      <c r="V437" s="160">
        <f>V425*'Assumptions (NG)'!U55*'Assumptions (NG)'!U56*365/10^9</f>
        <v>0.6745402283</v>
      </c>
      <c r="W437" s="160">
        <f>W425*'Assumptions (NG)'!V55*'Assumptions (NG)'!V56*365/10^9</f>
        <v>0.6838913312</v>
      </c>
      <c r="X437" s="160">
        <f>X425*'Assumptions (NG)'!W55*'Assumptions (NG)'!W56*365/10^9</f>
        <v>0.6910636257</v>
      </c>
      <c r="Y437" s="160">
        <f>Y425*'Assumptions (NG)'!X55*'Assumptions (NG)'!X56*365/10^9</f>
        <v>0.6994476986</v>
      </c>
      <c r="Z437" s="160">
        <f>Z425*'Assumptions (NG)'!Y55*'Assumptions (NG)'!Y56*365/10^9</f>
        <v>0.7128923926</v>
      </c>
      <c r="AA437" s="160">
        <f>AA425*'Assumptions (NG)'!Z55*'Assumptions (NG)'!Z56*365/10^9</f>
        <v>0.728516889</v>
      </c>
      <c r="AB437" s="160">
        <f>AB425*'Assumptions (NG)'!AA55*'Assumptions (NG)'!AA56*365/10^9</f>
        <v>0.7512022678</v>
      </c>
      <c r="AC437" s="160">
        <f>AC425*'Assumptions (NG)'!AB55*'Assumptions (NG)'!AB56*365/10^9</f>
        <v>0.7654993736</v>
      </c>
      <c r="AD437" s="160">
        <f>AD425*'Assumptions (NG)'!AC55*'Assumptions (NG)'!AC56*365/10^9</f>
        <v>0.7827525671</v>
      </c>
      <c r="AE437" s="160">
        <f>AE425*'Assumptions (NG)'!AD55*'Assumptions (NG)'!AD56*365/10^9</f>
        <v>0.7987500503</v>
      </c>
      <c r="AF437" s="160">
        <f>AF425*'Assumptions (NG)'!AE55*'Assumptions (NG)'!AE56*365/10^9</f>
        <v>0.8157519547</v>
      </c>
      <c r="AG437" s="160">
        <f>AG425*'Assumptions (NG)'!AF55*'Assumptions (NG)'!AF56*365/10^9</f>
        <v>0.8331494756</v>
      </c>
      <c r="AH437" s="160">
        <f>AH425*'Assumptions (NG)'!AG55*'Assumptions (NG)'!AG56*365/10^9</f>
        <v>0.8521564572</v>
      </c>
      <c r="AI437" s="160">
        <f>AI425*'Assumptions (NG)'!AH55*'Assumptions (NG)'!AH56*365/10^9</f>
        <v>0.8679683371</v>
      </c>
      <c r="AJ437" s="160">
        <f>AJ425*'Assumptions (NG)'!AI55*'Assumptions (NG)'!AI56*365/10^9</f>
        <v>0.8835948135</v>
      </c>
      <c r="AK437" s="160">
        <f>AK425*'Assumptions (NG)'!AJ55*'Assumptions (NG)'!AJ56*365/10^9</f>
        <v>0.8995707833</v>
      </c>
      <c r="AL437" s="160">
        <f>AL425*'Assumptions (NG)'!AK55*'Assumptions (NG)'!AK56*365/10^9</f>
        <v>0.9171932716</v>
      </c>
      <c r="AM437" s="160">
        <f>AM425*'Assumptions (NG)'!AL55*'Assumptions (NG)'!AL56*365/10^9</f>
        <v>0.9387888795</v>
      </c>
      <c r="AN437" s="160">
        <f>AN425*'Assumptions (NG)'!AM55*'Assumptions (NG)'!AM56*365/10^9</f>
        <v>0.959902945</v>
      </c>
      <c r="AO437" s="160">
        <f>AO425*'Assumptions (NG)'!AN55*'Assumptions (NG)'!AN56*365/10^9</f>
        <v>0.9841512917</v>
      </c>
      <c r="AP437" s="160">
        <f>AP425*'Assumptions (NG)'!AO55*'Assumptions (NG)'!AO56*365/10^9</f>
        <v>1.008897847</v>
      </c>
      <c r="AQ437" s="160">
        <f>AQ425*'Assumptions (NG)'!AP55*'Assumptions (NG)'!AP56*365/10^9</f>
        <v>1.032296396</v>
      </c>
      <c r="AR437" s="160">
        <f>AR425*'Assumptions (NG)'!AQ55*'Assumptions (NG)'!AQ56*365/10^9</f>
        <v>1.055350196</v>
      </c>
      <c r="AS437" s="160">
        <f>AS425*'Assumptions (NG)'!AR55*'Assumptions (NG)'!AR56*365/10^9</f>
        <v>1.078376118</v>
      </c>
      <c r="AT437" s="160">
        <f>AT425*'Assumptions (NG)'!AS55*'Assumptions (NG)'!AS56*365/10^9</f>
        <v>1.102723763</v>
      </c>
      <c r="AU437" s="160">
        <f>AU425*'Assumptions (NG)'!AT55*'Assumptions (NG)'!AT56*365/10^9</f>
        <v>1.128624273</v>
      </c>
      <c r="AV437" s="160">
        <f>AV425*'Assumptions (NG)'!AU55*'Assumptions (NG)'!AU56*365/10^9</f>
        <v>1.155238557</v>
      </c>
      <c r="AW437" s="160">
        <f>AW425*'Assumptions (NG)'!AV55*'Assumptions (NG)'!AV56*365/10^9</f>
        <v>1.17997926</v>
      </c>
      <c r="AX437" s="160">
        <f>AX425*'Assumptions (NG)'!AW55*'Assumptions (NG)'!AW56*365/10^9</f>
        <v>1.209145889</v>
      </c>
      <c r="AY437" s="160">
        <f>AY425*'Assumptions (NG)'!AX55*'Assumptions (NG)'!AX56*365/10^9</f>
        <v>1.256080197</v>
      </c>
      <c r="AZ437" s="160">
        <f>AZ425*'Assumptions (NG)'!AY55*'Assumptions (NG)'!AY56*365/10^9</f>
        <v>1.292976871</v>
      </c>
      <c r="BA437" s="160">
        <f>BA425*'Assumptions (NG)'!AZ55*'Assumptions (NG)'!AZ56*365/10^9</f>
        <v>1.322858915</v>
      </c>
    </row>
    <row r="438" ht="15.75" customHeight="1">
      <c r="A438" s="207" t="s">
        <v>393</v>
      </c>
      <c r="B438" s="150" t="s">
        <v>149</v>
      </c>
      <c r="C438" s="213">
        <f t="array" ref="C438:V438">transpose('Assumptions (NG)'!V136:V155)</f>
        <v>566.1</v>
      </c>
      <c r="D438" s="172">
        <v>236.0</v>
      </c>
      <c r="E438" s="172">
        <v>5808.5</v>
      </c>
      <c r="F438" s="172">
        <v>2983.0</v>
      </c>
      <c r="G438" s="172">
        <v>987.0</v>
      </c>
      <c r="H438" s="172">
        <v>504.0</v>
      </c>
      <c r="I438" s="172">
        <v>242.0</v>
      </c>
      <c r="J438" s="172">
        <v>679.1</v>
      </c>
      <c r="K438" s="172">
        <v>0.0</v>
      </c>
      <c r="L438" s="172">
        <v>0.0</v>
      </c>
      <c r="M438" s="172">
        <v>624.0</v>
      </c>
      <c r="N438" s="172">
        <v>0.0</v>
      </c>
      <c r="O438" s="172">
        <v>0.0</v>
      </c>
      <c r="P438" s="172">
        <v>0.0</v>
      </c>
      <c r="Q438" s="172">
        <v>649.5</v>
      </c>
      <c r="R438" s="172">
        <v>0.0</v>
      </c>
      <c r="S438" s="172">
        <v>74.1</v>
      </c>
      <c r="T438" s="172">
        <v>0.0</v>
      </c>
      <c r="U438" s="172">
        <v>0.0</v>
      </c>
      <c r="V438" s="172">
        <v>0.0</v>
      </c>
      <c r="W438" s="171">
        <v>0.0</v>
      </c>
      <c r="X438" s="148">
        <f t="shared" ref="X438:BA438" si="26">if(X426&gt;X422,X426-X422,0)</f>
        <v>1070.164506</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294.6675955</v>
      </c>
      <c r="AN438" s="148">
        <f t="shared" si="26"/>
        <v>199.6645064</v>
      </c>
      <c r="AO438" s="148">
        <f t="shared" si="26"/>
        <v>5772.164506</v>
      </c>
      <c r="AP438" s="148">
        <f t="shared" si="26"/>
        <v>2946.664506</v>
      </c>
      <c r="AQ438" s="148">
        <f t="shared" si="26"/>
        <v>950.6645064</v>
      </c>
      <c r="AR438" s="148">
        <f t="shared" si="26"/>
        <v>467.6645064</v>
      </c>
      <c r="AS438" s="148">
        <f t="shared" si="26"/>
        <v>205.6645064</v>
      </c>
      <c r="AT438" s="148">
        <f t="shared" si="26"/>
        <v>642.7645064</v>
      </c>
      <c r="AU438" s="148">
        <f t="shared" si="26"/>
        <v>0</v>
      </c>
      <c r="AV438" s="148">
        <f t="shared" si="26"/>
        <v>0</v>
      </c>
      <c r="AW438" s="148">
        <f t="shared" si="26"/>
        <v>514.9935191</v>
      </c>
      <c r="AX438" s="148">
        <f t="shared" si="26"/>
        <v>0</v>
      </c>
      <c r="AY438" s="148">
        <f t="shared" si="26"/>
        <v>0</v>
      </c>
      <c r="AZ438" s="148">
        <f t="shared" si="26"/>
        <v>0</v>
      </c>
      <c r="BA438" s="148">
        <f t="shared" si="26"/>
        <v>504.1580255</v>
      </c>
    </row>
    <row r="439" ht="15.75" customHeight="1">
      <c r="A439" s="207" t="s">
        <v>394</v>
      </c>
      <c r="B439" s="150" t="s">
        <v>149</v>
      </c>
      <c r="C439" s="213">
        <f t="array" ref="C439:V439">transpose('Assumptions (NG)'!V261:V280)</f>
        <v>426.7</v>
      </c>
      <c r="D439" s="172">
        <v>911.3</v>
      </c>
      <c r="E439" s="172">
        <v>496.0</v>
      </c>
      <c r="F439" s="172">
        <v>62.4</v>
      </c>
      <c r="G439" s="172">
        <v>27.1</v>
      </c>
      <c r="H439" s="172">
        <v>108.0</v>
      </c>
      <c r="I439" s="172">
        <v>100.8</v>
      </c>
      <c r="J439" s="172">
        <v>409.5</v>
      </c>
      <c r="K439" s="172">
        <v>0.0</v>
      </c>
      <c r="L439" s="172">
        <v>0.0</v>
      </c>
      <c r="M439" s="172">
        <v>44.0</v>
      </c>
      <c r="N439" s="172">
        <v>73.3</v>
      </c>
      <c r="O439" s="172">
        <v>0.0</v>
      </c>
      <c r="P439" s="172">
        <v>22.0</v>
      </c>
      <c r="Q439" s="172">
        <v>0.0</v>
      </c>
      <c r="R439" s="172">
        <v>0.0</v>
      </c>
      <c r="S439" s="172">
        <v>109.9</v>
      </c>
      <c r="T439" s="172">
        <v>0.0</v>
      </c>
      <c r="U439" s="172">
        <v>0.0</v>
      </c>
      <c r="V439" s="172">
        <v>0.0</v>
      </c>
      <c r="W439" s="171">
        <v>0.0</v>
      </c>
      <c r="X439" s="148">
        <f t="shared" ref="X439:BA439" si="27">if(X427&gt;X424,X427-X424,0)</f>
        <v>4518.710534</v>
      </c>
      <c r="Y439" s="148">
        <f t="shared" si="27"/>
        <v>501.7105338</v>
      </c>
      <c r="Z439" s="148">
        <f t="shared" si="27"/>
        <v>1008.110534</v>
      </c>
      <c r="AA439" s="148">
        <f t="shared" si="27"/>
        <v>137.7105338</v>
      </c>
      <c r="AB439" s="148">
        <f t="shared" si="27"/>
        <v>1449.510534</v>
      </c>
      <c r="AC439" s="148">
        <f t="shared" si="27"/>
        <v>113.0105338</v>
      </c>
      <c r="AD439" s="148">
        <f t="shared" si="27"/>
        <v>289.0105338</v>
      </c>
      <c r="AE439" s="148">
        <f t="shared" si="27"/>
        <v>186.1105338</v>
      </c>
      <c r="AF439" s="148">
        <f t="shared" si="27"/>
        <v>113.0105338</v>
      </c>
      <c r="AG439" s="148">
        <f t="shared" si="27"/>
        <v>113.0105338</v>
      </c>
      <c r="AH439" s="148">
        <f t="shared" si="27"/>
        <v>113.0105338</v>
      </c>
      <c r="AI439" s="148">
        <f t="shared" si="27"/>
        <v>739.0105338</v>
      </c>
      <c r="AJ439" s="148">
        <f t="shared" si="27"/>
        <v>113.0105338</v>
      </c>
      <c r="AK439" s="148">
        <f t="shared" si="27"/>
        <v>113.0105338</v>
      </c>
      <c r="AL439" s="148">
        <f t="shared" si="27"/>
        <v>160.7105338</v>
      </c>
      <c r="AM439" s="148">
        <f t="shared" si="27"/>
        <v>270.8105338</v>
      </c>
      <c r="AN439" s="148">
        <f t="shared" si="27"/>
        <v>242.1105338</v>
      </c>
      <c r="AO439" s="148">
        <f t="shared" si="27"/>
        <v>113.0105338</v>
      </c>
      <c r="AP439" s="148">
        <f t="shared" si="27"/>
        <v>113.0105338</v>
      </c>
      <c r="AQ439" s="148">
        <f t="shared" si="27"/>
        <v>288.5105338</v>
      </c>
      <c r="AR439" s="148">
        <f t="shared" si="27"/>
        <v>113.0105338</v>
      </c>
      <c r="AS439" s="148">
        <f t="shared" si="27"/>
        <v>113.0105338</v>
      </c>
      <c r="AT439" s="148">
        <f t="shared" si="27"/>
        <v>113.0105338</v>
      </c>
      <c r="AU439" s="148">
        <f t="shared" si="27"/>
        <v>113.0105338</v>
      </c>
      <c r="AV439" s="148">
        <f t="shared" si="27"/>
        <v>138.0105338</v>
      </c>
      <c r="AW439" s="148">
        <f t="shared" si="27"/>
        <v>151.8105338</v>
      </c>
      <c r="AX439" s="148">
        <f t="shared" si="27"/>
        <v>419.7105338</v>
      </c>
      <c r="AY439" s="148">
        <f t="shared" si="27"/>
        <v>154.2105338</v>
      </c>
      <c r="AZ439" s="148">
        <f t="shared" si="27"/>
        <v>355.7105338</v>
      </c>
      <c r="BA439" s="148">
        <f t="shared" si="27"/>
        <v>539.7105338</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2.568307813</v>
      </c>
      <c r="D441" s="176">
        <f t="shared" si="28"/>
        <v>2.622198579</v>
      </c>
      <c r="E441" s="176">
        <f t="shared" si="28"/>
        <v>1.1885728</v>
      </c>
      <c r="F441" s="176">
        <f t="shared" si="28"/>
        <v>0.4856957534</v>
      </c>
      <c r="G441" s="176">
        <f t="shared" si="28"/>
        <v>0.4667585829</v>
      </c>
      <c r="H441" s="176">
        <f t="shared" si="28"/>
        <v>0.3246768999</v>
      </c>
      <c r="I441" s="176">
        <f t="shared" si="28"/>
        <v>0.2522420614</v>
      </c>
      <c r="J441" s="176">
        <f t="shared" si="28"/>
        <v>0.1859706988</v>
      </c>
      <c r="K441" s="176">
        <f t="shared" si="28"/>
        <v>0.2038332759</v>
      </c>
      <c r="L441" s="176">
        <f t="shared" si="28"/>
        <v>0.2119788601</v>
      </c>
      <c r="M441" s="176">
        <f t="shared" si="28"/>
        <v>0.01815909738</v>
      </c>
      <c r="N441" s="176">
        <f t="shared" si="28"/>
        <v>0.2098173628</v>
      </c>
      <c r="O441" s="176">
        <f t="shared" si="28"/>
        <v>0.2145198422</v>
      </c>
      <c r="P441" s="176">
        <f t="shared" si="28"/>
        <v>0.2583677528</v>
      </c>
      <c r="Q441" s="176">
        <f t="shared" si="28"/>
        <v>0.04681550377</v>
      </c>
      <c r="R441" s="176">
        <f t="shared" si="28"/>
        <v>0.04844562108</v>
      </c>
      <c r="S441" s="176">
        <f t="shared" si="28"/>
        <v>0</v>
      </c>
      <c r="T441" s="176">
        <f t="shared" si="28"/>
        <v>0</v>
      </c>
      <c r="U441" s="176">
        <f t="shared" si="28"/>
        <v>1.374438678</v>
      </c>
      <c r="V441" s="176">
        <f t="shared" si="28"/>
        <v>1.503302477</v>
      </c>
      <c r="W441" s="176">
        <f t="shared" si="28"/>
        <v>1.761714587</v>
      </c>
      <c r="X441" s="176">
        <f t="shared" si="28"/>
        <v>0.3808698102</v>
      </c>
      <c r="Y441" s="176">
        <f t="shared" si="28"/>
        <v>0.6119145624</v>
      </c>
      <c r="Z441" s="176">
        <f t="shared" si="28"/>
        <v>0.4088473204</v>
      </c>
      <c r="AA441" s="176">
        <f t="shared" si="28"/>
        <v>0.4540872821</v>
      </c>
      <c r="AB441" s="176">
        <f t="shared" si="28"/>
        <v>0.1471085325</v>
      </c>
      <c r="AC441" s="176">
        <f t="shared" si="28"/>
        <v>0.1500351445</v>
      </c>
      <c r="AD441" s="176">
        <f t="shared" si="28"/>
        <v>0.1072283294</v>
      </c>
      <c r="AE441" s="176">
        <f t="shared" si="28"/>
        <v>0.08996403841</v>
      </c>
      <c r="AF441" s="176">
        <f t="shared" si="28"/>
        <v>0.2611712902</v>
      </c>
      <c r="AG441" s="176">
        <f t="shared" si="28"/>
        <v>0.2663670939</v>
      </c>
      <c r="AH441" s="176">
        <f t="shared" si="28"/>
        <v>0.2716662641</v>
      </c>
      <c r="AI441" s="176">
        <f t="shared" si="28"/>
        <v>0.1110347642</v>
      </c>
      <c r="AJ441" s="176">
        <f t="shared" si="28"/>
        <v>0.3000453958</v>
      </c>
      <c r="AK441" s="176">
        <f t="shared" si="28"/>
        <v>0.441730875</v>
      </c>
      <c r="AL441" s="176">
        <f t="shared" si="28"/>
        <v>3.300723678</v>
      </c>
      <c r="AM441" s="176">
        <f t="shared" si="28"/>
        <v>4.659743258</v>
      </c>
      <c r="AN441" s="176">
        <f t="shared" si="28"/>
        <v>5.154846153</v>
      </c>
      <c r="AO441" s="176">
        <f t="shared" si="28"/>
        <v>2.464497525</v>
      </c>
      <c r="AP441" s="176">
        <f t="shared" si="28"/>
        <v>1.041637477</v>
      </c>
      <c r="AQ441" s="176">
        <f t="shared" si="28"/>
        <v>0.8347430439</v>
      </c>
      <c r="AR441" s="176">
        <f t="shared" si="28"/>
        <v>0.5901269812</v>
      </c>
      <c r="AS441" s="176">
        <f t="shared" si="28"/>
        <v>0.4934445874</v>
      </c>
      <c r="AT441" s="176">
        <f t="shared" si="28"/>
        <v>0.4428598123</v>
      </c>
      <c r="AU441" s="176">
        <f t="shared" si="28"/>
        <v>0.5632086563</v>
      </c>
      <c r="AV441" s="176">
        <f t="shared" si="28"/>
        <v>0.5804219713</v>
      </c>
      <c r="AW441" s="176">
        <f t="shared" si="28"/>
        <v>0.3516674098</v>
      </c>
      <c r="AX441" s="176">
        <f t="shared" si="28"/>
        <v>0.7218987836</v>
      </c>
      <c r="AY441" s="176">
        <f t="shared" si="28"/>
        <v>0.6755804109</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0.2057033718</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1.581131829</v>
      </c>
      <c r="D444" s="177">
        <f>IF(E$438&gt;0,('Assumptions (NG)'!$V$16*Model!E$438*'Assumptions (NG)'!C$2)/10^9,0)+if(E$439&gt;0,('Assumptions (NG)'!$V$16*Model!E$439*'Assumptions (NG)'!C$3)/10^9,0)</f>
        <v>1.581131829</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0.781472612</v>
      </c>
      <c r="D445" s="177">
        <f>IF(F$438&gt;0,('Assumptions (NG)'!$V$16*Model!F$438*'Assumptions (NG)'!C$2)/10^9,0)+if(F$439&gt;0,('Assumptions (NG)'!$V$16*Model!F$439*'Assumptions (NG)'!C$3)/10^9,0)</f>
        <v>0.781472612</v>
      </c>
      <c r="E445" s="177">
        <f>IF(F$438&gt;0,('Assumptions (NG)'!$V$16*Model!F$438*'Assumptions (NG)'!D$2)/10^9,0)+if(F$439&gt;0,('Assumptions (NG)'!$V$16*Model!F$439*'Assumptions (NG)'!D$3)/10^9,0)</f>
        <v>0.781472612</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0.2595941386</v>
      </c>
      <c r="E446" s="177">
        <f>IF(G$438&gt;0,('Assumptions (NG)'!$V$16*Model!G$438*'Assumptions (NG)'!D$2)/10^9,0)+if(G$439&gt;0,('Assumptions (NG)'!$V$16*Model!G$439*'Assumptions (NG)'!D$3)/10^9,0)</f>
        <v>0.2595941386</v>
      </c>
      <c r="F446" s="177">
        <f>IF(G$438&gt;0,('Assumptions (NG)'!$V$16*Model!G$438*'Assumptions (NG)'!E$2)/10^9,0)+if(G$439&gt;0,('Assumptions (NG)'!$V$16*Model!G$439*'Assumptions (NG)'!E$3)/10^9,0)</f>
        <v>0.2595941386</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0.1475060498</v>
      </c>
      <c r="F447" s="177">
        <f>IF(H$438&gt;0,('Assumptions (NG)'!$V$16*Model!H$438*'Assumptions (NG)'!E$2)/10^9,0)+if(H$439&gt;0,('Assumptions (NG)'!$V$16*Model!H$439*'Assumptions (NG)'!E$3)/10^9,0)</f>
        <v>0.1475060498</v>
      </c>
      <c r="G447" s="177">
        <f>IF(H$438&gt;0,('Assumptions (NG)'!$V$16*Model!H$438*'Assumptions (NG)'!F$2)/10^9,0)+if(H$439&gt;0,('Assumptions (NG)'!$V$16*Model!H$439*'Assumptions (NG)'!F$3)/10^9,0)</f>
        <v>0.1475060498</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0.078595565</v>
      </c>
      <c r="G448" s="177">
        <f>IF(I$438&gt;0,('Assumptions (NG)'!$V$16*Model!I$438*'Assumptions (NG)'!F$2)/10^9,0)+if(I$439&gt;0,('Assumptions (NG)'!$V$16*Model!I$439*'Assumptions (NG)'!F$3)/10^9,0)</f>
        <v>0.078595565</v>
      </c>
      <c r="H448" s="177">
        <f>IF(I$438&gt;0,('Assumptions (NG)'!$V$16*Model!I$438*'Assumptions (NG)'!G$2)/10^9,0)+if(I$439&gt;0,('Assumptions (NG)'!$V$16*Model!I$439*'Assumptions (NG)'!G$3)/10^9,0)</f>
        <v>0.07993096919</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0.2406569681</v>
      </c>
      <c r="H449" s="177">
        <f>IF(J$438&gt;0,('Assumptions (NG)'!$V$16*Model!J$438*'Assumptions (NG)'!G$2)/10^9,0)+if(J$439&gt;0,('Assumptions (NG)'!$V$16*Model!J$439*'Assumptions (NG)'!G$3)/10^9,0)</f>
        <v>0.2447459307</v>
      </c>
      <c r="I449" s="177">
        <f>IF(J$438&gt;0,('Assumptions (NG)'!$V$16*Model!J$438*'Assumptions (NG)'!H$2)/10^9,0)+if(J$439&gt;0,('Assumptions (NG)'!$V$16*Model!J$439*'Assumptions (NG)'!H$3)/10^9,0)</f>
        <v>0.2522420614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v>
      </c>
      <c r="I450" s="177">
        <f>IF(K$438&gt;0,('Assumptions (NG)'!$V$16*Model!K$438*'Assumptions (NG)'!H$2)/10^9,0)+if(K$439&gt;0,('Assumptions (NG)'!$V$16*Model!K$439*'Assumptions (NG)'!H$3)/10^9,0)</f>
        <v>0</v>
      </c>
      <c r="J450" s="177">
        <f>IF(K$438&gt;0,('Assumptions (NG)'!$V$16*Model!K$438*'Assumptions (NG)'!I$2)/10^9,0)+if(K$439&gt;0,('Assumptions (NG)'!$V$16*Model!K$439*'Assumptions (NG)'!I$3)/10^9,0)</f>
        <v>0</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v>
      </c>
      <c r="J451" s="177">
        <f>IF(L$438&gt;0,('Assumptions (NG)'!$V$16*Model!L$438*'Assumptions (NG)'!I$2)/10^9,0)+if(L$439&gt;0,('Assumptions (NG)'!$V$16*Model!L$439*'Assumptions (NG)'!I$3)/10^9,0)</f>
        <v>0</v>
      </c>
      <c r="K451" s="177">
        <f>IF(L$438&gt;0,('Assumptions (NG)'!$V$16*Model!L$438*'Assumptions (NG)'!J$2)/10^9,0)+if(L$439&gt;0,('Assumptions (NG)'!$V$16*Model!L$439*'Assumptions (NG)'!J$3)/10^9,0)</f>
        <v>0</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0.1859706988</v>
      </c>
      <c r="K452" s="177">
        <f>IF(M$438&gt;0,('Assumptions (NG)'!$V$16*Model!M$438*'Assumptions (NG)'!J$2)/10^9,0)+if(M$439&gt;0,('Assumptions (NG)'!$V$16*Model!M$439*'Assumptions (NG)'!J$3)/10^9,0)</f>
        <v>0.1906584244</v>
      </c>
      <c r="L452" s="177">
        <f>IF(M$438&gt;0,('Assumptions (NG)'!$V$16*Model!M$438*'Assumptions (NG)'!K$2)/10^9,0)+if(M$439&gt;0,('Assumptions (NG)'!$V$16*Model!M$439*'Assumptions (NG)'!K$3)/10^9,0)</f>
        <v>0.1982775152</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0.01317485153</v>
      </c>
      <c r="L453" s="177">
        <f>IF(N$438&gt;0,('Assumptions (NG)'!$V$16*Model!N$438*'Assumptions (NG)'!K$2)/10^9,0)+if(N$439&gt;0,('Assumptions (NG)'!$V$16*Model!N$439*'Assumptions (NG)'!K$3)/10^9,0)</f>
        <v>0.01370134487</v>
      </c>
      <c r="M453" s="177">
        <f>IF(N$438&gt;0,('Assumptions (NG)'!$V$16*Model!N$438*'Assumptions (NG)'!L$2)/10^9,0)+if(N$439&gt;0,('Assumptions (NG)'!$V$16*Model!N$439*'Assumptions (NG)'!L$3)/10^9,0)</f>
        <v>0.0139670707</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v>
      </c>
      <c r="M454" s="177">
        <f>IF(O$438&gt;0,('Assumptions (NG)'!$V$16*Model!O$438*'Assumptions (NG)'!L$2)/10^9,0)+if(O$439&gt;0,('Assumptions (NG)'!$V$16*Model!O$439*'Assumptions (NG)'!L$3)/10^9,0)</f>
        <v>0</v>
      </c>
      <c r="N454" s="177">
        <f>IF(O$438&gt;0,('Assumptions (NG)'!$V$16*Model!O$438*'Assumptions (NG)'!M$2)/10^9,0)+if(O$439&gt;0,('Assumptions (NG)'!$V$16*Model!O$439*'Assumptions (NG)'!M$3)/10^9,0)</f>
        <v>0</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0.004192026678</v>
      </c>
      <c r="N455" s="177">
        <f>IF(P$438&gt;0,('Assumptions (NG)'!$V$16*Model!P$438*'Assumptions (NG)'!M$2)/10^9,0)+if(P$439&gt;0,('Assumptions (NG)'!$V$16*Model!P$439*'Assumptions (NG)'!M$3)/10^9,0)</f>
        <v>0.004272858849</v>
      </c>
      <c r="O455" s="215">
        <f>IF(P$438&gt;0,('Assumptions (NG)'!$V$16*Model!P$438*'Assumptions (NG)'!N$2)/10^9,0)+if(P$439&gt;0,('Assumptions (NG)'!$V$16*Model!P$439*'Assumptions (NG)'!N$3)/10^9,0)</f>
        <v>0.004368623235</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0.2055445039</v>
      </c>
      <c r="O456" s="215">
        <f>IF(Q$438&gt;0,('Assumptions (NG)'!$V$16*Model!Q$438*'Assumptions (NG)'!N$2)/10^9,0)+if(Q$439&gt;0,('Assumptions (NG)'!$V$16*Model!Q$439*'Assumptions (NG)'!N$3)/10^9,0)</f>
        <v>0.210151219</v>
      </c>
      <c r="P456" s="215">
        <f>IF(Q$438&gt;0,('Assumptions (NG)'!$V$16*Model!Q$438*'Assumptions (NG)'!O$2)/10^9,0)+if(Q$439&gt;0,('Assumptions (NG)'!$V$16*Model!Q$439*'Assumptions (NG)'!O$3)/10^9,0)</f>
        <v>0.2121362154</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v>
      </c>
      <c r="P457" s="215">
        <f>IF(R$438&gt;0,('Assumptions (NG)'!$V$16*Model!R$438*'Assumptions (NG)'!O$2)/10^9,0)+if(R$439&gt;0,('Assumptions (NG)'!$V$16*Model!R$439*'Assumptions (NG)'!O$3)/10^9,0)</f>
        <v>0</v>
      </c>
      <c r="Q457" s="215">
        <f>IF(R$438&gt;0,('Assumptions (NG)'!$V$16*Model!R$438*'Assumptions (NG)'!P$2)/10^9,0)+if(R$439&gt;0,('Assumptions (NG)'!$V$16*Model!R$439*'Assumptions (NG)'!P$3)/10^9,0)</f>
        <v>0</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0.04623153734</v>
      </c>
      <c r="Q458" s="215">
        <f>IF(S$438&gt;0,('Assumptions (NG)'!$V$16*Model!S$438*'Assumptions (NG)'!P$2)/10^9,0)+if(S$439&gt;0,('Assumptions (NG)'!$V$16*Model!S$439*'Assumptions (NG)'!P$3)/10^9,0)</f>
        <v>0.04681550377</v>
      </c>
      <c r="R458" s="215">
        <f>IF(S$438&gt;0,('Assumptions (NG)'!$V$16*Model!S$438*'Assumptions (NG)'!Q$2)/10^9,0)+if(S$439&gt;0,('Assumptions (NG)'!$V$16*Model!S$439*'Assumptions (NG)'!Q$3)/10^9,0)</f>
        <v>0.04844562108</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v>
      </c>
      <c r="S460" s="215">
        <f>IF(U$438&gt;0,('Assumptions (NG)'!$V$16*Model!U$438*'Assumptions (NG)'!R$2)/10^9,0)+if(U$439&gt;0,('Assumptions (NG)'!$V$16*Model!U$439*'Assumptions (NG)'!R$3)/10^9,0)</f>
        <v>0</v>
      </c>
      <c r="T460" s="215">
        <f>IF(U$438&gt;0,('Assumptions (NG)'!$V$16*Model!U$438*'Assumptions (NG)'!S$2)/10^9,0)+if(U$439&gt;0,('Assumptions (NG)'!$V$16*Model!U$439*'Assumptions (NG)'!S$3)/10^9,0)</f>
        <v>0</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1.374438678</v>
      </c>
      <c r="V463" s="215">
        <f>IF(X$438&gt;0,('Assumptions (NG)'!$V$16*Model!X$438*'Assumptions (NG)'!U$2)/10^9,0)+if(X$439&gt;0,('Assumptions (NG)'!$V$16*Model!X$439*'Assumptions (NG)'!U$3)/10^9,0)</f>
        <v>1.391799685</v>
      </c>
      <c r="W463" s="215">
        <f>IF(X$438&gt;0,('Assumptions (NG)'!$V$16*Model!X$438*'Assumptions (NG)'!V$2)/10^9,0)+if(X$439&gt;0,('Assumptions (NG)'!$V$16*Model!X$439*'Assumptions (NG)'!V$3)/10^9,0)</f>
        <v>1.419488479</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0.1115027913</v>
      </c>
      <c r="W464" s="215">
        <f>IF(Y$438&gt;0,('Assumptions (NG)'!$V$16*Model!Y$438*'Assumptions (NG)'!V$2)/10^9,0)+if(Y$439&gt;0,('Assumptions (NG)'!$V$16*Model!Y$439*'Assumptions (NG)'!V$3)/10^9,0)</f>
        <v>0.1137210543</v>
      </c>
      <c r="X464" s="215">
        <f>IF(Y$438&gt;0,('Assumptions (NG)'!$V$16*Model!Y$438*'Assumptions (NG)'!W$2)/10^9,0)+if(Y$439&gt;0,('Assumptions (NG)'!$V$16*Model!Y$439*'Assumptions (NG)'!W$3)/10^9,0)</f>
        <v>0.115983448</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0.2285050543</v>
      </c>
      <c r="X465" s="215">
        <f>IF(Z$438&gt;0,('Assumptions (NG)'!$V$16*Model!Z$438*'Assumptions (NG)'!W$2)/10^9,0)+if(Z$439&gt;0,('Assumptions (NG)'!$V$16*Model!Z$439*'Assumptions (NG)'!W$3)/10^9,0)</f>
        <v>0.2330509881</v>
      </c>
      <c r="Y465" s="215">
        <f>IF(Z$438&gt;0,('Assumptions (NG)'!$V$16*Model!Z$438*'Assumptions (NG)'!X$2)/10^9,0)+if(Z$439&gt;0,('Assumptions (NG)'!$V$16*Model!Z$439*'Assumptions (NG)'!X$3)/10^9,0)</f>
        <v>0.2376873598</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0.03183537409</v>
      </c>
      <c r="Y466" s="215">
        <f>IF(AA$438&gt;0,('Assumptions (NG)'!$V$16*Model!AA$438*'Assumptions (NG)'!X$2)/10^9,0)+if(AA$439&gt;0,('Assumptions (NG)'!$V$16*Model!AA$439*'Assumptions (NG)'!X$3)/10^9,0)</f>
        <v>0.03246871458</v>
      </c>
      <c r="Z466" s="215">
        <f>IF(AA$438&gt;0,('Assumptions (NG)'!$V$16*Model!AA$438*'Assumptions (NG)'!Y$2)/10^9,0)+if(AA$439&gt;0,('Assumptions (NG)'!$V$16*Model!AA$439*'Assumptions (NG)'!Y$3)/10^9,0)</f>
        <v>0.03311465489</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0.341758488</v>
      </c>
      <c r="Z467" s="215">
        <f>IF(AB$438&gt;0,('Assumptions (NG)'!$V$16*Model!AB$438*'Assumptions (NG)'!Y$2)/10^9,0)+if(AB$439&gt;0,('Assumptions (NG)'!$V$16*Model!AB$439*'Assumptions (NG)'!Y$3)/10^9,0)</f>
        <v>0.3485575125</v>
      </c>
      <c r="AA467" s="215">
        <f>IF(AB$438&gt;0,('Assumptions (NG)'!$V$16*Model!AB$438*'Assumptions (NG)'!Z$2)/10^9,0)+if(AB$439&gt;0,('Assumptions (NG)'!$V$16*Model!AB$439*'Assumptions (NG)'!Z$3)/10^9,0)</f>
        <v>0.3554917984</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0.027175153</v>
      </c>
      <c r="AA468" s="215">
        <f>IF(AC$438&gt;0,('Assumptions (NG)'!$V$16*Model!AC$438*'Assumptions (NG)'!Z$2)/10^9,0)+if(AC$439&gt;0,('Assumptions (NG)'!$V$16*Model!AC$439*'Assumptions (NG)'!Z$3)/10^9,0)</f>
        <v>0.02771578194</v>
      </c>
      <c r="AB468" s="215">
        <f>IF(AC$438&gt;0,('Assumptions (NG)'!$V$16*Model!AC$438*'Assumptions (NG)'!AA$2)/10^9,0)+if(AC$439&gt;0,('Assumptions (NG)'!$V$16*Model!AC$439*'Assumptions (NG)'!AA$3)/10^9,0)</f>
        <v>0.02826716629</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0.07087970181</v>
      </c>
      <c r="AB469" s="215">
        <f>IF(AD$438&gt;0,('Assumptions (NG)'!$V$16*Model!AD$438*'Assumptions (NG)'!AA$2)/10^9,0)+if(AD$439&gt;0,('Assumptions (NG)'!$V$16*Model!AD$439*'Assumptions (NG)'!AA$3)/10^9,0)</f>
        <v>0.07228979942</v>
      </c>
      <c r="AC469" s="215">
        <f>IF(AD$438&gt;0,('Assumptions (NG)'!$V$16*Model!AD$438*'Assumptions (NG)'!AB$2)/10^9,0)+if(AD$439&gt;0,('Assumptions (NG)'!$V$16*Model!AD$439*'Assumptions (NG)'!AB$3)/10^9,0)</f>
        <v>0.07372794985</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0.04655156675</v>
      </c>
      <c r="AC470" s="215">
        <f>IF(AE$438&gt;0,('Assumptions (NG)'!$V$16*Model!AE$438*'Assumptions (NG)'!AB$2)/10^9,0)+if(AE$439&gt;0,('Assumptions (NG)'!$V$16*Model!AE$439*'Assumptions (NG)'!AB$3)/10^9,0)</f>
        <v>0.04747767467</v>
      </c>
      <c r="AD470" s="215">
        <f>IF(AE$438&gt;0,('Assumptions (NG)'!$V$16*Model!AE$438*'Assumptions (NG)'!AC$2)/10^9,0)+if(AE$439&gt;0,('Assumptions (NG)'!$V$16*Model!AE$439*'Assumptions (NG)'!AC$3)/10^9,0)</f>
        <v>0.0484222068</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0.02882952001</v>
      </c>
      <c r="AD471" s="215">
        <f>IF(AF$438&gt;0,('Assumptions (NG)'!$V$16*Model!AF$438*'Assumptions (NG)'!AC$2)/10^9,0)+if(AF$439&gt;0,('Assumptions (NG)'!$V$16*Model!AF$439*'Assumptions (NG)'!AC$3)/10^9,0)</f>
        <v>0.02940306132</v>
      </c>
      <c r="AE471" s="215">
        <f>IF(AF$438&gt;0,('Assumptions (NG)'!$V$16*Model!AF$438*'Assumptions (NG)'!AD$2)/10^9,0)+if(AF$439&gt;0,('Assumptions (NG)'!$V$16*Model!AF$439*'Assumptions (NG)'!AD$3)/10^9,0)</f>
        <v>0.0299880128</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0.02940306132</v>
      </c>
      <c r="AE472" s="215">
        <f>IF(AG$438&gt;0,('Assumptions (NG)'!$V$16*Model!AG$438*'Assumptions (NG)'!AD$2)/10^9,0)+if(AG$439&gt;0,('Assumptions (NG)'!$V$16*Model!AG$439*'Assumptions (NG)'!AD$3)/10^9,0)</f>
        <v>0.0299880128</v>
      </c>
      <c r="AF472" s="215">
        <f>IF(AG$438&gt;0,('Assumptions (NG)'!$V$16*Model!AG$438*'Assumptions (NG)'!AE$2)/10^9,0)+if(AG$439&gt;0,('Assumptions (NG)'!$V$16*Model!AG$439*'Assumptions (NG)'!AE$3)/10^9,0)</f>
        <v>0.03058460145</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0.0299880128</v>
      </c>
      <c r="AF473" s="215">
        <f>IF(AH$438&gt;0,('Assumptions (NG)'!$V$16*Model!AH$438*'Assumptions (NG)'!AE$2)/10^9,0)+if(AH$439&gt;0,('Assumptions (NG)'!$V$16*Model!AH$439*'Assumptions (NG)'!AE$3)/10^9,0)</f>
        <v>0.03058460145</v>
      </c>
      <c r="AG473" s="215">
        <f>IF(AH$438&gt;0,('Assumptions (NG)'!$V$16*Model!AH$438*'Assumptions (NG)'!AF$2)/10^9,0)+if(AH$439&gt;0,('Assumptions (NG)'!$V$16*Model!AH$439*'Assumptions (NG)'!AF$3)/10^9,0)</f>
        <v>0.03119305877</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0.2000020873</v>
      </c>
      <c r="AG474" s="215">
        <f>IF(AI$438&gt;0,('Assumptions (NG)'!$V$16*Model!AI$438*'Assumptions (NG)'!AF$2)/10^9,0)+if(AI$439&gt;0,('Assumptions (NG)'!$V$16*Model!AI$439*'Assumptions (NG)'!AF$3)/10^9,0)</f>
        <v>0.2039809763</v>
      </c>
      <c r="AH474" s="215">
        <f>IF(AI$438&gt;0,('Assumptions (NG)'!$V$16*Model!AI$438*'Assumptions (NG)'!AG$2)/10^9,0)+if(AI$439&gt;0,('Assumptions (NG)'!$V$16*Model!AI$439*'Assumptions (NG)'!AG$3)/10^9,0)</f>
        <v>0.2080390223</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0.03119305877</v>
      </c>
      <c r="AH475" s="215">
        <f>IF(AJ$438&gt;0,('Assumptions (NG)'!$V$16*Model!AJ$438*'Assumptions (NG)'!AG$2)/10^9,0)+if(AJ$439&gt;0,('Assumptions (NG)'!$V$16*Model!AJ$439*'Assumptions (NG)'!AG$3)/10^9,0)</f>
        <v>0.03181362088</v>
      </c>
      <c r="AI475" s="215">
        <f>IF(AJ$438&gt;0,('Assumptions (NG)'!$V$16*Model!AJ$438*'Assumptions (NG)'!AH$2)/10^9,0)+if(AJ$439&gt;0,('Assumptions (NG)'!$V$16*Model!AJ$439*'Assumptions (NG)'!AH$3)/10^9,0)</f>
        <v>0.03244652861</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0.03181362088</v>
      </c>
      <c r="AI476" s="215">
        <f>IF(AK$438&gt;0,('Assumptions (NG)'!$V$16*Model!AK$438*'Assumptions (NG)'!AH$2)/10^9,0)+if(AK$439&gt;0,('Assumptions (NG)'!$V$16*Model!AK$439*'Assumptions (NG)'!AH$3)/10^9,0)</f>
        <v>0.03244652861</v>
      </c>
      <c r="AJ476" s="215">
        <f>IF(AK$438&gt;0,('Assumptions (NG)'!$V$16*Model!AK$438*'Assumptions (NG)'!AI$2)/10^9,0)+if(AK$439&gt;0,('Assumptions (NG)'!$V$16*Model!AK$439*'Assumptions (NG)'!AI$3)/10^9,0)</f>
        <v>0.03309202755</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0.04614170696</v>
      </c>
      <c r="AJ477" s="215">
        <f>IF(AL$438&gt;0,('Assumptions (NG)'!$V$16*Model!AL$438*'Assumptions (NG)'!AI$2)/10^9,0)+if(AL$439&gt;0,('Assumptions (NG)'!$V$16*Model!AL$439*'Assumptions (NG)'!AI$3)/10^9,0)</f>
        <v>0.04705966103</v>
      </c>
      <c r="AK477" s="215">
        <f>IF(AL$438&gt;0,('Assumptions (NG)'!$V$16*Model!AL$438*'Assumptions (NG)'!AJ$2)/10^9,0)+if(AL$439&gt;0,('Assumptions (NG)'!$V$16*Model!AL$439*'Assumptions (NG)'!AJ$3)/10^9,0)</f>
        <v>0.0479958771</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0.2198937072</v>
      </c>
      <c r="AK478" s="215">
        <f>IF(AM$438&gt;0,('Assumptions (NG)'!$V$16*Model!AM$438*'Assumptions (NG)'!AJ$2)/10^9,0)+if(AM$439&gt;0,('Assumptions (NG)'!$V$16*Model!AM$439*'Assumptions (NG)'!AJ$3)/10^9,0)</f>
        <v>0.2242683248</v>
      </c>
      <c r="AL478" s="215">
        <f>IF(AM$438&gt;0,('Assumptions (NG)'!$V$16*Model!AM$438*'Assumptions (NG)'!AK$2)/10^9,0)+if(AM$439&gt;0,('Assumptions (NG)'!$V$16*Model!AM$439*'Assumptions (NG)'!AK$3)/10^9,0)</f>
        <v>0.2287299721</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0.1694666731</v>
      </c>
      <c r="AL479" s="215">
        <f>IF(AN$438&gt;0,('Assumptions (NG)'!$V$16*Model!AN$438*'Assumptions (NG)'!AK$2)/10^9,0)+if(AN$439&gt;0,('Assumptions (NG)'!$V$16*Model!AN$439*'Assumptions (NG)'!AK$3)/10^9,0)</f>
        <v>0.1728380833</v>
      </c>
      <c r="AM479" s="215">
        <f>IF(AN$438&gt;0,('Assumptions (NG)'!$V$16*Model!AN$438*'Assumptions (NG)'!AL$2)/10^9,0)+if(AN$439&gt;0,('Assumptions (NG)'!$V$16*Model!AN$439*'Assumptions (NG)'!AL$3)/10^9,0)</f>
        <v>0.1762765652</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2.899155622</v>
      </c>
      <c r="AM480" s="215">
        <f>IF(AO$438&gt;0,('Assumptions (NG)'!$V$16*Model!AO$438*'Assumptions (NG)'!AL$2)/10^9,0)+if(AO$439&gt;0,('Assumptions (NG)'!$V$16*Model!AO$439*'Assumptions (NG)'!AL$3)/10^9,0)</f>
        <v>2.956832113</v>
      </c>
      <c r="AN480" s="215">
        <f>IF(AO$438&gt;0,('Assumptions (NG)'!$V$16*Model!AO$438*'Assumptions (NG)'!AM$2)/10^9,0)+if(AO$439&gt;0,('Assumptions (NG)'!$V$16*Model!AO$439*'Assumptions (NG)'!AM$3)/10^9,0)</f>
        <v>3.015656033</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1.526634581</v>
      </c>
      <c r="AN481" s="215">
        <f>IF(AP$438&gt;0,('Assumptions (NG)'!$V$16*Model!AP$438*'Assumptions (NG)'!AM$2)/10^9,0)+if(AP$439&gt;0,('Assumptions (NG)'!$V$16*Model!AP$439*'Assumptions (NG)'!AM$3)/10^9,0)</f>
        <v>1.557005811</v>
      </c>
      <c r="AO481" s="215">
        <f>IF(AP$438&gt;0,('Assumptions (NG)'!$V$16*Model!AP$438*'Assumptions (NG)'!AN$2)/10^9,0)+if(AP$439&gt;0,('Assumptions (NG)'!$V$16*Model!AP$439*'Assumptions (NG)'!AN$3)/10^9,0)</f>
        <v>1.587981255</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0.5821843092</v>
      </c>
      <c r="AO482" s="215">
        <f>IF(AQ$438&gt;0,('Assumptions (NG)'!$V$16*Model!AQ$438*'Assumptions (NG)'!AN$2)/10^9,0)+if(AQ$439&gt;0,('Assumptions (NG)'!$V$16*Model!AQ$439*'Assumptions (NG)'!AN$3)/10^9,0)</f>
        <v>0.593766422</v>
      </c>
      <c r="AP482" s="215">
        <f>IF(AQ$438&gt;0,('Assumptions (NG)'!$V$16*Model!AQ$438*'Assumptions (NG)'!AO$2)/10^9,0)+if(AQ$439&gt;0,('Assumptions (NG)'!$V$16*Model!AQ$439*'Assumptions (NG)'!AO$3)/10^9,0)</f>
        <v>0.6055789522</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0.282749848</v>
      </c>
      <c r="AP483" s="215">
        <f>IF(AR$438&gt;0,('Assumptions (NG)'!$V$16*Model!AR$438*'Assumptions (NG)'!AO$2)/10^9,0)+if(AR$439&gt;0,('Assumptions (NG)'!$V$16*Model!AR$439*'Assumptions (NG)'!AO$3)/10^9,0)</f>
        <v>0.2883749406</v>
      </c>
      <c r="AQ483" s="215">
        <f>IF(AR$438&gt;0,('Assumptions (NG)'!$V$16*Model!AR$438*'Assumptions (NG)'!AP$2)/10^9,0)+if(AR$439&gt;0,('Assumptions (NG)'!$V$16*Model!AR$439*'Assumptions (NG)'!AP$3)/10^9,0)</f>
        <v>0.2941119401</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0.1476835838</v>
      </c>
      <c r="AQ484" s="215">
        <f>IF(AS$438&gt;0,('Assumptions (NG)'!$V$16*Model!AS$438*'Assumptions (NG)'!AP$2)/10^9,0)+if(AS$439&gt;0,('Assumptions (NG)'!$V$16*Model!AS$439*'Assumptions (NG)'!AP$3)/10^9,0)</f>
        <v>0.1506216361</v>
      </c>
      <c r="AR484" s="215">
        <f>IF(AS$438&gt;0,('Assumptions (NG)'!$V$16*Model!AS$438*'Assumptions (NG)'!AQ$2)/10^9,0)+if(AS$439&gt;0,('Assumptions (NG)'!$V$16*Model!AS$439*'Assumptions (NG)'!AQ$3)/10^9,0)</f>
        <v>0.1536181387</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0.3900094677</v>
      </c>
      <c r="AR485" s="215">
        <f>IF(AT$438&gt;0,('Assumptions (NG)'!$V$16*Model!AT$438*'Assumptions (NG)'!AQ$2)/10^9,0)+if(AT$439&gt;0,('Assumptions (NG)'!$V$16*Model!AT$439*'Assumptions (NG)'!AQ$3)/10^9,0)</f>
        <v>0.3977684086</v>
      </c>
      <c r="AS485" s="215">
        <f>IF(AT$438&gt;0,('Assumptions (NG)'!$V$16*Model!AT$438*'Assumptions (NG)'!AR$2)/10^9,0)+if(AT$439&gt;0,('Assumptions (NG)'!$V$16*Model!AT$439*'Assumptions (NG)'!AR$3)/10^9,0)</f>
        <v>0.4056817078</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0.03874043391</v>
      </c>
      <c r="AS486" s="215">
        <f>IF(AU$438&gt;0,('Assumptions (NG)'!$V$16*Model!AU$438*'Assumptions (NG)'!AR$2)/10^9,0)+if(AU$439&gt;0,('Assumptions (NG)'!$V$16*Model!AU$439*'Assumptions (NG)'!AR$3)/10^9,0)</f>
        <v>0.0395111453</v>
      </c>
      <c r="AT486" s="215">
        <f>IF(AU$438&gt;0,('Assumptions (NG)'!$V$16*Model!AU$438*'Assumptions (NG)'!AS$2)/10^9,0)+if(AU$439&gt;0,('Assumptions (NG)'!$V$16*Model!AU$439*'Assumptions (NG)'!AS$3)/10^9,0)</f>
        <v>0.04029718941</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0.04825173434</v>
      </c>
      <c r="AT487" s="215">
        <f>IF(AV$438&gt;0,('Assumptions (NG)'!$V$16*Model!AV$438*'Assumptions (NG)'!AS$2)/10^9,0)+if(AV$439&gt;0,('Assumptions (NG)'!$V$16*Model!AV$439*'Assumptions (NG)'!AS$3)/10^9,0)</f>
        <v>0.0492116658</v>
      </c>
      <c r="AU487" s="215">
        <f>IF(AV$438&gt;0,('Assumptions (NG)'!$V$16*Model!AV$438*'Assumptions (NG)'!AT$2)/10^9,0)+if(AV$439&gt;0,('Assumptions (NG)'!$V$16*Model!AV$439*'Assumptions (NG)'!AT$3)/10^9,0)</f>
        <v>0.05019069436</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0.3533509571</v>
      </c>
      <c r="AU488" s="215">
        <f>IF(AW$438&gt;0,('Assumptions (NG)'!$V$16*Model!AW$438*'Assumptions (NG)'!AT$2)/10^9,0)+if(AW$439&gt;0,('Assumptions (NG)'!$V$16*Model!AW$439*'Assumptions (NG)'!AT$3)/10^9,0)</f>
        <v>0.3603806049</v>
      </c>
      <c r="AV488" s="215">
        <f>IF(AW$438&gt;0,('Assumptions (NG)'!$V$16*Model!AW$438*'Assumptions (NG)'!AU$2)/10^9,0)+if(AW$439&gt;0,('Assumptions (NG)'!$V$16*Model!AW$439*'Assumptions (NG)'!AU$3)/10^9,0)</f>
        <v>0.3675501022</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0.1526373571</v>
      </c>
      <c r="AV489" s="215">
        <f>IF(AX$438&gt;0,('Assumptions (NG)'!$V$16*Model!AX$438*'Assumptions (NG)'!AU$2)/10^9,0)+if(AX$439&gt;0,('Assumptions (NG)'!$V$16*Model!AX$439*'Assumptions (NG)'!AU$3)/10^9,0)</f>
        <v>0.1556739609</v>
      </c>
      <c r="AW489" s="215">
        <f>IF(AX$438&gt;0,('Assumptions (NG)'!$V$16*Model!AX$438*'Assumptions (NG)'!AV$2)/10^9,0)+if(AX$439&gt;0,('Assumptions (NG)'!$V$16*Model!AX$439*'Assumptions (NG)'!AV$3)/10^9,0)</f>
        <v>0.1587709756</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0.05719790824</v>
      </c>
      <c r="AW490" s="215">
        <f>IF(AY$438&gt;0,('Assumptions (NG)'!$V$16*Model!AY$438*'Assumptions (NG)'!AV$2)/10^9,0)+if(AY$439&gt;0,('Assumptions (NG)'!$V$16*Model!AY$439*'Assumptions (NG)'!AV$3)/10^9,0)</f>
        <v>0.05833581701</v>
      </c>
      <c r="AX490" s="215">
        <f>IF(AY$438&gt;0,('Assumptions (NG)'!$V$16*Model!AY$438*'Assumptions (NG)'!AW$2)/10^9,0)+if(AY$439&gt;0,('Assumptions (NG)'!$V$16*Model!AY$439*'Assumptions (NG)'!AW$3)/10^9,0)</f>
        <v>0.0594963636</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0.1345606172</v>
      </c>
      <c r="AX491" s="215">
        <f>IF(AZ$438&gt;0,('Assumptions (NG)'!$V$16*Model!AZ$438*'Assumptions (NG)'!AW$2)/10^9,0)+if(AZ$439&gt;0,('Assumptions (NG)'!$V$16*Model!AZ$439*'Assumptions (NG)'!AW$3)/10^9,0)</f>
        <v>0.1372375981</v>
      </c>
      <c r="AY491" s="216">
        <f>IF(AZ$438&gt;0,('Assumptions (NG)'!$V$16*Model!AZ$438*'Assumptions (NG)'!AX$2)/10^9,0)+if(AZ$439&gt;0,('Assumptions (NG)'!$V$16*Model!AZ$439*'Assumptions (NG)'!AX$3)/10^9,0)</f>
        <v>0.1399678354</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0.5251648219</v>
      </c>
      <c r="AY492" s="216">
        <f>IF(BA$438&gt;0,('Assumptions (NG)'!$V$16*Model!BA$438*'Assumptions (NG)'!AX$2)/10^9,0)+if(BA$439&gt;0,('Assumptions (NG)'!$V$16*Model!BA$439*'Assumptions (NG)'!AX$3)/10^9,0)</f>
        <v>0.5356125755</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1.669400078</v>
      </c>
      <c r="D493" s="176">
        <f>'Assumptions (NG)'!$V$7*Model!D441</f>
        <v>1.704429077</v>
      </c>
      <c r="E493" s="176">
        <f>'Assumptions (NG)'!$V$7*Model!E441</f>
        <v>0.7725723203</v>
      </c>
      <c r="F493" s="176">
        <f>'Assumptions (NG)'!$V$7*Model!F441</f>
        <v>0.3157022397</v>
      </c>
      <c r="G493" s="176">
        <f>'Assumptions (NG)'!$V$7*Model!G441</f>
        <v>0.3033930789</v>
      </c>
      <c r="H493" s="176">
        <f>'Assumptions (NG)'!$V$7*Model!H441</f>
        <v>0.2110399849</v>
      </c>
      <c r="I493" s="176">
        <f>'Assumptions (NG)'!$V$7*Model!I441</f>
        <v>0.1639573399</v>
      </c>
      <c r="J493" s="176">
        <f>'Assumptions (NG)'!$V$7*Model!J441</f>
        <v>0.1208809542</v>
      </c>
      <c r="K493" s="176">
        <f>'Assumptions (NG)'!$V$7*Model!K441</f>
        <v>0.1324916293</v>
      </c>
      <c r="L493" s="176">
        <f>'Assumptions (NG)'!$V$7*Model!L441</f>
        <v>0.137786259</v>
      </c>
      <c r="M493" s="176">
        <f>'Assumptions (NG)'!$V$7*Model!M441</f>
        <v>0.0118034133</v>
      </c>
      <c r="N493" s="176">
        <f>'Assumptions (NG)'!$V$7*Model!N441</f>
        <v>0.1363812858</v>
      </c>
      <c r="O493" s="176">
        <f>'Assumptions (NG)'!$V$7*Model!O441</f>
        <v>0.1394378975</v>
      </c>
      <c r="P493" s="176">
        <f>'Assumptions (NG)'!$V$7*Model!P441</f>
        <v>0.1679390393</v>
      </c>
      <c r="Q493" s="176">
        <f>'Assumptions (NG)'!$V$7*Model!Q441</f>
        <v>0.03043007745</v>
      </c>
      <c r="R493" s="176">
        <f>'Assumptions (NG)'!$V$7*Model!R441</f>
        <v>0.0314896537</v>
      </c>
      <c r="S493" s="176">
        <f>'Assumptions (NG)'!$V$7*Model!S441</f>
        <v>0</v>
      </c>
      <c r="T493" s="176">
        <f>'Assumptions (NG)'!$V$7*Model!T441</f>
        <v>0</v>
      </c>
      <c r="U493" s="176">
        <f>'Assumptions (NG)'!$V$7*Model!U441</f>
        <v>0.8933851408</v>
      </c>
      <c r="V493" s="176">
        <f>'Assumptions (NG)'!$V$7*Model!V441</f>
        <v>0.9771466098</v>
      </c>
      <c r="W493" s="176">
        <f>'Assumptions (NG)'!$V$7*Model!W441</f>
        <v>1.145114482</v>
      </c>
      <c r="X493" s="176">
        <f>'Assumptions (NG)'!$V$7*Model!X441</f>
        <v>0.2475653766</v>
      </c>
      <c r="Y493" s="176">
        <f>'Assumptions (NG)'!$V$7*Model!Y441</f>
        <v>0.3977444655</v>
      </c>
      <c r="Z493" s="176">
        <f>'Assumptions (NG)'!$V$7*Model!Z441</f>
        <v>0.2657507582</v>
      </c>
      <c r="AA493" s="176">
        <f>'Assumptions (NG)'!$V$7*Model!AA441</f>
        <v>0.2951567334</v>
      </c>
      <c r="AB493" s="176">
        <f>'Assumptions (NG)'!$V$7*Model!AB441</f>
        <v>0.0956205461</v>
      </c>
      <c r="AC493" s="176">
        <f>'Assumptions (NG)'!$V$7*Model!AC441</f>
        <v>0.09752284394</v>
      </c>
      <c r="AD493" s="176">
        <f>'Assumptions (NG)'!$V$7*Model!AD441</f>
        <v>0.06969841414</v>
      </c>
      <c r="AE493" s="176">
        <f>'Assumptions (NG)'!$V$7*Model!AE441</f>
        <v>0.05847662496</v>
      </c>
      <c r="AF493" s="176">
        <f>'Assumptions (NG)'!$V$7*Model!AF441</f>
        <v>0.1697613386</v>
      </c>
      <c r="AG493" s="176">
        <f>'Assumptions (NG)'!$V$7*Model!AG441</f>
        <v>0.173138611</v>
      </c>
      <c r="AH493" s="176">
        <f>'Assumptions (NG)'!$V$7*Model!AH441</f>
        <v>0.1765830716</v>
      </c>
      <c r="AI493" s="176">
        <f>'Assumptions (NG)'!$V$7*Model!AI441</f>
        <v>0.07217259672</v>
      </c>
      <c r="AJ493" s="176">
        <f>'Assumptions (NG)'!$V$7*Model!AJ441</f>
        <v>0.1950295073</v>
      </c>
      <c r="AK493" s="176">
        <f>'Assumptions (NG)'!$V$7*Model!AK441</f>
        <v>0.2871250688</v>
      </c>
      <c r="AL493" s="176">
        <f>'Assumptions (NG)'!$V$7*Model!AL441</f>
        <v>2.145470391</v>
      </c>
      <c r="AM493" s="176">
        <f>'Assumptions (NG)'!$V$7*Model!AM441</f>
        <v>3.028833118</v>
      </c>
      <c r="AN493" s="176">
        <f>'Assumptions (NG)'!$V$7*Model!AN441</f>
        <v>3.35065</v>
      </c>
      <c r="AO493" s="176">
        <f>'Assumptions (NG)'!$V$7*Model!AO441</f>
        <v>1.601923391</v>
      </c>
      <c r="AP493" s="176">
        <f>'Assumptions (NG)'!$V$7*Model!AP441</f>
        <v>0.6770643598</v>
      </c>
      <c r="AQ493" s="176">
        <f>'Assumptions (NG)'!$V$7*Model!AQ441</f>
        <v>0.5425829785</v>
      </c>
      <c r="AR493" s="176">
        <f>'Assumptions (NG)'!$V$7*Model!AR441</f>
        <v>0.3835825378</v>
      </c>
      <c r="AS493" s="176">
        <f>'Assumptions (NG)'!$V$7*Model!AS441</f>
        <v>0.3207389818</v>
      </c>
      <c r="AT493" s="176">
        <f>'Assumptions (NG)'!$V$7*Model!AT441</f>
        <v>0.287858878</v>
      </c>
      <c r="AU493" s="176">
        <f>'Assumptions (NG)'!$V$7*Model!AU441</f>
        <v>0.3660856266</v>
      </c>
      <c r="AV493" s="176">
        <f>'Assumptions (NG)'!$V$7*Model!AV441</f>
        <v>0.3772742814</v>
      </c>
      <c r="AW493" s="176">
        <f>'Assumptions (NG)'!$V$7*Model!AW441</f>
        <v>0.2285838164</v>
      </c>
      <c r="AX493" s="176">
        <f>'Assumptions (NG)'!$V$7*Model!AX441</f>
        <v>0.4692342093</v>
      </c>
      <c r="AY493" s="176">
        <f>'Assumptions (NG)'!$V$7*Model!AY441</f>
        <v>0.4391272671</v>
      </c>
      <c r="AZ493" s="176">
        <f>'Assumptions (NG)'!$V$7*Model!AZ441</f>
        <v>0</v>
      </c>
      <c r="BA493" s="176">
        <f>'Assumptions (NG)'!$V$7*Model!BA441</f>
        <v>0</v>
      </c>
    </row>
    <row r="494" ht="15.75" customHeight="1">
      <c r="A494" s="207" t="s">
        <v>54</v>
      </c>
      <c r="B494" s="150" t="s">
        <v>351</v>
      </c>
      <c r="C494" s="176">
        <f>'Assumptions (NG)'!$V$8*Model!C441</f>
        <v>0.8989077344</v>
      </c>
      <c r="D494" s="176">
        <f>'Assumptions (NG)'!$V$8*Model!D441</f>
        <v>0.9177695028</v>
      </c>
      <c r="E494" s="176">
        <f>'Assumptions (NG)'!$V$8*Model!E441</f>
        <v>0.4160004802</v>
      </c>
      <c r="F494" s="176">
        <f>'Assumptions (NG)'!$V$8*Model!F441</f>
        <v>0.1699935137</v>
      </c>
      <c r="G494" s="176">
        <f>'Assumptions (NG)'!$V$8*Model!G441</f>
        <v>0.163365504</v>
      </c>
      <c r="H494" s="176">
        <f>'Assumptions (NG)'!$V$8*Model!H441</f>
        <v>0.113636915</v>
      </c>
      <c r="I494" s="176">
        <f>'Assumptions (NG)'!$V$8*Model!I441</f>
        <v>0.08828472148</v>
      </c>
      <c r="J494" s="176">
        <f>'Assumptions (NG)'!$V$8*Model!J441</f>
        <v>0.06508974459</v>
      </c>
      <c r="K494" s="176">
        <f>'Assumptions (NG)'!$V$8*Model!K441</f>
        <v>0.07134164656</v>
      </c>
      <c r="L494" s="176">
        <f>'Assumptions (NG)'!$V$8*Model!L441</f>
        <v>0.07419260103</v>
      </c>
      <c r="M494" s="176">
        <f>'Assumptions (NG)'!$V$8*Model!M441</f>
        <v>0.006355684083</v>
      </c>
      <c r="N494" s="176">
        <f>'Assumptions (NG)'!$V$8*Model!N441</f>
        <v>0.07343607698</v>
      </c>
      <c r="O494" s="176">
        <f>'Assumptions (NG)'!$V$8*Model!O441</f>
        <v>0.07508194479</v>
      </c>
      <c r="P494" s="176">
        <f>'Assumptions (NG)'!$V$8*Model!P441</f>
        <v>0.09042871347</v>
      </c>
      <c r="Q494" s="176">
        <f>'Assumptions (NG)'!$V$8*Model!Q441</f>
        <v>0.01638542632</v>
      </c>
      <c r="R494" s="176">
        <f>'Assumptions (NG)'!$V$8*Model!R441</f>
        <v>0.01695596738</v>
      </c>
      <c r="S494" s="176">
        <f>'Assumptions (NG)'!$V$8*Model!S441</f>
        <v>0</v>
      </c>
      <c r="T494" s="176">
        <f>'Assumptions (NG)'!$V$8*Model!T441</f>
        <v>0</v>
      </c>
      <c r="U494" s="176">
        <f>'Assumptions (NG)'!$V$8*Model!U441</f>
        <v>0.4810535373</v>
      </c>
      <c r="V494" s="176">
        <f>'Assumptions (NG)'!$V$8*Model!V441</f>
        <v>0.5261558668</v>
      </c>
      <c r="W494" s="176">
        <f>'Assumptions (NG)'!$V$8*Model!W441</f>
        <v>0.6166001056</v>
      </c>
      <c r="X494" s="176">
        <f>'Assumptions (NG)'!$V$8*Model!X441</f>
        <v>0.1333044336</v>
      </c>
      <c r="Y494" s="176">
        <f>'Assumptions (NG)'!$V$8*Model!Y441</f>
        <v>0.2141700968</v>
      </c>
      <c r="Z494" s="176">
        <f>'Assumptions (NG)'!$V$8*Model!Z441</f>
        <v>0.1430965621</v>
      </c>
      <c r="AA494" s="176">
        <f>'Assumptions (NG)'!$V$8*Model!AA441</f>
        <v>0.1589305487</v>
      </c>
      <c r="AB494" s="176">
        <f>'Assumptions (NG)'!$V$8*Model!AB441</f>
        <v>0.05148798636</v>
      </c>
      <c r="AC494" s="176">
        <f>'Assumptions (NG)'!$V$8*Model!AC441</f>
        <v>0.05251230058</v>
      </c>
      <c r="AD494" s="176">
        <f>'Assumptions (NG)'!$V$8*Model!AD441</f>
        <v>0.03752991531</v>
      </c>
      <c r="AE494" s="176">
        <f>'Assumptions (NG)'!$V$8*Model!AE441</f>
        <v>0.03148741344</v>
      </c>
      <c r="AF494" s="176">
        <f>'Assumptions (NG)'!$V$8*Model!AF441</f>
        <v>0.09140995158</v>
      </c>
      <c r="AG494" s="176">
        <f>'Assumptions (NG)'!$V$8*Model!AG441</f>
        <v>0.09322848285</v>
      </c>
      <c r="AH494" s="176">
        <f>'Assumptions (NG)'!$V$8*Model!AH441</f>
        <v>0.09508319242</v>
      </c>
      <c r="AI494" s="176">
        <f>'Assumptions (NG)'!$V$8*Model!AI441</f>
        <v>0.03886216746</v>
      </c>
      <c r="AJ494" s="176">
        <f>'Assumptions (NG)'!$V$8*Model!AJ441</f>
        <v>0.1050158885</v>
      </c>
      <c r="AK494" s="176">
        <f>'Assumptions (NG)'!$V$8*Model!AK441</f>
        <v>0.1546058063</v>
      </c>
      <c r="AL494" s="176">
        <f>'Assumptions (NG)'!$V$8*Model!AL441</f>
        <v>1.155253287</v>
      </c>
      <c r="AM494" s="176">
        <f>'Assumptions (NG)'!$V$8*Model!AM441</f>
        <v>1.63091014</v>
      </c>
      <c r="AN494" s="176">
        <f>'Assumptions (NG)'!$V$8*Model!AN441</f>
        <v>1.804196154</v>
      </c>
      <c r="AO494" s="176">
        <f>'Assumptions (NG)'!$V$8*Model!AO441</f>
        <v>0.8625741336</v>
      </c>
      <c r="AP494" s="176">
        <f>'Assumptions (NG)'!$V$8*Model!AP441</f>
        <v>0.3645731168</v>
      </c>
      <c r="AQ494" s="176">
        <f>'Assumptions (NG)'!$V$8*Model!AQ441</f>
        <v>0.2921600653</v>
      </c>
      <c r="AR494" s="176">
        <f>'Assumptions (NG)'!$V$8*Model!AR441</f>
        <v>0.2065444434</v>
      </c>
      <c r="AS494" s="176">
        <f>'Assumptions (NG)'!$V$8*Model!AS441</f>
        <v>0.1727056056</v>
      </c>
      <c r="AT494" s="176">
        <f>'Assumptions (NG)'!$V$8*Model!AT441</f>
        <v>0.1550009343</v>
      </c>
      <c r="AU494" s="176">
        <f>'Assumptions (NG)'!$V$8*Model!AU441</f>
        <v>0.1971230297</v>
      </c>
      <c r="AV494" s="176">
        <f>'Assumptions (NG)'!$V$8*Model!AV441</f>
        <v>0.20314769</v>
      </c>
      <c r="AW494" s="176">
        <f>'Assumptions (NG)'!$V$8*Model!AW441</f>
        <v>0.1230835934</v>
      </c>
      <c r="AX494" s="176">
        <f>'Assumptions (NG)'!$V$8*Model!AX441</f>
        <v>0.2526645742</v>
      </c>
      <c r="AY494" s="176">
        <f>'Assumptions (NG)'!$V$8*Model!AY441</f>
        <v>0.2364531438</v>
      </c>
      <c r="AZ494" s="176">
        <f>'Assumptions (NG)'!$V$8*Model!AZ441</f>
        <v>0</v>
      </c>
      <c r="BA494" s="176">
        <f>'Assumptions (NG)'!$V$8*Model!BA441</f>
        <v>0</v>
      </c>
    </row>
    <row r="495" ht="15.75" customHeight="1">
      <c r="A495" s="207" t="s">
        <v>359</v>
      </c>
      <c r="B495" s="150" t="s">
        <v>351</v>
      </c>
      <c r="C495" s="177">
        <f t="array" ref="C495">SUM(IF(ISERROR(C496:C546),"",C496:C546))</f>
        <v>-0.02951919893</v>
      </c>
      <c r="D495" s="177">
        <f t="array" ref="D495">SUM(IF(ISERROR(D496:D546),"",D496:D546))</f>
        <v>-0.07082354986</v>
      </c>
      <c r="E495" s="177">
        <f t="array" ref="E495">SUM(IF(ISERROR(E496:E546),"",E496:E546))</f>
        <v>-0.2999184432</v>
      </c>
      <c r="F495" s="177">
        <f t="array" ref="F495">SUM(IF(ISERROR(F496:F546),"",F496:F546))</f>
        <v>-0.430863788</v>
      </c>
      <c r="G495" s="177">
        <f t="array" ref="G495">SUM(IF(ISERROR(G496:G546),"",G496:G546))</f>
        <v>-0.4992796813</v>
      </c>
      <c r="H495" s="177">
        <f t="array" ref="H495">SUM(IF(ISERROR(H496:H546),"",H496:H546))</f>
        <v>-0.5583299663</v>
      </c>
      <c r="I495" s="177">
        <f t="array" ref="I495">SUM(IF(ISERROR(I496:I546),"",I496:I546))</f>
        <v>-0.6122938231</v>
      </c>
      <c r="J495" s="177">
        <f t="array" ref="J495">SUM(IF(ISERROR(J496:J546),"",J496:J546))</f>
        <v>-0.6970369801</v>
      </c>
      <c r="K495" s="177">
        <f t="array" ref="K495">SUM(IF(ISERROR(K496:K546),"",K496:K546))</f>
        <v>-0.7493147536</v>
      </c>
      <c r="L495" s="177">
        <f t="array" ref="L495">SUM(IF(ISERROR(L496:L546),"",L496:L546))</f>
        <v>-0.8055133601</v>
      </c>
      <c r="M495" s="177">
        <f t="array" ref="M495">SUM(IF(ISERROR(M496:M546),"",M496:M546))</f>
        <v>-0.8320914165</v>
      </c>
      <c r="N495" s="177">
        <f t="array" ref="N495">SUM(IF(ISERROR(N496:N546),"",N496:N546))</f>
        <v>-0.8168187461</v>
      </c>
      <c r="O495" s="177">
        <f t="array" ref="O495">SUM(IF(ISERROR(O496:O546),"",O496:O546))</f>
        <v>-0.4168560641</v>
      </c>
      <c r="P495" s="177">
        <f t="array" ref="P495">SUM(IF(ISERROR(P496:P546),"",P496:P546))</f>
        <v>-0.225505532</v>
      </c>
      <c r="Q495" s="177">
        <f t="array" ref="Q495">SUM(IF(ISERROR(Q496:Q546),"",Q496:Q546))</f>
        <v>-0.1968591953</v>
      </c>
      <c r="R495" s="177">
        <f t="array" ref="R495">SUM(IF(ISERROR(R496:R546),"",R496:R546))</f>
        <v>-0.1670964724</v>
      </c>
      <c r="S495" s="177">
        <f t="array" ref="S495">SUM(IF(ISERROR(S496:S546),"",S496:S546))</f>
        <v>-0.1628816847</v>
      </c>
      <c r="T495" s="177">
        <f t="array" ref="T495">SUM(IF(ISERROR(T496:T546),"",T496:T546))</f>
        <v>-0.09508625695</v>
      </c>
      <c r="U495" s="177">
        <f t="array" ref="U495">SUM(IF(ISERROR(U496:U546),"",U496:U546))</f>
        <v>-0.1022177262</v>
      </c>
      <c r="V495" s="177">
        <f t="array" ref="V495">SUM(IF(ISERROR(V496:V546),"",V496:V546))</f>
        <v>-0.1098840557</v>
      </c>
      <c r="W495" s="177">
        <f t="array" ref="W495">SUM(IF(ISERROR(W496:W546),"",W496:W546))</f>
        <v>-0.06246811952</v>
      </c>
      <c r="X495" s="177">
        <f t="array" ref="X495">SUM(IF(ISERROR(X496:X546),"",X496:X546))</f>
        <v>-0.3282406461</v>
      </c>
      <c r="Y495" s="177">
        <f t="array" ref="Y495">SUM(IF(ISERROR(Y496:Y546),"",Y496:Y546))</f>
        <v>-0.3769772486</v>
      </c>
      <c r="Z495" s="177">
        <f t="array" ref="Z495">SUM(IF(ISERROR(Z496:Z546),"",Z496:Z546))</f>
        <v>-0.452807549</v>
      </c>
      <c r="AA495" s="177">
        <f t="array" ref="AA495">SUM(IF(ISERROR(AA496:AA546),"",AA496:AA546))</f>
        <v>-0.4342011686</v>
      </c>
      <c r="AB495" s="177">
        <f t="array" ref="AB495">SUM(IF(ISERROR(AB496:AB546),"",AB496:AB546))</f>
        <v>-0.5406901504</v>
      </c>
      <c r="AC495" s="177">
        <f t="array" ref="AC495">SUM(IF(ISERROR(AC496:AC546),"",AC496:AC546))</f>
        <v>-0.5702834261</v>
      </c>
      <c r="AD495" s="177">
        <f t="array" ref="AD495">SUM(IF(ISERROR(AD496:AD546),"",AD496:AD546))</f>
        <v>-0.6283862805</v>
      </c>
      <c r="AE495" s="177">
        <f t="array" ref="AE495">SUM(IF(ISERROR(AE496:AE546),"",AE496:AE546))</f>
        <v>-0.6855845643</v>
      </c>
      <c r="AF495" s="177">
        <f t="array" ref="AF495">SUM(IF(ISERROR(AF496:AF546),"",AF496:AF546))</f>
        <v>-0.7432393611</v>
      </c>
      <c r="AG495" s="177">
        <f t="array" ref="AG495">SUM(IF(ISERROR(AG496:AG546),"",AG496:AG546))</f>
        <v>-0.8053423273</v>
      </c>
      <c r="AH495" s="177">
        <f t="array" ref="AH495">SUM(IF(ISERROR(AH496:AH546),"",AH496:AH546))</f>
        <v>-0.3218564013</v>
      </c>
      <c r="AI495" s="177">
        <f t="array" ref="AI495">SUM(IF(ISERROR(AI496:AI546),"",AI496:AI546))</f>
        <v>-0.3395478792</v>
      </c>
      <c r="AJ495" s="177">
        <f t="array" ref="AJ495">SUM(IF(ISERROR(AJ496:AJ546),"",AJ496:AJ546))</f>
        <v>-0.2698912451</v>
      </c>
      <c r="AK495" s="177">
        <f t="array" ref="AK495">SUM(IF(ISERROR(AK496:AK546),"",AK496:AK546))</f>
        <v>-0.2828219774</v>
      </c>
      <c r="AL495" s="177">
        <f t="array" ref="AL495">SUM(IF(ISERROR(AL496:AL546),"",AL496:AL546))</f>
        <v>-0.1616548049</v>
      </c>
      <c r="AM495" s="177">
        <f t="array" ref="AM495">SUM(IF(ISERROR(AM496:AM546),"",AM496:AM546))</f>
        <v>-0.1985840341</v>
      </c>
      <c r="AN495" s="177">
        <f t="array" ref="AN495">SUM(IF(ISERROR(AN496:AN546),"",AN496:AN546))</f>
        <v>-0.2111796173</v>
      </c>
      <c r="AO495" s="177">
        <f t="array" ref="AO495">SUM(IF(ISERROR(AO496:AO546),"",AO496:AO546))</f>
        <v>-0.616486113</v>
      </c>
      <c r="AP495" s="177">
        <f t="array" ref="AP495">SUM(IF(ISERROR(AP496:AP546),"",AP496:AP546))</f>
        <v>-0.8671695135</v>
      </c>
      <c r="AQ495" s="177">
        <f t="array" ref="AQ495">SUM(IF(ISERROR(AQ496:AQ546),"",AQ496:AQ546))</f>
        <v>-1.007873163</v>
      </c>
      <c r="AR495" s="177">
        <f t="array" ref="AR495">SUM(IF(ISERROR(AR496:AR546),"",AR496:AR546))</f>
        <v>-1.112613325</v>
      </c>
      <c r="AS495" s="177">
        <f t="array" ref="AS495">SUM(IF(ISERROR(AS496:AS546),"",AS496:AS546))</f>
        <v>-1.130479925</v>
      </c>
      <c r="AT495" s="177">
        <f t="array" ref="AT495">SUM(IF(ISERROR(AT496:AT546),"",AT496:AT546))</f>
        <v>-1.259069944</v>
      </c>
      <c r="AU495" s="177">
        <f t="array" ref="AU495">SUM(IF(ISERROR(AU496:AU546),"",AU496:AU546))</f>
        <v>-1.347697078</v>
      </c>
      <c r="AV495" s="177">
        <f t="array" ref="AV495">SUM(IF(ISERROR(AV496:AV546),"",AV496:AV546))</f>
        <v>-1.438640973</v>
      </c>
      <c r="AW495" s="177">
        <f t="array" ref="AW495">SUM(IF(ISERROR(AW496:AW546),"",AW496:AW546))</f>
        <v>-1.524224179</v>
      </c>
      <c r="AX495" s="177">
        <f t="array" ref="AX495">SUM(IF(ISERROR(AX496:AX546),"",AX496:AX546))</f>
        <v>-1.611167497</v>
      </c>
      <c r="AY495" s="177">
        <f t="array" ref="AY495">SUM(IF(ISERROR(AY496:AY546),"",AY496:AY546))</f>
        <v>-0.8988983913</v>
      </c>
      <c r="AZ495" s="177">
        <f t="array" ref="AZ495">SUM(IF(ISERROR(AZ496:AZ546),"",AZ496:AZ546))</f>
        <v>-0.5475608294</v>
      </c>
      <c r="BA495" s="177">
        <f t="array" ref="BA495">SUM(IF(ISERROR(BA496:BA546),"",BA496:BA546))</f>
        <v>-0.4952628557</v>
      </c>
      <c r="BB495" s="177">
        <f t="array" ref="BB495">SUM(IF(ISERROR(BB496:BB546),"",BB496:BB546))</f>
        <v>-0.4447753077</v>
      </c>
      <c r="BC495" s="177">
        <f t="array" ref="BC495">SUM(IF(ISERROR(BC496:BC546),"",BC496:BC546))</f>
        <v>-0.4295268997</v>
      </c>
      <c r="BD495" s="177">
        <f t="array" ref="BD495">SUM(IF(ISERROR(BD496:BD546),"",BD496:BD546))</f>
        <v>-0.3427988446</v>
      </c>
      <c r="BE495" s="177">
        <f t="array" ref="BE495">SUM(IF(ISERROR(BE496:BE546),"",BE496:BE546))</f>
        <v>-0.3512378706</v>
      </c>
      <c r="BF495" s="177">
        <f t="array" ref="BF495">SUM(IF(ISERROR(BF496:BF546),"",BF496:BF546))</f>
        <v>-0.3560695872</v>
      </c>
      <c r="BG495" s="177">
        <f t="array" ref="BG495">SUM(IF(ISERROR(BG496:BG546),"",BG496:BG546))</f>
        <v>-0.2719354332</v>
      </c>
      <c r="BH495" s="177">
        <f t="array" ref="BH495">SUM(IF(ISERROR(BH496:BH546),"",BH496:BH546))</f>
        <v>-0.2242832736</v>
      </c>
      <c r="BI495" s="177">
        <f t="array" ref="BI495">SUM(IF(ISERROR(BI496:BI546),"",BI496:BI546))</f>
        <v>-0.2156050983</v>
      </c>
      <c r="BJ495" s="177">
        <f t="array" ref="BJ495">SUM(IF(ISERROR(BJ496:BJ546),"",BJ496:BJ546))</f>
        <v>-0.1717869616</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-0.02951919893</v>
      </c>
      <c r="D496" s="177">
        <f>IF(Model!X$1&lt;='Assumptions (NG)'!$V$12, PPMT('Assumptions (NG)'!$V$9,Model!X$1,'Assumptions (NG)'!$V$12,'Assumptions (NG)'!$V$7*(Model!$C$438*'Assumptions (NG)'!$B$2+Model!$C$439*'Assumptions (NG)'!$B$3)/10^9),0)</f>
        <v>-0.03173313885</v>
      </c>
      <c r="E496" s="177">
        <f>IF(Model!Y$1&lt;='Assumptions (NG)'!$V$12, PPMT('Assumptions (NG)'!$V$9,Model!Y$1,'Assumptions (NG)'!$V$12,'Assumptions (NG)'!$V$7*(Model!$C$438*'Assumptions (NG)'!$B$2+Model!$C$439*'Assumptions (NG)'!$B$3)/10^9),0)</f>
        <v>-0.03411312427</v>
      </c>
      <c r="F496" s="177">
        <f>IF(Model!Z$1&lt;='Assumptions (NG)'!$V$12, PPMT('Assumptions (NG)'!$V$9,Model!Z$1,'Assumptions (NG)'!$V$12,'Assumptions (NG)'!$V$7*(Model!$C$438*'Assumptions (NG)'!$B$2+Model!$C$439*'Assumptions (NG)'!$B$3)/10^9),0)</f>
        <v>-0.03667160859</v>
      </c>
      <c r="G496" s="177">
        <f>IF(Model!AA$1&lt;='Assumptions (NG)'!$V$12, PPMT('Assumptions (NG)'!$V$9,Model!AA$1,'Assumptions (NG)'!$V$12,'Assumptions (NG)'!$V$7*(Model!$C$438*'Assumptions (NG)'!$B$2+Model!$C$439*'Assumptions (NG)'!$B$3)/10^9),0)</f>
        <v>-0.03942197923</v>
      </c>
      <c r="H496" s="177">
        <f>IF(Model!AB$1&lt;='Assumptions (NG)'!$V$12, PPMT('Assumptions (NG)'!$V$9,Model!AB$1,'Assumptions (NG)'!$V$12,'Assumptions (NG)'!$V$7*(Model!$C$438*'Assumptions (NG)'!$B$2+Model!$C$439*'Assumptions (NG)'!$B$3)/10^9),0)</f>
        <v>-0.04237862767</v>
      </c>
      <c r="I496" s="177">
        <f>IF(Model!AC$1&lt;='Assumptions (NG)'!$V$12, PPMT('Assumptions (NG)'!$V$9,Model!AC$1,'Assumptions (NG)'!$V$12,'Assumptions (NG)'!$V$7*(Model!$C$438*'Assumptions (NG)'!$B$2+Model!$C$439*'Assumptions (NG)'!$B$3)/10^9),0)</f>
        <v>-0.04555702475</v>
      </c>
      <c r="J496" s="177">
        <f>IF(Model!AD$1&lt;='Assumptions (NG)'!$V$12, PPMT('Assumptions (NG)'!$V$9,Model!AD$1,'Assumptions (NG)'!$V$12,'Assumptions (NG)'!$V$7*(Model!$C$438*'Assumptions (NG)'!$B$2+Model!$C$439*'Assumptions (NG)'!$B$3)/10^9),0)</f>
        <v>-0.0489738016</v>
      </c>
      <c r="K496" s="177">
        <f>IF(Model!AE$1&lt;='Assumptions (NG)'!$V$12, PPMT('Assumptions (NG)'!$V$9,Model!AE$1,'Assumptions (NG)'!$V$12,'Assumptions (NG)'!$V$7*(Model!$C$438*'Assumptions (NG)'!$B$2+Model!$C$439*'Assumptions (NG)'!$B$3)/10^9),0)</f>
        <v>-0.05264683672</v>
      </c>
      <c r="L496" s="177">
        <f>IF(Model!AF$1&lt;='Assumptions (NG)'!$V$12, PPMT('Assumptions (NG)'!$V$9,Model!AF$1,'Assumptions (NG)'!$V$12,'Assumptions (NG)'!$V$7*(Model!$C$438*'Assumptions (NG)'!$B$2+Model!$C$439*'Assumptions (NG)'!$B$3)/10^9),0)</f>
        <v>-0.05659534948</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-0.039090411</v>
      </c>
      <c r="E497" s="218">
        <f>IF(Model!X$1&lt;='Assumptions (NG)'!$V$12,PPMT('Assumptions (NG)'!$V$9,Model!X$1,'Assumptions (NG)'!$V$12,'Assumptions (NG)'!$V$7*Model!$D$438*AVERAGE('Assumptions (NG)'!$B$2)+ Model!$D$439*AVERAGE('Assumptions (NG)'!$B$3))/10^9,0)</f>
        <v>-0.04202219183</v>
      </c>
      <c r="F497" s="218">
        <f>IF(Model!Y$1&lt;='Assumptions (NG)'!$V$12,PPMT('Assumptions (NG)'!$V$9,Model!Y$1,'Assumptions (NG)'!$V$12,'Assumptions (NG)'!$V$7*Model!$D$438*AVERAGE('Assumptions (NG)'!$B$2)+ Model!$D$439*AVERAGE('Assumptions (NG)'!$B$3))/10^9,0)</f>
        <v>-0.04517385622</v>
      </c>
      <c r="G497" s="218">
        <f>IF(Model!Z$1&lt;='Assumptions (NG)'!$V$12,PPMT('Assumptions (NG)'!$V$9,Model!Z$1,'Assumptions (NG)'!$V$12,'Assumptions (NG)'!$V$7*Model!$D$438*AVERAGE('Assumptions (NG)'!$B$2)+ Model!$D$439*AVERAGE('Assumptions (NG)'!$B$3))/10^9,0)</f>
        <v>-0.04856189543</v>
      </c>
      <c r="H497" s="218">
        <f>IF(Model!AA$1&lt;='Assumptions (NG)'!$V$12,PPMT('Assumptions (NG)'!$V$9,Model!AA$1,'Assumptions (NG)'!$V$12,'Assumptions (NG)'!$V$7*Model!$D$438*AVERAGE('Assumptions (NG)'!$B$2)+ Model!$D$439*AVERAGE('Assumptions (NG)'!$B$3))/10^9,0)</f>
        <v>-0.05220403759</v>
      </c>
      <c r="I497" s="218">
        <f>IF(Model!AB$1&lt;='Assumptions (NG)'!$V$12,PPMT('Assumptions (NG)'!$V$9,Model!AB$1,'Assumptions (NG)'!$V$12,'Assumptions (NG)'!$V$7*Model!$D$438*AVERAGE('Assumptions (NG)'!$B$2)+ Model!$D$439*AVERAGE('Assumptions (NG)'!$B$3))/10^9,0)</f>
        <v>-0.05611934041</v>
      </c>
      <c r="J497" s="218">
        <f>IF(Model!AC$1&lt;='Assumptions (NG)'!$V$12,PPMT('Assumptions (NG)'!$V$9,Model!AC$1,'Assumptions (NG)'!$V$12,'Assumptions (NG)'!$V$7*Model!$D$438*AVERAGE('Assumptions (NG)'!$B$2)+ Model!$D$439*AVERAGE('Assumptions (NG)'!$B$3))/10^9,0)</f>
        <v>-0.06032829094</v>
      </c>
      <c r="K497" s="218">
        <f>IF(Model!AD$1&lt;='Assumptions (NG)'!$V$12,PPMT('Assumptions (NG)'!$V$9,Model!AD$1,'Assumptions (NG)'!$V$12,'Assumptions (NG)'!$V$7*Model!$D$438*AVERAGE('Assumptions (NG)'!$B$2)+ Model!$D$439*AVERAGE('Assumptions (NG)'!$B$3))/10^9,0)</f>
        <v>-0.06485291276</v>
      </c>
      <c r="L497" s="218">
        <f>IF(Model!AE$1&lt;='Assumptions (NG)'!$V$12,PPMT('Assumptions (NG)'!$V$9,Model!AE$1,'Assumptions (NG)'!$V$12,'Assumptions (NG)'!$V$7*Model!$D$438*AVERAGE('Assumptions (NG)'!$B$2)+ Model!$D$439*AVERAGE('Assumptions (NG)'!$B$3))/10^9,0)</f>
        <v>-0.06971688122</v>
      </c>
      <c r="M497" s="218">
        <f>IF(Model!AF$1&lt;='Assumptions (NG)'!$V$12,PPMT('Assumptions (NG)'!$V$9,Model!AF$1,'Assumptions (NG)'!$V$12,'Assumptions (NG)'!$V$7*Model!$D$438*AVERAGE('Assumptions (NG)'!$B$2)+ Model!$D$439*AVERAGE('Assumptions (NG)'!$B$3))/10^9,0)</f>
        <v>-0.07494564731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-0.2237831271</v>
      </c>
      <c r="F498" s="219">
        <f>IF(Model!X$1&lt;='Assumptions (NG)'!$V$12,PPMT('Assumptions (NG)'!$V$9,Model!X$1,'Assumptions (NG)'!$V$12,'Assumptions (NG)'!$V$7*Model!$E$438*AVERAGE('Assumptions (NG)'!$B$2:$C$2)+ Model!$E$439*AVERAGE('Assumptions (NG)'!$B$3:$C$3))/10^9,0)</f>
        <v>-0.2405668616</v>
      </c>
      <c r="G498" s="219">
        <f>IF(Model!Y$1&lt;='Assumptions (NG)'!$V$12,PPMT('Assumptions (NG)'!$V$9,Model!Y$1,'Assumptions (NG)'!$V$12,'Assumptions (NG)'!$V$7*Model!$E$438*AVERAGE('Assumptions (NG)'!$B$2:$C$2)+ Model!$E$439*AVERAGE('Assumptions (NG)'!$B$3:$C$3))/10^9,0)</f>
        <v>-0.2586093762</v>
      </c>
      <c r="H498" s="219">
        <f>IF(Model!Z$1&lt;='Assumptions (NG)'!$V$12,PPMT('Assumptions (NG)'!$V$9,Model!Z$1,'Assumptions (NG)'!$V$12,'Assumptions (NG)'!$V$7*Model!$E$438*AVERAGE('Assumptions (NG)'!$B$2:$C$2)+ Model!$E$439*AVERAGE('Assumptions (NG)'!$B$3:$C$3))/10^9,0)</f>
        <v>-0.2780050794</v>
      </c>
      <c r="I498" s="219">
        <f>IF(Model!AA$1&lt;='Assumptions (NG)'!$V$12,PPMT('Assumptions (NG)'!$V$9,Model!AA$1,'Assumptions (NG)'!$V$12,'Assumptions (NG)'!$V$7*Model!$E$438*AVERAGE('Assumptions (NG)'!$B$2:$C$2)+ Model!$E$439*AVERAGE('Assumptions (NG)'!$B$3:$C$3))/10^9,0)</f>
        <v>-0.2988554604</v>
      </c>
      <c r="J498" s="219">
        <f>IF(Model!AB$1&lt;='Assumptions (NG)'!$V$12,PPMT('Assumptions (NG)'!$V$9,Model!AB$1,'Assumptions (NG)'!$V$12,'Assumptions (NG)'!$V$7*Model!$E$438*AVERAGE('Assumptions (NG)'!$B$2:$C$2)+ Model!$E$439*AVERAGE('Assumptions (NG)'!$B$3:$C$3))/10^9,0)</f>
        <v>-0.3212696199</v>
      </c>
      <c r="K498" s="219">
        <f>IF(Model!AC$1&lt;='Assumptions (NG)'!$V$12,PPMT('Assumptions (NG)'!$V$9,Model!AC$1,'Assumptions (NG)'!$V$12,'Assumptions (NG)'!$V$7*Model!$E$438*AVERAGE('Assumptions (NG)'!$B$2:$C$2)+ Model!$E$439*AVERAGE('Assumptions (NG)'!$B$3:$C$3))/10^9,0)</f>
        <v>-0.3453648414</v>
      </c>
      <c r="L498" s="219">
        <f>IF(Model!AD$1&lt;='Assumptions (NG)'!$V$12,PPMT('Assumptions (NG)'!$V$9,Model!AD$1,'Assumptions (NG)'!$V$12,'Assumptions (NG)'!$V$7*Model!$E$438*AVERAGE('Assumptions (NG)'!$B$2:$C$2)+ Model!$E$439*AVERAGE('Assumptions (NG)'!$B$3:$C$3))/10^9,0)</f>
        <v>-0.3712672045</v>
      </c>
      <c r="M498" s="219">
        <f>IF(Model!AE$1&lt;='Assumptions (NG)'!$V$12,PPMT('Assumptions (NG)'!$V$9,Model!AE$1,'Assumptions (NG)'!$V$12,'Assumptions (NG)'!$V$7*Model!$E$438*AVERAGE('Assumptions (NG)'!$B$2:$C$2)+ Model!$E$439*AVERAGE('Assumptions (NG)'!$B$3:$C$3))/10^9,0)</f>
        <v>-0.3991122448</v>
      </c>
      <c r="N498" s="219">
        <f>IF(Model!AF$1&lt;='Assumptions (NG)'!$V$12,PPMT('Assumptions (NG)'!$V$9,Model!AF$1,'Assumptions (NG)'!$V$12,'Assumptions (NG)'!$V$7*Model!$E$438*AVERAGE('Assumptions (NG)'!$B$2:$C$2)+ Model!$E$439*AVERAGE('Assumptions (NG)'!$B$3:$C$3))/10^9,0)</f>
        <v>-0.4290456632</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-0.1084514616</v>
      </c>
      <c r="G499" s="219">
        <f>IF(Model!X$1&lt;='Assumptions (NG)'!$V$12,PPMT('Assumptions (NG)'!$V$9,Model!X$1,'Assumptions (NG)'!$V$12,'Assumptions (NG)'!$V$7*Model!$F$438*AVERAGE('Assumptions (NG)'!$B$2:$D$2)+ Model!$F$439*AVERAGE('Assumptions (NG)'!$B$3:$D$3))/10^9,0)</f>
        <v>-0.1165853212</v>
      </c>
      <c r="H499" s="219">
        <f>IF(Model!Y$1&lt;='Assumptions (NG)'!$V$12,PPMT('Assumptions (NG)'!$V$9,Model!Y$1,'Assumptions (NG)'!$V$12,'Assumptions (NG)'!$V$7*Model!$F$438*AVERAGE('Assumptions (NG)'!$B$2:$D$2)+ Model!$F$439*AVERAGE('Assumptions (NG)'!$B$3:$D$3))/10^9,0)</f>
        <v>-0.1253292203</v>
      </c>
      <c r="I499" s="219">
        <f>IF(Model!Z$1&lt;='Assumptions (NG)'!$V$12,PPMT('Assumptions (NG)'!$V$9,Model!Z$1,'Assumptions (NG)'!$V$12,'Assumptions (NG)'!$V$7*Model!$F$438*AVERAGE('Assumptions (NG)'!$B$2:$D$2)+ Model!$F$439*AVERAGE('Assumptions (NG)'!$B$3:$D$3))/10^9,0)</f>
        <v>-0.1347289118</v>
      </c>
      <c r="J499" s="219">
        <f>IF(Model!AA$1&lt;='Assumptions (NG)'!$V$12,PPMT('Assumptions (NG)'!$V$9,Model!AA$1,'Assumptions (NG)'!$V$12,'Assumptions (NG)'!$V$7*Model!$F$438*AVERAGE('Assumptions (NG)'!$B$2:$D$2)+ Model!$F$439*AVERAGE('Assumptions (NG)'!$B$3:$D$3))/10^9,0)</f>
        <v>-0.1448335802</v>
      </c>
      <c r="K499" s="219">
        <f>IF(Model!AB$1&lt;='Assumptions (NG)'!$V$12,PPMT('Assumptions (NG)'!$V$9,Model!AB$1,'Assumptions (NG)'!$V$12,'Assumptions (NG)'!$V$7*Model!$F$438*AVERAGE('Assumptions (NG)'!$B$2:$D$2)+ Model!$F$439*AVERAGE('Assumptions (NG)'!$B$3:$D$3))/10^9,0)</f>
        <v>-0.1556960987</v>
      </c>
      <c r="L499" s="219">
        <f>IF(Model!AC$1&lt;='Assumptions (NG)'!$V$12,PPMT('Assumptions (NG)'!$V$9,Model!AC$1,'Assumptions (NG)'!$V$12,'Assumptions (NG)'!$V$7*Model!$F$438*AVERAGE('Assumptions (NG)'!$B$2:$D$2)+ Model!$F$439*AVERAGE('Assumptions (NG)'!$B$3:$D$3))/10^9,0)</f>
        <v>-0.1673733062</v>
      </c>
      <c r="M499" s="219">
        <f>IF(Model!AD$1&lt;='Assumptions (NG)'!$V$12,PPMT('Assumptions (NG)'!$V$9,Model!AD$1,'Assumptions (NG)'!$V$12,'Assumptions (NG)'!$V$7*Model!$F$438*AVERAGE('Assumptions (NG)'!$B$2:$D$2)+ Model!$F$439*AVERAGE('Assumptions (NG)'!$B$3:$D$3))/10^9,0)</f>
        <v>-0.1799263041</v>
      </c>
      <c r="N499" s="219">
        <f>IF(Model!AE$1&lt;='Assumptions (NG)'!$V$12,PPMT('Assumptions (NG)'!$V$9,Model!AE$1,'Assumptions (NG)'!$V$12,'Assumptions (NG)'!$V$7*Model!$F$438*AVERAGE('Assumptions (NG)'!$B$2:$D$2)+ Model!$F$439*AVERAGE('Assumptions (NG)'!$B$3:$D$3))/10^9,0)</f>
        <v>-0.1934207769</v>
      </c>
      <c r="O499" s="219">
        <f>IF(Model!AF$1&lt;='Assumptions (NG)'!$V$12,PPMT('Assumptions (NG)'!$V$9,Model!AF$1,'Assumptions (NG)'!$V$12,'Assumptions (NG)'!$V$7*Model!$F$438*AVERAGE('Assumptions (NG)'!$B$2:$D$2)+ Model!$F$439*AVERAGE('Assumptions (NG)'!$B$3:$D$3))/10^9,0)</f>
        <v>-0.2079273352</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-0.03610110922</v>
      </c>
      <c r="H500" s="160">
        <f>IF(Model!X$1&lt;='Assumptions (NG)'!$V$12,PPMT('Assumptions (NG)'!$V$9,Model!X$1,'Assumptions (NG)'!$V$12,'Assumptions (NG)'!$V$7*Model!$G$438*AVERAGE('Assumptions (NG)'!$C$2:$E$2)+ Model!$G$439*AVERAGE('Assumptions (NG)'!$C$3:$E$3))/10^9,0)</f>
        <v>-0.03880869241</v>
      </c>
      <c r="I500" s="160">
        <f>IF(Model!Y$1&lt;='Assumptions (NG)'!$V$12,PPMT('Assumptions (NG)'!$V$9,Model!Y$1,'Assumptions (NG)'!$V$12,'Assumptions (NG)'!$V$7*Model!$G$438*AVERAGE('Assumptions (NG)'!$C$2:$E$2)+ Model!$G$439*AVERAGE('Assumptions (NG)'!$C$3:$E$3))/10^9,0)</f>
        <v>-0.04171934434</v>
      </c>
      <c r="J500" s="160">
        <f>IF(Model!Z$1&lt;='Assumptions (NG)'!$V$12,PPMT('Assumptions (NG)'!$V$9,Model!Z$1,'Assumptions (NG)'!$V$12,'Assumptions (NG)'!$V$7*Model!$G$438*AVERAGE('Assumptions (NG)'!$C$2:$E$2)+ Model!$G$439*AVERAGE('Assumptions (NG)'!$C$3:$E$3))/10^9,0)</f>
        <v>-0.04484829517</v>
      </c>
      <c r="K500" s="160">
        <f>IF(Model!AA$1&lt;='Assumptions (NG)'!$V$12,PPMT('Assumptions (NG)'!$V$9,Model!AA$1,'Assumptions (NG)'!$V$12,'Assumptions (NG)'!$V$7*Model!$G$438*AVERAGE('Assumptions (NG)'!$C$2:$E$2)+ Model!$G$439*AVERAGE('Assumptions (NG)'!$C$3:$E$3))/10^9,0)</f>
        <v>-0.04821191731</v>
      </c>
      <c r="L500" s="160">
        <f>IF(Model!AB$1&lt;='Assumptions (NG)'!$V$12,PPMT('Assumptions (NG)'!$V$9,Model!AB$1,'Assumptions (NG)'!$V$12,'Assumptions (NG)'!$V$7*Model!$G$438*AVERAGE('Assumptions (NG)'!$C$2:$E$2)+ Model!$G$439*AVERAGE('Assumptions (NG)'!$C$3:$E$3))/10^9,0)</f>
        <v>-0.0518278111</v>
      </c>
      <c r="M500" s="160">
        <f>IF(Model!AC$1&lt;='Assumptions (NG)'!$V$12,PPMT('Assumptions (NG)'!$V$9,Model!AC$1,'Assumptions (NG)'!$V$12,'Assumptions (NG)'!$V$7*Model!$G$438*AVERAGE('Assumptions (NG)'!$C$2:$E$2)+ Model!$G$439*AVERAGE('Assumptions (NG)'!$C$3:$E$3))/10^9,0)</f>
        <v>-0.05571489694</v>
      </c>
      <c r="N500" s="160">
        <f>IF(Model!AD$1&lt;='Assumptions (NG)'!$V$12,PPMT('Assumptions (NG)'!$V$9,Model!AD$1,'Assumptions (NG)'!$V$12,'Assumptions (NG)'!$V$7*Model!$G$438*AVERAGE('Assumptions (NG)'!$C$2:$E$2)+ Model!$G$439*AVERAGE('Assumptions (NG)'!$C$3:$E$3))/10^9,0)</f>
        <v>-0.05989351421</v>
      </c>
      <c r="O500" s="160">
        <f>IF(Model!AE$1&lt;='Assumptions (NG)'!$V$12,PPMT('Assumptions (NG)'!$V$9,Model!AE$1,'Assumptions (NG)'!$V$12,'Assumptions (NG)'!$V$7*Model!$G$438*AVERAGE('Assumptions (NG)'!$C$2:$E$2)+ Model!$G$439*AVERAGE('Assumptions (NG)'!$C$3:$E$3))/10^9,0)</f>
        <v>-0.06438552777</v>
      </c>
      <c r="P500" s="160">
        <f>IF(Model!AF$1&lt;='Assumptions (NG)'!$V$12,PPMT('Assumptions (NG)'!$V$9,Model!AF$1,'Assumptions (NG)'!$V$12,'Assumptions (NG)'!$V$7*Model!$G$438*AVERAGE('Assumptions (NG)'!$C$2:$E$2)+ Model!$G$439*AVERAGE('Assumptions (NG)'!$C$3:$E$3))/10^9,0)</f>
        <v>-0.06921444236</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-0.02160430889</v>
      </c>
      <c r="I501" s="160">
        <f>IF(Model!X$1&lt;='Assumptions (NG)'!$V$12,PPMT('Assumptions (NG)'!$V$9,Model!X$1,'Assumptions (NG)'!$V$12,'Assumptions (NG)'!$V$7*Model!$H$438*AVERAGE('Assumptions (NG)'!$D$2:$F$2)+ Model!$H$439*AVERAGE('Assumptions (NG)'!$D$3:$F$3))/10^9,0)</f>
        <v>-0.02322463206</v>
      </c>
      <c r="J501" s="160">
        <f>IF(Model!Y$1&lt;='Assumptions (NG)'!$V$12,PPMT('Assumptions (NG)'!$V$9,Model!Y$1,'Assumptions (NG)'!$V$12,'Assumptions (NG)'!$V$7*Model!$H$438*AVERAGE('Assumptions (NG)'!$D$2:$F$2)+ Model!$H$439*AVERAGE('Assumptions (NG)'!$D$3:$F$3))/10^9,0)</f>
        <v>-0.02496647946</v>
      </c>
      <c r="K501" s="160">
        <f>IF(Model!Z$1&lt;='Assumptions (NG)'!$V$12,PPMT('Assumptions (NG)'!$V$9,Model!Z$1,'Assumptions (NG)'!$V$12,'Assumptions (NG)'!$V$7*Model!$H$438*AVERAGE('Assumptions (NG)'!$D$2:$F$2)+ Model!$H$439*AVERAGE('Assumptions (NG)'!$D$3:$F$3))/10^9,0)</f>
        <v>-0.02683896542</v>
      </c>
      <c r="L501" s="160">
        <f>IF(Model!AA$1&lt;='Assumptions (NG)'!$V$12,PPMT('Assumptions (NG)'!$V$9,Model!AA$1,'Assumptions (NG)'!$V$12,'Assumptions (NG)'!$V$7*Model!$H$438*AVERAGE('Assumptions (NG)'!$D$2:$F$2)+ Model!$H$439*AVERAGE('Assumptions (NG)'!$D$3:$F$3))/10^9,0)</f>
        <v>-0.02885188783</v>
      </c>
      <c r="M501" s="160">
        <f>IF(Model!AB$1&lt;='Assumptions (NG)'!$V$12,PPMT('Assumptions (NG)'!$V$9,Model!AB$1,'Assumptions (NG)'!$V$12,'Assumptions (NG)'!$V$7*Model!$H$438*AVERAGE('Assumptions (NG)'!$D$2:$F$2)+ Model!$H$439*AVERAGE('Assumptions (NG)'!$D$3:$F$3))/10^9,0)</f>
        <v>-0.03101577942</v>
      </c>
      <c r="N501" s="160">
        <f>IF(Model!AC$1&lt;='Assumptions (NG)'!$V$12,PPMT('Assumptions (NG)'!$V$9,Model!AC$1,'Assumptions (NG)'!$V$12,'Assumptions (NG)'!$V$7*Model!$H$438*AVERAGE('Assumptions (NG)'!$D$2:$F$2)+ Model!$H$439*AVERAGE('Assumptions (NG)'!$D$3:$F$3))/10^9,0)</f>
        <v>-0.03334196288</v>
      </c>
      <c r="O501" s="160">
        <f>IF(Model!AD$1&lt;='Assumptions (NG)'!$V$12,PPMT('Assumptions (NG)'!$V$9,Model!AD$1,'Assumptions (NG)'!$V$12,'Assumptions (NG)'!$V$7*Model!$H$438*AVERAGE('Assumptions (NG)'!$D$2:$F$2)+ Model!$H$439*AVERAGE('Assumptions (NG)'!$D$3:$F$3))/10^9,0)</f>
        <v>-0.03584261009</v>
      </c>
      <c r="P501" s="160">
        <f>IF(Model!AE$1&lt;='Assumptions (NG)'!$V$12,PPMT('Assumptions (NG)'!$V$9,Model!AE$1,'Assumptions (NG)'!$V$12,'Assumptions (NG)'!$V$7*Model!$H$438*AVERAGE('Assumptions (NG)'!$D$2:$F$2)+ Model!$H$439*AVERAGE('Assumptions (NG)'!$D$3:$F$3))/10^9,0)</f>
        <v>-0.03853080585</v>
      </c>
      <c r="Q501" s="160">
        <f>IF(Model!AF$1&lt;='Assumptions (NG)'!$V$12,PPMT('Assumptions (NG)'!$V$9,Model!AF$1,'Assumptions (NG)'!$V$12,'Assumptions (NG)'!$V$7*Model!$H$438*AVERAGE('Assumptions (NG)'!$D$2:$F$2)+ Model!$H$439*AVERAGE('Assumptions (NG)'!$D$3:$F$3))/10^9,0)</f>
        <v>-0.04142061629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-0.01208910933</v>
      </c>
      <c r="J502" s="160">
        <f>IF(Model!X$1&lt;='Assumptions (NG)'!$V$12,PPMT('Assumptions (NG)'!$V$9,Model!X$1,'Assumptions (NG)'!$V$12,'Assumptions (NG)'!$V$7*Model!$I$438*AVERAGE('Assumptions (NG)'!$E$2:$G$2)+ Model!$I$439*AVERAGE('Assumptions (NG)'!$E$3:$G$3))/10^9,0)</f>
        <v>-0.01299579253</v>
      </c>
      <c r="K502" s="160">
        <f>IF(Model!Y$1&lt;='Assumptions (NG)'!$V$12,PPMT('Assumptions (NG)'!$V$9,Model!Y$1,'Assumptions (NG)'!$V$12,'Assumptions (NG)'!$V$7*Model!$I$438*AVERAGE('Assumptions (NG)'!$E$2:$G$2)+ Model!$I$439*AVERAGE('Assumptions (NG)'!$E$3:$G$3))/10^9,0)</f>
        <v>-0.01397047697</v>
      </c>
      <c r="L502" s="160">
        <f>IF(Model!Z$1&lt;='Assumptions (NG)'!$V$12,PPMT('Assumptions (NG)'!$V$9,Model!Z$1,'Assumptions (NG)'!$V$12,'Assumptions (NG)'!$V$7*Model!$I$438*AVERAGE('Assumptions (NG)'!$E$2:$G$2)+ Model!$I$439*AVERAGE('Assumptions (NG)'!$E$3:$G$3))/10^9,0)</f>
        <v>-0.01501826274</v>
      </c>
      <c r="M502" s="160">
        <f>IF(Model!AA$1&lt;='Assumptions (NG)'!$V$12,PPMT('Assumptions (NG)'!$V$9,Model!AA$1,'Assumptions (NG)'!$V$12,'Assumptions (NG)'!$V$7*Model!$I$438*AVERAGE('Assumptions (NG)'!$E$2:$G$2)+ Model!$I$439*AVERAGE('Assumptions (NG)'!$E$3:$G$3))/10^9,0)</f>
        <v>-0.01614463245</v>
      </c>
      <c r="N502" s="160">
        <f>IF(Model!AB$1&lt;='Assumptions (NG)'!$V$12,PPMT('Assumptions (NG)'!$V$9,Model!AB$1,'Assumptions (NG)'!$V$12,'Assumptions (NG)'!$V$7*Model!$I$438*AVERAGE('Assumptions (NG)'!$E$2:$G$2)+ Model!$I$439*AVERAGE('Assumptions (NG)'!$E$3:$G$3))/10^9,0)</f>
        <v>-0.01735547988</v>
      </c>
      <c r="O502" s="160">
        <f>IF(Model!AC$1&lt;='Assumptions (NG)'!$V$12,PPMT('Assumptions (NG)'!$V$9,Model!AC$1,'Assumptions (NG)'!$V$12,'Assumptions (NG)'!$V$7*Model!$I$438*AVERAGE('Assumptions (NG)'!$E$2:$G$2)+ Model!$I$439*AVERAGE('Assumptions (NG)'!$E$3:$G$3))/10^9,0)</f>
        <v>-0.01865714087</v>
      </c>
      <c r="P502" s="160">
        <f>IF(Model!AD$1&lt;='Assumptions (NG)'!$V$12,PPMT('Assumptions (NG)'!$V$9,Model!AD$1,'Assumptions (NG)'!$V$12,'Assumptions (NG)'!$V$7*Model!$I$438*AVERAGE('Assumptions (NG)'!$E$2:$G$2)+ Model!$I$439*AVERAGE('Assumptions (NG)'!$E$3:$G$3))/10^9,0)</f>
        <v>-0.02005642644</v>
      </c>
      <c r="Q502" s="160">
        <f>IF(Model!AE$1&lt;='Assumptions (NG)'!$V$12,PPMT('Assumptions (NG)'!$V$9,Model!AE$1,'Assumptions (NG)'!$V$12,'Assumptions (NG)'!$V$7*Model!$I$438*AVERAGE('Assumptions (NG)'!$E$2:$G$2)+ Model!$I$439*AVERAGE('Assumptions (NG)'!$E$3:$G$3))/10^9,0)</f>
        <v>-0.02156065842</v>
      </c>
      <c r="R502" s="160">
        <f>IF(Model!AF$1&lt;='Assumptions (NG)'!$V$12,PPMT('Assumptions (NG)'!$V$9,Model!AF$1,'Assumptions (NG)'!$V$12,'Assumptions (NG)'!$V$7*Model!$I$438*AVERAGE('Assumptions (NG)'!$E$2:$G$2)+ Model!$I$439*AVERAGE('Assumptions (NG)'!$E$3:$G$3))/10^9,0)</f>
        <v>-0.0231777078</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-0.03882112023</v>
      </c>
      <c r="K503" s="160">
        <f>IF(Model!X$1&lt;='Assumptions (NG)'!$V$12,PPMT('Assumptions (NG)'!$V$9,Model!X$1,'Assumptions (NG)'!$V$12,'Assumptions (NG)'!$V$7*Model!$J$438*AVERAGE('Assumptions (NG)'!$F$2:$H$2)+ Model!$J$439*AVERAGE('Assumptions (NG)'!$F$3:$H$3))/10^9,0)</f>
        <v>-0.04173270425</v>
      </c>
      <c r="L503" s="160">
        <f>IF(Model!Y$1&lt;='Assumptions (NG)'!$V$12,PPMT('Assumptions (NG)'!$V$9,Model!Y$1,'Assumptions (NG)'!$V$12,'Assumptions (NG)'!$V$7*Model!$J$438*AVERAGE('Assumptions (NG)'!$F$2:$H$2)+ Model!$J$439*AVERAGE('Assumptions (NG)'!$F$3:$H$3))/10^9,0)</f>
        <v>-0.04486265707</v>
      </c>
      <c r="M503" s="160">
        <f>IF(Model!Z$1&lt;='Assumptions (NG)'!$V$12,PPMT('Assumptions (NG)'!$V$9,Model!Z$1,'Assumptions (NG)'!$V$12,'Assumptions (NG)'!$V$7*Model!$J$438*AVERAGE('Assumptions (NG)'!$F$2:$H$2)+ Model!$J$439*AVERAGE('Assumptions (NG)'!$F$3:$H$3))/10^9,0)</f>
        <v>-0.04822735635</v>
      </c>
      <c r="N503" s="160">
        <f>IF(Model!AA$1&lt;='Assumptions (NG)'!$V$12,PPMT('Assumptions (NG)'!$V$9,Model!AA$1,'Assumptions (NG)'!$V$12,'Assumptions (NG)'!$V$7*Model!$J$438*AVERAGE('Assumptions (NG)'!$F$2:$H$2)+ Model!$J$439*AVERAGE('Assumptions (NG)'!$F$3:$H$3))/10^9,0)</f>
        <v>-0.05184440808</v>
      </c>
      <c r="O503" s="160">
        <f>IF(Model!AB$1&lt;='Assumptions (NG)'!$V$12,PPMT('Assumptions (NG)'!$V$9,Model!AB$1,'Assumptions (NG)'!$V$12,'Assumptions (NG)'!$V$7*Model!$J$438*AVERAGE('Assumptions (NG)'!$F$2:$H$2)+ Model!$J$439*AVERAGE('Assumptions (NG)'!$F$3:$H$3))/10^9,0)</f>
        <v>-0.05573273868</v>
      </c>
      <c r="P503" s="160">
        <f>IF(Model!AC$1&lt;='Assumptions (NG)'!$V$12,PPMT('Assumptions (NG)'!$V$9,Model!AC$1,'Assumptions (NG)'!$V$12,'Assumptions (NG)'!$V$7*Model!$J$438*AVERAGE('Assumptions (NG)'!$F$2:$H$2)+ Model!$J$439*AVERAGE('Assumptions (NG)'!$F$3:$H$3))/10^9,0)</f>
        <v>-0.05991269408</v>
      </c>
      <c r="Q503" s="160">
        <f>IF(Model!AD$1&lt;='Assumptions (NG)'!$V$12,PPMT('Assumptions (NG)'!$V$9,Model!AD$1,'Assumptions (NG)'!$V$12,'Assumptions (NG)'!$V$7*Model!$J$438*AVERAGE('Assumptions (NG)'!$F$2:$H$2)+ Model!$J$439*AVERAGE('Assumptions (NG)'!$F$3:$H$3))/10^9,0)</f>
        <v>-0.06440614614</v>
      </c>
      <c r="R503" s="160">
        <f>IF(Model!AE$1&lt;='Assumptions (NG)'!$V$12,PPMT('Assumptions (NG)'!$V$9,Model!AE$1,'Assumptions (NG)'!$V$12,'Assumptions (NG)'!$V$7*Model!$J$438*AVERAGE('Assumptions (NG)'!$F$2:$H$2)+ Model!$J$439*AVERAGE('Assumptions (NG)'!$F$3:$H$3))/10^9,0)</f>
        <v>-0.0692366071</v>
      </c>
      <c r="S503" s="160">
        <f>IF(Model!AF$1&lt;='Assumptions (NG)'!$V$12,PPMT('Assumptions (NG)'!$V$9,Model!AF$1,'Assumptions (NG)'!$V$12,'Assumptions (NG)'!$V$7*Model!$J$438*AVERAGE('Assumptions (NG)'!$F$2:$H$2)+ Model!$J$439*AVERAGE('Assumptions (NG)'!$F$3:$H$3))/10^9,0)</f>
        <v>-0.07442935263</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v>
      </c>
      <c r="L504" s="219">
        <f>IF(Model!X$1&lt;='Assumptions (NG)'!$V$12,PPMT('Assumptions (NG)'!$V$9,Model!X$1,'Assumptions (NG)'!$V$12,'Assumptions (NG)'!$V$7*Model!$K$438*AVERAGE('Assumptions (NG)'!$G$2:$I$2)+ Model!$K$439*AVERAGE('Assumptions (NG)'!$G$3:$I$3))/10^9,0)</f>
        <v>0</v>
      </c>
      <c r="M504" s="219">
        <f>IF(Model!Y$1&lt;='Assumptions (NG)'!$V$12,PPMT('Assumptions (NG)'!$V$9,Model!Y$1,'Assumptions (NG)'!$V$12,'Assumptions (NG)'!$V$7*Model!$K$438*AVERAGE('Assumptions (NG)'!$G$2:$I$2)+ Model!$K$439*AVERAGE('Assumptions (NG)'!$G$3:$I$3))/10^9,0)</f>
        <v>0</v>
      </c>
      <c r="N504" s="219">
        <f>IF(Model!Z$1&lt;='Assumptions (NG)'!$V$12,PPMT('Assumptions (NG)'!$V$9,Model!Z$1,'Assumptions (NG)'!$V$12,'Assumptions (NG)'!$V$7*Model!$K$438*AVERAGE('Assumptions (NG)'!$G$2:$I$2)+ Model!$K$439*AVERAGE('Assumptions (NG)'!$G$3:$I$3))/10^9,0)</f>
        <v>0</v>
      </c>
      <c r="O504" s="219">
        <f>IF(Model!AA$1&lt;='Assumptions (NG)'!$V$12,PPMT('Assumptions (NG)'!$V$9,Model!AA$1,'Assumptions (NG)'!$V$12,'Assumptions (NG)'!$V$7*Model!$K$438*AVERAGE('Assumptions (NG)'!$G$2:$I$2)+ Model!$K$439*AVERAGE('Assumptions (NG)'!$G$3:$I$3))/10^9,0)</f>
        <v>0</v>
      </c>
      <c r="P504" s="219">
        <f>IF(Model!AB$1&lt;='Assumptions (NG)'!$V$12,PPMT('Assumptions (NG)'!$V$9,Model!AB$1,'Assumptions (NG)'!$V$12,'Assumptions (NG)'!$V$7*Model!$K$438*AVERAGE('Assumptions (NG)'!$G$2:$I$2)+ Model!$K$439*AVERAGE('Assumptions (NG)'!$G$3:$I$3))/10^9,0)</f>
        <v>0</v>
      </c>
      <c r="Q504" s="219">
        <f>IF(Model!AC$1&lt;='Assumptions (NG)'!$V$12,PPMT('Assumptions (NG)'!$V$9,Model!AC$1,'Assumptions (NG)'!$V$12,'Assumptions (NG)'!$V$7*Model!$K$438*AVERAGE('Assumptions (NG)'!$G$2:$I$2)+ Model!$K$439*AVERAGE('Assumptions (NG)'!$G$3:$I$3))/10^9,0)</f>
        <v>0</v>
      </c>
      <c r="R504" s="219">
        <f>IF(Model!AD$1&lt;='Assumptions (NG)'!$V$12,PPMT('Assumptions (NG)'!$V$9,Model!AD$1,'Assumptions (NG)'!$V$12,'Assumptions (NG)'!$V$7*Model!$K$438*AVERAGE('Assumptions (NG)'!$G$2:$I$2)+ Model!$K$439*AVERAGE('Assumptions (NG)'!$G$3:$I$3))/10^9,0)</f>
        <v>0</v>
      </c>
      <c r="S504" s="219">
        <f>IF(Model!AE$1&lt;='Assumptions (NG)'!$V$12,PPMT('Assumptions (NG)'!$V$9,Model!AE$1,'Assumptions (NG)'!$V$12,'Assumptions (NG)'!$V$7*Model!$K$438*AVERAGE('Assumptions (NG)'!$G$2:$I$2)+ Model!$K$439*AVERAGE('Assumptions (NG)'!$G$3:$I$3))/10^9,0)</f>
        <v>0</v>
      </c>
      <c r="T504" s="219">
        <f>IF(Model!AF$1&lt;='Assumptions (NG)'!$V$12,PPMT('Assumptions (NG)'!$V$9,Model!AF$1,'Assumptions (NG)'!$V$12,'Assumptions (NG)'!$V$7*Model!$K$438*AVERAGE('Assumptions (NG)'!$G$2:$I$2)+ Model!$K$439*AVERAGE('Assumptions (NG)'!$G$3:$I$3))/10^9,0)</f>
        <v>0</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v>
      </c>
      <c r="M505" s="220">
        <f>IF(Model!X$1&lt;='Assumptions (NG)'!$V$12,PPMT('Assumptions (NG)'!$V$9,Model!X$1,'Assumptions (NG)'!$V$12,'Assumptions (NG)'!$V$7*Model!$L$438*AVERAGE('Assumptions (NG)'!$H$2:$J$2)+ Model!$L$439*AVERAGE('Assumptions (NG)'!$H$3:$J$3))/10^9,0)</f>
        <v>0</v>
      </c>
      <c r="N505" s="220">
        <f>IF(Model!Y$1&lt;='Assumptions (NG)'!$V$12,PPMT('Assumptions (NG)'!$V$9,Model!Y$1,'Assumptions (NG)'!$V$12,'Assumptions (NG)'!$V$7*Model!$L$438*AVERAGE('Assumptions (NG)'!$H$2:$J$2)+ Model!$L$439*AVERAGE('Assumptions (NG)'!$H$3:$J$3))/10^9,0)</f>
        <v>0</v>
      </c>
      <c r="O505" s="220">
        <f>IF(Model!Z$1&lt;='Assumptions (NG)'!$V$12,PPMT('Assumptions (NG)'!$V$9,Model!Z$1,'Assumptions (NG)'!$V$12,'Assumptions (NG)'!$V$7*Model!$L$438*AVERAGE('Assumptions (NG)'!$H$2:$J$2)+ Model!$L$439*AVERAGE('Assumptions (NG)'!$H$3:$J$3))/10^9,0)</f>
        <v>0</v>
      </c>
      <c r="P505" s="220">
        <f>IF(Model!AA$1&lt;='Assumptions (NG)'!$V$12,PPMT('Assumptions (NG)'!$V$9,Model!AA$1,'Assumptions (NG)'!$V$12,'Assumptions (NG)'!$V$7*Model!$L$438*AVERAGE('Assumptions (NG)'!$H$2:$J$2)+ Model!$L$439*AVERAGE('Assumptions (NG)'!$H$3:$J$3))/10^9,0)</f>
        <v>0</v>
      </c>
      <c r="Q505" s="220">
        <f>IF(Model!AB$1&lt;='Assumptions (NG)'!$V$12,PPMT('Assumptions (NG)'!$V$9,Model!AB$1,'Assumptions (NG)'!$V$12,'Assumptions (NG)'!$V$7*Model!$L$438*AVERAGE('Assumptions (NG)'!$H$2:$J$2)+ Model!$L$439*AVERAGE('Assumptions (NG)'!$H$3:$J$3))/10^9,0)</f>
        <v>0</v>
      </c>
      <c r="R505" s="220">
        <f>IF(Model!AC$1&lt;='Assumptions (NG)'!$V$12,PPMT('Assumptions (NG)'!$V$9,Model!AC$1,'Assumptions (NG)'!$V$12,'Assumptions (NG)'!$V$7*Model!$L$438*AVERAGE('Assumptions (NG)'!$H$2:$J$2)+ Model!$L$439*AVERAGE('Assumptions (NG)'!$H$3:$J$3))/10^9,0)</f>
        <v>0</v>
      </c>
      <c r="S505" s="220">
        <f>IF(Model!AD$1&lt;='Assumptions (NG)'!$V$12,PPMT('Assumptions (NG)'!$V$9,Model!AD$1,'Assumptions (NG)'!$V$12,'Assumptions (NG)'!$V$7*Model!$L$438*AVERAGE('Assumptions (NG)'!$H$2:$J$2)+ Model!$L$439*AVERAGE('Assumptions (NG)'!$H$3:$J$3))/10^9,0)</f>
        <v>0</v>
      </c>
      <c r="T505" s="220">
        <f>IF(Model!AE$1&lt;='Assumptions (NG)'!$V$12,PPMT('Assumptions (NG)'!$V$9,Model!AE$1,'Assumptions (NG)'!$V$12,'Assumptions (NG)'!$V$7*Model!$L$438*AVERAGE('Assumptions (NG)'!$H$2:$J$2)+ Model!$L$439*AVERAGE('Assumptions (NG)'!$H$3:$J$3))/10^9,0)</f>
        <v>0</v>
      </c>
      <c r="U505" s="220">
        <f>IF(Model!AF$1&lt;='Assumptions (NG)'!$V$12,PPMT('Assumptions (NG)'!$V$9,Model!AF$1,'Assumptions (NG)'!$V$12,'Assumptions (NG)'!$V$7*Model!$L$438*AVERAGE('Assumptions (NG)'!$H$2:$J$2)+ Model!$L$439*AVERAGE('Assumptions (NG)'!$H$3:$J$3))/10^9,0)</f>
        <v>0</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-0.02700455508</v>
      </c>
      <c r="N506" s="219">
        <f>IF(Model!X$1&lt;='Assumptions (NG)'!$V$12,PPMT('Assumptions (NG)'!$V$9,Model!X$1,'Assumptions (NG)'!$V$12,'Assumptions (NG)'!$V$7*Model!$M$438*AVERAGE('Assumptions (NG)'!$I$2:$K$2)+ Model!$M$439*AVERAGE('Assumptions (NG)'!$I$3:$K$3))/10^9,0)</f>
        <v>-0.02902989671</v>
      </c>
      <c r="O506" s="219">
        <f>IF(Model!Y$1&lt;='Assumptions (NG)'!$V$12,PPMT('Assumptions (NG)'!$V$9,Model!Y$1,'Assumptions (NG)'!$V$12,'Assumptions (NG)'!$V$7*Model!$M$438*AVERAGE('Assumptions (NG)'!$I$2:$K$2)+ Model!$M$439*AVERAGE('Assumptions (NG)'!$I$3:$K$3))/10^9,0)</f>
        <v>-0.03120713896</v>
      </c>
      <c r="P506" s="219">
        <f>IF(Model!Z$1&lt;='Assumptions (NG)'!$V$12,PPMT('Assumptions (NG)'!$V$9,Model!Z$1,'Assumptions (NG)'!$V$12,'Assumptions (NG)'!$V$7*Model!$M$438*AVERAGE('Assumptions (NG)'!$I$2:$K$2)+ Model!$M$439*AVERAGE('Assumptions (NG)'!$I$3:$K$3))/10^9,0)</f>
        <v>-0.03354767438</v>
      </c>
      <c r="Q506" s="219">
        <f>IF(Model!AA$1&lt;='Assumptions (NG)'!$V$12,PPMT('Assumptions (NG)'!$V$9,Model!AA$1,'Assumptions (NG)'!$V$12,'Assumptions (NG)'!$V$7*Model!$M$438*AVERAGE('Assumptions (NG)'!$I$2:$K$2)+ Model!$M$439*AVERAGE('Assumptions (NG)'!$I$3:$K$3))/10^9,0)</f>
        <v>-0.03606374996</v>
      </c>
      <c r="R506" s="219">
        <f>IF(Model!AB$1&lt;='Assumptions (NG)'!$V$12,PPMT('Assumptions (NG)'!$V$9,Model!AB$1,'Assumptions (NG)'!$V$12,'Assumptions (NG)'!$V$7*Model!$M$438*AVERAGE('Assumptions (NG)'!$I$2:$K$2)+ Model!$M$439*AVERAGE('Assumptions (NG)'!$I$3:$K$3))/10^9,0)</f>
        <v>-0.03876853121</v>
      </c>
      <c r="S506" s="219">
        <f>IF(Model!AC$1&lt;='Assumptions (NG)'!$V$12,PPMT('Assumptions (NG)'!$V$9,Model!AC$1,'Assumptions (NG)'!$V$12,'Assumptions (NG)'!$V$7*Model!$M$438*AVERAGE('Assumptions (NG)'!$I$2:$K$2)+ Model!$M$439*AVERAGE('Assumptions (NG)'!$I$3:$K$3))/10^9,0)</f>
        <v>-0.04167617105</v>
      </c>
      <c r="T506" s="219">
        <f>IF(Model!AD$1&lt;='Assumptions (NG)'!$V$12,PPMT('Assumptions (NG)'!$V$9,Model!AD$1,'Assumptions (NG)'!$V$12,'Assumptions (NG)'!$V$7*Model!$M$438*AVERAGE('Assumptions (NG)'!$I$2:$K$2)+ Model!$M$439*AVERAGE('Assumptions (NG)'!$I$3:$K$3))/10^9,0)</f>
        <v>-0.04480188388</v>
      </c>
      <c r="U506" s="219">
        <f>IF(Model!AE$1&lt;='Assumptions (NG)'!$V$12,PPMT('Assumptions (NG)'!$V$9,Model!AE$1,'Assumptions (NG)'!$V$12,'Assumptions (NG)'!$V$7*Model!$M$438*AVERAGE('Assumptions (NG)'!$I$2:$K$2)+ Model!$M$439*AVERAGE('Assumptions (NG)'!$I$3:$K$3))/10^9,0)</f>
        <v>-0.04816202517</v>
      </c>
      <c r="V506" s="219">
        <f>IF(Model!AF$1&lt;='Assumptions (NG)'!$V$12,PPMT('Assumptions (NG)'!$V$9,Model!AF$1,'Assumptions (NG)'!$V$12,'Assumptions (NG)'!$V$7*Model!$M$438*AVERAGE('Assumptions (NG)'!$I$2:$K$2)+ Model!$M$439*AVERAGE('Assumptions (NG)'!$I$3:$K$3))/10^9,0)</f>
        <v>-0.05177417706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-0.002887044214</v>
      </c>
      <c r="O507" s="177">
        <f>IF(Model!X$1&lt;='Assumptions (NG)'!$V$12,PPMT('Assumptions (NG)'!$V$9,Model!X$1,'Assumptions (NG)'!$V$12,'Assumptions (NG)'!$V$7*Model!$N$438*AVERAGE('Assumptions (NG)'!$J$2:$L$2)+ Model!$N$439*AVERAGE('Assumptions (NG)'!$J$3:$L$3))/10^9,0)</f>
        <v>-0.00310357253</v>
      </c>
      <c r="P507" s="177">
        <f>IF(Model!Y$1&lt;='Assumptions (NG)'!$V$12,PPMT('Assumptions (NG)'!$V$9,Model!Y$1,'Assumptions (NG)'!$V$12,'Assumptions (NG)'!$V$7*Model!$N$438*AVERAGE('Assumptions (NG)'!$J$2:$L$2)+ Model!$N$439*AVERAGE('Assumptions (NG)'!$J$3:$L$3))/10^9,0)</f>
        <v>-0.003336340469</v>
      </c>
      <c r="Q507" s="177">
        <f>IF(Model!Z$1&lt;='Assumptions (NG)'!$V$12,PPMT('Assumptions (NG)'!$V$9,Model!Z$1,'Assumptions (NG)'!$V$12,'Assumptions (NG)'!$V$7*Model!$N$438*AVERAGE('Assumptions (NG)'!$J$2:$L$2)+ Model!$N$439*AVERAGE('Assumptions (NG)'!$J$3:$L$3))/10^9,0)</f>
        <v>-0.003586566005</v>
      </c>
      <c r="R507" s="177">
        <f>IF(Model!AA$1&lt;='Assumptions (NG)'!$V$12,PPMT('Assumptions (NG)'!$V$9,Model!AA$1,'Assumptions (NG)'!$V$12,'Assumptions (NG)'!$V$7*Model!$N$438*AVERAGE('Assumptions (NG)'!$J$2:$L$2)+ Model!$N$439*AVERAGE('Assumptions (NG)'!$J$3:$L$3))/10^9,0)</f>
        <v>-0.003855558455</v>
      </c>
      <c r="S507" s="177">
        <f>IF(Model!AB$1&lt;='Assumptions (NG)'!$V$12,PPMT('Assumptions (NG)'!$V$9,Model!AB$1,'Assumptions (NG)'!$V$12,'Assumptions (NG)'!$V$7*Model!$N$438*AVERAGE('Assumptions (NG)'!$J$2:$L$2)+ Model!$N$439*AVERAGE('Assumptions (NG)'!$J$3:$L$3))/10^9,0)</f>
        <v>-0.004144725339</v>
      </c>
      <c r="T507" s="177">
        <f>IF(Model!AC$1&lt;='Assumptions (NG)'!$V$12,PPMT('Assumptions (NG)'!$V$9,Model!AC$1,'Assumptions (NG)'!$V$12,'Assumptions (NG)'!$V$7*Model!$N$438*AVERAGE('Assumptions (NG)'!$J$2:$L$2)+ Model!$N$439*AVERAGE('Assumptions (NG)'!$J$3:$L$3))/10^9,0)</f>
        <v>-0.00445557974</v>
      </c>
      <c r="U507" s="177">
        <f>IF(Model!AD$1&lt;='Assumptions (NG)'!$V$12,PPMT('Assumptions (NG)'!$V$9,Model!AD$1,'Assumptions (NG)'!$V$12,'Assumptions (NG)'!$V$7*Model!$N$438*AVERAGE('Assumptions (NG)'!$J$2:$L$2)+ Model!$N$439*AVERAGE('Assumptions (NG)'!$J$3:$L$3))/10^9,0)</f>
        <v>-0.00478974822</v>
      </c>
      <c r="V507" s="177">
        <f>IF(Model!AE$1&lt;='Assumptions (NG)'!$V$12,PPMT('Assumptions (NG)'!$V$9,Model!AE$1,'Assumptions (NG)'!$V$12,'Assumptions (NG)'!$V$7*Model!$N$438*AVERAGE('Assumptions (NG)'!$J$2:$L$2)+ Model!$N$439*AVERAGE('Assumptions (NG)'!$J$3:$L$3))/10^9,0)</f>
        <v>-0.005148979337</v>
      </c>
      <c r="W507" s="177">
        <f>IF(Model!AF$1&lt;='Assumptions (NG)'!$V$12,PPMT('Assumptions (NG)'!$V$9,Model!AF$1,'Assumptions (NG)'!$V$12,'Assumptions (NG)'!$V$7*Model!$N$438*AVERAGE('Assumptions (NG)'!$J$2:$L$2)+ Model!$N$439*AVERAGE('Assumptions (NG)'!$J$3:$L$3))/10^9,0)</f>
        <v>-0.005535152787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v>
      </c>
      <c r="P508" s="160">
        <f>IF(Model!X$1&lt;='Assumptions (NG)'!$V$12,PPMT('Assumptions (NG)'!$V$9,Model!X$1,'Assumptions (NG)'!$V$12,'Assumptions (NG)'!$V$7*Model!$O$438*AVERAGE('Assumptions (NG)'!$K$2:$M$2)+ Model!$O$439*AVERAGE('Assumptions (NG)'!$K$3:$M$3))/10^9,0)</f>
        <v>0</v>
      </c>
      <c r="Q508" s="160">
        <f>IF(Model!Y$1&lt;='Assumptions (NG)'!$V$12,PPMT('Assumptions (NG)'!$V$9,Model!Y$1,'Assumptions (NG)'!$V$12,'Assumptions (NG)'!$V$7*Model!$O$438*AVERAGE('Assumptions (NG)'!$K$2:$M$2)+ Model!$O$439*AVERAGE('Assumptions (NG)'!$K$3:$M$3))/10^9,0)</f>
        <v>0</v>
      </c>
      <c r="R508" s="160">
        <f>IF(Model!Z$1&lt;='Assumptions (NG)'!$V$12,PPMT('Assumptions (NG)'!$V$9,Model!Z$1,'Assumptions (NG)'!$V$12,'Assumptions (NG)'!$V$7*Model!$O$438*AVERAGE('Assumptions (NG)'!$K$2:$M$2)+ Model!$O$439*AVERAGE('Assumptions (NG)'!$K$3:$M$3))/10^9,0)</f>
        <v>0</v>
      </c>
      <c r="S508" s="160">
        <f>IF(Model!AA$1&lt;='Assumptions (NG)'!$V$12,PPMT('Assumptions (NG)'!$V$9,Model!AA$1,'Assumptions (NG)'!$V$12,'Assumptions (NG)'!$V$7*Model!$O$438*AVERAGE('Assumptions (NG)'!$K$2:$M$2)+ Model!$O$439*AVERAGE('Assumptions (NG)'!$K$3:$M$3))/10^9,0)</f>
        <v>0</v>
      </c>
      <c r="T508" s="160">
        <f>IF(Model!AB$1&lt;='Assumptions (NG)'!$V$12,PPMT('Assumptions (NG)'!$V$9,Model!AB$1,'Assumptions (NG)'!$V$12,'Assumptions (NG)'!$V$7*Model!$O$438*AVERAGE('Assumptions (NG)'!$K$2:$M$2)+ Model!$O$439*AVERAGE('Assumptions (NG)'!$K$3:$M$3))/10^9,0)</f>
        <v>0</v>
      </c>
      <c r="U508" s="160">
        <f>IF(Model!AC$1&lt;='Assumptions (NG)'!$V$12,PPMT('Assumptions (NG)'!$V$9,Model!AC$1,'Assumptions (NG)'!$V$12,'Assumptions (NG)'!$V$7*Model!$O$438*AVERAGE('Assumptions (NG)'!$K$2:$M$2)+ Model!$O$439*AVERAGE('Assumptions (NG)'!$K$3:$M$3))/10^9,0)</f>
        <v>0</v>
      </c>
      <c r="V508" s="160">
        <f>IF(Model!AD$1&lt;='Assumptions (NG)'!$V$12,PPMT('Assumptions (NG)'!$V$9,Model!AD$1,'Assumptions (NG)'!$V$12,'Assumptions (NG)'!$V$7*Model!$O$438*AVERAGE('Assumptions (NG)'!$K$2:$M$2)+ Model!$O$439*AVERAGE('Assumptions (NG)'!$K$3:$M$3))/10^9,0)</f>
        <v>0</v>
      </c>
      <c r="W508" s="160">
        <f>IF(Model!AE$1&lt;='Assumptions (NG)'!$V$12,PPMT('Assumptions (NG)'!$V$9,Model!AE$1,'Assumptions (NG)'!$V$12,'Assumptions (NG)'!$V$7*Model!$O$438*AVERAGE('Assumptions (NG)'!$K$2:$M$2)+ Model!$O$439*AVERAGE('Assumptions (NG)'!$K$3:$M$3))/10^9,0)</f>
        <v>0</v>
      </c>
      <c r="X508" s="160">
        <f>IF(Model!AF$1&lt;='Assumptions (NG)'!$V$12,PPMT('Assumptions (NG)'!$V$9,Model!AF$1,'Assumptions (NG)'!$V$12,'Assumptions (NG)'!$V$7*Model!$O$438*AVERAGE('Assumptions (NG)'!$K$2:$M$2)+ Model!$O$439*AVERAGE('Assumptions (NG)'!$K$3:$M$3))/10^9,0)</f>
        <v>0</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-0.0009071484689</v>
      </c>
      <c r="Q509" s="177">
        <f>IF(Model!X$1&lt;='Assumptions (NG)'!$V$12,PPMT('Assumptions (NG)'!$V$9,Model!X$1,'Assumptions (NG)'!$V$12,'Assumptions (NG)'!$V$7*Model!$P$438*AVERAGE('Assumptions (NG)'!$L$2:$N$2)+ Model!$P$439*AVERAGE('Assumptions (NG)'!$L$3:$N$3))/10^9,0)</f>
        <v>-0.0009751846041</v>
      </c>
      <c r="R509" s="177">
        <f>IF(Model!Y$1&lt;='Assumptions (NG)'!$V$12,PPMT('Assumptions (NG)'!$V$9,Model!Y$1,'Assumptions (NG)'!$V$12,'Assumptions (NG)'!$V$7*Model!$P$438*AVERAGE('Assumptions (NG)'!$L$2:$N$2)+ Model!$P$439*AVERAGE('Assumptions (NG)'!$L$3:$N$3))/10^9,0)</f>
        <v>-0.001048323449</v>
      </c>
      <c r="S509" s="177">
        <f>IF(Model!Z$1&lt;='Assumptions (NG)'!$V$12,PPMT('Assumptions (NG)'!$V$9,Model!Z$1,'Assumptions (NG)'!$V$12,'Assumptions (NG)'!$V$7*Model!$P$438*AVERAGE('Assumptions (NG)'!$L$2:$N$2)+ Model!$P$439*AVERAGE('Assumptions (NG)'!$L$3:$N$3))/10^9,0)</f>
        <v>-0.001126947708</v>
      </c>
      <c r="T509" s="177">
        <f>IF(Model!AA$1&lt;='Assumptions (NG)'!$V$12,PPMT('Assumptions (NG)'!$V$9,Model!AA$1,'Assumptions (NG)'!$V$12,'Assumptions (NG)'!$V$7*Model!$P$438*AVERAGE('Assumptions (NG)'!$L$2:$N$2)+ Model!$P$439*AVERAGE('Assumptions (NG)'!$L$3:$N$3))/10^9,0)</f>
        <v>-0.001211468786</v>
      </c>
      <c r="U509" s="177">
        <f>IF(Model!AB$1&lt;='Assumptions (NG)'!$V$12,PPMT('Assumptions (NG)'!$V$9,Model!AB$1,'Assumptions (NG)'!$V$12,'Assumptions (NG)'!$V$7*Model!$P$438*AVERAGE('Assumptions (NG)'!$L$2:$N$2)+ Model!$P$439*AVERAGE('Assumptions (NG)'!$L$3:$N$3))/10^9,0)</f>
        <v>-0.001302328945</v>
      </c>
      <c r="V509" s="177">
        <f>IF(Model!AC$1&lt;='Assumptions (NG)'!$V$12,PPMT('Assumptions (NG)'!$V$9,Model!AC$1,'Assumptions (NG)'!$V$12,'Assumptions (NG)'!$V$7*Model!$P$438*AVERAGE('Assumptions (NG)'!$L$2:$N$2)+ Model!$P$439*AVERAGE('Assumptions (NG)'!$L$3:$N$3))/10^9,0)</f>
        <v>-0.001400003616</v>
      </c>
      <c r="W509" s="177">
        <f>IF(Model!AD$1&lt;='Assumptions (NG)'!$V$12,PPMT('Assumptions (NG)'!$V$9,Model!AD$1,'Assumptions (NG)'!$V$12,'Assumptions (NG)'!$V$7*Model!$P$438*AVERAGE('Assumptions (NG)'!$L$2:$N$2)+ Model!$P$439*AVERAGE('Assumptions (NG)'!$L$3:$N$3))/10^9,0)</f>
        <v>-0.001505003887</v>
      </c>
      <c r="X509" s="177">
        <f>IF(Model!AE$1&lt;='Assumptions (NG)'!$V$12,PPMT('Assumptions (NG)'!$V$9,Model!AE$1,'Assumptions (NG)'!$V$12,'Assumptions (NG)'!$V$7*Model!$P$438*AVERAGE('Assumptions (NG)'!$L$2:$N$2)+ Model!$P$439*AVERAGE('Assumptions (NG)'!$L$3:$N$3))/10^9,0)</f>
        <v>-0.001617879179</v>
      </c>
      <c r="Y509" s="177">
        <f>IF(Model!AF$1&lt;='Assumptions (NG)'!$V$12,PPMT('Assumptions (NG)'!$V$9,Model!AF$1,'Assumptions (NG)'!$V$12,'Assumptions (NG)'!$V$7*Model!$P$438*AVERAGE('Assumptions (NG)'!$L$2:$N$2)+ Model!$P$439*AVERAGE('Assumptions (NG)'!$L$3:$N$3))/10^9,0)</f>
        <v>-0.001739220117</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-0.02884627384</v>
      </c>
      <c r="R510" s="177">
        <f>IF(Model!X$1&lt;='Assumptions (NG)'!$V$12,PPMT('Assumptions (NG)'!$V$9,Model!X$1,'Assumptions (NG)'!$V$12,'Assumptions (NG)'!$V$7*Model!$Q$438*AVERAGE('Assumptions (NG)'!$M$2:$O$2)+ Model!$Q$439*AVERAGE('Assumptions (NG)'!$M$3:$O$3))/10^9,0)</f>
        <v>-0.03100974438</v>
      </c>
      <c r="S510" s="177">
        <f>IF(Model!Y$1&lt;='Assumptions (NG)'!$V$12,PPMT('Assumptions (NG)'!$V$9,Model!Y$1,'Assumptions (NG)'!$V$12,'Assumptions (NG)'!$V$7*Model!$Q$438*AVERAGE('Assumptions (NG)'!$M$2:$O$2)+ Model!$Q$439*AVERAGE('Assumptions (NG)'!$M$3:$O$3))/10^9,0)</f>
        <v>-0.03333547521</v>
      </c>
      <c r="T510" s="177">
        <f>IF(Model!Z$1&lt;='Assumptions (NG)'!$V$12,PPMT('Assumptions (NG)'!$V$9,Model!Z$1,'Assumptions (NG)'!$V$12,'Assumptions (NG)'!$V$7*Model!$Q$438*AVERAGE('Assumptions (NG)'!$M$2:$O$2)+ Model!$Q$439*AVERAGE('Assumptions (NG)'!$M$3:$O$3))/10^9,0)</f>
        <v>-0.03583563585</v>
      </c>
      <c r="U510" s="177">
        <f>IF(Model!AA$1&lt;='Assumptions (NG)'!$V$12,PPMT('Assumptions (NG)'!$V$9,Model!AA$1,'Assumptions (NG)'!$V$12,'Assumptions (NG)'!$V$7*Model!$Q$438*AVERAGE('Assumptions (NG)'!$M$2:$O$2)+ Model!$Q$439*AVERAGE('Assumptions (NG)'!$M$3:$O$3))/10^9,0)</f>
        <v>-0.03852330854</v>
      </c>
      <c r="V510" s="177">
        <f>IF(Model!AB$1&lt;='Assumptions (NG)'!$V$12,PPMT('Assumptions (NG)'!$V$9,Model!AB$1,'Assumptions (NG)'!$V$12,'Assumptions (NG)'!$V$7*Model!$Q$438*AVERAGE('Assumptions (NG)'!$M$2:$O$2)+ Model!$Q$439*AVERAGE('Assumptions (NG)'!$M$3:$O$3))/10^9,0)</f>
        <v>-0.04141255668</v>
      </c>
      <c r="W510" s="177">
        <f>IF(Model!AC$1&lt;='Assumptions (NG)'!$V$12,PPMT('Assumptions (NG)'!$V$9,Model!AC$1,'Assumptions (NG)'!$V$12,'Assumptions (NG)'!$V$7*Model!$Q$438*AVERAGE('Assumptions (NG)'!$M$2:$O$2)+ Model!$Q$439*AVERAGE('Assumptions (NG)'!$M$3:$O$3))/10^9,0)</f>
        <v>-0.04451849843</v>
      </c>
      <c r="X510" s="177">
        <f>IF(Model!AD$1&lt;='Assumptions (NG)'!$V$12,PPMT('Assumptions (NG)'!$V$9,Model!AD$1,'Assumptions (NG)'!$V$12,'Assumptions (NG)'!$V$7*Model!$Q$438*AVERAGE('Assumptions (NG)'!$M$2:$O$2)+ Model!$Q$439*AVERAGE('Assumptions (NG)'!$M$3:$O$3))/10^9,0)</f>
        <v>-0.04785738581</v>
      </c>
      <c r="Y510" s="177">
        <f>IF(Model!AE$1&lt;='Assumptions (NG)'!$V$12,PPMT('Assumptions (NG)'!$V$9,Model!AE$1,'Assumptions (NG)'!$V$12,'Assumptions (NG)'!$V$7*Model!$Q$438*AVERAGE('Assumptions (NG)'!$M$2:$O$2)+ Model!$Q$439*AVERAGE('Assumptions (NG)'!$M$3:$O$3))/10^9,0)</f>
        <v>-0.05144668975</v>
      </c>
      <c r="Z510" s="177">
        <f>IF(Model!AF$1&lt;='Assumptions (NG)'!$V$12,PPMT('Assumptions (NG)'!$V$9,Model!AF$1,'Assumptions (NG)'!$V$12,'Assumptions (NG)'!$V$7*Model!$Q$438*AVERAGE('Assumptions (NG)'!$M$2:$O$2)+ Model!$Q$439*AVERAGE('Assumptions (NG)'!$M$3:$O$3))/10^9,0)</f>
        <v>-0.05530519148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v>
      </c>
      <c r="S511" s="177">
        <f>IF(Model!X$1&lt;='Assumptions (NG)'!$V$12,PPMT('Assumptions (NG)'!$V$9,Model!X$1,'Assumptions (NG)'!$V$12,'Assumptions (NG)'!$V$7*Model!$R$438*AVERAGE('Assumptions (NG)'!$N$2:$P$2)+ Model!$R$439*AVERAGE('Assumptions (NG)'!$N$3:$P$3))/10^9,0)</f>
        <v>0</v>
      </c>
      <c r="T511" s="177">
        <f>IF(Model!Y$1&lt;='Assumptions (NG)'!$V$12,PPMT('Assumptions (NG)'!$V$9,Model!Y$1,'Assumptions (NG)'!$V$12,'Assumptions (NG)'!$V$7*Model!$R$438*AVERAGE('Assumptions (NG)'!$N$2:$P$2)+ Model!$R$439*AVERAGE('Assumptions (NG)'!$N$3:$P$3))/10^9,0)</f>
        <v>0</v>
      </c>
      <c r="U511" s="177">
        <f>IF(Model!Z$1&lt;='Assumptions (NG)'!$V$12,PPMT('Assumptions (NG)'!$V$9,Model!Z$1,'Assumptions (NG)'!$V$12,'Assumptions (NG)'!$V$7*Model!$R$438*AVERAGE('Assumptions (NG)'!$N$2:$P$2)+ Model!$R$439*AVERAGE('Assumptions (NG)'!$N$3:$P$3))/10^9,0)</f>
        <v>0</v>
      </c>
      <c r="V511" s="177">
        <f>IF(Model!AA$1&lt;='Assumptions (NG)'!$V$12,PPMT('Assumptions (NG)'!$V$9,Model!AA$1,'Assumptions (NG)'!$V$12,'Assumptions (NG)'!$V$7*Model!$R$438*AVERAGE('Assumptions (NG)'!$N$2:$P$2)+ Model!$R$439*AVERAGE('Assumptions (NG)'!$N$3:$P$3))/10^9,0)</f>
        <v>0</v>
      </c>
      <c r="W511" s="177">
        <f>IF(Model!AB$1&lt;='Assumptions (NG)'!$V$12,PPMT('Assumptions (NG)'!$V$9,Model!AB$1,'Assumptions (NG)'!$V$12,'Assumptions (NG)'!$V$7*Model!$R$438*AVERAGE('Assumptions (NG)'!$N$2:$P$2)+ Model!$R$439*AVERAGE('Assumptions (NG)'!$N$3:$P$3))/10^9,0)</f>
        <v>0</v>
      </c>
      <c r="X511" s="177">
        <f>IF(Model!AC$1&lt;='Assumptions (NG)'!$V$12,PPMT('Assumptions (NG)'!$V$9,Model!AC$1,'Assumptions (NG)'!$V$12,'Assumptions (NG)'!$V$7*Model!$R$438*AVERAGE('Assumptions (NG)'!$N$2:$P$2)+ Model!$R$439*AVERAGE('Assumptions (NG)'!$N$3:$P$3))/10^9,0)</f>
        <v>0</v>
      </c>
      <c r="Y511" s="177">
        <f>IF(Model!AD$1&lt;='Assumptions (NG)'!$V$12,PPMT('Assumptions (NG)'!$V$9,Model!AD$1,'Assumptions (NG)'!$V$12,'Assumptions (NG)'!$V$7*Model!$R$438*AVERAGE('Assumptions (NG)'!$N$2:$P$2)+ Model!$R$439*AVERAGE('Assumptions (NG)'!$N$3:$P$3))/10^9,0)</f>
        <v>0</v>
      </c>
      <c r="Z511" s="177">
        <f>IF(Model!AE$1&lt;='Assumptions (NG)'!$V$12,PPMT('Assumptions (NG)'!$V$9,Model!AE$1,'Assumptions (NG)'!$V$12,'Assumptions (NG)'!$V$7*Model!$R$438*AVERAGE('Assumptions (NG)'!$N$2:$P$2)+ Model!$R$439*AVERAGE('Assumptions (NG)'!$N$3:$P$3))/10^9,0)</f>
        <v>0</v>
      </c>
      <c r="AA511" s="177">
        <f>IF(Model!AF$1&lt;='Assumptions (NG)'!$V$12,PPMT('Assumptions (NG)'!$V$9,Model!AF$1,'Assumptions (NG)'!$V$12,'Assumptions (NG)'!$V$7*Model!$R$438*AVERAGE('Assumptions (NG)'!$N$2:$P$2)+ Model!$R$439*AVERAGE('Assumptions (NG)'!$N$3:$P$3))/10^9,0)</f>
        <v>0</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-0.008169012737</v>
      </c>
      <c r="T512" s="177">
        <f>IF(Model!X$1&lt;='Assumptions (NG)'!$V$12,PPMT('Assumptions (NG)'!$V$9,Model!X$1,'Assumptions (NG)'!$V$12,'Assumptions (NG)'!$V$7*Model!$S$438*AVERAGE('Assumptions (NG)'!$O$2:$Q$2)+ Model!$S$439*AVERAGE('Assumptions (NG)'!$O$3:$Q$3))/10^9,0)</f>
        <v>-0.008781688692</v>
      </c>
      <c r="U512" s="177">
        <f>IF(Model!Y$1&lt;='Assumptions (NG)'!$V$12,PPMT('Assumptions (NG)'!$V$9,Model!Y$1,'Assumptions (NG)'!$V$12,'Assumptions (NG)'!$V$7*Model!$S$438*AVERAGE('Assumptions (NG)'!$O$2:$Q$2)+ Model!$S$439*AVERAGE('Assumptions (NG)'!$O$3:$Q$3))/10^9,0)</f>
        <v>-0.009440315344</v>
      </c>
      <c r="V512" s="177">
        <f>IF(Model!Z$1&lt;='Assumptions (NG)'!$V$12,PPMT('Assumptions (NG)'!$V$9,Model!Z$1,'Assumptions (NG)'!$V$12,'Assumptions (NG)'!$V$7*Model!$S$438*AVERAGE('Assumptions (NG)'!$O$2:$Q$2)+ Model!$S$439*AVERAGE('Assumptions (NG)'!$O$3:$Q$3))/10^9,0)</f>
        <v>-0.01014833899</v>
      </c>
      <c r="W512" s="177">
        <f>IF(Model!AA$1&lt;='Assumptions (NG)'!$V$12,PPMT('Assumptions (NG)'!$V$9,Model!AA$1,'Assumptions (NG)'!$V$12,'Assumptions (NG)'!$V$7*Model!$S$438*AVERAGE('Assumptions (NG)'!$O$2:$Q$2)+ Model!$S$439*AVERAGE('Assumptions (NG)'!$O$3:$Q$3))/10^9,0)</f>
        <v>-0.01090946442</v>
      </c>
      <c r="X512" s="177">
        <f>IF(Model!AB$1&lt;='Assumptions (NG)'!$V$12,PPMT('Assumptions (NG)'!$V$9,Model!AB$1,'Assumptions (NG)'!$V$12,'Assumptions (NG)'!$V$7*Model!$S$438*AVERAGE('Assumptions (NG)'!$O$2:$Q$2)+ Model!$S$439*AVERAGE('Assumptions (NG)'!$O$3:$Q$3))/10^9,0)</f>
        <v>-0.01172767425</v>
      </c>
      <c r="Y512" s="177">
        <f>IF(Model!AC$1&lt;='Assumptions (NG)'!$V$12,PPMT('Assumptions (NG)'!$V$9,Model!AC$1,'Assumptions (NG)'!$V$12,'Assumptions (NG)'!$V$7*Model!$S$438*AVERAGE('Assumptions (NG)'!$O$2:$Q$2)+ Model!$S$439*AVERAGE('Assumptions (NG)'!$O$3:$Q$3))/10^9,0)</f>
        <v>-0.01260724982</v>
      </c>
      <c r="Z512" s="177">
        <f>IF(Model!AD$1&lt;='Assumptions (NG)'!$V$12,PPMT('Assumptions (NG)'!$V$9,Model!AD$1,'Assumptions (NG)'!$V$12,'Assumptions (NG)'!$V$7*Model!$S$438*AVERAGE('Assumptions (NG)'!$O$2:$Q$2)+ Model!$S$439*AVERAGE('Assumptions (NG)'!$O$3:$Q$3))/10^9,0)</f>
        <v>-0.01355279356</v>
      </c>
      <c r="AA512" s="177">
        <f>IF(Model!AE$1&lt;='Assumptions (NG)'!$V$12,PPMT('Assumptions (NG)'!$V$9,Model!AE$1,'Assumptions (NG)'!$V$12,'Assumptions (NG)'!$V$7*Model!$S$438*AVERAGE('Assumptions (NG)'!$O$2:$Q$2)+ Model!$S$439*AVERAGE('Assumptions (NG)'!$O$3:$Q$3))/10^9,0)</f>
        <v>-0.01456925307</v>
      </c>
      <c r="AB512" s="177">
        <f>IF(Model!AF$1&lt;='Assumptions (NG)'!$V$12,PPMT('Assumptions (NG)'!$V$9,Model!AF$1,'Assumptions (NG)'!$V$12,'Assumptions (NG)'!$V$7*Model!$S$438*AVERAGE('Assumptions (NG)'!$O$2:$Q$2)+ Model!$S$439*AVERAGE('Assumptions (NG)'!$O$3:$Q$3))/10^9,0)</f>
        <v>-0.01566194705</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v>
      </c>
      <c r="V514" s="177">
        <f>IF(Model!X$1&lt;='Assumptions (NG)'!$V$12,PPMT('Assumptions (NG)'!$V$9,Model!X$1,'Assumptions (NG)'!$V$12,'Assumptions (NG)'!$V$7*Model!$U$438*AVERAGE('Assumptions (NG)'!$Q$2:$S$2)+ Model!$U$439*AVERAGE('Assumptions (NG)'!$Q$3:$S3))/10^9,0)</f>
        <v>0</v>
      </c>
      <c r="W514" s="177">
        <f>IF(Model!Y$1&lt;='Assumptions (NG)'!$V$12,PPMT('Assumptions (NG)'!$V$9,Model!Y$1,'Assumptions (NG)'!$V$12,'Assumptions (NG)'!$V$7*Model!$U$438*AVERAGE('Assumptions (NG)'!$Q$2:$S$2)+ Model!$U$439*AVERAGE('Assumptions (NG)'!$Q$3:$S3))/10^9,0)</f>
        <v>0</v>
      </c>
      <c r="X514" s="177">
        <f>IF(Model!Z$1&lt;='Assumptions (NG)'!$V$12,PPMT('Assumptions (NG)'!$V$9,Model!Z$1,'Assumptions (NG)'!$V$12,'Assumptions (NG)'!$V$7*Model!$U$438*AVERAGE('Assumptions (NG)'!$Q$2:$S$2)+ Model!$U$439*AVERAGE('Assumptions (NG)'!$Q$3:$S3))/10^9,0)</f>
        <v>0</v>
      </c>
      <c r="Y514" s="177">
        <f>IF(Model!AA$1&lt;='Assumptions (NG)'!$V$12,PPMT('Assumptions (NG)'!$V$9,Model!AA$1,'Assumptions (NG)'!$V$12,'Assumptions (NG)'!$V$7*Model!$U$438*AVERAGE('Assumptions (NG)'!$Q$2:$S$2)+ Model!$U$439*AVERAGE('Assumptions (NG)'!$Q$3:$S3))/10^9,0)</f>
        <v>0</v>
      </c>
      <c r="Z514" s="177">
        <f>IF(Model!AB$1&lt;='Assumptions (NG)'!$V$12,PPMT('Assumptions (NG)'!$V$9,Model!AB$1,'Assumptions (NG)'!$V$12,'Assumptions (NG)'!$V$7*Model!$U$438*AVERAGE('Assumptions (NG)'!$Q$2:$S$2)+ Model!$U$439*AVERAGE('Assumptions (NG)'!$Q$3:$S3))/10^9,0)</f>
        <v>0</v>
      </c>
      <c r="AA514" s="177">
        <f>IF(Model!AC$1&lt;='Assumptions (NG)'!$V$12,PPMT('Assumptions (NG)'!$V$9,Model!AC$1,'Assumptions (NG)'!$V$12,'Assumptions (NG)'!$V$7*Model!$U$438*AVERAGE('Assumptions (NG)'!$Q$2:$S$2)+ Model!$U$439*AVERAGE('Assumptions (NG)'!$Q$3:$S3))/10^9,0)</f>
        <v>0</v>
      </c>
      <c r="AB514" s="177">
        <f>IF(Model!AD$1&lt;='Assumptions (NG)'!$V$12,PPMT('Assumptions (NG)'!$V$9,Model!AD$1,'Assumptions (NG)'!$V$12,'Assumptions (NG)'!$V$7*Model!$U$438*AVERAGE('Assumptions (NG)'!$Q$2:$S$2)+ Model!$U$439*AVERAGE('Assumptions (NG)'!$Q$3:$S3))/10^9,0)</f>
        <v>0</v>
      </c>
      <c r="AC514" s="177">
        <f>IF(Model!AE$1&lt;='Assumptions (NG)'!$V$12,PPMT('Assumptions (NG)'!$V$9,Model!AE$1,'Assumptions (NG)'!$V$12,'Assumptions (NG)'!$V$7*Model!$U$438*AVERAGE('Assumptions (NG)'!$Q$2:$S$2)+ Model!$U$439*AVERAGE('Assumptions (NG)'!$Q$3:$S3))/10^9,0)</f>
        <v>0</v>
      </c>
      <c r="AD514" s="177">
        <f>IF(Model!AF$1&lt;='Assumptions (NG)'!$V$12,PPMT('Assumptions (NG)'!$V$9,Model!AF$1,'Assumptions (NG)'!$V$12,'Assumptions (NG)'!$V$7*Model!$U$438*AVERAGE('Assumptions (NG)'!$Q$2:$S$2)+ Model!$U$439*AVERAGE('Assumptions (NG)'!$Q$3:$S3))/10^9,0)</f>
        <v>0</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-0.2670377069</v>
      </c>
      <c r="Y517" s="221">
        <f>IF(Model!X$1&lt;='Assumptions (NG)'!$V$12,PPMT('Assumptions (NG)'!$V$9,Model!X$1,'Assumptions (NG)'!$V$12,'Assumptions (NG)'!$V$7*Model!$X$438*AVERAGE('Assumptions (NG)'!$T$2:$V$2)+ Model!$X$439*AVERAGE('Assumptions (NG)'!$T$3:$V3))/10^9,0)</f>
        <v>-0.2870655349</v>
      </c>
      <c r="Z517" s="221">
        <f>IF(Model!Y$1&lt;='Assumptions (NG)'!$V$12,PPMT('Assumptions (NG)'!$V$9,Model!Y$1,'Assumptions (NG)'!$V$12,'Assumptions (NG)'!$V$7*Model!$X$438*AVERAGE('Assumptions (NG)'!$T$2:$V$2)+ Model!$X$439*AVERAGE('Assumptions (NG)'!$T$3:$V3))/10^9,0)</f>
        <v>-0.30859545</v>
      </c>
      <c r="AA517" s="221">
        <f>IF(Model!Z$1&lt;='Assumptions (NG)'!$V$12,PPMT('Assumptions (NG)'!$V$9,Model!Z$1,'Assumptions (NG)'!$V$12,'Assumptions (NG)'!$V$7*Model!$X$438*AVERAGE('Assumptions (NG)'!$T$2:$V$2)+ Model!$X$439*AVERAGE('Assumptions (NG)'!$T$3:$V3))/10^9,0)</f>
        <v>-0.3317401088</v>
      </c>
      <c r="AB517" s="221">
        <f>IF(Model!AA$1&lt;='Assumptions (NG)'!$V$12,PPMT('Assumptions (NG)'!$V$9,Model!AA$1,'Assumptions (NG)'!$V$12,'Assumptions (NG)'!$V$7*Model!$X$438*AVERAGE('Assumptions (NG)'!$T$2:$V$2)+ Model!$X$439*AVERAGE('Assumptions (NG)'!$T$3:$V3))/10^9,0)</f>
        <v>-0.3566206169</v>
      </c>
      <c r="AC517" s="221">
        <f>IF(Model!AB$1&lt;='Assumptions (NG)'!$V$12,PPMT('Assumptions (NG)'!$V$9,Model!AB$1,'Assumptions (NG)'!$V$12,'Assumptions (NG)'!$V$7*Model!$X$438*AVERAGE('Assumptions (NG)'!$T$2:$V$2)+ Model!$X$439*AVERAGE('Assumptions (NG)'!$T$3:$V3))/10^9,0)</f>
        <v>-0.3833671632</v>
      </c>
      <c r="AD517" s="221">
        <f>IF(Model!AC$1&lt;='Assumptions (NG)'!$V$12,PPMT('Assumptions (NG)'!$V$9,Model!AC$1,'Assumptions (NG)'!$V$12,'Assumptions (NG)'!$V$7*Model!$X$438*AVERAGE('Assumptions (NG)'!$T$2:$V$2)+ Model!$X$439*AVERAGE('Assumptions (NG)'!$T$3:$V3))/10^9,0)</f>
        <v>-0.4121197005</v>
      </c>
      <c r="AE517" s="221">
        <f>IF(Model!AD$1&lt;='Assumptions (NG)'!$V$12,PPMT('Assumptions (NG)'!$V$9,Model!AD$1,'Assumptions (NG)'!$V$12,'Assumptions (NG)'!$V$7*Model!$X$438*AVERAGE('Assumptions (NG)'!$T$2:$V$2)+ Model!$X$439*AVERAGE('Assumptions (NG)'!$T$3:$V3))/10^9,0)</f>
        <v>-0.443028678</v>
      </c>
      <c r="AF517" s="221">
        <f>IF(Model!AE$1&lt;='Assumptions (NG)'!$V$12,PPMT('Assumptions (NG)'!$V$9,Model!AE$1,'Assumptions (NG)'!$V$12,'Assumptions (NG)'!$V$7*Model!$X$438*AVERAGE('Assumptions (NG)'!$T$2:$V$2)+ Model!$X$439*AVERAGE('Assumptions (NG)'!$T$3:$V3))/10^9,0)</f>
        <v>-0.4762558288</v>
      </c>
      <c r="AG517" s="221">
        <f>IF(Model!AF$1&lt;='Assumptions (NG)'!$V$12,PPMT('Assumptions (NG)'!$V$9,Model!AF$1,'Assumptions (NG)'!$V$12,'Assumptions (NG)'!$V$7*Model!$X$438*AVERAGE('Assumptions (NG)'!$T$2:$V$2)+ Model!$X$439*AVERAGE('Assumptions (NG)'!$T$3:$V3))/10^9,0)</f>
        <v>-0.511975016</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-0.02411855399</v>
      </c>
      <c r="Z518" s="219">
        <f>IF(Model!X$1&lt;='Assumptions (NG)'!$V$12,PPMT('Assumptions (NG)'!$V$9,Model!X$1,'Assumptions (NG)'!$V$12,'Assumptions (NG)'!$V$7*Model!$Y$438*AVERAGE('Assumptions (NG)'!$U$2:$W$2)+ Model!$Y$439*AVERAGE('Assumptions (NG)'!$U$3:$W3))/10^9,0)</f>
        <v>-0.02592744554</v>
      </c>
      <c r="AA518" s="219">
        <f>IF(Model!Y$1&lt;='Assumptions (NG)'!$V$12,PPMT('Assumptions (NG)'!$V$9,Model!Y$1,'Assumptions (NG)'!$V$12,'Assumptions (NG)'!$V$7*Model!$Y$438*AVERAGE('Assumptions (NG)'!$U$2:$W$2)+ Model!$Y$439*AVERAGE('Assumptions (NG)'!$U$3:$W3))/10^9,0)</f>
        <v>-0.02787200396</v>
      </c>
      <c r="AB518" s="219">
        <f>IF(Model!Z$1&lt;='Assumptions (NG)'!$V$12,PPMT('Assumptions (NG)'!$V$9,Model!Z$1,'Assumptions (NG)'!$V$12,'Assumptions (NG)'!$V$7*Model!$Y$438*AVERAGE('Assumptions (NG)'!$U$2:$W$2)+ Model!$Y$439*AVERAGE('Assumptions (NG)'!$U$3:$W3))/10^9,0)</f>
        <v>-0.02996240425</v>
      </c>
      <c r="AC518" s="219">
        <f>IF(Model!AA$1&lt;='Assumptions (NG)'!$V$12,PPMT('Assumptions (NG)'!$V$9,Model!AA$1,'Assumptions (NG)'!$V$12,'Assumptions (NG)'!$V$7*Model!$Y$438*AVERAGE('Assumptions (NG)'!$U$2:$W$2)+ Model!$Y$439*AVERAGE('Assumptions (NG)'!$U$3:$W3))/10^9,0)</f>
        <v>-0.03220958457</v>
      </c>
      <c r="AD518" s="219">
        <f>IF(Model!AB$1&lt;='Assumptions (NG)'!$V$12,PPMT('Assumptions (NG)'!$V$9,Model!AB$1,'Assumptions (NG)'!$V$12,'Assumptions (NG)'!$V$7*Model!$Y$438*AVERAGE('Assumptions (NG)'!$U$2:$W$2)+ Model!$Y$439*AVERAGE('Assumptions (NG)'!$U$3:$W3))/10^9,0)</f>
        <v>-0.03462530342</v>
      </c>
      <c r="AE518" s="219">
        <f>IF(Model!AC$1&lt;='Assumptions (NG)'!$V$12,PPMT('Assumptions (NG)'!$V$9,Model!AC$1,'Assumptions (NG)'!$V$12,'Assumptions (NG)'!$V$7*Model!$Y$438*AVERAGE('Assumptions (NG)'!$U$2:$W$2)+ Model!$Y$439*AVERAGE('Assumptions (NG)'!$U$3:$W3))/10^9,0)</f>
        <v>-0.03722220117</v>
      </c>
      <c r="AF518" s="219">
        <f>IF(Model!AD$1&lt;='Assumptions (NG)'!$V$12,PPMT('Assumptions (NG)'!$V$9,Model!AD$1,'Assumptions (NG)'!$V$12,'Assumptions (NG)'!$V$7*Model!$Y$438*AVERAGE('Assumptions (NG)'!$U$2:$W$2)+ Model!$Y$439*AVERAGE('Assumptions (NG)'!$U$3:$W3))/10^9,0)</f>
        <v>-0.04001386626</v>
      </c>
      <c r="AG518" s="219">
        <f>IF(Model!AE$1&lt;='Assumptions (NG)'!$V$12,PPMT('Assumptions (NG)'!$V$9,Model!AE$1,'Assumptions (NG)'!$V$12,'Assumptions (NG)'!$V$7*Model!$Y$438*AVERAGE('Assumptions (NG)'!$U$2:$W$2)+ Model!$Y$439*AVERAGE('Assumptions (NG)'!$U$3:$W3))/10^9,0)</f>
        <v>-0.04301490623</v>
      </c>
      <c r="AH518" s="219">
        <f>IF(Model!AF$1&lt;='Assumptions (NG)'!$V$12,PPMT('Assumptions (NG)'!$V$9,Model!AF$1,'Assumptions (NG)'!$V$12,'Assumptions (NG)'!$V$7*Model!$Y$438*AVERAGE('Assumptions (NG)'!$U$2:$W$2)+ Model!$Y$439*AVERAGE('Assumptions (NG)'!$U$3:$W3))/10^9,0)</f>
        <v>-0.0462410242</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-0.04942666838</v>
      </c>
      <c r="AA519" s="219">
        <f>IF(Model!X$1&lt;='Assumptions (NG)'!$V$12,PPMT('Assumptions (NG)'!$V$9,Model!X$1,'Assumptions (NG)'!$V$12,'Assumptions (NG)'!$V$7*Model!$Z$438*AVERAGE('Assumptions (NG)'!$V$2:$X$2)+ Model!$Z$439*AVERAGE('Assumptions (NG)'!$V$3:$X3))/10^9,0)</f>
        <v>-0.05313366851</v>
      </c>
      <c r="AB519" s="219">
        <f>IF(Model!Y$1&lt;='Assumptions (NG)'!$V$12,PPMT('Assumptions (NG)'!$V$9,Model!Y$1,'Assumptions (NG)'!$V$12,'Assumptions (NG)'!$V$7*Model!$Z$438*AVERAGE('Assumptions (NG)'!$V$2:$X$2)+ Model!$Z$439*AVERAGE('Assumptions (NG)'!$V$3:$X3))/10^9,0)</f>
        <v>-0.05711869365</v>
      </c>
      <c r="AC519" s="219">
        <f>IF(Model!Z$1&lt;='Assumptions (NG)'!$V$12,PPMT('Assumptions (NG)'!$V$9,Model!Z$1,'Assumptions (NG)'!$V$12,'Assumptions (NG)'!$V$7*Model!$Z$438*AVERAGE('Assumptions (NG)'!$V$2:$X$2)+ Model!$Z$439*AVERAGE('Assumptions (NG)'!$V$3:$X3))/10^9,0)</f>
        <v>-0.06140259567</v>
      </c>
      <c r="AD519" s="219">
        <f>IF(Model!AA$1&lt;='Assumptions (NG)'!$V$12,PPMT('Assumptions (NG)'!$V$9,Model!AA$1,'Assumptions (NG)'!$V$12,'Assumptions (NG)'!$V$7*Model!$Z$438*AVERAGE('Assumptions (NG)'!$V$2:$X$2)+ Model!$Z$439*AVERAGE('Assumptions (NG)'!$V$3:$X3))/10^9,0)</f>
        <v>-0.06600779035</v>
      </c>
      <c r="AE519" s="219">
        <f>IF(Model!AB$1&lt;='Assumptions (NG)'!$V$12,PPMT('Assumptions (NG)'!$V$9,Model!AB$1,'Assumptions (NG)'!$V$12,'Assumptions (NG)'!$V$7*Model!$Z$438*AVERAGE('Assumptions (NG)'!$V$2:$X$2)+ Model!$Z$439*AVERAGE('Assumptions (NG)'!$V$3:$X3))/10^9,0)</f>
        <v>-0.07095837462</v>
      </c>
      <c r="AF519" s="219">
        <f>IF(Model!AC$1&lt;='Assumptions (NG)'!$V$12,PPMT('Assumptions (NG)'!$V$9,Model!AC$1,'Assumptions (NG)'!$V$12,'Assumptions (NG)'!$V$7*Model!$Z$438*AVERAGE('Assumptions (NG)'!$V$2:$X$2)+ Model!$Z$439*AVERAGE('Assumptions (NG)'!$V$3:$X3))/10^9,0)</f>
        <v>-0.07628025272</v>
      </c>
      <c r="AG519" s="219">
        <f>IF(Model!AD$1&lt;='Assumptions (NG)'!$V$12,PPMT('Assumptions (NG)'!$V$9,Model!AD$1,'Assumptions (NG)'!$V$12,'Assumptions (NG)'!$V$7*Model!$Z$438*AVERAGE('Assumptions (NG)'!$V$2:$X$2)+ Model!$Z$439*AVERAGE('Assumptions (NG)'!$V$3:$X3))/10^9,0)</f>
        <v>-0.08200127168</v>
      </c>
      <c r="AH519" s="219">
        <f>IF(Model!AE$1&lt;='Assumptions (NG)'!$V$12,PPMT('Assumptions (NG)'!$V$9,Model!AE$1,'Assumptions (NG)'!$V$12,'Assumptions (NG)'!$V$7*Model!$Z$438*AVERAGE('Assumptions (NG)'!$V$2:$X$2)+ Model!$Z$439*AVERAGE('Assumptions (NG)'!$V$3:$X3))/10^9,0)</f>
        <v>-0.08815136705</v>
      </c>
      <c r="AI519" s="219">
        <f>IF(Model!AF$1&lt;='Assumptions (NG)'!$V$12,PPMT('Assumptions (NG)'!$V$9,Model!AF$1,'Assumptions (NG)'!$V$12,'Assumptions (NG)'!$V$7*Model!$Z$438*AVERAGE('Assumptions (NG)'!$V$2:$X$2)+ Model!$Z$439*AVERAGE('Assumptions (NG)'!$V$3:$X3))/10^9,0)</f>
        <v>-0.09476271958</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-0.006886134237</v>
      </c>
      <c r="AB520" s="219">
        <f>IF(Model!X$1&lt;='Assumptions (NG)'!$V$12,PPMT('Assumptions (NG)'!$V$9,Model!X$1,'Assumptions (NG)'!$V$12,'Assumptions (NG)'!$V$7*Model!$AA$438*AVERAGE('Assumptions (NG)'!$W$2:$Y$2)+ Model!$AA$439*AVERAGE('Assumptions (NG)'!$W$3:$Y3))/10^9,0)</f>
        <v>-0.007402594305</v>
      </c>
      <c r="AC520" s="219">
        <f>IF(Model!Y$1&lt;='Assumptions (NG)'!$V$12,PPMT('Assumptions (NG)'!$V$9,Model!Y$1,'Assumptions (NG)'!$V$12,'Assumptions (NG)'!$V$7*Model!$AA$438*AVERAGE('Assumptions (NG)'!$W$2:$Y$2)+ Model!$AA$439*AVERAGE('Assumptions (NG)'!$W$3:$Y3))/10^9,0)</f>
        <v>-0.007957788878</v>
      </c>
      <c r="AD520" s="219">
        <f>IF(Model!Z$1&lt;='Assumptions (NG)'!$V$12,PPMT('Assumptions (NG)'!$V$9,Model!Z$1,'Assumptions (NG)'!$V$12,'Assumptions (NG)'!$V$7*Model!$AA$438*AVERAGE('Assumptions (NG)'!$W$2:$Y$2)+ Model!$AA$439*AVERAGE('Assumptions (NG)'!$W$3:$Y3))/10^9,0)</f>
        <v>-0.008554623044</v>
      </c>
      <c r="AE520" s="219">
        <f>IF(Model!AA$1&lt;='Assumptions (NG)'!$V$12,PPMT('Assumptions (NG)'!$V$9,Model!AA$1,'Assumptions (NG)'!$V$12,'Assumptions (NG)'!$V$7*Model!$AA$438*AVERAGE('Assumptions (NG)'!$W$2:$Y$2)+ Model!$AA$439*AVERAGE('Assumptions (NG)'!$W$3:$Y3))/10^9,0)</f>
        <v>-0.009196219772</v>
      </c>
      <c r="AF520" s="219">
        <f>IF(Model!AB$1&lt;='Assumptions (NG)'!$V$12,PPMT('Assumptions (NG)'!$V$9,Model!AB$1,'Assumptions (NG)'!$V$12,'Assumptions (NG)'!$V$7*Model!$AA$438*AVERAGE('Assumptions (NG)'!$W$2:$Y$2)+ Model!$AA$439*AVERAGE('Assumptions (NG)'!$W$3:$Y3))/10^9,0)</f>
        <v>-0.009885936255</v>
      </c>
      <c r="AG520" s="219">
        <f>IF(Model!AC$1&lt;='Assumptions (NG)'!$V$12,PPMT('Assumptions (NG)'!$V$9,Model!AC$1,'Assumptions (NG)'!$V$12,'Assumptions (NG)'!$V$7*Model!$AA$438*AVERAGE('Assumptions (NG)'!$W$2:$Y$2)+ Model!$AA$439*AVERAGE('Assumptions (NG)'!$W$3:$Y3))/10^9,0)</f>
        <v>-0.01062738147</v>
      </c>
      <c r="AH520" s="219">
        <f>IF(Model!AD$1&lt;='Assumptions (NG)'!$V$12,PPMT('Assumptions (NG)'!$V$9,Model!AD$1,'Assumptions (NG)'!$V$12,'Assumptions (NG)'!$V$7*Model!$AA$438*AVERAGE('Assumptions (NG)'!$W$2:$Y$2)+ Model!$AA$439*AVERAGE('Assumptions (NG)'!$W$3:$Y3))/10^9,0)</f>
        <v>-0.01142443508</v>
      </c>
      <c r="AI520" s="219">
        <f>IF(Model!AE$1&lt;='Assumptions (NG)'!$V$12,PPMT('Assumptions (NG)'!$V$9,Model!AE$1,'Assumptions (NG)'!$V$12,'Assumptions (NG)'!$V$7*Model!$AA$438*AVERAGE('Assumptions (NG)'!$W$2:$Y$2)+ Model!$AA$439*AVERAGE('Assumptions (NG)'!$W$3:$Y3))/10^9,0)</f>
        <v>-0.01228126772</v>
      </c>
      <c r="AJ520" s="219">
        <f>IF(Model!AF$1&lt;='Assumptions (NG)'!$V$12,PPMT('Assumptions (NG)'!$V$9,Model!AF$1,'Assumptions (NG)'!$V$12,'Assumptions (NG)'!$V$7*Model!$AA$438*AVERAGE('Assumptions (NG)'!$W$2:$Y$2)+ Model!$AA$439*AVERAGE('Assumptions (NG)'!$W$3:$Y3))/10^9,0)</f>
        <v>-0.01320236279</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-0.07392389417</v>
      </c>
      <c r="AC521" s="219">
        <f>IF(Model!X$1&lt;='Assumptions (NG)'!$V$12,PPMT('Assumptions (NG)'!$V$9,Model!X$1,'Assumptions (NG)'!$V$12,'Assumptions (NG)'!$V$7*Model!$AB$438*AVERAGE('Assumptions (NG)'!$X$2:$Z$2)+ Model!$AB$439*AVERAGE('Assumptions (NG)'!$X$3:$Z3))/10^9,0)</f>
        <v>-0.07946818624</v>
      </c>
      <c r="AD521" s="219">
        <f>IF(Model!Y$1&lt;='Assumptions (NG)'!$V$12,PPMT('Assumptions (NG)'!$V$9,Model!Y$1,'Assumptions (NG)'!$V$12,'Assumptions (NG)'!$V$7*Model!$AB$438*AVERAGE('Assumptions (NG)'!$X$2:$Z$2)+ Model!$AB$439*AVERAGE('Assumptions (NG)'!$X$3:$Z3))/10^9,0)</f>
        <v>-0.0854283002</v>
      </c>
      <c r="AE521" s="219">
        <f>IF(Model!Z$1&lt;='Assumptions (NG)'!$V$12,PPMT('Assumptions (NG)'!$V$9,Model!Z$1,'Assumptions (NG)'!$V$12,'Assumptions (NG)'!$V$7*Model!$AB$438*AVERAGE('Assumptions (NG)'!$X$2:$Z$2)+ Model!$AB$439*AVERAGE('Assumptions (NG)'!$X$3:$Z3))/10^9,0)</f>
        <v>-0.09183542272</v>
      </c>
      <c r="AF521" s="219">
        <f>IF(Model!AA$1&lt;='Assumptions (NG)'!$V$12,PPMT('Assumptions (NG)'!$V$9,Model!AA$1,'Assumptions (NG)'!$V$12,'Assumptions (NG)'!$V$7*Model!$AB$438*AVERAGE('Assumptions (NG)'!$X$2:$Z$2)+ Model!$AB$439*AVERAGE('Assumptions (NG)'!$X$3:$Z3))/10^9,0)</f>
        <v>-0.09872307942</v>
      </c>
      <c r="AG521" s="219">
        <f>IF(Model!AB$1&lt;='Assumptions (NG)'!$V$12,PPMT('Assumptions (NG)'!$V$9,Model!AB$1,'Assumptions (NG)'!$V$12,'Assumptions (NG)'!$V$7*Model!$AB$438*AVERAGE('Assumptions (NG)'!$X$2:$Z$2)+ Model!$AB$439*AVERAGE('Assumptions (NG)'!$X$3:$Z3))/10^9,0)</f>
        <v>-0.1061273104</v>
      </c>
      <c r="AH521" s="219">
        <f>IF(Model!AC$1&lt;='Assumptions (NG)'!$V$12,PPMT('Assumptions (NG)'!$V$9,Model!AC$1,'Assumptions (NG)'!$V$12,'Assumptions (NG)'!$V$7*Model!$AB$438*AVERAGE('Assumptions (NG)'!$X$2:$Z$2)+ Model!$AB$439*AVERAGE('Assumptions (NG)'!$X$3:$Z3))/10^9,0)</f>
        <v>-0.1140868587</v>
      </c>
      <c r="AI521" s="219">
        <f>IF(Model!AD$1&lt;='Assumptions (NG)'!$V$12,PPMT('Assumptions (NG)'!$V$9,Model!AD$1,'Assumptions (NG)'!$V$12,'Assumptions (NG)'!$V$7*Model!$AB$438*AVERAGE('Assumptions (NG)'!$X$2:$Z$2)+ Model!$AB$439*AVERAGE('Assumptions (NG)'!$X$3:$Z3))/10^9,0)</f>
        <v>-0.1226433731</v>
      </c>
      <c r="AJ521" s="219">
        <f>IF(Model!AE$1&lt;='Assumptions (NG)'!$V$12,PPMT('Assumptions (NG)'!$V$9,Model!AE$1,'Assumptions (NG)'!$V$12,'Assumptions (NG)'!$V$7*Model!$AB$438*AVERAGE('Assumptions (NG)'!$X$2:$Z$2)+ Model!$AB$439*AVERAGE('Assumptions (NG)'!$X$3:$Z3))/10^9,0)</f>
        <v>-0.131841626</v>
      </c>
      <c r="AK521" s="219">
        <f>IF(Model!AF$1&lt;='Assumptions (NG)'!$V$12,PPMT('Assumptions (NG)'!$V$9,Model!AF$1,'Assumptions (NG)'!$V$12,'Assumptions (NG)'!$V$7*Model!$AB$438*AVERAGE('Assumptions (NG)'!$X$2:$Z$2)+ Model!$AB$439*AVERAGE('Assumptions (NG)'!$X$3:$Z3))/10^9,0)</f>
        <v>-0.141729748</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-0.005878107509</v>
      </c>
      <c r="AD522" s="219">
        <f>IF(Model!X$1&lt;='Assumptions (NG)'!$V$12,PPMT('Assumptions (NG)'!$V$9,Model!X$1,'Assumptions (NG)'!$V$12,'Assumptions (NG)'!$V$7*Model!$AC$438*AVERAGE('Assumptions (NG)'!$Y$2:$AA$2)+ Model!$AC$439*AVERAGE('Assumptions (NG)'!$Y$3:$AA3))/10^9,0)</f>
        <v>-0.006318965572</v>
      </c>
      <c r="AE522" s="219">
        <f>IF(Model!Y$1&lt;='Assumptions (NG)'!$V$12,PPMT('Assumptions (NG)'!$V$9,Model!Y$1,'Assumptions (NG)'!$V$12,'Assumptions (NG)'!$V$7*Model!$AC$438*AVERAGE('Assumptions (NG)'!$Y$2:$AA$2)+ Model!$AC$439*AVERAGE('Assumptions (NG)'!$Y$3:$AA3))/10^9,0)</f>
        <v>-0.00679288799</v>
      </c>
      <c r="AF522" s="219">
        <f>IF(Model!Z$1&lt;='Assumptions (NG)'!$V$12,PPMT('Assumptions (NG)'!$V$9,Model!Z$1,'Assumptions (NG)'!$V$12,'Assumptions (NG)'!$V$7*Model!$AC$438*AVERAGE('Assumptions (NG)'!$Y$2:$AA$2)+ Model!$AC$439*AVERAGE('Assumptions (NG)'!$Y$3:$AA3))/10^9,0)</f>
        <v>-0.007302354589</v>
      </c>
      <c r="AG522" s="219">
        <f>IF(Model!AA$1&lt;='Assumptions (NG)'!$V$12,PPMT('Assumptions (NG)'!$V$9,Model!AA$1,'Assumptions (NG)'!$V$12,'Assumptions (NG)'!$V$7*Model!$AC$438*AVERAGE('Assumptions (NG)'!$Y$2:$AA$2)+ Model!$AC$439*AVERAGE('Assumptions (NG)'!$Y$3:$AA3))/10^9,0)</f>
        <v>-0.007850031183</v>
      </c>
      <c r="AH522" s="219">
        <f>IF(Model!AB$1&lt;='Assumptions (NG)'!$V$12,PPMT('Assumptions (NG)'!$V$9,Model!AB$1,'Assumptions (NG)'!$V$12,'Assumptions (NG)'!$V$7*Model!$AC$438*AVERAGE('Assumptions (NG)'!$Y$2:$AA$2)+ Model!$AC$439*AVERAGE('Assumptions (NG)'!$Y$3:$AA3))/10^9,0)</f>
        <v>-0.008438783522</v>
      </c>
      <c r="AI522" s="219">
        <f>IF(Model!AC$1&lt;='Assumptions (NG)'!$V$12,PPMT('Assumptions (NG)'!$V$9,Model!AC$1,'Assumptions (NG)'!$V$12,'Assumptions (NG)'!$V$7*Model!$AC$438*AVERAGE('Assumptions (NG)'!$Y$2:$AA$2)+ Model!$AC$439*AVERAGE('Assumptions (NG)'!$Y$3:$AA3))/10^9,0)</f>
        <v>-0.009071692286</v>
      </c>
      <c r="AJ522" s="219">
        <f>IF(Model!AD$1&lt;='Assumptions (NG)'!$V$12,PPMT('Assumptions (NG)'!$V$9,Model!AD$1,'Assumptions (NG)'!$V$12,'Assumptions (NG)'!$V$7*Model!$AC$438*AVERAGE('Assumptions (NG)'!$Y$2:$AA$2)+ Model!$AC$439*AVERAGE('Assumptions (NG)'!$Y$3:$AA3))/10^9,0)</f>
        <v>-0.009752069208</v>
      </c>
      <c r="AK522" s="219">
        <f>IF(Model!AE$1&lt;='Assumptions (NG)'!$V$12,PPMT('Assumptions (NG)'!$V$9,Model!AE$1,'Assumptions (NG)'!$V$12,'Assumptions (NG)'!$V$7*Model!$AC$438*AVERAGE('Assumptions (NG)'!$Y$2:$AA$2)+ Model!$AC$439*AVERAGE('Assumptions (NG)'!$Y$3:$AA3))/10^9,0)</f>
        <v>-0.0104834744</v>
      </c>
      <c r="AL522" s="219">
        <f>IF(Model!AF$1&lt;='Assumptions (NG)'!$V$12,PPMT('Assumptions (NG)'!$V$9,Model!AF$1,'Assumptions (NG)'!$V$12,'Assumptions (NG)'!$V$7*Model!$AC$438*AVERAGE('Assumptions (NG)'!$Y$2:$AA$2)+ Model!$AC$439*AVERAGE('Assumptions (NG)'!$Y$3:$AA3))/10^9,0)</f>
        <v>-0.01126973498</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-0.01533159749</v>
      </c>
      <c r="AE523" s="219">
        <f>IF(Model!X$1&lt;='Assumptions (NG)'!$V$12,PPMT('Assumptions (NG)'!$V$9,Model!X$1,'Assumptions (NG)'!$V$12,'Assumptions (NG)'!$V$7*Model!$AD$438*AVERAGE('Assumptions (NG)'!$Z$2:$AB$2)+ Model!$AD$439*AVERAGE('Assumptions (NG)'!$Z$3:$AB3))/10^9,0)</f>
        <v>-0.0164814673</v>
      </c>
      <c r="AF523" s="219">
        <f>IF(Model!Y$1&lt;='Assumptions (NG)'!$V$12,PPMT('Assumptions (NG)'!$V$9,Model!Y$1,'Assumptions (NG)'!$V$12,'Assumptions (NG)'!$V$7*Model!$AD$438*AVERAGE('Assumptions (NG)'!$Z$2:$AB$2)+ Model!$AD$439*AVERAGE('Assumptions (NG)'!$Z$3:$AB3))/10^9,0)</f>
        <v>-0.01771757734</v>
      </c>
      <c r="AG523" s="219">
        <f>IF(Model!Z$1&lt;='Assumptions (NG)'!$V$12,PPMT('Assumptions (NG)'!$V$9,Model!Z$1,'Assumptions (NG)'!$V$12,'Assumptions (NG)'!$V$7*Model!$AD$438*AVERAGE('Assumptions (NG)'!$Z$2:$AB$2)+ Model!$AD$439*AVERAGE('Assumptions (NG)'!$Z$3:$AB3))/10^9,0)</f>
        <v>-0.01904639564</v>
      </c>
      <c r="AH523" s="219">
        <f>IF(Model!AA$1&lt;='Assumptions (NG)'!$V$12,PPMT('Assumptions (NG)'!$V$9,Model!AA$1,'Assumptions (NG)'!$V$12,'Assumptions (NG)'!$V$7*Model!$AD$438*AVERAGE('Assumptions (NG)'!$Z$2:$AB$2)+ Model!$AD$439*AVERAGE('Assumptions (NG)'!$Z$3:$AB3))/10^9,0)</f>
        <v>-0.02047487532</v>
      </c>
      <c r="AI523" s="219">
        <f>IF(Model!AB$1&lt;='Assumptions (NG)'!$V$12,PPMT('Assumptions (NG)'!$V$9,Model!AB$1,'Assumptions (NG)'!$V$12,'Assumptions (NG)'!$V$7*Model!$AD$438*AVERAGE('Assumptions (NG)'!$Z$2:$AB$2)+ Model!$AD$439*AVERAGE('Assumptions (NG)'!$Z$3:$AB3))/10^9,0)</f>
        <v>-0.02201049097</v>
      </c>
      <c r="AJ523" s="219">
        <f>IF(Model!AC$1&lt;='Assumptions (NG)'!$V$12,PPMT('Assumptions (NG)'!$V$9,Model!AC$1,'Assumptions (NG)'!$V$12,'Assumptions (NG)'!$V$7*Model!$AD$438*AVERAGE('Assumptions (NG)'!$Z$2:$AB$2)+ Model!$AD$439*AVERAGE('Assumptions (NG)'!$Z$3:$AB3))/10^9,0)</f>
        <v>-0.02366127779</v>
      </c>
      <c r="AK523" s="219">
        <f>IF(Model!AD$1&lt;='Assumptions (NG)'!$V$12,PPMT('Assumptions (NG)'!$V$9,Model!AD$1,'Assumptions (NG)'!$V$12,'Assumptions (NG)'!$V$7*Model!$AD$438*AVERAGE('Assumptions (NG)'!$Z$2:$AB$2)+ Model!$AD$439*AVERAGE('Assumptions (NG)'!$Z$3:$AB3))/10^9,0)</f>
        <v>-0.02543587362</v>
      </c>
      <c r="AL523" s="219">
        <f>IF(Model!AE$1&lt;='Assumptions (NG)'!$V$12,PPMT('Assumptions (NG)'!$V$9,Model!AE$1,'Assumptions (NG)'!$V$12,'Assumptions (NG)'!$V$7*Model!$AD$438*AVERAGE('Assumptions (NG)'!$Z$2:$AB$2)+ Model!$AD$439*AVERAGE('Assumptions (NG)'!$Z$3:$AB3))/10^9,0)</f>
        <v>-0.02734356415</v>
      </c>
      <c r="AM523" s="219">
        <f>IF(Model!AF$1&lt;='Assumptions (NG)'!$V$12,PPMT('Assumptions (NG)'!$V$9,Model!AF$1,'Assumptions (NG)'!$V$12,'Assumptions (NG)'!$V$7*Model!$AD$438*AVERAGE('Assumptions (NG)'!$Z$2:$AB$2)+ Model!$AD$439*AVERAGE('Assumptions (NG)'!$Z$3:$AB3))/10^9,0)</f>
        <v>-0.02939433146</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-0.01006931273</v>
      </c>
      <c r="AF524" s="219">
        <f>IF(Model!X$1&lt;='Assumptions (NG)'!$V$12,PPMT('Assumptions (NG)'!$V$9,Model!X$1,'Assumptions (NG)'!$V$12,'Assumptions (NG)'!$V$7*Model!$AE$438*AVERAGE('Assumptions (NG)'!$AA$2:$AC$2)+ Model!$AE$439*AVERAGE('Assumptions (NG)'!$AA$3:$AC3))/10^9,0)</f>
        <v>-0.01082451119</v>
      </c>
      <c r="AG524" s="219">
        <f>IF(Model!Y$1&lt;='Assumptions (NG)'!$V$12,PPMT('Assumptions (NG)'!$V$9,Model!Y$1,'Assumptions (NG)'!$V$12,'Assumptions (NG)'!$V$7*Model!$AE$438*AVERAGE('Assumptions (NG)'!$AA$2:$AC$2)+ Model!$AE$439*AVERAGE('Assumptions (NG)'!$AA$3:$AC3))/10^9,0)</f>
        <v>-0.01163634953</v>
      </c>
      <c r="AH524" s="219">
        <f>IF(Model!Z$1&lt;='Assumptions (NG)'!$V$12,PPMT('Assumptions (NG)'!$V$9,Model!Z$1,'Assumptions (NG)'!$V$12,'Assumptions (NG)'!$V$7*Model!$AE$438*AVERAGE('Assumptions (NG)'!$AA$2:$AC$2)+ Model!$AE$439*AVERAGE('Assumptions (NG)'!$AA$3:$AC3))/10^9,0)</f>
        <v>-0.01250907574</v>
      </c>
      <c r="AI524" s="219">
        <f>IF(Model!AA$1&lt;='Assumptions (NG)'!$V$12,PPMT('Assumptions (NG)'!$V$9,Model!AA$1,'Assumptions (NG)'!$V$12,'Assumptions (NG)'!$V$7*Model!$AE$438*AVERAGE('Assumptions (NG)'!$AA$2:$AC$2)+ Model!$AE$439*AVERAGE('Assumptions (NG)'!$AA$3:$AC3))/10^9,0)</f>
        <v>-0.01344725642</v>
      </c>
      <c r="AJ524" s="219">
        <f>IF(Model!AB$1&lt;='Assumptions (NG)'!$V$12,PPMT('Assumptions (NG)'!$V$9,Model!AB$1,'Assumptions (NG)'!$V$12,'Assumptions (NG)'!$V$7*Model!$AE$438*AVERAGE('Assumptions (NG)'!$AA$2:$AC$2)+ Model!$AE$439*AVERAGE('Assumptions (NG)'!$AA$3:$AC3))/10^9,0)</f>
        <v>-0.01445580065</v>
      </c>
      <c r="AK524" s="219">
        <f>IF(Model!AC$1&lt;='Assumptions (NG)'!$V$12,PPMT('Assumptions (NG)'!$V$9,Model!AC$1,'Assumptions (NG)'!$V$12,'Assumptions (NG)'!$V$7*Model!$AE$438*AVERAGE('Assumptions (NG)'!$AA$2:$AC$2)+ Model!$AE$439*AVERAGE('Assumptions (NG)'!$AA$3:$AC3))/10^9,0)</f>
        <v>-0.0155399857</v>
      </c>
      <c r="AL524" s="219">
        <f>IF(Model!AD$1&lt;='Assumptions (NG)'!$V$12,PPMT('Assumptions (NG)'!$V$9,Model!AD$1,'Assumptions (NG)'!$V$12,'Assumptions (NG)'!$V$7*Model!$AE$438*AVERAGE('Assumptions (NG)'!$AA$2:$AC$2)+ Model!$AE$439*AVERAGE('Assumptions (NG)'!$AA$3:$AC3))/10^9,0)</f>
        <v>-0.01670548463</v>
      </c>
      <c r="AM524" s="219">
        <f>IF(Model!AE$1&lt;='Assumptions (NG)'!$V$12,PPMT('Assumptions (NG)'!$V$9,Model!AE$1,'Assumptions (NG)'!$V$12,'Assumptions (NG)'!$V$7*Model!$AE$438*AVERAGE('Assumptions (NG)'!$AA$2:$AC$2)+ Model!$AE$439*AVERAGE('Assumptions (NG)'!$AA$3:$AC3))/10^9,0)</f>
        <v>-0.01795839598</v>
      </c>
      <c r="AN524" s="219">
        <f>IF(Model!AF$1&lt;='Assumptions (NG)'!$V$12,PPMT('Assumptions (NG)'!$V$9,Model!AF$1,'Assumptions (NG)'!$V$12,'Assumptions (NG)'!$V$7*Model!$AE$438*AVERAGE('Assumptions (NG)'!$AA$2:$AC$2)+ Model!$AE$439*AVERAGE('Assumptions (NG)'!$AA$3:$AC3))/10^9,0)</f>
        <v>-0.01930527567</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-0.006235954514</v>
      </c>
      <c r="AG525" s="219">
        <f>IF(Model!X$1&lt;='Assumptions (NG)'!$V$12,PPMT('Assumptions (NG)'!$V$9,Model!X$1,'Assumptions (NG)'!$V$12,'Assumptions (NG)'!$V$7*Model!$AF$438*AVERAGE('Assumptions (NG)'!$AB$2:$AD$2)+ Model!$AF$439*AVERAGE('Assumptions (NG)'!$AB$3:$AD3))/10^9,0)</f>
        <v>-0.006703651103</v>
      </c>
      <c r="AH525" s="219">
        <f>IF(Model!Y$1&lt;='Assumptions (NG)'!$V$12,PPMT('Assumptions (NG)'!$V$9,Model!Y$1,'Assumptions (NG)'!$V$12,'Assumptions (NG)'!$V$7*Model!$AF$438*AVERAGE('Assumptions (NG)'!$AB$2:$AD$2)+ Model!$AF$439*AVERAGE('Assumptions (NG)'!$AB$3:$AD3))/10^9,0)</f>
        <v>-0.007206424935</v>
      </c>
      <c r="AI525" s="219">
        <f>IF(Model!Z$1&lt;='Assumptions (NG)'!$V$12,PPMT('Assumptions (NG)'!$V$9,Model!Z$1,'Assumptions (NG)'!$V$12,'Assumptions (NG)'!$V$7*Model!$AF$438*AVERAGE('Assumptions (NG)'!$AB$2:$AD$2)+ Model!$AF$439*AVERAGE('Assumptions (NG)'!$AB$3:$AD3))/10^9,0)</f>
        <v>-0.007746906806</v>
      </c>
      <c r="AJ525" s="219">
        <f>IF(Model!AA$1&lt;='Assumptions (NG)'!$V$12,PPMT('Assumptions (NG)'!$V$9,Model!AA$1,'Assumptions (NG)'!$V$12,'Assumptions (NG)'!$V$7*Model!$AF$438*AVERAGE('Assumptions (NG)'!$AB$2:$AD$2)+ Model!$AF$439*AVERAGE('Assumptions (NG)'!$AB$3:$AD3))/10^9,0)</f>
        <v>-0.008327924816</v>
      </c>
      <c r="AK525" s="219">
        <f>IF(Model!AB$1&lt;='Assumptions (NG)'!$V$12,PPMT('Assumptions (NG)'!$V$9,Model!AB$1,'Assumptions (NG)'!$V$12,'Assumptions (NG)'!$V$7*Model!$AF$438*AVERAGE('Assumptions (NG)'!$AB$2:$AD$2)+ Model!$AF$439*AVERAGE('Assumptions (NG)'!$AB$3:$AD3))/10^9,0)</f>
        <v>-0.008952519177</v>
      </c>
      <c r="AL525" s="219">
        <f>IF(Model!AC$1&lt;='Assumptions (NG)'!$V$12,PPMT('Assumptions (NG)'!$V$9,Model!AC$1,'Assumptions (NG)'!$V$12,'Assumptions (NG)'!$V$7*Model!$AF$438*AVERAGE('Assumptions (NG)'!$AB$2:$AD$2)+ Model!$AF$439*AVERAGE('Assumptions (NG)'!$AB$3:$AD3))/10^9,0)</f>
        <v>-0.009623958115</v>
      </c>
      <c r="AM525" s="219">
        <f>IF(Model!AD$1&lt;='Assumptions (NG)'!$V$12,PPMT('Assumptions (NG)'!$V$9,Model!AD$1,'Assumptions (NG)'!$V$12,'Assumptions (NG)'!$V$7*Model!$AF$438*AVERAGE('Assumptions (NG)'!$AB$2:$AD$2)+ Model!$AF$439*AVERAGE('Assumptions (NG)'!$AB$3:$AD3))/10^9,0)</f>
        <v>-0.01034575497</v>
      </c>
      <c r="AN525" s="219">
        <f>IF(Model!AE$1&lt;='Assumptions (NG)'!$V$12,PPMT('Assumptions (NG)'!$V$9,Model!AE$1,'Assumptions (NG)'!$V$12,'Assumptions (NG)'!$V$7*Model!$AF$438*AVERAGE('Assumptions (NG)'!$AB$2:$AD$2)+ Model!$AF$439*AVERAGE('Assumptions (NG)'!$AB$3:$AD3))/10^9,0)</f>
        <v>-0.0111216866</v>
      </c>
      <c r="AO525" s="219">
        <f>IF(Model!AF$1&lt;='Assumptions (NG)'!$V$12,PPMT('Assumptions (NG)'!$V$9,Model!AF$1,'Assumptions (NG)'!$V$12,'Assumptions (NG)'!$V$7*Model!$AF$438*AVERAGE('Assumptions (NG)'!$AB$2:$AD$2)+ Model!$AF$439*AVERAGE('Assumptions (NG)'!$AB$3:$AD3))/10^9,0)</f>
        <v>-0.01195581309</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-0.006360014074</v>
      </c>
      <c r="AH526" s="219">
        <f>IF(Model!X$1&lt;='Assumptions (NG)'!$V$12,PPMT('Assumptions (NG)'!$V$9,Model!X$1,'Assumptions (NG)'!$V$12,'Assumptions (NG)'!$V$7*Model!$AG$438*AVERAGE('Assumptions (NG)'!$AC$2:$AE$2)+ Model!$AG$439*AVERAGE('Assumptions (NG)'!$AC$3:$AE3))/10^9,0)</f>
        <v>-0.006837015129</v>
      </c>
      <c r="AI526" s="219">
        <f>IF(Model!Y$1&lt;='Assumptions (NG)'!$V$12,PPMT('Assumptions (NG)'!$V$9,Model!Y$1,'Assumptions (NG)'!$V$12,'Assumptions (NG)'!$V$7*Model!$AG$438*AVERAGE('Assumptions (NG)'!$AC$2:$AE$2)+ Model!$AG$439*AVERAGE('Assumptions (NG)'!$AC$3:$AE3))/10^9,0)</f>
        <v>-0.007349791264</v>
      </c>
      <c r="AJ526" s="219">
        <f>IF(Model!Z$1&lt;='Assumptions (NG)'!$V$12,PPMT('Assumptions (NG)'!$V$9,Model!Z$1,'Assumptions (NG)'!$V$12,'Assumptions (NG)'!$V$7*Model!$AG$438*AVERAGE('Assumptions (NG)'!$AC$2:$AE$2)+ Model!$AG$439*AVERAGE('Assumptions (NG)'!$AC$3:$AE3))/10^9,0)</f>
        <v>-0.007901025608</v>
      </c>
      <c r="AK526" s="219">
        <f>IF(Model!AA$1&lt;='Assumptions (NG)'!$V$12,PPMT('Assumptions (NG)'!$V$9,Model!AA$1,'Assumptions (NG)'!$V$12,'Assumptions (NG)'!$V$7*Model!$AG$438*AVERAGE('Assumptions (NG)'!$AC$2:$AE$2)+ Model!$AG$439*AVERAGE('Assumptions (NG)'!$AC$3:$AE3))/10^9,0)</f>
        <v>-0.008493602529</v>
      </c>
      <c r="AL526" s="219">
        <f>IF(Model!AB$1&lt;='Assumptions (NG)'!$V$12,PPMT('Assumptions (NG)'!$V$9,Model!AB$1,'Assumptions (NG)'!$V$12,'Assumptions (NG)'!$V$7*Model!$AG$438*AVERAGE('Assumptions (NG)'!$AC$2:$AE$2)+ Model!$AG$439*AVERAGE('Assumptions (NG)'!$AC$3:$AE3))/10^9,0)</f>
        <v>-0.009130622719</v>
      </c>
      <c r="AM526" s="219">
        <f>IF(Model!AC$1&lt;='Assumptions (NG)'!$V$12,PPMT('Assumptions (NG)'!$V$9,Model!AC$1,'Assumptions (NG)'!$V$12,'Assumptions (NG)'!$V$7*Model!$AG$438*AVERAGE('Assumptions (NG)'!$AC$2:$AE$2)+ Model!$AG$439*AVERAGE('Assumptions (NG)'!$AC$3:$AE3))/10^9,0)</f>
        <v>-0.009815419423</v>
      </c>
      <c r="AN526" s="219">
        <f>IF(Model!AD$1&lt;='Assumptions (NG)'!$V$12,PPMT('Assumptions (NG)'!$V$9,Model!AD$1,'Assumptions (NG)'!$V$12,'Assumptions (NG)'!$V$7*Model!$AG$438*AVERAGE('Assumptions (NG)'!$AC$2:$AE$2)+ Model!$AG$439*AVERAGE('Assumptions (NG)'!$AC$3:$AE3))/10^9,0)</f>
        <v>-0.01055157588</v>
      </c>
      <c r="AO526" s="219">
        <f>IF(Model!AE$1&lt;='Assumptions (NG)'!$V$12,PPMT('Assumptions (NG)'!$V$9,Model!AE$1,'Assumptions (NG)'!$V$12,'Assumptions (NG)'!$V$7*Model!$AG$438*AVERAGE('Assumptions (NG)'!$AC$2:$AE$2)+ Model!$AG$439*AVERAGE('Assumptions (NG)'!$AC$3:$AE3))/10^9,0)</f>
        <v>-0.01134294407</v>
      </c>
      <c r="AP526" s="219">
        <f>IF(Model!AF$1&lt;='Assumptions (NG)'!$V$12,PPMT('Assumptions (NG)'!$V$9,Model!AF$1,'Assumptions (NG)'!$V$12,'Assumptions (NG)'!$V$7*Model!$AG$438*AVERAGE('Assumptions (NG)'!$AC$2:$AE$2)+ Model!$AG$439*AVERAGE('Assumptions (NG)'!$AC$3:$AE3))/10^9,0)</f>
        <v>-0.01219366488</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-0.006486541703</v>
      </c>
      <c r="AI527" s="219">
        <f>IF(Model!X$1&lt;='Assumptions (NG)'!$V$12,PPMT('Assumptions (NG)'!$V$9,Model!X$1,'Assumptions (NG)'!$V$12,'Assumptions (NG)'!$V$7*Model!$AH$438*AVERAGE('Assumptions (NG)'!$AD$2:$AF$2)+ Model!$AH$439*AVERAGE('Assumptions (NG)'!$AD$3:$AF3))/10^9,0)</f>
        <v>-0.006973032331</v>
      </c>
      <c r="AJ527" s="219">
        <f>IF(Model!Y$1&lt;='Assumptions (NG)'!$V$12,PPMT('Assumptions (NG)'!$V$9,Model!Y$1,'Assumptions (NG)'!$V$12,'Assumptions (NG)'!$V$7*Model!$AH$438*AVERAGE('Assumptions (NG)'!$AD$2:$AF$2)+ Model!$AH$439*AVERAGE('Assumptions (NG)'!$AD$3:$AF3))/10^9,0)</f>
        <v>-0.007496009756</v>
      </c>
      <c r="AK527" s="219">
        <f>IF(Model!Z$1&lt;='Assumptions (NG)'!$V$12,PPMT('Assumptions (NG)'!$V$9,Model!Z$1,'Assumptions (NG)'!$V$12,'Assumptions (NG)'!$V$7*Model!$AH$438*AVERAGE('Assumptions (NG)'!$AD$2:$AF$2)+ Model!$AH$439*AVERAGE('Assumptions (NG)'!$AD$3:$AF3))/10^9,0)</f>
        <v>-0.008058210487</v>
      </c>
      <c r="AL527" s="219">
        <f>IF(Model!AA$1&lt;='Assumptions (NG)'!$V$12,PPMT('Assumptions (NG)'!$V$9,Model!AA$1,'Assumptions (NG)'!$V$12,'Assumptions (NG)'!$V$7*Model!$AH$438*AVERAGE('Assumptions (NG)'!$AD$2:$AF$2)+ Model!$AH$439*AVERAGE('Assumptions (NG)'!$AD$3:$AF3))/10^9,0)</f>
        <v>-0.008662576274</v>
      </c>
      <c r="AM527" s="219">
        <f>IF(Model!AB$1&lt;='Assumptions (NG)'!$V$12,PPMT('Assumptions (NG)'!$V$9,Model!AB$1,'Assumptions (NG)'!$V$12,'Assumptions (NG)'!$V$7*Model!$AH$438*AVERAGE('Assumptions (NG)'!$AD$2:$AF$2)+ Model!$AH$439*AVERAGE('Assumptions (NG)'!$AD$3:$AF3))/10^9,0)</f>
        <v>-0.009312269495</v>
      </c>
      <c r="AN527" s="219">
        <f>IF(Model!AC$1&lt;='Assumptions (NG)'!$V$12,PPMT('Assumptions (NG)'!$V$9,Model!AC$1,'Assumptions (NG)'!$V$12,'Assumptions (NG)'!$V$7*Model!$AH$438*AVERAGE('Assumptions (NG)'!$AD$2:$AF$2)+ Model!$AH$439*AVERAGE('Assumptions (NG)'!$AD$3:$AF3))/10^9,0)</f>
        <v>-0.01001068971</v>
      </c>
      <c r="AO527" s="219">
        <f>IF(Model!AD$1&lt;='Assumptions (NG)'!$V$12,PPMT('Assumptions (NG)'!$V$9,Model!AD$1,'Assumptions (NG)'!$V$12,'Assumptions (NG)'!$V$7*Model!$AH$438*AVERAGE('Assumptions (NG)'!$AD$2:$AF$2)+ Model!$AH$439*AVERAGE('Assumptions (NG)'!$AD$3:$AF3))/10^9,0)</f>
        <v>-0.01076149143</v>
      </c>
      <c r="AP527" s="219">
        <f>IF(Model!AE$1&lt;='Assumptions (NG)'!$V$12,PPMT('Assumptions (NG)'!$V$9,Model!AE$1,'Assumptions (NG)'!$V$12,'Assumptions (NG)'!$V$7*Model!$AH$438*AVERAGE('Assumptions (NG)'!$AD$2:$AF$2)+ Model!$AH$439*AVERAGE('Assumptions (NG)'!$AD$3:$AF3))/10^9,0)</f>
        <v>-0.01156860329</v>
      </c>
      <c r="AQ527" s="219">
        <f>IF(Model!AF$1&lt;='Assumptions (NG)'!$V$12,PPMT('Assumptions (NG)'!$V$9,Model!AF$1,'Assumptions (NG)'!$V$12,'Assumptions (NG)'!$V$7*Model!$AH$438*AVERAGE('Assumptions (NG)'!$AD$2:$AF$2)+ Model!$AH$439*AVERAGE('Assumptions (NG)'!$AD$3:$AF3))/10^9,0)</f>
        <v>-0.01243624854</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-0.04326134875</v>
      </c>
      <c r="AJ528" s="219">
        <f>IF(Model!X$1&lt;='Assumptions (NG)'!$V$12,PPMT('Assumptions (NG)'!$V$9,Model!X$1,'Assumptions (NG)'!$V$12,'Assumptions (NG)'!$V$7*Model!$AI$438*AVERAGE('Assumptions (NG)'!$AE$2:$AG$2)+ Model!$AI$439*AVERAGE('Assumptions (NG)'!$AE$3:$AG3))/10^9,0)</f>
        <v>-0.04650594991</v>
      </c>
      <c r="AK528" s="219">
        <f>IF(Model!Y$1&lt;='Assumptions (NG)'!$V$12,PPMT('Assumptions (NG)'!$V$9,Model!Y$1,'Assumptions (NG)'!$V$12,'Assumptions (NG)'!$V$7*Model!$AI$438*AVERAGE('Assumptions (NG)'!$AE$2:$AG$2)+ Model!$AI$439*AVERAGE('Assumptions (NG)'!$AE$3:$AG3))/10^9,0)</f>
        <v>-0.04999389615</v>
      </c>
      <c r="AL528" s="219">
        <f>IF(Model!Z$1&lt;='Assumptions (NG)'!$V$12,PPMT('Assumptions (NG)'!$V$9,Model!Z$1,'Assumptions (NG)'!$V$12,'Assumptions (NG)'!$V$7*Model!$AI$438*AVERAGE('Assumptions (NG)'!$AE$2:$AG$2)+ Model!$AI$439*AVERAGE('Assumptions (NG)'!$AE$3:$AG3))/10^9,0)</f>
        <v>-0.05374343836</v>
      </c>
      <c r="AM528" s="219">
        <f>IF(Model!AA$1&lt;='Assumptions (NG)'!$V$12,PPMT('Assumptions (NG)'!$V$9,Model!AA$1,'Assumptions (NG)'!$V$12,'Assumptions (NG)'!$V$7*Model!$AI$438*AVERAGE('Assumptions (NG)'!$AE$2:$AG$2)+ Model!$AI$439*AVERAGE('Assumptions (NG)'!$AE$3:$AG3))/10^9,0)</f>
        <v>-0.05777419624</v>
      </c>
      <c r="AN528" s="219">
        <f>IF(Model!AB$1&lt;='Assumptions (NG)'!$V$12,PPMT('Assumptions (NG)'!$V$9,Model!AB$1,'Assumptions (NG)'!$V$12,'Assumptions (NG)'!$V$7*Model!$AI$438*AVERAGE('Assumptions (NG)'!$AE$2:$AG$2)+ Model!$AI$439*AVERAGE('Assumptions (NG)'!$AE$3:$AG3))/10^9,0)</f>
        <v>-0.06210726096</v>
      </c>
      <c r="AO528" s="219">
        <f>IF(Model!AC$1&lt;='Assumptions (NG)'!$V$12,PPMT('Assumptions (NG)'!$V$9,Model!AC$1,'Assumptions (NG)'!$V$12,'Assumptions (NG)'!$V$7*Model!$AI$438*AVERAGE('Assumptions (NG)'!$AE$2:$AG$2)+ Model!$AI$439*AVERAGE('Assumptions (NG)'!$AE$3:$AG3))/10^9,0)</f>
        <v>-0.06676530553</v>
      </c>
      <c r="AP528" s="219">
        <f>IF(Model!AD$1&lt;='Assumptions (NG)'!$V$12,PPMT('Assumptions (NG)'!$V$9,Model!AD$1,'Assumptions (NG)'!$V$12,'Assumptions (NG)'!$V$7*Model!$AI$438*AVERAGE('Assumptions (NG)'!$AE$2:$AG$2)+ Model!$AI$439*AVERAGE('Assumptions (NG)'!$AE$3:$AG3))/10^9,0)</f>
        <v>-0.07177270344</v>
      </c>
      <c r="AQ528" s="219">
        <f>IF(Model!AE$1&lt;='Assumptions (NG)'!$V$12,PPMT('Assumptions (NG)'!$V$9,Model!AE$1,'Assumptions (NG)'!$V$12,'Assumptions (NG)'!$V$7*Model!$AI$438*AVERAGE('Assumptions (NG)'!$AE$2:$AG$2)+ Model!$AI$439*AVERAGE('Assumptions (NG)'!$AE$3:$AG3))/10^9,0)</f>
        <v>-0.0771556562</v>
      </c>
      <c r="AR528" s="219">
        <f>IF(Model!AF$1&lt;='Assumptions (NG)'!$V$12,PPMT('Assumptions (NG)'!$V$9,Model!AF$1,'Assumptions (NG)'!$V$12,'Assumptions (NG)'!$V$7*Model!$AI$438*AVERAGE('Assumptions (NG)'!$AE$2:$AG$2)+ Model!$AI$439*AVERAGE('Assumptions (NG)'!$AE$3:$AG3))/10^9,0)</f>
        <v>-0.08294233042</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-0.006747198552</v>
      </c>
      <c r="AK529" s="219">
        <f>IF(Model!X$1&lt;='Assumptions (NG)'!$V$12,PPMT('Assumptions (NG)'!$V$9,Model!X$1,'Assumptions (NG)'!$V$12,'Assumptions (NG)'!$V$7*Model!$AJ$438*AVERAGE('Assumptions (NG)'!$AF$2:$AH$2)+ Model!$AJ$439*AVERAGE('Assumptions (NG)'!$AF$3:$AH3))/10^9,0)</f>
        <v>-0.007253238443</v>
      </c>
      <c r="AL529" s="219">
        <f>IF(Model!Y$1&lt;='Assumptions (NG)'!$V$12,PPMT('Assumptions (NG)'!$V$9,Model!Y$1,'Assumptions (NG)'!$V$12,'Assumptions (NG)'!$V$7*Model!$AJ$438*AVERAGE('Assumptions (NG)'!$AF$2:$AH$2)+ Model!$AJ$439*AVERAGE('Assumptions (NG)'!$AF$3:$AH3))/10^9,0)</f>
        <v>-0.007797231327</v>
      </c>
      <c r="AM529" s="219">
        <f>IF(Model!Z$1&lt;='Assumptions (NG)'!$V$12,PPMT('Assumptions (NG)'!$V$9,Model!Z$1,'Assumptions (NG)'!$V$12,'Assumptions (NG)'!$V$7*Model!$AJ$438*AVERAGE('Assumptions (NG)'!$AF$2:$AH$2)+ Model!$AJ$439*AVERAGE('Assumptions (NG)'!$AF$3:$AH3))/10^9,0)</f>
        <v>-0.008382023676</v>
      </c>
      <c r="AN529" s="219">
        <f>IF(Model!AA$1&lt;='Assumptions (NG)'!$V$12,PPMT('Assumptions (NG)'!$V$9,Model!AA$1,'Assumptions (NG)'!$V$12,'Assumptions (NG)'!$V$7*Model!$AJ$438*AVERAGE('Assumptions (NG)'!$AF$2:$AH$2)+ Model!$AJ$439*AVERAGE('Assumptions (NG)'!$AF$3:$AH3))/10^9,0)</f>
        <v>-0.009010675452</v>
      </c>
      <c r="AO529" s="219">
        <f>IF(Model!AB$1&lt;='Assumptions (NG)'!$V$12,PPMT('Assumptions (NG)'!$V$9,Model!AB$1,'Assumptions (NG)'!$V$12,'Assumptions (NG)'!$V$7*Model!$AJ$438*AVERAGE('Assumptions (NG)'!$AF$2:$AH$2)+ Model!$AJ$439*AVERAGE('Assumptions (NG)'!$AF$3:$AH3))/10^9,0)</f>
        <v>-0.009686476111</v>
      </c>
      <c r="AP529" s="219">
        <f>IF(Model!AC$1&lt;='Assumptions (NG)'!$V$12,PPMT('Assumptions (NG)'!$V$9,Model!AC$1,'Assumptions (NG)'!$V$12,'Assumptions (NG)'!$V$7*Model!$AJ$438*AVERAGE('Assumptions (NG)'!$AF$2:$AH$2)+ Model!$AJ$439*AVERAGE('Assumptions (NG)'!$AF$3:$AH3))/10^9,0)</f>
        <v>-0.01041296182</v>
      </c>
      <c r="AQ529" s="219">
        <f>IF(Model!AD$1&lt;='Assumptions (NG)'!$V$12,PPMT('Assumptions (NG)'!$V$9,Model!AD$1,'Assumptions (NG)'!$V$12,'Assumptions (NG)'!$V$7*Model!$AJ$438*AVERAGE('Assumptions (NG)'!$AF$2:$AH$2)+ Model!$AJ$439*AVERAGE('Assumptions (NG)'!$AF$3:$AH3))/10^9,0)</f>
        <v>-0.01119393396</v>
      </c>
      <c r="AR529" s="219">
        <f>IF(Model!AE$1&lt;='Assumptions (NG)'!$V$12,PPMT('Assumptions (NG)'!$V$9,Model!AE$1,'Assumptions (NG)'!$V$12,'Assumptions (NG)'!$V$7*Model!$AJ$438*AVERAGE('Assumptions (NG)'!$AF$2:$AH$2)+ Model!$AJ$439*AVERAGE('Assumptions (NG)'!$AF$3:$AH3))/10^9,0)</f>
        <v>-0.012033479</v>
      </c>
      <c r="AS529" s="219">
        <f>IF(Model!AF$1&lt;='Assumptions (NG)'!$V$12,PPMT('Assumptions (NG)'!$V$9,Model!AF$1,'Assumptions (NG)'!$V$12,'Assumptions (NG)'!$V$7*Model!$AJ$438*AVERAGE('Assumptions (NG)'!$AF$2:$AH$2)+ Model!$AJ$439*AVERAGE('Assumptions (NG)'!$AF$3:$AH3))/10^9,0)</f>
        <v>-0.01293598993</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-0.006881428922</v>
      </c>
      <c r="AL530" s="219">
        <f>IF(Model!X$1&lt;='Assumptions (NG)'!$V$12,PPMT('Assumptions (NG)'!$V$9,Model!X$1,'Assumptions (NG)'!$V$12,'Assumptions (NG)'!$V$7*Model!$AK$438*AVERAGE('Assumptions (NG)'!$AG$2:$AI$2)+ Model!$AK$439*AVERAGE('Assumptions (NG)'!$AG$3:$AI3))/10^9,0)</f>
        <v>-0.007397536091</v>
      </c>
      <c r="AM530" s="219">
        <f>IF(Model!Y$1&lt;='Assumptions (NG)'!$V$12,PPMT('Assumptions (NG)'!$V$9,Model!Y$1,'Assumptions (NG)'!$V$12,'Assumptions (NG)'!$V$7*Model!$AK$438*AVERAGE('Assumptions (NG)'!$AG$2:$AI$2)+ Model!$AK$439*AVERAGE('Assumptions (NG)'!$AG$3:$AI3))/10^9,0)</f>
        <v>-0.007952351298</v>
      </c>
      <c r="AN530" s="219">
        <f>IF(Model!Z$1&lt;='Assumptions (NG)'!$V$12,PPMT('Assumptions (NG)'!$V$9,Model!Z$1,'Assumptions (NG)'!$V$12,'Assumptions (NG)'!$V$7*Model!$AK$438*AVERAGE('Assumptions (NG)'!$AG$2:$AI$2)+ Model!$AK$439*AVERAGE('Assumptions (NG)'!$AG$3:$AI3))/10^9,0)</f>
        <v>-0.008548777645</v>
      </c>
      <c r="AO530" s="219">
        <f>IF(Model!AA$1&lt;='Assumptions (NG)'!$V$12,PPMT('Assumptions (NG)'!$V$9,Model!AA$1,'Assumptions (NG)'!$V$12,'Assumptions (NG)'!$V$7*Model!$AK$438*AVERAGE('Assumptions (NG)'!$AG$2:$AI$2)+ Model!$AK$439*AVERAGE('Assumptions (NG)'!$AG$3:$AI3))/10^9,0)</f>
        <v>-0.009189935968</v>
      </c>
      <c r="AP530" s="219">
        <f>IF(Model!AB$1&lt;='Assumptions (NG)'!$V$12,PPMT('Assumptions (NG)'!$V$9,Model!AB$1,'Assumptions (NG)'!$V$12,'Assumptions (NG)'!$V$7*Model!$AK$438*AVERAGE('Assumptions (NG)'!$AG$2:$AI$2)+ Model!$AK$439*AVERAGE('Assumptions (NG)'!$AG$3:$AI3))/10^9,0)</f>
        <v>-0.009879181166</v>
      </c>
      <c r="AQ530" s="219">
        <f>IF(Model!AC$1&lt;='Assumptions (NG)'!$V$12,PPMT('Assumptions (NG)'!$V$9,Model!AC$1,'Assumptions (NG)'!$V$12,'Assumptions (NG)'!$V$7*Model!$AK$438*AVERAGE('Assumptions (NG)'!$AG$2:$AI$2)+ Model!$AK$439*AVERAGE('Assumptions (NG)'!$AG$3:$AI3))/10^9,0)</f>
        <v>-0.01062011975</v>
      </c>
      <c r="AR530" s="219">
        <f>IF(Model!AD$1&lt;='Assumptions (NG)'!$V$12,PPMT('Assumptions (NG)'!$V$9,Model!AD$1,'Assumptions (NG)'!$V$12,'Assumptions (NG)'!$V$7*Model!$AK$438*AVERAGE('Assumptions (NG)'!$AG$2:$AI$2)+ Model!$AK$439*AVERAGE('Assumptions (NG)'!$AG$3:$AI3))/10^9,0)</f>
        <v>-0.01141662873</v>
      </c>
      <c r="AS530" s="219">
        <f>IF(Model!AE$1&lt;='Assumptions (NG)'!$V$12,PPMT('Assumptions (NG)'!$V$9,Model!AE$1,'Assumptions (NG)'!$V$12,'Assumptions (NG)'!$V$7*Model!$AK$438*AVERAGE('Assumptions (NG)'!$AG$2:$AI$2)+ Model!$AK$439*AVERAGE('Assumptions (NG)'!$AG$3:$AI3))/10^9,0)</f>
        <v>-0.01227287589</v>
      </c>
      <c r="AT530" s="219">
        <f>IF(Model!AF$1&lt;='Assumptions (NG)'!$V$12,PPMT('Assumptions (NG)'!$V$9,Model!AF$1,'Assumptions (NG)'!$V$12,'Assumptions (NG)'!$V$7*Model!$AK$438*AVERAGE('Assumptions (NG)'!$AG$2:$AI$2)+ Model!$AK$439*AVERAGE('Assumptions (NG)'!$AG$3:$AI3))/10^9,0)</f>
        <v>-0.01319334158</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-0.009980658219</v>
      </c>
      <c r="AM531" s="219">
        <f>IF(Model!X$1&lt;='Assumptions (NG)'!$V$12,PPMT('Assumptions (NG)'!$V$9,Model!X$1,'Assumptions (NG)'!$V$12,'Assumptions (NG)'!$V$7*Model!$AL$438*AVERAGE('Assumptions (NG)'!$AH$2:$AJ$2)+ Model!$AL$439*AVERAGE('Assumptions (NG)'!$AH$3:$AJ3))/10^9,0)</f>
        <v>-0.01072920758</v>
      </c>
      <c r="AN531" s="219">
        <f>IF(Model!Y$1&lt;='Assumptions (NG)'!$V$12,PPMT('Assumptions (NG)'!$V$9,Model!Y$1,'Assumptions (NG)'!$V$12,'Assumptions (NG)'!$V$7*Model!$AL$438*AVERAGE('Assumptions (NG)'!$AH$2:$AJ$2)+ Model!$AL$439*AVERAGE('Assumptions (NG)'!$AH$3:$AJ3))/10^9,0)</f>
        <v>-0.01153389815</v>
      </c>
      <c r="AO531" s="219">
        <f>IF(Model!Z$1&lt;='Assumptions (NG)'!$V$12,PPMT('Assumptions (NG)'!$V$9,Model!Z$1,'Assumptions (NG)'!$V$12,'Assumptions (NG)'!$V$7*Model!$AL$438*AVERAGE('Assumptions (NG)'!$AH$2:$AJ$2)+ Model!$AL$439*AVERAGE('Assumptions (NG)'!$AH$3:$AJ3))/10^9,0)</f>
        <v>-0.01239894052</v>
      </c>
      <c r="AP531" s="219">
        <f>IF(Model!AA$1&lt;='Assumptions (NG)'!$V$12,PPMT('Assumptions (NG)'!$V$9,Model!AA$1,'Assumptions (NG)'!$V$12,'Assumptions (NG)'!$V$7*Model!$AL$438*AVERAGE('Assumptions (NG)'!$AH$2:$AJ$2)+ Model!$AL$439*AVERAGE('Assumptions (NG)'!$AH$3:$AJ3))/10^9,0)</f>
        <v>-0.01332886105</v>
      </c>
      <c r="AQ531" s="219">
        <f>IF(Model!AB$1&lt;='Assumptions (NG)'!$V$12,PPMT('Assumptions (NG)'!$V$9,Model!AB$1,'Assumptions (NG)'!$V$12,'Assumptions (NG)'!$V$7*Model!$AL$438*AVERAGE('Assumptions (NG)'!$AH$2:$AJ$2)+ Model!$AL$439*AVERAGE('Assumptions (NG)'!$AH$3:$AJ3))/10^9,0)</f>
        <v>-0.01432852563</v>
      </c>
      <c r="AR531" s="219">
        <f>IF(Model!AC$1&lt;='Assumptions (NG)'!$V$12,PPMT('Assumptions (NG)'!$V$9,Model!AC$1,'Assumptions (NG)'!$V$12,'Assumptions (NG)'!$V$7*Model!$AL$438*AVERAGE('Assumptions (NG)'!$AH$2:$AJ$2)+ Model!$AL$439*AVERAGE('Assumptions (NG)'!$AH$3:$AJ3))/10^9,0)</f>
        <v>-0.01540316506</v>
      </c>
      <c r="AS531" s="219">
        <f>IF(Model!AD$1&lt;='Assumptions (NG)'!$V$12,PPMT('Assumptions (NG)'!$V$9,Model!AD$1,'Assumptions (NG)'!$V$12,'Assumptions (NG)'!$V$7*Model!$AL$438*AVERAGE('Assumptions (NG)'!$AH$2:$AJ$2)+ Model!$AL$439*AVERAGE('Assumptions (NG)'!$AH$3:$AJ3))/10^9,0)</f>
        <v>-0.01655840243</v>
      </c>
      <c r="AT531" s="219">
        <f>IF(Model!AE$1&lt;='Assumptions (NG)'!$V$12,PPMT('Assumptions (NG)'!$V$9,Model!AE$1,'Assumptions (NG)'!$V$12,'Assumptions (NG)'!$V$7*Model!$AL$438*AVERAGE('Assumptions (NG)'!$AH$2:$AJ$2)+ Model!$AL$439*AVERAGE('Assumptions (NG)'!$AH$3:$AJ3))/10^9,0)</f>
        <v>-0.01780028262</v>
      </c>
      <c r="AU531" s="219">
        <f>IF(Model!AF$1&lt;='Assumptions (NG)'!$V$12,PPMT('Assumptions (NG)'!$V$9,Model!AF$1,'Assumptions (NG)'!$V$12,'Assumptions (NG)'!$V$7*Model!$AL$438*AVERAGE('Assumptions (NG)'!$AH$2:$AJ$2)+ Model!$AL$439*AVERAGE('Assumptions (NG)'!$AH$3:$AJ3))/10^9,0)</f>
        <v>-0.01913530381</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-0.03692008401</v>
      </c>
      <c r="AN532" s="219">
        <f>IF(Model!X$1&lt;='Assumptions (NG)'!$V$12,PPMT('Assumptions (NG)'!$V$9,Model!X$1,'Assumptions (NG)'!$V$12,'Assumptions (NG)'!$V$7*Model!$AM$438*AVERAGE('Assumptions (NG)'!$AI$2:$AK$2)+ Model!$AM$439*AVERAGE('Assumptions (NG)'!$AI$3:$AK3))/10^9,0)</f>
        <v>-0.03968909031</v>
      </c>
      <c r="AO532" s="219">
        <f>IF(Model!Y$1&lt;='Assumptions (NG)'!$V$12,PPMT('Assumptions (NG)'!$V$9,Model!Y$1,'Assumptions (NG)'!$V$12,'Assumptions (NG)'!$V$7*Model!$AM$438*AVERAGE('Assumptions (NG)'!$AI$2:$AK$2)+ Model!$AM$439*AVERAGE('Assumptions (NG)'!$AI$3:$AK3))/10^9,0)</f>
        <v>-0.04266577208</v>
      </c>
      <c r="AP532" s="219">
        <f>IF(Model!Z$1&lt;='Assumptions (NG)'!$V$12,PPMT('Assumptions (NG)'!$V$9,Model!Z$1,'Assumptions (NG)'!$V$12,'Assumptions (NG)'!$V$7*Model!$AM$438*AVERAGE('Assumptions (NG)'!$AI$2:$AK$2)+ Model!$AM$439*AVERAGE('Assumptions (NG)'!$AI$3:$AK3))/10^9,0)</f>
        <v>-0.04586570499</v>
      </c>
      <c r="AQ532" s="219">
        <f>IF(Model!AA$1&lt;='Assumptions (NG)'!$V$12,PPMT('Assumptions (NG)'!$V$9,Model!AA$1,'Assumptions (NG)'!$V$12,'Assumptions (NG)'!$V$7*Model!$AM$438*AVERAGE('Assumptions (NG)'!$AI$2:$AK$2)+ Model!$AM$439*AVERAGE('Assumptions (NG)'!$AI$3:$AK3))/10^9,0)</f>
        <v>-0.04930563286</v>
      </c>
      <c r="AR532" s="219">
        <f>IF(Model!AB$1&lt;='Assumptions (NG)'!$V$12,PPMT('Assumptions (NG)'!$V$9,Model!AB$1,'Assumptions (NG)'!$V$12,'Assumptions (NG)'!$V$7*Model!$AM$438*AVERAGE('Assumptions (NG)'!$AI$2:$AK$2)+ Model!$AM$439*AVERAGE('Assumptions (NG)'!$AI$3:$AK3))/10^9,0)</f>
        <v>-0.05300355533</v>
      </c>
      <c r="AS532" s="219">
        <f>IF(Model!AC$1&lt;='Assumptions (NG)'!$V$12,PPMT('Assumptions (NG)'!$V$9,Model!AC$1,'Assumptions (NG)'!$V$12,'Assumptions (NG)'!$V$7*Model!$AM$438*AVERAGE('Assumptions (NG)'!$AI$2:$AK$2)+ Model!$AM$439*AVERAGE('Assumptions (NG)'!$AI$3:$AK3))/10^9,0)</f>
        <v>-0.05697882198</v>
      </c>
      <c r="AT532" s="219">
        <f>IF(Model!AD$1&lt;='Assumptions (NG)'!$V$12,PPMT('Assumptions (NG)'!$V$9,Model!AD$1,'Assumptions (NG)'!$V$12,'Assumptions (NG)'!$V$7*Model!$AM$438*AVERAGE('Assumptions (NG)'!$AI$2:$AK$2)+ Model!$AM$439*AVERAGE('Assumptions (NG)'!$AI$3:$AK3))/10^9,0)</f>
        <v>-0.06125223363</v>
      </c>
      <c r="AU532" s="219">
        <f>IF(Model!AE$1&lt;='Assumptions (NG)'!$V$12,PPMT('Assumptions (NG)'!$V$9,Model!AE$1,'Assumptions (NG)'!$V$12,'Assumptions (NG)'!$V$7*Model!$AM$438*AVERAGE('Assumptions (NG)'!$AI$2:$AK$2)+ Model!$AM$439*AVERAGE('Assumptions (NG)'!$AI$3:$AK3))/10^9,0)</f>
        <v>-0.06584615115</v>
      </c>
      <c r="AV532" s="219">
        <f>IF(Model!AF$1&lt;='Assumptions (NG)'!$V$12,PPMT('Assumptions (NG)'!$V$9,Model!AF$1,'Assumptions (NG)'!$V$12,'Assumptions (NG)'!$V$7*Model!$AM$438*AVERAGE('Assumptions (NG)'!$AI$2:$AK$2)+ Model!$AM$439*AVERAGE('Assumptions (NG)'!$AI$3:$AK3))/10^9,0)</f>
        <v>-0.07078461249</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-0.02930068695</v>
      </c>
      <c r="AO533" s="219">
        <f>IF(Model!X$1&lt;='Assumptions (NG)'!$V$12,PPMT('Assumptions (NG)'!$V$9,Model!X$1,'Assumptions (NG)'!$V$12,'Assumptions (NG)'!$V$7*Model!$AN$438*AVERAGE('Assumptions (NG)'!$AJ$2:$AL$2)+ Model!$AN$439*AVERAGE('Assumptions (NG)'!$AJ$3:$AL3))/10^9,0)</f>
        <v>-0.03149823847</v>
      </c>
      <c r="AP533" s="219">
        <f>IF(Model!Y$1&lt;='Assumptions (NG)'!$V$12,PPMT('Assumptions (NG)'!$V$9,Model!Y$1,'Assumptions (NG)'!$V$12,'Assumptions (NG)'!$V$7*Model!$AN$438*AVERAGE('Assumptions (NG)'!$AJ$2:$AL$2)+ Model!$AN$439*AVERAGE('Assumptions (NG)'!$AJ$3:$AL3))/10^9,0)</f>
        <v>-0.03386060636</v>
      </c>
      <c r="AQ533" s="219">
        <f>IF(Model!Z$1&lt;='Assumptions (NG)'!$V$12,PPMT('Assumptions (NG)'!$V$9,Model!Z$1,'Assumptions (NG)'!$V$12,'Assumptions (NG)'!$V$7*Model!$AN$438*AVERAGE('Assumptions (NG)'!$AJ$2:$AL$2)+ Model!$AN$439*AVERAGE('Assumptions (NG)'!$AJ$3:$AL3))/10^9,0)</f>
        <v>-0.03640015183</v>
      </c>
      <c r="AR533" s="219">
        <f>IF(Model!AA$1&lt;='Assumptions (NG)'!$V$12,PPMT('Assumptions (NG)'!$V$9,Model!AA$1,'Assumptions (NG)'!$V$12,'Assumptions (NG)'!$V$7*Model!$AN$438*AVERAGE('Assumptions (NG)'!$AJ$2:$AL$2)+ Model!$AN$439*AVERAGE('Assumptions (NG)'!$AJ$3:$AL3))/10^9,0)</f>
        <v>-0.03913016322</v>
      </c>
      <c r="AS533" s="219">
        <f>IF(Model!AB$1&lt;='Assumptions (NG)'!$V$12,PPMT('Assumptions (NG)'!$V$9,Model!AB$1,'Assumptions (NG)'!$V$12,'Assumptions (NG)'!$V$7*Model!$AN$438*AVERAGE('Assumptions (NG)'!$AJ$2:$AL$2)+ Model!$AN$439*AVERAGE('Assumptions (NG)'!$AJ$3:$AL3))/10^9,0)</f>
        <v>-0.04206492546</v>
      </c>
      <c r="AT533" s="219">
        <f>IF(Model!AC$1&lt;='Assumptions (NG)'!$V$12,PPMT('Assumptions (NG)'!$V$9,Model!AC$1,'Assumptions (NG)'!$V$12,'Assumptions (NG)'!$V$7*Model!$AN$438*AVERAGE('Assumptions (NG)'!$AJ$2:$AL$2)+ Model!$AN$439*AVERAGE('Assumptions (NG)'!$AJ$3:$AL3))/10^9,0)</f>
        <v>-0.04521979487</v>
      </c>
      <c r="AU533" s="219">
        <f>IF(Model!AD$1&lt;='Assumptions (NG)'!$V$12,PPMT('Assumptions (NG)'!$V$9,Model!AD$1,'Assumptions (NG)'!$V$12,'Assumptions (NG)'!$V$7*Model!$AN$438*AVERAGE('Assumptions (NG)'!$AJ$2:$AL$2)+ Model!$AN$439*AVERAGE('Assumptions (NG)'!$AJ$3:$AL3))/10^9,0)</f>
        <v>-0.04861127949</v>
      </c>
      <c r="AV533" s="219">
        <f>IF(Model!AE$1&lt;='Assumptions (NG)'!$V$12,PPMT('Assumptions (NG)'!$V$9,Model!AE$1,'Assumptions (NG)'!$V$12,'Assumptions (NG)'!$V$7*Model!$AN$438*AVERAGE('Assumptions (NG)'!$AJ$2:$AL$2)+ Model!$AN$439*AVERAGE('Assumptions (NG)'!$AJ$3:$AL3))/10^9,0)</f>
        <v>-0.05225712545</v>
      </c>
      <c r="AW533" s="219">
        <f>IF(Model!AF$1&lt;='Assumptions (NG)'!$V$12,PPMT('Assumptions (NG)'!$V$9,Model!AF$1,'Assumptions (NG)'!$V$12,'Assumptions (NG)'!$V$7*Model!$AN$438*AVERAGE('Assumptions (NG)'!$AJ$2:$AL$2)+ Model!$AN$439*AVERAGE('Assumptions (NG)'!$AJ$3:$AL3))/10^9,0)</f>
        <v>-0.05617640986</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-0.4102211958</v>
      </c>
      <c r="AP534" s="219">
        <f>IF(Model!X$1&lt;='Assumptions (NG)'!$V$12,PPMT('Assumptions (NG)'!$V$9,Model!X$1,'Assumptions (NG)'!$V$12,'Assumptions (NG)'!$V$7*Model!$AO$438*AVERAGE('Assumptions (NG)'!$AK$2:$AM$2)+ Model!$AO$439*AVERAGE('Assumptions (NG)'!$AK$3:$AM3))/10^9,0)</f>
        <v>-0.4409877854</v>
      </c>
      <c r="AQ534" s="219">
        <f>IF(Model!Y$1&lt;='Assumptions (NG)'!$V$12,PPMT('Assumptions (NG)'!$V$9,Model!Y$1,'Assumptions (NG)'!$V$12,'Assumptions (NG)'!$V$7*Model!$AO$438*AVERAGE('Assumptions (NG)'!$AK$2:$AM$2)+ Model!$AO$439*AVERAGE('Assumptions (NG)'!$AK$3:$AM3))/10^9,0)</f>
        <v>-0.4740618693</v>
      </c>
      <c r="AR534" s="219">
        <f>IF(Model!Z$1&lt;='Assumptions (NG)'!$V$12,PPMT('Assumptions (NG)'!$V$9,Model!Z$1,'Assumptions (NG)'!$V$12,'Assumptions (NG)'!$V$7*Model!$AO$438*AVERAGE('Assumptions (NG)'!$AK$2:$AM$2)+ Model!$AO$439*AVERAGE('Assumptions (NG)'!$AK$3:$AM3))/10^9,0)</f>
        <v>-0.5096165095</v>
      </c>
      <c r="AS534" s="219">
        <f>IF(Model!AA$1&lt;='Assumptions (NG)'!$V$12,PPMT('Assumptions (NG)'!$V$9,Model!AA$1,'Assumptions (NG)'!$V$12,'Assumptions (NG)'!$V$7*Model!$AO$438*AVERAGE('Assumptions (NG)'!$AK$2:$AM$2)+ Model!$AO$439*AVERAGE('Assumptions (NG)'!$AK$3:$AM3))/10^9,0)</f>
        <v>-0.5478377478</v>
      </c>
      <c r="AT534" s="219">
        <f>IF(Model!AB$1&lt;='Assumptions (NG)'!$V$12,PPMT('Assumptions (NG)'!$V$9,Model!AB$1,'Assumptions (NG)'!$V$12,'Assumptions (NG)'!$V$7*Model!$AO$438*AVERAGE('Assumptions (NG)'!$AK$2:$AM$2)+ Model!$AO$439*AVERAGE('Assumptions (NG)'!$AK$3:$AM3))/10^9,0)</f>
        <v>-0.5889255788</v>
      </c>
      <c r="AU534" s="219">
        <f>IF(Model!AC$1&lt;='Assumptions (NG)'!$V$12,PPMT('Assumptions (NG)'!$V$9,Model!AC$1,'Assumptions (NG)'!$V$12,'Assumptions (NG)'!$V$7*Model!$AO$438*AVERAGE('Assumptions (NG)'!$AK$2:$AM$2)+ Model!$AO$439*AVERAGE('Assumptions (NG)'!$AK$3:$AM3))/10^9,0)</f>
        <v>-0.6330949973</v>
      </c>
      <c r="AV534" s="219">
        <f>IF(Model!AD$1&lt;='Assumptions (NG)'!$V$12,PPMT('Assumptions (NG)'!$V$9,Model!AD$1,'Assumptions (NG)'!$V$12,'Assumptions (NG)'!$V$7*Model!$AO$438*AVERAGE('Assumptions (NG)'!$AK$2:$AM$2)+ Model!$AO$439*AVERAGE('Assumptions (NG)'!$AK$3:$AM3))/10^9,0)</f>
        <v>-0.6805771221</v>
      </c>
      <c r="AW534" s="219">
        <f>IF(Model!AE$1&lt;='Assumptions (NG)'!$V$12,PPMT('Assumptions (NG)'!$V$9,Model!AE$1,'Assumptions (NG)'!$V$12,'Assumptions (NG)'!$V$7*Model!$AO$438*AVERAGE('Assumptions (NG)'!$AK$2:$AM$2)+ Model!$AO$439*AVERAGE('Assumptions (NG)'!$AK$3:$AM3))/10^9,0)</f>
        <v>-0.7316204062</v>
      </c>
      <c r="AX534" s="219">
        <f>IF(Model!AF$1&lt;='Assumptions (NG)'!$V$12,PPMT('Assumptions (NG)'!$V$9,Model!AF$1,'Assumptions (NG)'!$V$12,'Assumptions (NG)'!$V$7*Model!$AO$438*AVERAGE('Assumptions (NG)'!$AK$2:$AM$2)+ Model!$AO$439*AVERAGE('Assumptions (NG)'!$AK$3:$AM3))/10^9,0)</f>
        <v>-0.7864919367</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-0.217299441</v>
      </c>
      <c r="AQ535" s="219">
        <f>IF(Model!X$1&lt;='Assumptions (NG)'!$V$12,PPMT('Assumptions (NG)'!$V$9,Model!X$1,'Assumptions (NG)'!$V$12,'Assumptions (NG)'!$V$7*Model!$AP$438*AVERAGE('Assumptions (NG)'!$AL$2:$AN$2)+ Model!$AP$439*AVERAGE('Assumptions (NG)'!$AL$3:$AN3))/10^9,0)</f>
        <v>-0.2335968991</v>
      </c>
      <c r="AR535" s="219">
        <f>IF(Model!Y$1&lt;='Assumptions (NG)'!$V$12,PPMT('Assumptions (NG)'!$V$9,Model!Y$1,'Assumptions (NG)'!$V$12,'Assumptions (NG)'!$V$7*Model!$AP$438*AVERAGE('Assumptions (NG)'!$AL$2:$AN$2)+ Model!$AP$439*AVERAGE('Assumptions (NG)'!$AL$3:$AN3))/10^9,0)</f>
        <v>-0.2511166665</v>
      </c>
      <c r="AS535" s="219">
        <f>IF(Model!Z$1&lt;='Assumptions (NG)'!$V$12,PPMT('Assumptions (NG)'!$V$9,Model!Z$1,'Assumptions (NG)'!$V$12,'Assumptions (NG)'!$V$7*Model!$AP$438*AVERAGE('Assumptions (NG)'!$AL$2:$AN$2)+ Model!$AP$439*AVERAGE('Assumptions (NG)'!$AL$3:$AN3))/10^9,0)</f>
        <v>-0.2699504165</v>
      </c>
      <c r="AT535" s="219">
        <f>IF(Model!AA$1&lt;='Assumptions (NG)'!$V$12,PPMT('Assumptions (NG)'!$V$9,Model!AA$1,'Assumptions (NG)'!$V$12,'Assumptions (NG)'!$V$7*Model!$AP$438*AVERAGE('Assumptions (NG)'!$AL$2:$AN$2)+ Model!$AP$439*AVERAGE('Assumptions (NG)'!$AL$3:$AN3))/10^9,0)</f>
        <v>-0.2901966978</v>
      </c>
      <c r="AU535" s="219">
        <f>IF(Model!AB$1&lt;='Assumptions (NG)'!$V$12,PPMT('Assumptions (NG)'!$V$9,Model!AB$1,'Assumptions (NG)'!$V$12,'Assumptions (NG)'!$V$7*Model!$AP$438*AVERAGE('Assumptions (NG)'!$AL$2:$AN$2)+ Model!$AP$439*AVERAGE('Assumptions (NG)'!$AL$3:$AN3))/10^9,0)</f>
        <v>-0.3119614501</v>
      </c>
      <c r="AV535" s="219">
        <f>IF(Model!AC$1&lt;='Assumptions (NG)'!$V$12,PPMT('Assumptions (NG)'!$V$9,Model!AC$1,'Assumptions (NG)'!$V$12,'Assumptions (NG)'!$V$7*Model!$AP$438*AVERAGE('Assumptions (NG)'!$AL$2:$AN$2)+ Model!$AP$439*AVERAGE('Assumptions (NG)'!$AL$3:$AN3))/10^9,0)</f>
        <v>-0.3353585589</v>
      </c>
      <c r="AW535" s="219">
        <f>IF(Model!AD$1&lt;='Assumptions (NG)'!$V$12,PPMT('Assumptions (NG)'!$V$9,Model!AD$1,'Assumptions (NG)'!$V$12,'Assumptions (NG)'!$V$7*Model!$AP$438*AVERAGE('Assumptions (NG)'!$AL$2:$AN$2)+ Model!$AP$439*AVERAGE('Assumptions (NG)'!$AL$3:$AN3))/10^9,0)</f>
        <v>-0.3605104508</v>
      </c>
      <c r="AX535" s="219">
        <f>IF(Model!AE$1&lt;='Assumptions (NG)'!$V$12,PPMT('Assumptions (NG)'!$V$9,Model!AE$1,'Assumptions (NG)'!$V$12,'Assumptions (NG)'!$V$7*Model!$AP$438*AVERAGE('Assumptions (NG)'!$AL$2:$AN$2)+ Model!$AP$439*AVERAGE('Assumptions (NG)'!$AL$3:$AN3))/10^9,0)</f>
        <v>-0.3875487346</v>
      </c>
      <c r="AY535" s="219">
        <f>IF(Model!AF$1&lt;='Assumptions (NG)'!$V$12,PPMT('Assumptions (NG)'!$V$9,Model!AF$1,'Assumptions (NG)'!$V$12,'Assumptions (NG)'!$V$7*Model!$AP$438*AVERAGE('Assumptions (NG)'!$AL$2:$AN$2)+ Model!$AP$439*AVERAGE('Assumptions (NG)'!$AL$3:$AN3))/10^9,0)</f>
        <v>-0.4166148897</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-0.08877412617</v>
      </c>
      <c r="AR536" s="219">
        <f>IF(Model!X$1&lt;='Assumptions (NG)'!$V$12,PPMT('Assumptions (NG)'!$V$9,Model!X$1,'Assumptions (NG)'!$V$12,'Assumptions (NG)'!$V$7*Model!$AQ$438*AVERAGE('Assumptions (NG)'!$AM$2:$AO$2)+ Model!$AQ$439*AVERAGE('Assumptions (NG)'!$AM$3:$AO3))/10^9,0)</f>
        <v>-0.09543218564</v>
      </c>
      <c r="AS536" s="219">
        <f>IF(Model!Y$1&lt;='Assumptions (NG)'!$V$12,PPMT('Assumptions (NG)'!$V$9,Model!Y$1,'Assumptions (NG)'!$V$12,'Assumptions (NG)'!$V$7*Model!$AQ$438*AVERAGE('Assumptions (NG)'!$AM$2:$AO$2)+ Model!$AQ$439*AVERAGE('Assumptions (NG)'!$AM$3:$AO3))/10^9,0)</f>
        <v>-0.1025895996</v>
      </c>
      <c r="AT536" s="219">
        <f>IF(Model!Z$1&lt;='Assumptions (NG)'!$V$12,PPMT('Assumptions (NG)'!$V$9,Model!Z$1,'Assumptions (NG)'!$V$12,'Assumptions (NG)'!$V$7*Model!$AQ$438*AVERAGE('Assumptions (NG)'!$AM$2:$AO$2)+ Model!$AQ$439*AVERAGE('Assumptions (NG)'!$AM$3:$AO3))/10^9,0)</f>
        <v>-0.1102838195</v>
      </c>
      <c r="AU536" s="219">
        <f>IF(Model!AA$1&lt;='Assumptions (NG)'!$V$12,PPMT('Assumptions (NG)'!$V$9,Model!AA$1,'Assumptions (NG)'!$V$12,'Assumptions (NG)'!$V$7*Model!$AQ$438*AVERAGE('Assumptions (NG)'!$AM$2:$AO$2)+ Model!$AQ$439*AVERAGE('Assumptions (NG)'!$AM$3:$AO3))/10^9,0)</f>
        <v>-0.118555106</v>
      </c>
      <c r="AV536" s="219">
        <f>IF(Model!AB$1&lt;='Assumptions (NG)'!$V$12,PPMT('Assumptions (NG)'!$V$9,Model!AB$1,'Assumptions (NG)'!$V$12,'Assumptions (NG)'!$V$7*Model!$AQ$438*AVERAGE('Assumptions (NG)'!$AM$2:$AO$2)+ Model!$AQ$439*AVERAGE('Assumptions (NG)'!$AM$3:$AO3))/10^9,0)</f>
        <v>-0.1274467389</v>
      </c>
      <c r="AW536" s="219">
        <f>IF(Model!AC$1&lt;='Assumptions (NG)'!$V$12,PPMT('Assumptions (NG)'!$V$9,Model!AC$1,'Assumptions (NG)'!$V$12,'Assumptions (NG)'!$V$7*Model!$AQ$438*AVERAGE('Assumptions (NG)'!$AM$2:$AO$2)+ Model!$AQ$439*AVERAGE('Assumptions (NG)'!$AM$3:$AO3))/10^9,0)</f>
        <v>-0.1370052444</v>
      </c>
      <c r="AX536" s="219">
        <f>IF(Model!AD$1&lt;='Assumptions (NG)'!$V$12,PPMT('Assumptions (NG)'!$V$9,Model!AD$1,'Assumptions (NG)'!$V$12,'Assumptions (NG)'!$V$7*Model!$AQ$438*AVERAGE('Assumptions (NG)'!$AM$2:$AO$2)+ Model!$AQ$439*AVERAGE('Assumptions (NG)'!$AM$3:$AO3))/10^9,0)</f>
        <v>-0.1472806377</v>
      </c>
      <c r="AY536" s="219">
        <f>IF(Model!AE$1&lt;='Assumptions (NG)'!$V$12,PPMT('Assumptions (NG)'!$V$9,Model!AE$1,'Assumptions (NG)'!$V$12,'Assumptions (NG)'!$V$7*Model!$AQ$438*AVERAGE('Assumptions (NG)'!$AM$2:$AO$2)+ Model!$AQ$439*AVERAGE('Assumptions (NG)'!$AM$3:$AO3))/10^9,0)</f>
        <v>-0.1583266855</v>
      </c>
      <c r="AZ536" s="219">
        <f>IF(Model!AF$1&lt;='Assumptions (NG)'!$V$12,PPMT('Assumptions (NG)'!$V$9,Model!AF$1,'Assumptions (NG)'!$V$12,'Assumptions (NG)'!$V$7*Model!$AQ$438*AVERAGE('Assumptions (NG)'!$AM$2:$AO$2)+ Model!$AQ$439*AVERAGE('Assumptions (NG)'!$AM$3:$AO3))/10^9,0)</f>
        <v>-0.1702011869</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-0.04251864152</v>
      </c>
      <c r="AS537" s="219">
        <f>IF(Model!X$1&lt;='Assumptions (NG)'!$V$12,PPMT('Assumptions (NG)'!$V$9,Model!X$1,'Assumptions (NG)'!$V$12,'Assumptions (NG)'!$V$7*Model!$AR$438*AVERAGE('Assumptions (NG)'!$AN$2:$AP$2)+ Model!$AR$439*AVERAGE('Assumptions (NG)'!$AN$3:$AP3))/10^9,0)</f>
        <v>-0.04570753964</v>
      </c>
      <c r="AT537" s="219">
        <f>IF(Model!Y$1&lt;='Assumptions (NG)'!$V$12,PPMT('Assumptions (NG)'!$V$9,Model!Y$1,'Assumptions (NG)'!$V$12,'Assumptions (NG)'!$V$7*Model!$AR$438*AVERAGE('Assumptions (NG)'!$AN$2:$AP$2)+ Model!$AR$439*AVERAGE('Assumptions (NG)'!$AN$3:$AP3))/10^9,0)</f>
        <v>-0.04913560511</v>
      </c>
      <c r="AU537" s="219">
        <f>IF(Model!Z$1&lt;='Assumptions (NG)'!$V$12,PPMT('Assumptions (NG)'!$V$9,Model!Z$1,'Assumptions (NG)'!$V$12,'Assumptions (NG)'!$V$7*Model!$AR$438*AVERAGE('Assumptions (NG)'!$AN$2:$AP$2)+ Model!$AR$439*AVERAGE('Assumptions (NG)'!$AN$3:$AP3))/10^9,0)</f>
        <v>-0.05282077549</v>
      </c>
      <c r="AV537" s="219">
        <f>IF(Model!AA$1&lt;='Assumptions (NG)'!$V$12,PPMT('Assumptions (NG)'!$V$9,Model!AA$1,'Assumptions (NG)'!$V$12,'Assumptions (NG)'!$V$7*Model!$AR$438*AVERAGE('Assumptions (NG)'!$AN$2:$AP$2)+ Model!$AR$439*AVERAGE('Assumptions (NG)'!$AN$3:$AP3))/10^9,0)</f>
        <v>-0.05678233366</v>
      </c>
      <c r="AW537" s="219">
        <f>IF(Model!AB$1&lt;='Assumptions (NG)'!$V$12,PPMT('Assumptions (NG)'!$V$9,Model!AB$1,'Assumptions (NG)'!$V$12,'Assumptions (NG)'!$V$7*Model!$AR$438*AVERAGE('Assumptions (NG)'!$AN$2:$AP$2)+ Model!$AR$439*AVERAGE('Assumptions (NG)'!$AN$3:$AP3))/10^9,0)</f>
        <v>-0.06104100868</v>
      </c>
      <c r="AX537" s="219">
        <f>IF(Model!AC$1&lt;='Assumptions (NG)'!$V$12,PPMT('Assumptions (NG)'!$V$9,Model!AC$1,'Assumptions (NG)'!$V$12,'Assumptions (NG)'!$V$7*Model!$AR$438*AVERAGE('Assumptions (NG)'!$AN$2:$AP$2)+ Model!$AR$439*AVERAGE('Assumptions (NG)'!$AN$3:$AP3))/10^9,0)</f>
        <v>-0.06561908433</v>
      </c>
      <c r="AY537" s="219">
        <f>IF(Model!AD$1&lt;='Assumptions (NG)'!$V$12,PPMT('Assumptions (NG)'!$V$9,Model!AD$1,'Assumptions (NG)'!$V$12,'Assumptions (NG)'!$V$7*Model!$AR$438*AVERAGE('Assumptions (NG)'!$AN$2:$AP$2)+ Model!$AR$439*AVERAGE('Assumptions (NG)'!$AN$3:$AP3))/10^9,0)</f>
        <v>-0.07054051566</v>
      </c>
      <c r="AZ537" s="219">
        <f>IF(Model!AE$1&lt;='Assumptions (NG)'!$V$12,PPMT('Assumptions (NG)'!$V$9,Model!AE$1,'Assumptions (NG)'!$V$12,'Assumptions (NG)'!$V$7*Model!$AR$438*AVERAGE('Assumptions (NG)'!$AN$2:$AP$2)+ Model!$AR$439*AVERAGE('Assumptions (NG)'!$AN$3:$AP3))/10^9,0)</f>
        <v>-0.07583105433</v>
      </c>
      <c r="BA537" s="219">
        <f>IF(Model!AF$1&lt;='Assumptions (NG)'!$V$12,PPMT('Assumptions (NG)'!$V$9,Model!AF$1,'Assumptions (NG)'!$V$12,'Assumptions (NG)'!$V$7*Model!$AR$438*AVERAGE('Assumptions (NG)'!$AN$2:$AP$2)+ Model!$AR$439*AVERAGE('Assumptions (NG)'!$AN$3:$AP3))/10^9,0)</f>
        <v>-0.08151838341</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-0.0235836059</v>
      </c>
      <c r="AT538" s="219">
        <f>IF(Model!X$1&lt;='Assumptions (NG)'!$V$12,PPMT('Assumptions (NG)'!$V$9,Model!X$1,'Assumptions (NG)'!$V$12,'Assumptions (NG)'!$V$7*Model!$AS$438*AVERAGE('Assumptions (NG)'!$AO$2:$AQ$2)+ Model!$AS$439*AVERAGE('Assumptions (NG)'!$AO$3:$AQ3))/10^9,0)</f>
        <v>-0.02535237635</v>
      </c>
      <c r="AU538" s="219">
        <f>IF(Model!Y$1&lt;='Assumptions (NG)'!$V$12,PPMT('Assumptions (NG)'!$V$9,Model!Y$1,'Assumptions (NG)'!$V$12,'Assumptions (NG)'!$V$7*Model!$AS$438*AVERAGE('Assumptions (NG)'!$AO$2:$AQ$2)+ Model!$AS$439*AVERAGE('Assumptions (NG)'!$AO$3:$AQ3))/10^9,0)</f>
        <v>-0.02725380457</v>
      </c>
      <c r="AV538" s="219">
        <f>IF(Model!Z$1&lt;='Assumptions (NG)'!$V$12,PPMT('Assumptions (NG)'!$V$9,Model!Z$1,'Assumptions (NG)'!$V$12,'Assumptions (NG)'!$V$7*Model!$AS$438*AVERAGE('Assumptions (NG)'!$AO$2:$AQ$2)+ Model!$AS$439*AVERAGE('Assumptions (NG)'!$AO$3:$AQ3))/10^9,0)</f>
        <v>-0.02929783991</v>
      </c>
      <c r="AW538" s="219">
        <f>IF(Model!AA$1&lt;='Assumptions (NG)'!$V$12,PPMT('Assumptions (NG)'!$V$9,Model!AA$1,'Assumptions (NG)'!$V$12,'Assumptions (NG)'!$V$7*Model!$AS$438*AVERAGE('Assumptions (NG)'!$AO$2:$AQ$2)+ Model!$AS$439*AVERAGE('Assumptions (NG)'!$AO$3:$AQ3))/10^9,0)</f>
        <v>-0.03149517791</v>
      </c>
      <c r="AX538" s="219">
        <f>IF(Model!AB$1&lt;='Assumptions (NG)'!$V$12,PPMT('Assumptions (NG)'!$V$9,Model!AB$1,'Assumptions (NG)'!$V$12,'Assumptions (NG)'!$V$7*Model!$AS$438*AVERAGE('Assumptions (NG)'!$AO$2:$AQ$2)+ Model!$AS$439*AVERAGE('Assumptions (NG)'!$AO$3:$AQ3))/10^9,0)</f>
        <v>-0.03385731625</v>
      </c>
      <c r="AY538" s="219">
        <f>IF(Model!AC$1&lt;='Assumptions (NG)'!$V$12,PPMT('Assumptions (NG)'!$V$9,Model!AC$1,'Assumptions (NG)'!$V$12,'Assumptions (NG)'!$V$7*Model!$AS$438*AVERAGE('Assumptions (NG)'!$AO$2:$AQ$2)+ Model!$AS$439*AVERAGE('Assumptions (NG)'!$AO$3:$AQ3))/10^9,0)</f>
        <v>-0.03639661497</v>
      </c>
      <c r="AZ538" s="219">
        <f>IF(Model!AD$1&lt;='Assumptions (NG)'!$V$12,PPMT('Assumptions (NG)'!$V$9,Model!AD$1,'Assumptions (NG)'!$V$12,'Assumptions (NG)'!$V$7*Model!$AS$438*AVERAGE('Assumptions (NG)'!$AO$2:$AQ$2)+ Model!$AS$439*AVERAGE('Assumptions (NG)'!$AO$3:$AQ3))/10^9,0)</f>
        <v>-0.03912636109</v>
      </c>
      <c r="BA538" s="219">
        <f>IF(Model!AE$1&lt;='Assumptions (NG)'!$V$12,PPMT('Assumptions (NG)'!$V$9,Model!AE$1,'Assumptions (NG)'!$V$12,'Assumptions (NG)'!$V$7*Model!$AS$438*AVERAGE('Assumptions (NG)'!$AO$2:$AQ$2)+ Model!$AS$439*AVERAGE('Assumptions (NG)'!$AO$3:$AQ3))/10^9,0)</f>
        <v>-0.04206083817</v>
      </c>
      <c r="BB538" s="219">
        <f>IF(Model!AF$1&lt;='Assumptions (NG)'!$V$12,PPMT('Assumptions (NG)'!$V$9,Model!AF$1,'Assumptions (NG)'!$V$12,'Assumptions (NG)'!$V$7*Model!$AS$438*AVERAGE('Assumptions (NG)'!$AO$2:$AQ$2)+ Model!$AS$439*AVERAGE('Assumptions (NG)'!$AO$3:$AQ3))/10^9,0)</f>
        <v>-0.04521540104</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-0.05771021401</v>
      </c>
      <c r="AU539" s="219">
        <f>IF(Model!X$1&lt;='Assumptions (NG)'!$V$12,PPMT('Assumptions (NG)'!$V$9,Model!X$1,'Assumptions (NG)'!$V$12,'Assumptions (NG)'!$V$7*Model!$AT$438*AVERAGE('Assumptions (NG)'!$AP$2:$AR$2)+ Model!$AT$439*AVERAGE('Assumptions (NG)'!$AP$3:$AR3))/10^9,0)</f>
        <v>-0.06203848006</v>
      </c>
      <c r="AV539" s="219">
        <f>IF(Model!Y$1&lt;='Assumptions (NG)'!$V$12,PPMT('Assumptions (NG)'!$V$9,Model!Y$1,'Assumptions (NG)'!$V$12,'Assumptions (NG)'!$V$7*Model!$AT$438*AVERAGE('Assumptions (NG)'!$AP$2:$AR$2)+ Model!$AT$439*AVERAGE('Assumptions (NG)'!$AP$3:$AR3))/10^9,0)</f>
        <v>-0.06669136607</v>
      </c>
      <c r="AW539" s="219">
        <f>IF(Model!Z$1&lt;='Assumptions (NG)'!$V$12,PPMT('Assumptions (NG)'!$V$9,Model!Z$1,'Assumptions (NG)'!$V$12,'Assumptions (NG)'!$V$7*Model!$AT$438*AVERAGE('Assumptions (NG)'!$AP$2:$AR$2)+ Model!$AT$439*AVERAGE('Assumptions (NG)'!$AP$3:$AR3))/10^9,0)</f>
        <v>-0.07169321852</v>
      </c>
      <c r="AX539" s="219">
        <f>IF(Model!AA$1&lt;='Assumptions (NG)'!$V$12,PPMT('Assumptions (NG)'!$V$9,Model!AA$1,'Assumptions (NG)'!$V$12,'Assumptions (NG)'!$V$7*Model!$AT$438*AVERAGE('Assumptions (NG)'!$AP$2:$AR$2)+ Model!$AT$439*AVERAGE('Assumptions (NG)'!$AP$3:$AR3))/10^9,0)</f>
        <v>-0.07707020991</v>
      </c>
      <c r="AY539" s="219">
        <f>IF(Model!AB$1&lt;='Assumptions (NG)'!$V$12,PPMT('Assumptions (NG)'!$V$9,Model!AB$1,'Assumptions (NG)'!$V$12,'Assumptions (NG)'!$V$7*Model!$AT$438*AVERAGE('Assumptions (NG)'!$AP$2:$AR$2)+ Model!$AT$439*AVERAGE('Assumptions (NG)'!$AP$3:$AR3))/10^9,0)</f>
        <v>-0.08285047566</v>
      </c>
      <c r="AZ539" s="219">
        <f>IF(Model!AC$1&lt;='Assumptions (NG)'!$V$12,PPMT('Assumptions (NG)'!$V$9,Model!AC$1,'Assumptions (NG)'!$V$12,'Assumptions (NG)'!$V$7*Model!$AT$438*AVERAGE('Assumptions (NG)'!$AP$2:$AR$2)+ Model!$AT$439*AVERAGE('Assumptions (NG)'!$AP$3:$AR3))/10^9,0)</f>
        <v>-0.08906426133</v>
      </c>
      <c r="BA539" s="219">
        <f>IF(Model!AD$1&lt;='Assumptions (NG)'!$V$12,PPMT('Assumptions (NG)'!$V$9,Model!AD$1,'Assumptions (NG)'!$V$12,'Assumptions (NG)'!$V$7*Model!$AT$438*AVERAGE('Assumptions (NG)'!$AP$2:$AR$2)+ Model!$AT$439*AVERAGE('Assumptions (NG)'!$AP$3:$AR3))/10^9,0)</f>
        <v>-0.09574408093</v>
      </c>
      <c r="BB539" s="219">
        <f>IF(Model!AE$1&lt;='Assumptions (NG)'!$V$12,PPMT('Assumptions (NG)'!$V$9,Model!AE$1,'Assumptions (NG)'!$V$12,'Assumptions (NG)'!$V$7*Model!$AT$438*AVERAGE('Assumptions (NG)'!$AP$2:$AR$2)+ Model!$AT$439*AVERAGE('Assumptions (NG)'!$AP$3:$AR3))/10^9,0)</f>
        <v>-0.102924887</v>
      </c>
      <c r="BC539" s="219">
        <f>IF(Model!AF$1&lt;='Assumptions (NG)'!$V$12,PPMT('Assumptions (NG)'!$V$9,Model!AF$1,'Assumptions (NG)'!$V$12,'Assumptions (NG)'!$V$7*Model!$AT$438*AVERAGE('Assumptions (NG)'!$AP$2:$AR$2)+ Model!$AT$439*AVERAGE('Assumptions (NG)'!$AP$3:$AR3))/10^9,0)</f>
        <v>-0.1106442535</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-0.008379729655</v>
      </c>
      <c r="AV540" s="219">
        <f>IF(Model!X$1&lt;='Assumptions (NG)'!$V$12,PPMT('Assumptions (NG)'!$V$9,Model!X$1,'Assumptions (NG)'!$V$12,'Assumptions (NG)'!$V$7*Model!$AU$438*AVERAGE('Assumptions (NG)'!$AQ$2:$AS$2)+ Model!$AU$439*AVERAGE('Assumptions (NG)'!$AQ$3:$AS3))/10^9,0)</f>
        <v>-0.009008209379</v>
      </c>
      <c r="AW540" s="219">
        <f>IF(Model!Y$1&lt;='Assumptions (NG)'!$V$12,PPMT('Assumptions (NG)'!$V$9,Model!Y$1,'Assumptions (NG)'!$V$12,'Assumptions (NG)'!$V$7*Model!$AU$438*AVERAGE('Assumptions (NG)'!$AQ$2:$AS$2)+ Model!$AU$439*AVERAGE('Assumptions (NG)'!$AQ$3:$AS3))/10^9,0)</f>
        <v>-0.009683825083</v>
      </c>
      <c r="AX540" s="219">
        <f>IF(Model!Z$1&lt;='Assumptions (NG)'!$V$12,PPMT('Assumptions (NG)'!$V$9,Model!Z$1,'Assumptions (NG)'!$V$12,'Assumptions (NG)'!$V$7*Model!$AU$438*AVERAGE('Assumptions (NG)'!$AQ$2:$AS$2)+ Model!$AU$439*AVERAGE('Assumptions (NG)'!$AQ$3:$AS3))/10^9,0)</f>
        <v>-0.01041011196</v>
      </c>
      <c r="AY540" s="219">
        <f>IF(Model!AA$1&lt;='Assumptions (NG)'!$V$12,PPMT('Assumptions (NG)'!$V$9,Model!AA$1,'Assumptions (NG)'!$V$12,'Assumptions (NG)'!$V$7*Model!$AU$438*AVERAGE('Assumptions (NG)'!$AQ$2:$AS$2)+ Model!$AU$439*AVERAGE('Assumptions (NG)'!$AQ$3:$AS3))/10^9,0)</f>
        <v>-0.01119087036</v>
      </c>
      <c r="AZ540" s="219">
        <f>IF(Model!AB$1&lt;='Assumptions (NG)'!$V$12,PPMT('Assumptions (NG)'!$V$9,Model!AB$1,'Assumptions (NG)'!$V$12,'Assumptions (NG)'!$V$7*Model!$AU$438*AVERAGE('Assumptions (NG)'!$AQ$2:$AS$2)+ Model!$AU$439*AVERAGE('Assumptions (NG)'!$AQ$3:$AS3))/10^9,0)</f>
        <v>-0.01203018564</v>
      </c>
      <c r="BA540" s="219">
        <f>IF(Model!AC$1&lt;='Assumptions (NG)'!$V$12,PPMT('Assumptions (NG)'!$V$9,Model!AC$1,'Assumptions (NG)'!$V$12,'Assumptions (NG)'!$V$7*Model!$AU$438*AVERAGE('Assumptions (NG)'!$AQ$2:$AS$2)+ Model!$AU$439*AVERAGE('Assumptions (NG)'!$AQ$3:$AS3))/10^9,0)</f>
        <v>-0.01293244956</v>
      </c>
      <c r="BB540" s="219">
        <f>IF(Model!AD$1&lt;='Assumptions (NG)'!$V$12,PPMT('Assumptions (NG)'!$V$9,Model!AD$1,'Assumptions (NG)'!$V$12,'Assumptions (NG)'!$V$7*Model!$AU$438*AVERAGE('Assumptions (NG)'!$AQ$2:$AS$2)+ Model!$AU$439*AVERAGE('Assumptions (NG)'!$AQ$3:$AS3))/10^9,0)</f>
        <v>-0.01390238328</v>
      </c>
      <c r="BC540" s="219">
        <f>IF(Model!AE$1&lt;='Assumptions (NG)'!$V$12,PPMT('Assumptions (NG)'!$V$9,Model!AE$1,'Assumptions (NG)'!$V$12,'Assumptions (NG)'!$V$7*Model!$AU$438*AVERAGE('Assumptions (NG)'!$AQ$2:$AS$2)+ Model!$AU$439*AVERAGE('Assumptions (NG)'!$AQ$3:$AS3))/10^9,0)</f>
        <v>-0.01494506202</v>
      </c>
      <c r="BD540" s="219">
        <f>IF(Model!AF$1&lt;='Assumptions (NG)'!$V$12,PPMT('Assumptions (NG)'!$V$9,Model!AF$1,'Assumptions (NG)'!$V$12,'Assumptions (NG)'!$V$7*Model!$AU$438*AVERAGE('Assumptions (NG)'!$AQ$2:$AS$2)+ Model!$AU$439*AVERAGE('Assumptions (NG)'!$AQ$3:$AS3))/10^9,0)</f>
        <v>-0.01606594168</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-0.01043706661</v>
      </c>
      <c r="AW541" s="219">
        <f>IF(Model!X$1&lt;='Assumptions (NG)'!$V$12,PPMT('Assumptions (NG)'!$V$9,Model!X$1,'Assumptions (NG)'!$V$12,'Assumptions (NG)'!$V$7*Model!$AV$438*AVERAGE('Assumptions (NG)'!$AR$2:$AT$2)+ Model!$AV$439*AVERAGE('Assumptions (NG)'!$AR$3:$AT3))/10^9,0)</f>
        <v>-0.0112198466</v>
      </c>
      <c r="AX541" s="219">
        <f>IF(Model!Y$1&lt;='Assumptions (NG)'!$V$12,PPMT('Assumptions (NG)'!$V$9,Model!Y$1,'Assumptions (NG)'!$V$12,'Assumptions (NG)'!$V$7*Model!$AV$438*AVERAGE('Assumptions (NG)'!$AR$2:$AT$2)+ Model!$AV$439*AVERAGE('Assumptions (NG)'!$AR$3:$AT3))/10^9,0)</f>
        <v>-0.0120613351</v>
      </c>
      <c r="AY541" s="219">
        <f>IF(Model!Z$1&lt;='Assumptions (NG)'!$V$12,PPMT('Assumptions (NG)'!$V$9,Model!Z$1,'Assumptions (NG)'!$V$12,'Assumptions (NG)'!$V$7*Model!$AV$438*AVERAGE('Assumptions (NG)'!$AR$2:$AT$2)+ Model!$AV$439*AVERAGE('Assumptions (NG)'!$AR$3:$AT3))/10^9,0)</f>
        <v>-0.01296593523</v>
      </c>
      <c r="AZ541" s="219">
        <f>IF(Model!AA$1&lt;='Assumptions (NG)'!$V$12,PPMT('Assumptions (NG)'!$V$9,Model!AA$1,'Assumptions (NG)'!$V$12,'Assumptions (NG)'!$V$7*Model!$AV$438*AVERAGE('Assumptions (NG)'!$AR$2:$AT$2)+ Model!$AV$439*AVERAGE('Assumptions (NG)'!$AR$3:$AT3))/10^9,0)</f>
        <v>-0.01393838037</v>
      </c>
      <c r="BA541" s="219">
        <f>IF(Model!AB$1&lt;='Assumptions (NG)'!$V$12,PPMT('Assumptions (NG)'!$V$9,Model!AB$1,'Assumptions (NG)'!$V$12,'Assumptions (NG)'!$V$7*Model!$AV$438*AVERAGE('Assumptions (NG)'!$AR$2:$AT$2)+ Model!$AV$439*AVERAGE('Assumptions (NG)'!$AR$3:$AT3))/10^9,0)</f>
        <v>-0.0149837589</v>
      </c>
      <c r="BB541" s="219">
        <f>IF(Model!AC$1&lt;='Assumptions (NG)'!$V$12,PPMT('Assumptions (NG)'!$V$9,Model!AC$1,'Assumptions (NG)'!$V$12,'Assumptions (NG)'!$V$7*Model!$AV$438*AVERAGE('Assumptions (NG)'!$AR$2:$AT$2)+ Model!$AV$439*AVERAGE('Assumptions (NG)'!$AR$3:$AT3))/10^9,0)</f>
        <v>-0.01610754082</v>
      </c>
      <c r="BC541" s="219">
        <f>IF(Model!AD$1&lt;='Assumptions (NG)'!$V$12,PPMT('Assumptions (NG)'!$V$9,Model!AD$1,'Assumptions (NG)'!$V$12,'Assumptions (NG)'!$V$7*Model!$AV$438*AVERAGE('Assumptions (NG)'!$AR$2:$AT$2)+ Model!$AV$439*AVERAGE('Assumptions (NG)'!$AR$3:$AT3))/10^9,0)</f>
        <v>-0.01731560638</v>
      </c>
      <c r="BD541" s="219">
        <f>IF(Model!AE$1&lt;='Assumptions (NG)'!$V$12,PPMT('Assumptions (NG)'!$V$9,Model!AE$1,'Assumptions (NG)'!$V$12,'Assumptions (NG)'!$V$7*Model!$AV$438*AVERAGE('Assumptions (NG)'!$AR$2:$AT$2)+ Model!$AV$439*AVERAGE('Assumptions (NG)'!$AR$3:$AT3))/10^9,0)</f>
        <v>-0.01861427686</v>
      </c>
      <c r="BE541" s="219">
        <f>IF(Model!AF$1&lt;='Assumptions (NG)'!$V$12,PPMT('Assumptions (NG)'!$V$9,Model!AF$1,'Assumptions (NG)'!$V$12,'Assumptions (NG)'!$V$7*Model!$AV$438*AVERAGE('Assumptions (NG)'!$AR$2:$AT$2)+ Model!$AV$439*AVERAGE('Assumptions (NG)'!$AR$3:$AT3))/10^9,0)</f>
        <v>-0.02001034762</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-0.05377859084</v>
      </c>
      <c r="AX542" s="219">
        <f>IF(Model!X$1&lt;='Assumptions (NG)'!$V$12,PPMT('Assumptions (NG)'!$V$9,Model!X$1,'Assumptions (NG)'!$V$12,'Assumptions (NG)'!$V$7*Model!$AW$438*AVERAGE('Assumptions (NG)'!$AS$2:$AU$2)+ Model!$AW$439*AVERAGE('Assumptions (NG)'!$AS$3:$AU3))/10^9,0)</f>
        <v>-0.05781198516</v>
      </c>
      <c r="AY542" s="219">
        <f>IF(Model!Y$1&lt;='Assumptions (NG)'!$V$12,PPMT('Assumptions (NG)'!$V$9,Model!Y$1,'Assumptions (NG)'!$V$12,'Assumptions (NG)'!$V$7*Model!$AW$438*AVERAGE('Assumptions (NG)'!$AS$2:$AU$2)+ Model!$AW$439*AVERAGE('Assumptions (NG)'!$AS$3:$AU3))/10^9,0)</f>
        <v>-0.06214788404</v>
      </c>
      <c r="AZ542" s="219">
        <f>IF(Model!Z$1&lt;='Assumptions (NG)'!$V$12,PPMT('Assumptions (NG)'!$V$9,Model!Z$1,'Assumptions (NG)'!$V$12,'Assumptions (NG)'!$V$7*Model!$AW$438*AVERAGE('Assumptions (NG)'!$AS$2:$AU$2)+ Model!$AW$439*AVERAGE('Assumptions (NG)'!$AS$3:$AU3))/10^9,0)</f>
        <v>-0.06680897535</v>
      </c>
      <c r="BA542" s="219">
        <f>IF(Model!AA$1&lt;='Assumptions (NG)'!$V$12,PPMT('Assumptions (NG)'!$V$9,Model!AA$1,'Assumptions (NG)'!$V$12,'Assumptions (NG)'!$V$7*Model!$AW$438*AVERAGE('Assumptions (NG)'!$AS$2:$AU$2)+ Model!$AW$439*AVERAGE('Assumptions (NG)'!$AS$3:$AU3))/10^9,0)</f>
        <v>-0.0718196485</v>
      </c>
      <c r="BB542" s="219">
        <f>IF(Model!AB$1&lt;='Assumptions (NG)'!$V$12,PPMT('Assumptions (NG)'!$V$9,Model!AB$1,'Assumptions (NG)'!$V$12,'Assumptions (NG)'!$V$7*Model!$AW$438*AVERAGE('Assumptions (NG)'!$AS$2:$AU$2)+ Model!$AW$439*AVERAGE('Assumptions (NG)'!$AS$3:$AU3))/10^9,0)</f>
        <v>-0.07720612214</v>
      </c>
      <c r="BC542" s="219">
        <f>IF(Model!AC$1&lt;='Assumptions (NG)'!$V$12,PPMT('Assumptions (NG)'!$V$9,Model!AC$1,'Assumptions (NG)'!$V$12,'Assumptions (NG)'!$V$7*Model!$AW$438*AVERAGE('Assumptions (NG)'!$AS$2:$AU$2)+ Model!$AW$439*AVERAGE('Assumptions (NG)'!$AS$3:$AU3))/10^9,0)</f>
        <v>-0.0829965813</v>
      </c>
      <c r="BD542" s="219">
        <f>IF(Model!AD$1&lt;='Assumptions (NG)'!$V$12,PPMT('Assumptions (NG)'!$V$9,Model!AD$1,'Assumptions (NG)'!$V$12,'Assumptions (NG)'!$V$7*Model!$AW$438*AVERAGE('Assumptions (NG)'!$AS$2:$AU$2)+ Model!$AW$439*AVERAGE('Assumptions (NG)'!$AS$3:$AU3))/10^9,0)</f>
        <v>-0.08922132489</v>
      </c>
      <c r="BE542" s="219">
        <f>IF(Model!AE$1&lt;='Assumptions (NG)'!$V$12,PPMT('Assumptions (NG)'!$V$9,Model!AE$1,'Assumptions (NG)'!$V$12,'Assumptions (NG)'!$V$7*Model!$AW$438*AVERAGE('Assumptions (NG)'!$AS$2:$AU$2)+ Model!$AW$439*AVERAGE('Assumptions (NG)'!$AS$3:$AU3))/10^9,0)</f>
        <v>-0.09591292426</v>
      </c>
      <c r="BF542" s="219">
        <f>IF(Model!AF$1&lt;='Assumptions (NG)'!$V$12,PPMT('Assumptions (NG)'!$V$9,Model!AF$1,'Assumptions (NG)'!$V$12,'Assumptions (NG)'!$V$7*Model!$AW$438*AVERAGE('Assumptions (NG)'!$AS$2:$AU$2)+ Model!$AW$439*AVERAGE('Assumptions (NG)'!$AS$3:$AU3))/10^9,0)</f>
        <v>-0.1031063936</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-0.0330161451</v>
      </c>
      <c r="AY543" s="219">
        <f>IF(Model!X$1&lt;='Assumptions (NG)'!$V$12,PPMT('Assumptions (NG)'!$V$9,Model!X$1,'Assumptions (NG)'!$V$12,'Assumptions (NG)'!$V$7*Model!$AX$438*AVERAGE('Assumptions (NG)'!$AT$2:$AV$2)+ Model!$AX$439*AVERAGE('Assumptions (NG)'!$AT$3:$AV3))/10^9,0)</f>
        <v>-0.03549235599</v>
      </c>
      <c r="AZ543" s="219">
        <f>IF(Model!Y$1&lt;='Assumptions (NG)'!$V$12,PPMT('Assumptions (NG)'!$V$9,Model!Y$1,'Assumptions (NG)'!$V$12,'Assumptions (NG)'!$V$7*Model!$AX$438*AVERAGE('Assumptions (NG)'!$AT$2:$AV$2)+ Model!$AX$439*AVERAGE('Assumptions (NG)'!$AT$3:$AV3))/10^9,0)</f>
        <v>-0.03815428269</v>
      </c>
      <c r="BA543" s="219">
        <f>IF(Model!Z$1&lt;='Assumptions (NG)'!$V$12,PPMT('Assumptions (NG)'!$V$9,Model!Z$1,'Assumptions (NG)'!$V$12,'Assumptions (NG)'!$V$7*Model!$AX$438*AVERAGE('Assumptions (NG)'!$AT$2:$AV$2)+ Model!$AX$439*AVERAGE('Assumptions (NG)'!$AT$3:$AV3))/10^9,0)</f>
        <v>-0.04101585389</v>
      </c>
      <c r="BB543" s="219">
        <f>IF(Model!AA$1&lt;='Assumptions (NG)'!$V$12,PPMT('Assumptions (NG)'!$V$9,Model!AA$1,'Assumptions (NG)'!$V$12,'Assumptions (NG)'!$V$7*Model!$AX$438*AVERAGE('Assumptions (NG)'!$AT$2:$AV$2)+ Model!$AX$439*AVERAGE('Assumptions (NG)'!$AT$3:$AV3))/10^9,0)</f>
        <v>-0.04409204293</v>
      </c>
      <c r="BC543" s="219">
        <f>IF(Model!AB$1&lt;='Assumptions (NG)'!$V$12,PPMT('Assumptions (NG)'!$V$9,Model!AB$1,'Assumptions (NG)'!$V$12,'Assumptions (NG)'!$V$7*Model!$AX$438*AVERAGE('Assumptions (NG)'!$AT$2:$AV$2)+ Model!$AX$439*AVERAGE('Assumptions (NG)'!$AT$3:$AV3))/10^9,0)</f>
        <v>-0.04739894615</v>
      </c>
      <c r="BD543" s="219">
        <f>IF(Model!AC$1&lt;='Assumptions (NG)'!$V$12,PPMT('Assumptions (NG)'!$V$9,Model!AC$1,'Assumptions (NG)'!$V$12,'Assumptions (NG)'!$V$7*Model!$AX$438*AVERAGE('Assumptions (NG)'!$AT$2:$AV$2)+ Model!$AX$439*AVERAGE('Assumptions (NG)'!$AT$3:$AV3))/10^9,0)</f>
        <v>-0.05095386711</v>
      </c>
      <c r="BE543" s="219">
        <f>IF(Model!AD$1&lt;='Assumptions (NG)'!$V$12,PPMT('Assumptions (NG)'!$V$9,Model!AD$1,'Assumptions (NG)'!$V$12,'Assumptions (NG)'!$V$7*Model!$AX$438*AVERAGE('Assumptions (NG)'!$AT$2:$AV$2)+ Model!$AX$439*AVERAGE('Assumptions (NG)'!$AT$3:$AV3))/10^9,0)</f>
        <v>-0.05477540714</v>
      </c>
      <c r="BF543" s="219">
        <f>IF(Model!AE$1&lt;='Assumptions (NG)'!$V$12,PPMT('Assumptions (NG)'!$V$9,Model!AE$1,'Assumptions (NG)'!$V$12,'Assumptions (NG)'!$V$7*Model!$AX$438*AVERAGE('Assumptions (NG)'!$AT$2:$AV$2)+ Model!$AX$439*AVERAGE('Assumptions (NG)'!$AT$3:$AV3))/10^9,0)</f>
        <v>-0.05888356268</v>
      </c>
      <c r="BG543" s="219">
        <f>IF(Model!AF$1&lt;='Assumptions (NG)'!$V$12,PPMT('Assumptions (NG)'!$V$9,Model!AF$1,'Assumptions (NG)'!$V$12,'Assumptions (NG)'!$V$7*Model!$AX$438*AVERAGE('Assumptions (NG)'!$AT$2:$AV$2)+ Model!$AX$439*AVERAGE('Assumptions (NG)'!$AT$3:$AV3))/10^9,0)</f>
        <v>-0.06329982988</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-0.01237216416</v>
      </c>
      <c r="AZ544" s="219">
        <f>IF(Model!X$1&lt;='Assumptions (NG)'!$V$12,PPMT('Assumptions (NG)'!$V$9,Model!X$1,'Assumptions (NG)'!$V$12,'Assumptions (NG)'!$V$7*Model!$AY$438*AVERAGE('Assumptions (NG)'!$AU$2:$AW$2)+ Model!$AY$439*AVERAGE('Assumptions (NG)'!$AU$3:$AW3))/10^9,0)</f>
        <v>-0.01330007647</v>
      </c>
      <c r="BA544" s="219">
        <f>IF(Model!Y$1&lt;='Assumptions (NG)'!$V$12,PPMT('Assumptions (NG)'!$V$9,Model!Y$1,'Assumptions (NG)'!$V$12,'Assumptions (NG)'!$V$7*Model!$AY$438*AVERAGE('Assumptions (NG)'!$AU$2:$AW$2)+ Model!$AY$439*AVERAGE('Assumptions (NG)'!$AU$3:$AW3))/10^9,0)</f>
        <v>-0.0142975822</v>
      </c>
      <c r="BB544" s="219">
        <f>IF(Model!Z$1&lt;='Assumptions (NG)'!$V$12,PPMT('Assumptions (NG)'!$V$9,Model!Z$1,'Assumptions (NG)'!$V$12,'Assumptions (NG)'!$V$7*Model!$AY$438*AVERAGE('Assumptions (NG)'!$AU$2:$AW$2)+ Model!$AY$439*AVERAGE('Assumptions (NG)'!$AU$3:$AW3))/10^9,0)</f>
        <v>-0.01536990087</v>
      </c>
      <c r="BC544" s="219">
        <f>IF(Model!AA$1&lt;='Assumptions (NG)'!$V$12,PPMT('Assumptions (NG)'!$V$9,Model!AA$1,'Assumptions (NG)'!$V$12,'Assumptions (NG)'!$V$7*Model!$AY$438*AVERAGE('Assumptions (NG)'!$AU$2:$AW$2)+ Model!$AY$439*AVERAGE('Assumptions (NG)'!$AU$3:$AW3))/10^9,0)</f>
        <v>-0.01652264344</v>
      </c>
      <c r="BD544" s="219">
        <f>IF(Model!AB$1&lt;='Assumptions (NG)'!$V$12,PPMT('Assumptions (NG)'!$V$9,Model!AB$1,'Assumptions (NG)'!$V$12,'Assumptions (NG)'!$V$7*Model!$AY$438*AVERAGE('Assumptions (NG)'!$AU$2:$AW$2)+ Model!$AY$439*AVERAGE('Assumptions (NG)'!$AU$3:$AW3))/10^9,0)</f>
        <v>-0.01776184169</v>
      </c>
      <c r="BE544" s="219">
        <f>IF(Model!AC$1&lt;='Assumptions (NG)'!$V$12,PPMT('Assumptions (NG)'!$V$9,Model!AC$1,'Assumptions (NG)'!$V$12,'Assumptions (NG)'!$V$7*Model!$AY$438*AVERAGE('Assumptions (NG)'!$AU$2:$AW$2)+ Model!$AY$439*AVERAGE('Assumptions (NG)'!$AU$3:$AW3))/10^9,0)</f>
        <v>-0.01909397982</v>
      </c>
      <c r="BF544" s="219">
        <f>IF(Model!AD$1&lt;='Assumptions (NG)'!$V$12,PPMT('Assumptions (NG)'!$V$9,Model!AD$1,'Assumptions (NG)'!$V$12,'Assumptions (NG)'!$V$7*Model!$AY$438*AVERAGE('Assumptions (NG)'!$AU$2:$AW$2)+ Model!$AY$439*AVERAGE('Assumptions (NG)'!$AU$3:$AW3))/10^9,0)</f>
        <v>-0.02052602831</v>
      </c>
      <c r="BG544" s="219">
        <f>IF(Model!AE$1&lt;='Assumptions (NG)'!$V$12,PPMT('Assumptions (NG)'!$V$9,Model!AE$1,'Assumptions (NG)'!$V$12,'Assumptions (NG)'!$V$7*Model!$AY$438*AVERAGE('Assumptions (NG)'!$AU$2:$AW$2)+ Model!$AY$439*AVERAGE('Assumptions (NG)'!$AU$3:$AW3))/10^9,0)</f>
        <v>-0.02206548043</v>
      </c>
      <c r="BH544" s="219">
        <f>IF(Model!AF$1&lt;='Assumptions (NG)'!$V$12,PPMT('Assumptions (NG)'!$V$9,Model!AF$1,'Assumptions (NG)'!$V$12,'Assumptions (NG)'!$V$7*Model!$AY$438*AVERAGE('Assumptions (NG)'!$AU$2:$AW$2)+ Model!$AY$439*AVERAGE('Assumptions (NG)'!$AU$3:$AW3))/10^9,0)</f>
        <v>-0.02372039146</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-0.02910606518</v>
      </c>
      <c r="BA545" s="219">
        <f>IF(Model!X$1&lt;='Assumptions (NG)'!$V$12,PPMT('Assumptions (NG)'!$V$9,Model!X$1,'Assumptions (NG)'!$V$12,'Assumptions (NG)'!$V$7*Model!$AZ$438*AVERAGE('Assumptions (NG)'!$AV$2:$AX$2)+ Model!$AZ$439*AVERAGE('Assumptions (NG)'!$AV$3:$AX3))/10^9,0)</f>
        <v>-0.03128902007</v>
      </c>
      <c r="BB545" s="219">
        <f>IF(Model!Y$1&lt;='Assumptions (NG)'!$V$12,PPMT('Assumptions (NG)'!$V$9,Model!Y$1,'Assumptions (NG)'!$V$12,'Assumptions (NG)'!$V$7*Model!$AZ$438*AVERAGE('Assumptions (NG)'!$AV$2:$AX$2)+ Model!$AZ$439*AVERAGE('Assumptions (NG)'!$AV$3:$AX3))/10^9,0)</f>
        <v>-0.03363569657</v>
      </c>
      <c r="BC545" s="219">
        <f>IF(Model!Z$1&lt;='Assumptions (NG)'!$V$12,PPMT('Assumptions (NG)'!$V$9,Model!Z$1,'Assumptions (NG)'!$V$12,'Assumptions (NG)'!$V$7*Model!$AZ$438*AVERAGE('Assumptions (NG)'!$AV$2:$AX$2)+ Model!$AZ$439*AVERAGE('Assumptions (NG)'!$AV$3:$AX3))/10^9,0)</f>
        <v>-0.03615837382</v>
      </c>
      <c r="BD545" s="219">
        <f>IF(Model!AA$1&lt;='Assumptions (NG)'!$V$12,PPMT('Assumptions (NG)'!$V$9,Model!AA$1,'Assumptions (NG)'!$V$12,'Assumptions (NG)'!$V$7*Model!$AZ$438*AVERAGE('Assumptions (NG)'!$AV$2:$AX$2)+ Model!$AZ$439*AVERAGE('Assumptions (NG)'!$AV$3:$AX3))/10^9,0)</f>
        <v>-0.03887025185</v>
      </c>
      <c r="BE545" s="219">
        <f>IF(Model!AB$1&lt;='Assumptions (NG)'!$V$12,PPMT('Assumptions (NG)'!$V$9,Model!AB$1,'Assumptions (NG)'!$V$12,'Assumptions (NG)'!$V$7*Model!$AZ$438*AVERAGE('Assumptions (NG)'!$AV$2:$AX$2)+ Model!$AZ$439*AVERAGE('Assumptions (NG)'!$AV$3:$AX3))/10^9,0)</f>
        <v>-0.04178552074</v>
      </c>
      <c r="BF545" s="219">
        <f>IF(Model!AC$1&lt;='Assumptions (NG)'!$V$12,PPMT('Assumptions (NG)'!$V$9,Model!AC$1,'Assumptions (NG)'!$V$12,'Assumptions (NG)'!$V$7*Model!$AZ$438*AVERAGE('Assumptions (NG)'!$AV$2:$AX$2)+ Model!$AZ$439*AVERAGE('Assumptions (NG)'!$AV$3:$AX3))/10^9,0)</f>
        <v>-0.0449194348</v>
      </c>
      <c r="BG545" s="219">
        <f>IF(Model!AD$1&lt;='Assumptions (NG)'!$V$12,PPMT('Assumptions (NG)'!$V$9,Model!AD$1,'Assumptions (NG)'!$V$12,'Assumptions (NG)'!$V$7*Model!$AZ$438*AVERAGE('Assumptions (NG)'!$AV$2:$AX$2)+ Model!$AZ$439*AVERAGE('Assumptions (NG)'!$AV$3:$AX3))/10^9,0)</f>
        <v>-0.04828839241</v>
      </c>
      <c r="BH545" s="219">
        <f>IF(Model!AE$1&lt;='Assumptions (NG)'!$V$12,PPMT('Assumptions (NG)'!$V$9,Model!AE$1,'Assumptions (NG)'!$V$12,'Assumptions (NG)'!$V$7*Model!$AZ$438*AVERAGE('Assumptions (NG)'!$AV$2:$AX$2)+ Model!$AZ$439*AVERAGE('Assumptions (NG)'!$AV$3:$AX3))/10^9,0)</f>
        <v>-0.05191002184</v>
      </c>
      <c r="BI545" s="219">
        <f>IF(Model!AF$1&lt;='Assumptions (NG)'!$V$12,PPMT('Assumptions (NG)'!$V$9,Model!AF$1,'Assumptions (NG)'!$V$12,'Assumptions (NG)'!$V$7*Model!$AZ$438*AVERAGE('Assumptions (NG)'!$AV$2:$AX$2)+ Model!$AZ$439*AVERAGE('Assumptions (NG)'!$AV$3:$AX3))/10^9,0)</f>
        <v>-0.05580327348</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-0.08960124005</v>
      </c>
      <c r="BB546" s="219">
        <f>IF(Model!X$1&lt;='Assumptions (NG)'!$V$12,PPMT('Assumptions (NG)'!$V$9,Model!X$1,'Assumptions (NG)'!$V$12,'Assumptions (NG)'!$V$7*Model!$BA$438*AVERAGE('Assumptions (NG)'!$AW$2:$AY$2)+ Model!$BA$439*AVERAGE('Assumptions (NG)'!$AW$3:$AY3))/10^9,0)</f>
        <v>-0.09632133306</v>
      </c>
      <c r="BC546" s="219">
        <f>IF(Model!Y$1&lt;='Assumptions (NG)'!$V$12,PPMT('Assumptions (NG)'!$V$9,Model!Y$1,'Assumptions (NG)'!$V$12,'Assumptions (NG)'!$V$7*Model!$BA$438*AVERAGE('Assumptions (NG)'!$AW$2:$AY$2)+ Model!$BA$439*AVERAGE('Assumptions (NG)'!$AW$3:$AY3))/10^9,0)</f>
        <v>-0.103545433</v>
      </c>
      <c r="BD546" s="219">
        <f>IF(Model!Z$1&lt;='Assumptions (NG)'!$V$12,PPMT('Assumptions (NG)'!$V$9,Model!Z$1,'Assumptions (NG)'!$V$12,'Assumptions (NG)'!$V$7*Model!$BA$438*AVERAGE('Assumptions (NG)'!$AW$2:$AY$2)+ Model!$BA$439*AVERAGE('Assumptions (NG)'!$AW$3:$AY3))/10^9,0)</f>
        <v>-0.1113113405</v>
      </c>
      <c r="BE546" s="219">
        <f>IF(Model!AA$1&lt;='Assumptions (NG)'!$V$12,PPMT('Assumptions (NG)'!$V$9,Model!AA$1,'Assumptions (NG)'!$V$12,'Assumptions (NG)'!$V$7*Model!$BA$438*AVERAGE('Assumptions (NG)'!$AW$2:$AY$2)+ Model!$BA$439*AVERAGE('Assumptions (NG)'!$AW$3:$AY3))/10^9,0)</f>
        <v>-0.1196596911</v>
      </c>
      <c r="BF546" s="219">
        <f>IF(Model!AB$1&lt;='Assumptions (NG)'!$V$12,PPMT('Assumptions (NG)'!$V$9,Model!AB$1,'Assumptions (NG)'!$V$12,'Assumptions (NG)'!$V$7*Model!$BA$438*AVERAGE('Assumptions (NG)'!$AW$2:$AY$2)+ Model!$BA$439*AVERAGE('Assumptions (NG)'!$AW$3:$AY3))/10^9,0)</f>
        <v>-0.1286341679</v>
      </c>
      <c r="BG546" s="219">
        <f>IF(Model!AC$1&lt;='Assumptions (NG)'!$V$12,PPMT('Assumptions (NG)'!$V$9,Model!AC$1,'Assumptions (NG)'!$V$12,'Assumptions (NG)'!$V$7*Model!$BA$438*AVERAGE('Assumptions (NG)'!$AW$2:$AY$2)+ Model!$BA$439*AVERAGE('Assumptions (NG)'!$AW$3:$AY3))/10^9,0)</f>
        <v>-0.1382817305</v>
      </c>
      <c r="BH546" s="219">
        <f>IF(Model!AD$1&lt;='Assumptions (NG)'!$V$12,PPMT('Assumptions (NG)'!$V$9,Model!AD$1,'Assumptions (NG)'!$V$12,'Assumptions (NG)'!$V$7*Model!$BA$438*AVERAGE('Assumptions (NG)'!$AW$2:$AY$2)+ Model!$BA$439*AVERAGE('Assumptions (NG)'!$AW$3:$AY3))/10^9,0)</f>
        <v>-0.1486528603</v>
      </c>
      <c r="BI546" s="219">
        <f>IF(Model!AE$1&lt;='Assumptions (NG)'!$V$12,PPMT('Assumptions (NG)'!$V$9,Model!AE$1,'Assumptions (NG)'!$V$12,'Assumptions (NG)'!$V$7*Model!$BA$438*AVERAGE('Assumptions (NG)'!$AW$2:$AY$2)+ Model!$BA$439*AVERAGE('Assumptions (NG)'!$AW$3:$AY3))/10^9,0)</f>
        <v>-0.1598018248</v>
      </c>
      <c r="BJ546" s="219">
        <f>IF(Model!AF$1&lt;='Assumptions (NG)'!$V$12,PPMT('Assumptions (NG)'!$V$9,Model!AF$1,'Assumptions (NG)'!$V$12,'Assumptions (NG)'!$V$7*Model!$BA$438*AVERAGE('Assumptions (NG)'!$AW$2:$AY$2)+ Model!$BA$439*AVERAGE('Assumptions (NG)'!$AW$3:$AY3))/10^9,0)</f>
        <v>-0.1717869616</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-0.03132080176</v>
      </c>
      <c r="D547" s="177">
        <f t="array" ref="D547">SUM(IF(ISERROR(D548:D598),"",D548:D598))</f>
        <v>-0.05919097996</v>
      </c>
      <c r="E547" s="177">
        <f t="array" ref="E547">SUM(IF(ISERROR(E548:E598),"",E548:E598))</f>
        <v>-0.2859250007</v>
      </c>
      <c r="F547" s="177">
        <f t="array" ref="F547">SUM(IF(ISERROR(F548:F598),"",F548:F598))</f>
        <v>-0.3790254215</v>
      </c>
      <c r="G547" s="177">
        <f t="array" ref="G547">SUM(IF(ISERROR(G548:G598),"",G548:G598))</f>
        <v>-0.3861331487</v>
      </c>
      <c r="H547" s="177">
        <f t="array" ref="H547">SUM(IF(ISERROR(H548:H598),"",H548:H598))</f>
        <v>-0.3718500125</v>
      </c>
      <c r="I547" s="177">
        <f t="array" ref="I547">SUM(IF(ISERROR(I548:I598),"",I548:I598))</f>
        <v>-0.3433397361</v>
      </c>
      <c r="J547" s="177">
        <f t="array" ref="J547">SUM(IF(ISERROR(J548:J598),"",J548:J598))</f>
        <v>-0.3354075925</v>
      </c>
      <c r="K547" s="177">
        <f t="array" ref="K547">SUM(IF(ISERROR(K548:K598),"",K548:K598))</f>
        <v>-0.2856814525</v>
      </c>
      <c r="L547" s="177">
        <f t="array" ref="L547">SUM(IF(ISERROR(L548:L598),"",L548:L598))</f>
        <v>-0.3384375007</v>
      </c>
      <c r="M547" s="177">
        <f t="array" ref="M547">SUM(IF(ISERROR(M548:M598),"",M548:M598))</f>
        <v>-0.3003148039</v>
      </c>
      <c r="N547" s="177">
        <f t="array" ref="N547">SUM(IF(ISERROR(N548:N598),"",N548:N598))</f>
        <v>-0.2322166748</v>
      </c>
      <c r="O547" s="177">
        <f t="array" ref="O547">SUM(IF(ISERROR(O548:O598),"",O548:O598))</f>
        <v>-0.164350964</v>
      </c>
      <c r="P547" s="177">
        <f t="array" ref="P547">SUM(IF(ISERROR(P548:P598),"",P548:P598))</f>
        <v>-0.1240318634</v>
      </c>
      <c r="Q547" s="177">
        <f t="array" ref="Q547">SUM(IF(ISERROR(Q548:Q598),"",Q548:Q598))</f>
        <v>-0.1272293563</v>
      </c>
      <c r="R547" s="177">
        <f t="array" ref="R547">SUM(IF(ISERROR(R548:R598),"",R548:R598))</f>
        <v>-0.1011319329</v>
      </c>
      <c r="S547" s="177">
        <f t="array" ref="S547">SUM(IF(ISERROR(S548:S598),"",S548:S598))</f>
        <v>-0.0831178176</v>
      </c>
      <c r="T547" s="177">
        <f t="array" ref="T547">SUM(IF(ISERROR(T548:T598),"",T548:T598))</f>
        <v>-0.05753405467</v>
      </c>
      <c r="U547" s="177">
        <f t="array" ref="U547">SUM(IF(ISERROR(U548:U598),"",U548:U598))</f>
        <v>-0.03527040342</v>
      </c>
      <c r="V547" s="177">
        <f t="array" ref="V547">SUM(IF(ISERROR(V548:V598),"",V548:V598))</f>
        <v>-0.0279874768</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-0.01437245173</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-0.01133386271</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-0.008067379527</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-0.0045559101</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-0.0007810804662</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-0.0004046561451</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-0.130428199</v>
      </c>
      <c r="AG547" s="177">
        <f t="array" ref="AG547">SUM(IF(ISERROR(AG548:AG598),"",AG548:AG598))</f>
        <v>-0.09660230619</v>
      </c>
      <c r="AH547" s="177">
        <f t="array" ref="AH547">SUM(IF(ISERROR(AH548:AH598),"",AH548:AH598))</f>
        <v>-0.05968770955</v>
      </c>
      <c r="AI547" s="177">
        <f t="array" ref="AI547">SUM(IF(ISERROR(AI548:AI598),"",AI548:AI598))</f>
        <v>-0.07444310412</v>
      </c>
      <c r="AJ547" s="177">
        <f t="array" ref="AJ547">SUM(IF(ISERROR(AJ548:AJ598),"",AJ548:AJ598))</f>
        <v>-0.06319904266</v>
      </c>
      <c r="AK547" s="177">
        <f t="array" ref="AK547">SUM(IF(ISERROR(AK548:AK598),"",AK548:AK598))</f>
        <v>-0.05549248338</v>
      </c>
      <c r="AL547" s="177">
        <f t="array" ref="AL547">SUM(IF(ISERROR(AL548:AL598),"",AL548:AL598))</f>
        <v>-0.04934585198</v>
      </c>
      <c r="AM547" s="177">
        <f t="array" ref="AM547">SUM(IF(ISERROR(AM548:AM598),"",AM548:AM598))</f>
        <v>-0.07508305782</v>
      </c>
      <c r="AN547" s="177">
        <f t="array" ref="AN547">SUM(IF(ISERROR(AN548:AN598),"",AN548:AN598))</f>
        <v>-0.09103950671</v>
      </c>
      <c r="AO547" s="177">
        <f t="array" ref="AO547">SUM(IF(ISERROR(AO548:AO598),"",AO548:AO598))</f>
        <v>-0.5132618677</v>
      </c>
      <c r="AP547" s="177">
        <f t="array" ref="AP547">SUM(IF(ISERROR(AP548:AP598),"",AP548:AP598))</f>
        <v>-0.6993917368</v>
      </c>
      <c r="AQ547" s="177">
        <f t="array" ref="AQ547">SUM(IF(ISERROR(AQ548:AQ598),"",AQ548:AQ598))</f>
        <v>-0.7260371826</v>
      </c>
      <c r="AR547" s="177">
        <f t="array" ref="AR547">SUM(IF(ISERROR(AR548:AR598),"",AR548:AR598))</f>
        <v>-0.6979980191</v>
      </c>
      <c r="AS547" s="177">
        <f t="array" ref="AS547">SUM(IF(ISERROR(AS548:AS598),"",AS548:AS598))</f>
        <v>-0.6422135539</v>
      </c>
      <c r="AT547" s="177">
        <f t="array" ref="AT547">SUM(IF(ISERROR(AT548:AT598),"",AT548:AT598))</f>
        <v>-0.6195321963</v>
      </c>
      <c r="AU547" s="177">
        <f t="array" ref="AU547">SUM(IF(ISERROR(AU548:AU598),"",AU548:AU598))</f>
        <v>-0.5349495858</v>
      </c>
      <c r="AV547" s="177">
        <f t="array" ref="AV547">SUM(IF(ISERROR(AV548:AV598),"",AV548:AV598))</f>
        <v>-0.4452916219</v>
      </c>
      <c r="AW547" s="177">
        <f t="array" ref="AW547">SUM(IF(ISERROR(AW548:AW598),"",AW548:AW598))</f>
        <v>-0.3943777971</v>
      </c>
      <c r="AX547" s="177">
        <f t="array" ref="AX547">SUM(IF(ISERROR(AX548:AX598),"",AX548:AX598))</f>
        <v>-0.3068027555</v>
      </c>
      <c r="AY547" s="177">
        <f t="array" ref="AY547">SUM(IF(ISERROR(AY548:AY598),"",AY548:AY598))</f>
        <v>-0.1987877966</v>
      </c>
      <c r="AZ547" s="177">
        <f t="array" ref="AZ547">SUM(IF(ISERROR(AZ548:AZ598),"",AZ548:AZ598))</f>
        <v>-0.1559775877</v>
      </c>
      <c r="BA547" s="177">
        <f t="array" ref="BA547">SUM(IF(ISERROR(BA548:BA598),"",BA548:BA598))</f>
        <v>-0.1984807893</v>
      </c>
      <c r="BB547" s="177">
        <f t="array" ref="BB547">SUM(IF(ISERROR(BB548:BB598),"",BB548:BB598))</f>
        <v>-0.1670674784</v>
      </c>
      <c r="BC547" s="177">
        <f t="array" ref="BC547">SUM(IF(ISERROR(BC548:BC598),"",BC548:BC598))</f>
        <v>-0.1394432438</v>
      </c>
      <c r="BD547" s="177">
        <f t="array" ref="BD547">SUM(IF(ISERROR(BD548:BD598),"",BD548:BD598))</f>
        <v>-0.1129568367</v>
      </c>
      <c r="BE547" s="177">
        <f t="array" ref="BE547">SUM(IF(ISERROR(BE548:BE598),"",BE548:BE598))</f>
        <v>-0.09296012461</v>
      </c>
      <c r="BF547" s="177">
        <f t="array" ref="BF547">SUM(IF(ISERROR(BF548:BF598),"",BF548:BF598))</f>
        <v>-0.07230561485</v>
      </c>
      <c r="BG547" s="177">
        <f t="array" ref="BG547">SUM(IF(ISERROR(BG548:BG598),"",BG548:BG598))</f>
        <v>-0.05115068413</v>
      </c>
      <c r="BH547" s="177">
        <f t="array" ref="BH547">SUM(IF(ISERROR(BH548:BH598),"",BH548:BH598))</f>
        <v>-0.03608860031</v>
      </c>
      <c r="BI547" s="177">
        <f t="array" ref="BI547">SUM(IF(ISERROR(BI548:BI598),"",BI548:BI598))</f>
        <v>-0.02321416691</v>
      </c>
      <c r="BJ547" s="177">
        <f t="array" ref="BJ547">SUM(IF(ISERROR(BJ548:BJ598),"",BJ548:BJ598))</f>
        <v>-0.01061724777</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-0.03132080176</v>
      </c>
      <c r="D548" s="177">
        <f>IF(and($C$438&gt;0,Model!X$1&lt;='Assumptions (NG)'!$V$12),IPMT('Assumptions (NG)'!$V$9,Model!X$1,'Assumptions (NG)'!$V$12,'Assumptions (NG)'!$V$7*(Model!$C$438*'Assumptions (NG)'!$B$2)/10^9),0)+IF(and($C$439&gt;0,Model!X$1&lt;='Assumptions (NG)'!$V$12),IPMT('Assumptions (NG)'!$V$9,Model!X$1,'Assumptions (NG)'!$V$12,'Assumptions (NG)'!$V$7*(Model!$C$439*'Assumptions (NG)'!$B$3)/10^9),0)</f>
        <v>-0.02910686184</v>
      </c>
      <c r="E548" s="177">
        <f>IF(and($C$438&gt;0,Model!Y$1&lt;='Assumptions (NG)'!$V$12),IPMT('Assumptions (NG)'!$V$9,Model!Y$1,'Assumptions (NG)'!$V$12,'Assumptions (NG)'!$V$7*(Model!$C$438*'Assumptions (NG)'!$B$2)/10^9),0)+IF(and($C$439&gt;0,Model!Y$1&lt;='Assumptions (NG)'!$V$12),IPMT('Assumptions (NG)'!$V$9,Model!Y$1,'Assumptions (NG)'!$V$12,'Assumptions (NG)'!$V$7*(Model!$C$439*'Assumptions (NG)'!$B$3)/10^9),0)</f>
        <v>-0.02672687642</v>
      </c>
      <c r="F548" s="177">
        <f>IF(and($C$438&gt;0,Model!Z$1&lt;='Assumptions (NG)'!$V$12),IPMT('Assumptions (NG)'!$V$9,Model!Z$1,'Assumptions (NG)'!$V$12,'Assumptions (NG)'!$V$7*(Model!$C$438*'Assumptions (NG)'!$B$2)/10^9),0)+IF(and($C$439&gt;0,Model!Z$1&lt;='Assumptions (NG)'!$V$12),IPMT('Assumptions (NG)'!$V$9,Model!Z$1,'Assumptions (NG)'!$V$12,'Assumptions (NG)'!$V$7*(Model!$C$439*'Assumptions (NG)'!$B$3)/10^9),0)</f>
        <v>-0.0241683921</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-0.02141802146</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-0.01846137302</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-0.01528297594</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-0.01186619909</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-0.008193163965</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-0.004244651211</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-0.03008411812</v>
      </c>
      <c r="E549" s="177">
        <f>IF(and($D$438&gt;0,Model!X$1&lt;='Assumptions (NG)'!$V$12),IPMT('Assumptions (NG)'!$V$9,Model!X$1,'Assumptions (NG)'!$V$12,'Assumptions (NG)'!$V$7*(Model!$D$438*'Assumptions (NG)'!$B$2)/10^9),0)+IF(and($D$439&gt;0,Model!X$1&lt;='Assumptions (NG)'!$V$12),IPMT('Assumptions (NG)'!$V$9,Model!X$1,'Assumptions (NG)'!$V$12,'Assumptions (NG)'!$V$7*(Model!$D$439*'Assumptions (NG)'!$B$3)/10^9),0)</f>
        <v>-0.02795759433</v>
      </c>
      <c r="F549" s="177">
        <f>IF(and($D$438&gt;0,Model!Y$1&lt;='Assumptions (NG)'!$V$12),IPMT('Assumptions (NG)'!$V$9,Model!Y$1,'Assumptions (NG)'!$V$12,'Assumptions (NG)'!$V$7*(Model!$D$438*'Assumptions (NG)'!$B$2)/10^9),0)+IF(and($D$439&gt;0,Model!Y$1&lt;='Assumptions (NG)'!$V$12),IPMT('Assumptions (NG)'!$V$9,Model!Y$1,'Assumptions (NG)'!$V$12,'Assumptions (NG)'!$V$7*(Model!$D$439*'Assumptions (NG)'!$B$3)/10^9),0)</f>
        <v>-0.02567158126</v>
      </c>
      <c r="G549" s="177">
        <f>IF(and($D$438&gt;0,Model!Z$1&lt;='Assumptions (NG)'!$V$12),IPMT('Assumptions (NG)'!$V$9,Model!Z$1,'Assumptions (NG)'!$V$12,'Assumptions (NG)'!$V$7*(Model!$D$438*'Assumptions (NG)'!$B$2)/10^9),0)+IF(and($D$439&gt;0,Model!Z$1&lt;='Assumptions (NG)'!$V$12),IPMT('Assumptions (NG)'!$V$9,Model!Z$1,'Assumptions (NG)'!$V$12,'Assumptions (NG)'!$V$7*(Model!$D$439*'Assumptions (NG)'!$B$3)/10^9),0)</f>
        <v>-0.0232141172</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-0.02057234334</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-0.01773243644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-0.01467953653</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-0.01139766912</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-0.007869661652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-0.004077053627</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-0.23124053</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-0.2148950786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-0.1973237185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-0.1784345063</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-0.1581286032</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-0.1362997574</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-0.1128337481</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-0.08760778816</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-0.0604898812</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-0.02977758612</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-0.1142903695</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-0.1062116487</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-0.09752702392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-0.08819105224</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-0.07815488268</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-0.0673660004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-0.05576795196</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-0.04330004987</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-0.02989705514</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-0.01548883579</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-0.03796564277</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-0.0352820061</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-0.03239709668</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-0.02929581905</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-0.0259619456</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-0.02237803165</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-0.01852532414</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-0.01438366358</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-0.00993137847</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-0.005145171979</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-0.02157275978</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-0.02004786925</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-0.01840861193</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-0.01664641031</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-0.01475204356</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-0.01271559932</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-0.01052642175</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-0.008173055863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-0.005643187536</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-0.002923579085</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-0.01155970234</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-0.01074259406</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-0.009864202654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-0.008919931898</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-0.007904840834</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-0.006813617941</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-0.005640553331</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-0.004379508876</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-0.003023886086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-0.001566591587</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-0.03596019181</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-0.0334183123</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-0.03068579183</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-0.02774833232</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-0.02459056335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-0.02119596171</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-0.01754676494</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-0.01362387842</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-0.009406775408</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-0.004873389669</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-0.1062116487</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-0.09752702392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-0.08819105224</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-0.07815488268</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-0.0673660004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-0.05576795196</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-0.04330004987</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-0.02989705514</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-0.01548883579</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-0.02802669862</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-0.02604560544</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-0.02391593026</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-0.02162652945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-0.01916542358</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-0.01651973477</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-0.01367561929</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-0.01061819516</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-0.007331464213</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-0.003798228448</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-0.001991109271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-0.001850365865</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-0.001699066705</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-0.001536420107</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-0.001361575014</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-0.001173616539</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-0.0009715611791</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-0.0007543516667</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-0.000520851441</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-0.0002698386984</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-0.0006256335521</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-0.0005814100642</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-0.0005338698148</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-0.0004827640466</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-0.0004278253459</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-0.0003687662425</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-0.0003052777065</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-0.0002370275302</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-0.0001636585907</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-0.00008478698071</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-0.030606807</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-0.02844333646</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-0.02611760563</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-0.02361744499</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-0.0209297723</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-0.01804052416</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-0.01493458241</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-0.01159569503</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-0.008006391092</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-0.004147889361</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-0.006897767282</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-0.006410192204</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-0.005886048996</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-0.005322595047</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-0.004716882052</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-0.004065740582</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-0.003365763502</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-0.002613288141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-0.001804377128</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-0.0009347977894</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-0.2040541836</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-0.1896304243</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-0.1741248832</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-0.1574564265</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-0.1395378355</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-0.1202753501</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-0.09956817843</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-0.07730796884</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-0.05337824353</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-0.02765378882</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-0.01663385556</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-0.01545807606</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-0.01419411309</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-0.01283535289</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-0.01137468569</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-0.009804468437</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-0.008116484896</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-0.006301902589</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-0.004351226608</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-0.00225424993</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-0.03408811586</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-0.03167856577</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-0.02908829943</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-0.02630376312</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-0.02331038658</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-0.0200925068</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-0.01663328604</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-0.01291462372</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-0.008917061723</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-0.00461968258</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-0.004749163748</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-0.004413464704</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-0.004052588232</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-0.003664646024</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-0.003247608151</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-0.002799292437</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-0.002317353045</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-0.001799268198</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-0.001242326987</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-0.0006436151862</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-0.0509831302</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-0.04737934035</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-0.04350526628</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-0.03934063664</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-0.03486365978</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-0.03005090966</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-0.02487720328</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-0.01931546892</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-0.01333660448</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-0.006909325215</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-0.004053957435</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-0.003767399694</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-0.003459350123</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-0.003128196833</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-0.002772207047</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-0.002389518027</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-0.00197812733</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-0.001535882331</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-0.001060468957</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-0.0005493995802</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-0.01057375074</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-0.009826335362</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-0.009022863832</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-0.008159131936</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-0.007230620148</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-0.006232469977</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-0.005159458542</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-0.00400597125</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-0.002765972411</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-0.001432973659</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-0.004300753964</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-0.003996751181</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-0.00366994819</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-0.003318634974</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-0.002940973268</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-0.002534986933</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-0.002098551623</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-0.001629383665</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-0.00112502811</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-0.0005828458882</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-0.004386314184</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-0.004076263498</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-0.00374295901</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-0.003384656686</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-0.002999481688</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-0.002585418565</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-0.002140300707</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-0.00166179901</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-0.001147409686</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-0.0005944411627</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-0.00447357656</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-0.004157357652</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-0.003817422326</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-0.00345199185</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-0.003059154089</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-0.002636853495</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-0.002182880357</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-0.001694859234</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-0.001170236527</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-0.0006062671163</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-0.02983607669</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-0.02772708594</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-0.02545992088</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-0.02302271844</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-0.02040272582</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-0.01758623376</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-0.01455850478</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-0.01130369614</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-0.007804776848</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-0.004043438608</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-0.004653343903</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-0.004324417973</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-0.003970822599</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-0.003590707572</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-0.003182083918</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-0.00274281349</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-0.002270597779</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-0.001762965891</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-0.00121726161</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-0.000630629509</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-0.004745918631</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-0.004410448971</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-0.004049819087</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-0.003662141961</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-0.003245389051</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-0.002797379672</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-0.002315769591</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-0.001798038753</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-0.001241478102</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-0.0006431754021</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-0.006883365698</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-0.00639680861</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-0.00587375974</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-0.005311482205</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-0.004707033855</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-0.004057251878</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-0.003358736254</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-0.002607831957</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-0.001800609839</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-0.0009328460609</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-0.03280348521</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-0.03048474043</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-0.0279920898</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-0.02531249037</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-0.02243192098</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-0.01933530889</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-0.01600645089</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-0.01242792854</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-0.008581017019</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-0.00444558713</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-0.02528083943</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-0.02349383985</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-0.0215728153</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-0.01950771391</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-0.01728772991</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-0.01490124712</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-0.01233577811</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-0.009577898932</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-0.006613178814</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-0.003426104687</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-0.4324926337</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-0.4019214908</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-0.3690575121</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-0.3337287351</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-0.2957502998</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-0.2549234818</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-0.2110346525</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-0.163854161</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-0.1131351326</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-0.05861217715</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-0.2277415553</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-0.2116434322</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-0.1943379499</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-0.1757345565</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-0.1557359085</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-0.134237362</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-0.1111264244</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-0.08628216659</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-0.05957458939</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-0.0308639439</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-0.08684957207</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-0.08071052952</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-0.07411105878</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-0.06701662774</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-0.05939011436</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-0.05119161249</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-0.04237822297</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-0.03290382924</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-0.02271885598</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-0.01177000972</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-0.04218029052</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-0.03919873757</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-0.03599356814</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-0.03254801101</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-0.02884403709</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-0.02486226513</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-0.02058186027</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-0.01598042504</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-0.01103388218</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-0.005716348599</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-0.02203126373</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-0.02047396342</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-0.01879986559</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-0.01700021042</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-0.01506558111</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-0.01298585461</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-0.01075014861</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-0.008346764669</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-0.005763126931</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-0.002985716362</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-0.05818115472</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-0.05406856584</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-0.0496475328</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-0.04489492227</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-0.03978586596</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-0.03429363042</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-0.02838947722</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-0.02204251252</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-0.01521952548</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-0.007884814404</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-0.00577925247</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-0.00537074065</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-0.004931590442</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-0.00445950397</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-0.003952011011</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-0.003406456081</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-0.002819984531</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-0.002189527615</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-0.00151178643</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-0.0007832146567</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-0.007198137107</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-0.00668933011</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-0.006142362588</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-0.005554372502</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-0.004922283159</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-0.004242787116</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-0.003512328869</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-0.002727086255</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-0.001882950444</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-0.0009755044466</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-0.05271248113</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-0.04898645051</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-0.0449809676</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-0.04067507347</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-0.03604623728</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-0.03107023838</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-0.02572103956</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-0.01997065082</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-0.01378898293</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-0.007143689954</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-0.02277026181</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-0.02116072474</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-0.01943047238</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-0.0175704511</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-0.01557092822</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-0.01342144113</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-0.01111074251</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-0.008626741485</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-0.005956440387</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-0.003085866707</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-0.008532716831</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-0.007929573829</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-0.007281195101</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-0.006584187968</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-0.005834905301</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-0.005029426433</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-0.004163536651</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-0.003232705135</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-0.002232061255</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-0.001156369084</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-0.02007359497</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-0.0186546743</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-0.01712933457</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-0.01548959436</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-0.01372687364</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-0.01183194886</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-0.009794904723</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-0.007605082277</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-0.005251023147</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-0.002720409582</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-0.07834347186</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-0.07280569089</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-0.06685257635</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-0.06045297823</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-0.05357341024</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-0.04617787465</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-0.03822767389</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-0.02968120808</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-0.02049375733</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-0.01061724777</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0.01600833971</v>
      </c>
      <c r="D599" s="160">
        <f t="shared" si="29"/>
        <v>0.037203291</v>
      </c>
      <c r="E599" s="160">
        <f t="shared" si="29"/>
        <v>0.2139426814</v>
      </c>
      <c r="F599" s="160">
        <f t="shared" si="29"/>
        <v>0.4583731767</v>
      </c>
      <c r="G599" s="160">
        <f t="shared" si="29"/>
        <v>0.5355436548</v>
      </c>
      <c r="H599" s="160">
        <f t="shared" si="29"/>
        <v>0.5288581561</v>
      </c>
      <c r="I599" s="160">
        <f t="shared" si="29"/>
        <v>0.5005331774</v>
      </c>
      <c r="J599" s="160">
        <f t="shared" si="29"/>
        <v>0.4821921379</v>
      </c>
      <c r="K599" s="160">
        <f t="shared" si="29"/>
        <v>0.1220433101</v>
      </c>
      <c r="L599" s="160">
        <f t="shared" si="29"/>
        <v>0.4503703883</v>
      </c>
      <c r="M599" s="160">
        <f t="shared" si="29"/>
        <v>0.4641215571</v>
      </c>
      <c r="N599" s="160">
        <f t="shared" si="29"/>
        <v>0.4787387129</v>
      </c>
      <c r="O599" s="160">
        <f t="shared" si="29"/>
        <v>0.4711156113</v>
      </c>
      <c r="P599" s="160">
        <f t="shared" si="29"/>
        <v>0.46562058</v>
      </c>
      <c r="Q599" s="160">
        <f t="shared" si="29"/>
        <v>0.4882918537</v>
      </c>
      <c r="R599" s="160">
        <f t="shared" si="29"/>
        <v>0.4988322713</v>
      </c>
      <c r="S599" s="160">
        <f t="shared" si="29"/>
        <v>0.4821829855</v>
      </c>
      <c r="T599" s="160">
        <f t="shared" si="29"/>
        <v>0.3738973184</v>
      </c>
      <c r="U599" s="160">
        <f t="shared" si="29"/>
        <v>0.2123592187</v>
      </c>
      <c r="V599" s="160">
        <f t="shared" si="29"/>
        <v>0.1355928468</v>
      </c>
      <c r="W599" s="160">
        <f t="shared" si="29"/>
        <v>0.1058321186</v>
      </c>
      <c r="X599" s="160">
        <f t="shared" si="29"/>
        <v>0.1400194541</v>
      </c>
      <c r="Y599" s="160">
        <f t="shared" si="29"/>
        <v>0.1660532653</v>
      </c>
      <c r="Z599" s="160">
        <f t="shared" si="29"/>
        <v>0.1437862934</v>
      </c>
      <c r="AA599" s="160">
        <f t="shared" si="29"/>
        <v>0.1356407422</v>
      </c>
      <c r="AB599" s="160">
        <f t="shared" si="29"/>
        <v>0.1147565674</v>
      </c>
      <c r="AC599" s="160">
        <f t="shared" si="29"/>
        <v>0.09471272862</v>
      </c>
      <c r="AD599" s="160">
        <f t="shared" si="29"/>
        <v>0.0914523591</v>
      </c>
      <c r="AE599" s="160">
        <f t="shared" si="29"/>
        <v>0.09151032043</v>
      </c>
      <c r="AF599" s="160">
        <f t="shared" si="29"/>
        <v>0.07625767019</v>
      </c>
      <c r="AG599" s="160">
        <f t="shared" si="29"/>
        <v>0.06087502087</v>
      </c>
      <c r="AH599" s="160">
        <f t="shared" si="29"/>
        <v>0.05915907904</v>
      </c>
      <c r="AI599" s="160">
        <f t="shared" si="29"/>
        <v>0.05725517681</v>
      </c>
      <c r="AJ599" s="160">
        <f t="shared" si="29"/>
        <v>0.05735221949</v>
      </c>
      <c r="AK599" s="160">
        <f t="shared" si="29"/>
        <v>0.05725517681</v>
      </c>
      <c r="AL599" s="160">
        <f t="shared" si="29"/>
        <v>0.05735221949</v>
      </c>
      <c r="AM599" s="160">
        <f t="shared" si="29"/>
        <v>0.04613098427</v>
      </c>
      <c r="AN599" s="160">
        <f t="shared" si="29"/>
        <v>0.04533377949</v>
      </c>
      <c r="AO599" s="160">
        <f t="shared" si="29"/>
        <v>0.4084170603</v>
      </c>
      <c r="AP599" s="160">
        <f t="shared" si="29"/>
        <v>0.9079558512</v>
      </c>
      <c r="AQ599" s="160">
        <f t="shared" si="29"/>
        <v>1.062715903</v>
      </c>
      <c r="AR599" s="160">
        <f t="shared" si="29"/>
        <v>1.047912076</v>
      </c>
      <c r="AS599" s="160">
        <f t="shared" si="29"/>
        <v>0.9883524601</v>
      </c>
      <c r="AT599" s="160">
        <f t="shared" si="29"/>
        <v>0.9488235355</v>
      </c>
      <c r="AU599" s="160">
        <f t="shared" si="29"/>
        <v>0.921422061</v>
      </c>
      <c r="AV599" s="160">
        <f t="shared" si="29"/>
        <v>0.8854759498</v>
      </c>
      <c r="AW599" s="160">
        <f t="shared" si="29"/>
        <v>0.9051378338</v>
      </c>
      <c r="AX599" s="160">
        <f t="shared" si="29"/>
        <v>0.9272008613</v>
      </c>
      <c r="AY599" s="160">
        <f t="shared" si="29"/>
        <v>0.9137388816</v>
      </c>
      <c r="AZ599" s="160">
        <f t="shared" si="29"/>
        <v>0.904230573</v>
      </c>
      <c r="BA599" s="160">
        <f t="shared" si="29"/>
        <v>0.9376224615</v>
      </c>
      <c r="BB599" s="160">
        <f t="shared" si="29"/>
        <v>0.9565472632</v>
      </c>
      <c r="BC599" s="160">
        <f t="shared" si="29"/>
        <v>0.9296587767</v>
      </c>
      <c r="BD599" s="160">
        <f t="shared" si="29"/>
        <v>0.7058604733</v>
      </c>
      <c r="BE599" s="160">
        <f t="shared" si="29"/>
        <v>0.3808068525</v>
      </c>
      <c r="BF599" s="160">
        <f t="shared" si="29"/>
        <v>0.2304577445</v>
      </c>
      <c r="BG599" s="160">
        <f t="shared" si="29"/>
        <v>0.1740925721</v>
      </c>
      <c r="BH599" s="160">
        <f t="shared" si="29"/>
        <v>0.1480962757</v>
      </c>
      <c r="BI599" s="160">
        <f t="shared" si="29"/>
        <v>0.1145476895</v>
      </c>
      <c r="BJ599" s="160">
        <f t="shared" si="29"/>
        <v>0.08882118887</v>
      </c>
      <c r="BK599" s="160">
        <f t="shared" si="29"/>
        <v>0.08897173326</v>
      </c>
      <c r="BL599" s="160">
        <f t="shared" si="29"/>
        <v>0.06718422351</v>
      </c>
      <c r="BM599" s="160">
        <f t="shared" si="29"/>
        <v>0.0456244569</v>
      </c>
      <c r="BN599" s="160">
        <f t="shared" si="29"/>
        <v>0.04554725815</v>
      </c>
      <c r="BO599" s="160">
        <f t="shared" si="29"/>
        <v>0.0456244569</v>
      </c>
      <c r="BP599" s="160">
        <f t="shared" si="29"/>
        <v>0.02277362908</v>
      </c>
      <c r="BQ599" s="160"/>
      <c r="BR599" s="160"/>
    </row>
    <row r="600" ht="15.75" hidden="1" customHeight="1" outlineLevel="1">
      <c r="A600" s="209"/>
      <c r="B600" s="38"/>
      <c r="C600" s="177">
        <f>IF($C$438&gt;0,'Assumptions (NG)'!V$13*Model!$C$438*('Assumptions (NG)'!$B$2*'Assumptions (NG)'!$B$17+'Assumptions (NG)'!$B$3*'Assumptions (NG)'!$B$18)/10^9,0)</f>
        <v>0.01600833971</v>
      </c>
      <c r="D600" s="177">
        <f>IF($C$438&gt;0,'Assumptions (NG)'!W$13*Model!$C$438*('Assumptions (NG)'!$B$2*'Assumptions (NG)'!$B$17+'Assumptions (NG)'!$B$3*'Assumptions (NG)'!$B$18)/10^9,0)</f>
        <v>0.03041584544</v>
      </c>
      <c r="E600" s="177">
        <f>IF($C$438&gt;0,'Assumptions (NG)'!X$13*Model!$C$438*('Assumptions (NG)'!$B$2*'Assumptions (NG)'!$B$17+'Assumptions (NG)'!$B$3*'Assumptions (NG)'!$B$18)/10^9,0)</f>
        <v>0.0273742609</v>
      </c>
      <c r="F600" s="177">
        <f>IF($C$438&gt;0,'Assumptions (NG)'!Y$13*Model!$C$438*('Assumptions (NG)'!$B$2*'Assumptions (NG)'!$B$17+'Assumptions (NG)'!$B$3*'Assumptions (NG)'!$B$18)/10^9,0)</f>
        <v>0.02465284315</v>
      </c>
      <c r="G600" s="177">
        <f>IF($C$438&gt;0,'Assumptions (NG)'!Z$13*Model!$C$438*('Assumptions (NG)'!$B$2*'Assumptions (NG)'!$B$17+'Assumptions (NG)'!$B$3*'Assumptions (NG)'!$B$18)/10^9,0)</f>
        <v>0.02218755883</v>
      </c>
      <c r="H600" s="177">
        <f>IF($C$438&gt;0,'Assumptions (NG)'!AA$13*Model!$C$438*('Assumptions (NG)'!$B$2*'Assumptions (NG)'!$B$17+'Assumptions (NG)'!$B$3*'Assumptions (NG)'!$B$18)/10^9,0)</f>
        <v>0.01994639127</v>
      </c>
      <c r="I600" s="177">
        <f>IF($C$438&gt;0,'Assumptions (NG)'!AB$13*Model!$C$438*('Assumptions (NG)'!$B$2*'Assumptions (NG)'!$B$17+'Assumptions (NG)'!$B$3*'Assumptions (NG)'!$B$18)/10^9,0)</f>
        <v>0.01888984085</v>
      </c>
      <c r="J600" s="177">
        <f>IF($C$438&gt;0,'Assumptions (NG)'!AC$13*Model!$C$438*('Assumptions (NG)'!$B$2*'Assumptions (NG)'!$B$17+'Assumptions (NG)'!$B$3*'Assumptions (NG)'!$B$18)/10^9,0)</f>
        <v>0.01888984085</v>
      </c>
      <c r="K600" s="226" t="s">
        <v>395</v>
      </c>
      <c r="L600" s="177">
        <f>IF($C$438&gt;0,'Assumptions (NG)'!AE$13*Model!$C$438*('Assumptions (NG)'!$B$2*'Assumptions (NG)'!$B$17+'Assumptions (NG)'!$B$3*'Assumptions (NG)'!$B$18)/10^9,0)</f>
        <v>0.01888984085</v>
      </c>
      <c r="M600" s="177">
        <f>IF($C$438&gt;0,'Assumptions (NG)'!AF$13*Model!$C$438*('Assumptions (NG)'!$B$2*'Assumptions (NG)'!$B$17+'Assumptions (NG)'!$B$3*'Assumptions (NG)'!$B$18)/10^9,0)</f>
        <v>0.01892185753</v>
      </c>
      <c r="N600" s="177">
        <f>IF($C$438&gt;0,'Assumptions (NG)'!AG$13*Model!$C$438*('Assumptions (NG)'!$B$2*'Assumptions (NG)'!$B$17+'Assumptions (NG)'!$B$3*'Assumptions (NG)'!$B$18)/10^9,0)</f>
        <v>0.01888984085</v>
      </c>
      <c r="O600" s="177">
        <f>IF($C$438&gt;0,'Assumptions (NG)'!AH$13*Model!$C$438*('Assumptions (NG)'!$B$2*'Assumptions (NG)'!$B$17+'Assumptions (NG)'!$B$3*'Assumptions (NG)'!$B$18)/10^9,0)</f>
        <v>0.01892185753</v>
      </c>
      <c r="P600" s="177">
        <f>IF($C$438&gt;0,'Assumptions (NG)'!AI$13*Model!$C$438*('Assumptions (NG)'!$B$2*'Assumptions (NG)'!$B$17+'Assumptions (NG)'!$B$3*'Assumptions (NG)'!$B$18)/10^9,0)</f>
        <v>0.01888984085</v>
      </c>
      <c r="Q600" s="177">
        <f>IF($C$438&gt;0,'Assumptions (NG)'!AJ$13*Model!$C$438*('Assumptions (NG)'!$B$2*'Assumptions (NG)'!$B$17+'Assumptions (NG)'!$B$3*'Assumptions (NG)'!$B$18)/10^9,0)</f>
        <v>0.01892185753</v>
      </c>
      <c r="R600" s="177">
        <f>IF($C$438&gt;0,'Assumptions (NG)'!AK$13*Model!$C$438*('Assumptions (NG)'!$B$2*'Assumptions (NG)'!$B$17+'Assumptions (NG)'!$B$3*'Assumptions (NG)'!$B$18)/10^9,0)</f>
        <v>0.009444920427</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0.006787445558</v>
      </c>
      <c r="E601" s="177">
        <f>IF($D$438&gt;0,'Assumptions (NG)'!W$13*Model!$D$438*('Assumptions (NG)'!$B$2*'Assumptions (NG)'!$C$17+'Assumptions (NG)'!$B$3*'Assumptions (NG)'!$C$18)/10^9,0)</f>
        <v>0.01289614656</v>
      </c>
      <c r="F601" s="177">
        <f>IF($D$438&gt;0,'Assumptions (NG)'!X$13*Model!$D$438*('Assumptions (NG)'!$B$2*'Assumptions (NG)'!$C$17+'Assumptions (NG)'!$B$3*'Assumptions (NG)'!$C$18)/10^9,0)</f>
        <v>0.0116065319</v>
      </c>
      <c r="G601" s="177">
        <f>IF($D$438&gt;0,'Assumptions (NG)'!Y$13*Model!$D$438*('Assumptions (NG)'!$B$2*'Assumptions (NG)'!$C$17+'Assumptions (NG)'!$B$3*'Assumptions (NG)'!$C$18)/10^9,0)</f>
        <v>0.01045266616</v>
      </c>
      <c r="H601" s="177">
        <f>IF($D$438&gt;0,'Assumptions (NG)'!Z$13*Model!$D$438*('Assumptions (NG)'!$B$2*'Assumptions (NG)'!$C$17+'Assumptions (NG)'!$B$3*'Assumptions (NG)'!$C$18)/10^9,0)</f>
        <v>0.009407399544</v>
      </c>
      <c r="I601" s="177">
        <f>IF($D$438&gt;0,'Assumptions (NG)'!AA$13*Model!$D$438*('Assumptions (NG)'!$B$2*'Assumptions (NG)'!$C$17+'Assumptions (NG)'!$B$3*'Assumptions (NG)'!$C$18)/10^9,0)</f>
        <v>0.008457157166</v>
      </c>
      <c r="J601" s="177">
        <f>IF($D$438&gt;0,'Assumptions (NG)'!AB$13*Model!$D$438*('Assumptions (NG)'!$B$2*'Assumptions (NG)'!$C$17+'Assumptions (NG)'!$B$3*'Assumptions (NG)'!$C$18)/10^9,0)</f>
        <v>0.008009185759</v>
      </c>
      <c r="K601" s="226" t="s">
        <v>396</v>
      </c>
      <c r="L601" s="177">
        <f>IF($D$438&gt;0,'Assumptions (NG)'!AD$13*Model!$D$438*('Assumptions (NG)'!$B$2*'Assumptions (NG)'!$C$17+'Assumptions (NG)'!$B$3*'Assumptions (NG)'!$C$18)/10^9,0)</f>
        <v>0.00802276065</v>
      </c>
      <c r="M601" s="177">
        <f>IF($D$438&gt;0,'Assumptions (NG)'!AE$13*Model!$D$438*('Assumptions (NG)'!$B$2*'Assumptions (NG)'!$C$17+'Assumptions (NG)'!$B$3*'Assumptions (NG)'!$C$18)/10^9,0)</f>
        <v>0.008009185759</v>
      </c>
      <c r="N601" s="177">
        <f>IF($D$438&gt;0,'Assumptions (NG)'!AF$13*Model!$D$438*('Assumptions (NG)'!$B$2*'Assumptions (NG)'!$C$17+'Assumptions (NG)'!$B$3*'Assumptions (NG)'!$C$18)/10^9,0)</f>
        <v>0.00802276065</v>
      </c>
      <c r="O601" s="177">
        <f>IF($D$438&gt;0,'Assumptions (NG)'!AG$13*Model!$D$438*('Assumptions (NG)'!$B$2*'Assumptions (NG)'!$C$17+'Assumptions (NG)'!$B$3*'Assumptions (NG)'!$C$18)/10^9,0)</f>
        <v>0.008009185759</v>
      </c>
      <c r="P601" s="177">
        <f>IF($D$438&gt;0,'Assumptions (NG)'!AH$13*Model!$D$438*('Assumptions (NG)'!$B$2*'Assumptions (NG)'!$C$17+'Assumptions (NG)'!$B$3*'Assumptions (NG)'!$C$18)/10^9,0)</f>
        <v>0.00802276065</v>
      </c>
      <c r="Q601" s="177">
        <f>IF($D$438&gt;0,'Assumptions (NG)'!AI$13*Model!$D$438*('Assumptions (NG)'!$B$2*'Assumptions (NG)'!$C$17+'Assumptions (NG)'!$B$3*'Assumptions (NG)'!$C$18)/10^9,0)</f>
        <v>0.008009185759</v>
      </c>
      <c r="R601" s="177">
        <f>IF($D$438&gt;0,'Assumptions (NG)'!AJ$13*Model!$D$438*('Assumptions (NG)'!$B$2*'Assumptions (NG)'!$C$17+'Assumptions (NG)'!$B$3*'Assumptions (NG)'!$C$18)/10^9,0)</f>
        <v>0.00802276065</v>
      </c>
      <c r="S601" s="177">
        <f>IF($D$438&gt;0,'Assumptions (NG)'!AK$13*Model!$D$438*('Assumptions (NG)'!$B$2*'Assumptions (NG)'!$C$17+'Assumptions (NG)'!$B$3*'Assumptions (NG)'!$C$18)/10^9,0)</f>
        <v>0.004004592879</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0.1736722739</v>
      </c>
      <c r="F602" s="160">
        <f>IF($E$438&gt;0,'Assumptions (NG)'!W$13*Model!$E$438*(AVERAGE('Assumptions (NG)'!$B$2:$C$2)*'Assumptions (NG)'!$D$17+AVERAGE('Assumptions (NG)'!$B$3:$C$3)*'Assumptions (NG)'!$D$18)/10^9,0)</f>
        <v>0.3299773204</v>
      </c>
      <c r="G602" s="160">
        <f>IF($E$438&gt;0,'Assumptions (NG)'!X$13*Model!$E$438*(AVERAGE('Assumptions (NG)'!$B$2:$C$2)*'Assumptions (NG)'!$D$17+AVERAGE('Assumptions (NG)'!$B$3:$C$3)*'Assumptions (NG)'!$D$18)/10^9,0)</f>
        <v>0.2969795884</v>
      </c>
      <c r="H602" s="160">
        <f>IF($E$438&gt;0,'Assumptions (NG)'!Y$13*Model!$E$438*(AVERAGE('Assumptions (NG)'!$B$2:$C$2)*'Assumptions (NG)'!$D$17+AVERAGE('Assumptions (NG)'!$B$3:$C$3)*'Assumptions (NG)'!$D$18)/10^9,0)</f>
        <v>0.2674553018</v>
      </c>
      <c r="I602" s="160">
        <f>IF($E$438&gt;0,'Assumptions (NG)'!Z$13*Model!$E$438*(AVERAGE('Assumptions (NG)'!$B$2:$C$2)*'Assumptions (NG)'!$D$17+AVERAGE('Assumptions (NG)'!$B$3:$C$3)*'Assumptions (NG)'!$D$18)/10^9,0)</f>
        <v>0.2407097716</v>
      </c>
      <c r="J602" s="160">
        <f>IF($E$438&gt;0,'Assumptions (NG)'!AA$13*Model!$E$438*(AVERAGE('Assumptions (NG)'!$B$2:$C$2)*'Assumptions (NG)'!$D$17+AVERAGE('Assumptions (NG)'!$B$3:$C$3)*'Assumptions (NG)'!$D$18)/10^9,0)</f>
        <v>0.2163956533</v>
      </c>
      <c r="K602" s="226" t="s">
        <v>397</v>
      </c>
      <c r="L602" s="160">
        <f>IF($E$438&gt;0,'Assumptions (NG)'!AC$13*Model!$E$438*(AVERAGE('Assumptions (NG)'!$B$2:$C$2)*'Assumptions (NG)'!$D$17+AVERAGE('Assumptions (NG)'!$B$3:$C$3)*'Assumptions (NG)'!$D$18)/10^9,0)</f>
        <v>0.2049332832</v>
      </c>
      <c r="M602" s="160">
        <f>IF($E$438&gt;0,'Assumptions (NG)'!AD$13*Model!$E$438*(AVERAGE('Assumptions (NG)'!$B$2:$C$2)*'Assumptions (NG)'!$D$17+AVERAGE('Assumptions (NG)'!$B$3:$C$3)*'Assumptions (NG)'!$D$18)/10^9,0)</f>
        <v>0.2052806278</v>
      </c>
      <c r="N602" s="160">
        <f>IF($E$438&gt;0,'Assumptions (NG)'!AE$13*Model!$E$438*(AVERAGE('Assumptions (NG)'!$B$2:$C$2)*'Assumptions (NG)'!$D$17+AVERAGE('Assumptions (NG)'!$B$3:$C$3)*'Assumptions (NG)'!$D$18)/10^9,0)</f>
        <v>0.2049332832</v>
      </c>
      <c r="O602" s="160">
        <f>IF($E$438&gt;0,'Assumptions (NG)'!AF$13*Model!$E$438*(AVERAGE('Assumptions (NG)'!$B$2:$C$2)*'Assumptions (NG)'!$D$17+AVERAGE('Assumptions (NG)'!$B$3:$C$3)*'Assumptions (NG)'!$D$18)/10^9,0)</f>
        <v>0.2052806278</v>
      </c>
      <c r="P602" s="160">
        <f>IF($E$438&gt;0,'Assumptions (NG)'!AG$13*Model!$E$438*(AVERAGE('Assumptions (NG)'!$B$2:$C$2)*'Assumptions (NG)'!$D$17+AVERAGE('Assumptions (NG)'!$B$3:$C$3)*'Assumptions (NG)'!$D$18)/10^9,0)</f>
        <v>0.2049332832</v>
      </c>
      <c r="Q602" s="160">
        <f>IF($E$438&gt;0,'Assumptions (NG)'!AH$13*Model!$E$438*(AVERAGE('Assumptions (NG)'!$B$2:$C$2)*'Assumptions (NG)'!$D$17+AVERAGE('Assumptions (NG)'!$B$3:$C$3)*'Assumptions (NG)'!$D$18)/10^9,0)</f>
        <v>0.2052806278</v>
      </c>
      <c r="R602" s="160">
        <f>IF($E$438&gt;0,'Assumptions (NG)'!AI$13*Model!$E$438*(AVERAGE('Assumptions (NG)'!$B$2:$C$2)*'Assumptions (NG)'!$D$17+AVERAGE('Assumptions (NG)'!$B$3:$C$3)*'Assumptions (NG)'!$D$18)/10^9,0)</f>
        <v>0.2049332832</v>
      </c>
      <c r="S602" s="160">
        <f>IF($E$438&gt;0,'Assumptions (NG)'!AJ$13*Model!$E$438*(AVERAGE('Assumptions (NG)'!$B$2:$C$2)*'Assumptions (NG)'!$D$17+AVERAGE('Assumptions (NG)'!$B$3:$C$3)*'Assumptions (NG)'!$D$18)/10^9,0)</f>
        <v>0.2052806278</v>
      </c>
      <c r="T602" s="160">
        <f>IF($E$438&gt;0,'Assumptions (NG)'!AK$13*Model!$E$438*(AVERAGE('Assumptions (NG)'!$B$2:$C$2)*'Assumptions (NG)'!$D$17+AVERAGE('Assumptions (NG)'!$B$3:$C$3)*'Assumptions (NG)'!$D$18)/10^9,0)</f>
        <v>0.1024666416</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0.0921364812</v>
      </c>
      <c r="G603" s="160">
        <f>IF($F$438&gt;0,'Assumptions (NG)'!W$13*Model!$F$438*('Assumptions (NG)'!$E$17*AVERAGE('Assumptions (NG)'!$B$2:$D$2)+'Assumptions (NG)'!$E$18*AVERAGE('Assumptions (NG)'!$B$3:$D$3))/10^9,0)</f>
        <v>0.1750593143</v>
      </c>
      <c r="H603" s="160">
        <f>IF($F$438&gt;0,'Assumptions (NG)'!X$13*Model!$F$438*('Assumptions (NG)'!$E$17*AVERAGE('Assumptions (NG)'!$B$2:$D$2)+'Assumptions (NG)'!$E$18*AVERAGE('Assumptions (NG)'!$B$3:$D$3))/10^9,0)</f>
        <v>0.1575533829</v>
      </c>
      <c r="I603" s="160">
        <f>IF($F$438&gt;0,'Assumptions (NG)'!Y$13*Model!$F$438*('Assumptions (NG)'!$E$17*AVERAGE('Assumptions (NG)'!$B$2:$D$2)+'Assumptions (NG)'!$E$18*AVERAGE('Assumptions (NG)'!$B$3:$D$3))/10^9,0)</f>
        <v>0.1418901811</v>
      </c>
      <c r="J603" s="160">
        <f>IF($F$438&gt;0,'Assumptions (NG)'!Z$13*Model!$F$438*('Assumptions (NG)'!$E$17*AVERAGE('Assumptions (NG)'!$B$2:$D$2)+'Assumptions (NG)'!$E$18*AVERAGE('Assumptions (NG)'!$B$3:$D$3))/10^9,0)</f>
        <v>0.1277011629</v>
      </c>
      <c r="K603" s="226" t="s">
        <v>398</v>
      </c>
      <c r="L603" s="160">
        <f>IF($F$438&gt;0,'Assumptions (NG)'!AB$13*Model!$F$438*('Assumptions (NG)'!$E$17*AVERAGE('Assumptions (NG)'!$B$2:$D$2)+'Assumptions (NG)'!$E$18*AVERAGE('Assumptions (NG)'!$B$3:$D$3))/10^9,0)</f>
        <v>0.1087210478</v>
      </c>
      <c r="M603" s="160">
        <f>IF($F$438&gt;0,'Assumptions (NG)'!AC$13*Model!$F$438*('Assumptions (NG)'!$E$17*AVERAGE('Assumptions (NG)'!$B$2:$D$2)+'Assumptions (NG)'!$E$18*AVERAGE('Assumptions (NG)'!$B$3:$D$3))/10^9,0)</f>
        <v>0.1087210478</v>
      </c>
      <c r="N603" s="160">
        <f>IF($F$438&gt;0,'Assumptions (NG)'!AD$13*Model!$F$438*('Assumptions (NG)'!$E$17*AVERAGE('Assumptions (NG)'!$B$2:$D$2)+'Assumptions (NG)'!$E$18*AVERAGE('Assumptions (NG)'!$B$3:$D$3))/10^9,0)</f>
        <v>0.1089053208</v>
      </c>
      <c r="O603" s="160">
        <f>IF($F$438&gt;0,'Assumptions (NG)'!AE$13*Model!$F$438*('Assumptions (NG)'!$E$17*AVERAGE('Assumptions (NG)'!$B$2:$D$2)+'Assumptions (NG)'!$E$18*AVERAGE('Assumptions (NG)'!$B$3:$D$3))/10^9,0)</f>
        <v>0.1087210478</v>
      </c>
      <c r="P603" s="160">
        <f>IF($F$438&gt;0,'Assumptions (NG)'!AF$13*Model!$F$438*('Assumptions (NG)'!$E$17*AVERAGE('Assumptions (NG)'!$B$2:$D$2)+'Assumptions (NG)'!$E$18*AVERAGE('Assumptions (NG)'!$B$3:$D$3))/10^9,0)</f>
        <v>0.1089053208</v>
      </c>
      <c r="Q603" s="160">
        <f>IF($F$438&gt;0,'Assumptions (NG)'!AG$13*Model!$F$438*('Assumptions (NG)'!$E$17*AVERAGE('Assumptions (NG)'!$B$2:$D$2)+'Assumptions (NG)'!$E$18*AVERAGE('Assumptions (NG)'!$B$3:$D$3))/10^9,0)</f>
        <v>0.1087210478</v>
      </c>
      <c r="R603" s="160">
        <f>IF($F$438&gt;0,'Assumptions (NG)'!AH$13*Model!$F$438*('Assumptions (NG)'!$E$17*AVERAGE('Assumptions (NG)'!$B$2:$D$2)+'Assumptions (NG)'!$E$18*AVERAGE('Assumptions (NG)'!$B$3:$D$3))/10^9,0)</f>
        <v>0.1089053208</v>
      </c>
      <c r="S603" s="160">
        <f>IF($F$438&gt;0,'Assumptions (NG)'!AI$13*Model!$F$438*('Assumptions (NG)'!$E$17*AVERAGE('Assumptions (NG)'!$B$2:$D$2)+'Assumptions (NG)'!$E$18*AVERAGE('Assumptions (NG)'!$B$3:$D$3))/10^9,0)</f>
        <v>0.1087210478</v>
      </c>
      <c r="T603" s="160">
        <f>IF($F$438&gt;0,'Assumptions (NG)'!AJ$13*Model!$F$438*('Assumptions (NG)'!$E$17*AVERAGE('Assumptions (NG)'!$B$2:$D$2)+'Assumptions (NG)'!$E$18*AVERAGE('Assumptions (NG)'!$B$3:$D$3))/10^9,0)</f>
        <v>0.1089053208</v>
      </c>
      <c r="U603" s="160">
        <f>IF($F$438&gt;0,'Assumptions (NG)'!AK$13*Model!$F$438*('Assumptions (NG)'!$E$17*AVERAGE('Assumptions (NG)'!$B$2:$D$2)+'Assumptions (NG)'!$E$18*AVERAGE('Assumptions (NG)'!$B$3:$D$3))/10^9,0)</f>
        <v>0.05436052391</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0.03086452709</v>
      </c>
      <c r="H604" s="160">
        <f>IF($G$438&gt;0,'Assumptions (NG)'!W$13*Model!$G$438*('Assumptions (NG)'!$F$17*AVERAGE('Assumptions (NG)'!$C$2:$E$2)+'Assumptions (NG)'!$F$18*AVERAGE('Assumptions (NG)'!$C$3:$E$3))/10^9,0)</f>
        <v>0.05864260147</v>
      </c>
      <c r="I604" s="160">
        <f>IF($G$438&gt;0,'Assumptions (NG)'!X$13*Model!$G$438*('Assumptions (NG)'!$F$17*AVERAGE('Assumptions (NG)'!$C$2:$E$2)+'Assumptions (NG)'!$F$18*AVERAGE('Assumptions (NG)'!$C$3:$E$3))/10^9,0)</f>
        <v>0.05277834133</v>
      </c>
      <c r="J604" s="160">
        <f>IF($G$438&gt;0,'Assumptions (NG)'!Y$13*Model!$G$438*('Assumptions (NG)'!$F$17*AVERAGE('Assumptions (NG)'!$C$2:$E$2)+'Assumptions (NG)'!$F$18*AVERAGE('Assumptions (NG)'!$C$3:$E$3))/10^9,0)</f>
        <v>0.04753137172</v>
      </c>
      <c r="K604" s="160">
        <f>IF($G$438&gt;0,'Assumptions (NG)'!Z$13*Model!$G$438*('Assumptions (NG)'!$F$17*AVERAGE('Assumptions (NG)'!$C$2:$E$2)+'Assumptions (NG)'!$F$18*AVERAGE('Assumptions (NG)'!$C$3:$E$3))/10^9,0)</f>
        <v>0.04277823455</v>
      </c>
      <c r="L604" s="160">
        <f>IF($G$438&gt;0,'Assumptions (NG)'!AA$13*Model!$G$438*('Assumptions (NG)'!$F$17*AVERAGE('Assumptions (NG)'!$C$2:$E$2)+'Assumptions (NG)'!$F$18*AVERAGE('Assumptions (NG)'!$C$3:$E$3))/10^9,0)</f>
        <v>0.03845720076</v>
      </c>
      <c r="M604" s="160">
        <f>IF($G$438&gt;0,'Assumptions (NG)'!AB$13*Model!$G$438*('Assumptions (NG)'!$F$17*AVERAGE('Assumptions (NG)'!$C$2:$E$2)+'Assumptions (NG)'!$F$18*AVERAGE('Assumptions (NG)'!$C$3:$E$3))/10^9,0)</f>
        <v>0.03642014197</v>
      </c>
      <c r="N604" s="160">
        <f>IF($G$438&gt;0,'Assumptions (NG)'!AC$13*Model!$G$438*('Assumptions (NG)'!$F$17*AVERAGE('Assumptions (NG)'!$C$2:$E$2)+'Assumptions (NG)'!$F$18*AVERAGE('Assumptions (NG)'!$C$3:$E$3))/10^9,0)</f>
        <v>0.03642014197</v>
      </c>
      <c r="O604" s="160">
        <f>IF($G$438&gt;0,'Assumptions (NG)'!AD$13*Model!$G$438*('Assumptions (NG)'!$F$17*AVERAGE('Assumptions (NG)'!$C$2:$E$2)+'Assumptions (NG)'!$F$18*AVERAGE('Assumptions (NG)'!$C$3:$E$3))/10^9,0)</f>
        <v>0.03648187102</v>
      </c>
      <c r="P604" s="160">
        <f>IF($G$438&gt;0,'Assumptions (NG)'!AE$13*Model!$G$438*('Assumptions (NG)'!$F$17*AVERAGE('Assumptions (NG)'!$C$2:$E$2)+'Assumptions (NG)'!$F$18*AVERAGE('Assumptions (NG)'!$C$3:$E$3))/10^9,0)</f>
        <v>0.03642014197</v>
      </c>
      <c r="Q604" s="160">
        <f>IF($G$438&gt;0,'Assumptions (NG)'!AF$13*Model!$G$438*('Assumptions (NG)'!$F$17*AVERAGE('Assumptions (NG)'!$C$2:$E$2)+'Assumptions (NG)'!$F$18*AVERAGE('Assumptions (NG)'!$C$3:$E$3))/10^9,0)</f>
        <v>0.03648187102</v>
      </c>
      <c r="R604" s="160">
        <f>IF($G$438&gt;0,'Assumptions (NG)'!AG$13*Model!$G$438*('Assumptions (NG)'!$F$17*AVERAGE('Assumptions (NG)'!$C$2:$E$2)+'Assumptions (NG)'!$F$18*AVERAGE('Assumptions (NG)'!$C$3:$E$3))/10^9,0)</f>
        <v>0.03642014197</v>
      </c>
      <c r="S604" s="160">
        <f>IF($G$438&gt;0,'Assumptions (NG)'!AH$13*Model!$G$438*('Assumptions (NG)'!$F$17*AVERAGE('Assumptions (NG)'!$C$2:$E$2)+'Assumptions (NG)'!$F$18*AVERAGE('Assumptions (NG)'!$C$3:$E$3))/10^9,0)</f>
        <v>0.03648187102</v>
      </c>
      <c r="T604" s="160">
        <f>IF($G$438&gt;0,'Assumptions (NG)'!AI$13*Model!$G$438*('Assumptions (NG)'!$F$17*AVERAGE('Assumptions (NG)'!$C$2:$E$2)+'Assumptions (NG)'!$F$18*AVERAGE('Assumptions (NG)'!$C$3:$E$3))/10^9,0)</f>
        <v>0.03642014197</v>
      </c>
      <c r="U604" s="160">
        <f>IF($G$438&gt;0,'Assumptions (NG)'!AJ$13*Model!$G$438*('Assumptions (NG)'!$F$17*AVERAGE('Assumptions (NG)'!$C$2:$E$2)+'Assumptions (NG)'!$F$18*AVERAGE('Assumptions (NG)'!$C$3:$E$3))/10^9,0)</f>
        <v>0.03648187102</v>
      </c>
      <c r="V604" s="160">
        <f>IF($G$438&gt;0,'Assumptions (NG)'!AK$13*Model!$G$438*('Assumptions (NG)'!$F$17*AVERAGE('Assumptions (NG)'!$C$2:$E$2)+'Assumptions (NG)'!$F$18*AVERAGE('Assumptions (NG)'!$C$3:$E$3))/10^9,0)</f>
        <v>0.01821007098</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0.01585307911</v>
      </c>
      <c r="I605" s="160">
        <f>IF($H$438&gt;0,'Assumptions (NG)'!W$13*Model!$H$438*('Assumptions (NG)'!$G$17*AVERAGE('Assumptions (NG)'!$D$2:$F$2)+'Assumptions (NG)'!$G$18*AVERAGE('Assumptions (NG)'!$D$3:$F$3))/10^9,0)</f>
        <v>0.03012085031</v>
      </c>
      <c r="J605" s="160">
        <f>IF($H$438&gt;0,'Assumptions (NG)'!X$13*Model!$H$438*('Assumptions (NG)'!$G$17*AVERAGE('Assumptions (NG)'!$D$2:$F$2)+'Assumptions (NG)'!$G$18*AVERAGE('Assumptions (NG)'!$D$3:$F$3))/10^9,0)</f>
        <v>0.02710876528</v>
      </c>
      <c r="K605" s="160">
        <f>IF($H$438&gt;0,'Assumptions (NG)'!Y$13*Model!$H$438*('Assumptions (NG)'!$G$17*AVERAGE('Assumptions (NG)'!$D$2:$F$2)+'Assumptions (NG)'!$G$18*AVERAGE('Assumptions (NG)'!$D$3:$F$3))/10^9,0)</f>
        <v>0.02441374183</v>
      </c>
      <c r="L605" s="160">
        <f>IF($H$438&gt;0,'Assumptions (NG)'!Z$13*Model!$H$438*('Assumptions (NG)'!$G$17*AVERAGE('Assumptions (NG)'!$D$2:$F$2)+'Assumptions (NG)'!$G$18*AVERAGE('Assumptions (NG)'!$D$3:$F$3))/10^9,0)</f>
        <v>0.02197236765</v>
      </c>
      <c r="M605" s="160">
        <f>IF($H$438&gt;0,'Assumptions (NG)'!AA$13*Model!$H$438*('Assumptions (NG)'!$G$17*AVERAGE('Assumptions (NG)'!$D$2:$F$2)+'Assumptions (NG)'!$G$18*AVERAGE('Assumptions (NG)'!$D$3:$F$3))/10^9,0)</f>
        <v>0.01975293657</v>
      </c>
      <c r="N605" s="160">
        <f>IF($H$438&gt;0,'Assumptions (NG)'!AB$13*Model!$H$438*('Assumptions (NG)'!$G$17*AVERAGE('Assumptions (NG)'!$D$2:$F$2)+'Assumptions (NG)'!$G$18*AVERAGE('Assumptions (NG)'!$D$3:$F$3))/10^9,0)</f>
        <v>0.01870663335</v>
      </c>
      <c r="O605" s="160">
        <f>IF($H$438&gt;0,'Assumptions (NG)'!AC$13*Model!$H$438*('Assumptions (NG)'!$G$17*AVERAGE('Assumptions (NG)'!$D$2:$F$2)+'Assumptions (NG)'!$G$18*AVERAGE('Assumptions (NG)'!$D$3:$F$3))/10^9,0)</f>
        <v>0.01870663335</v>
      </c>
      <c r="P605" s="160">
        <f>IF($H$438&gt;0,'Assumptions (NG)'!AD$13*Model!$H$438*('Assumptions (NG)'!$G$17*AVERAGE('Assumptions (NG)'!$D$2:$F$2)+'Assumptions (NG)'!$G$18*AVERAGE('Assumptions (NG)'!$D$3:$F$3))/10^9,0)</f>
        <v>0.01873833951</v>
      </c>
      <c r="Q605" s="160">
        <f>IF($H$438&gt;0,'Assumptions (NG)'!AE$13*Model!$H$438*('Assumptions (NG)'!$G$17*AVERAGE('Assumptions (NG)'!$D$2:$F$2)+'Assumptions (NG)'!$G$18*AVERAGE('Assumptions (NG)'!$D$3:$F$3))/10^9,0)</f>
        <v>0.01870663335</v>
      </c>
      <c r="R605" s="160">
        <f>IF($H$438&gt;0,'Assumptions (NG)'!AF$13*Model!$H$438*('Assumptions (NG)'!$G$17*AVERAGE('Assumptions (NG)'!$D$2:$F$2)+'Assumptions (NG)'!$G$18*AVERAGE('Assumptions (NG)'!$D$3:$F$3))/10^9,0)</f>
        <v>0.01873833951</v>
      </c>
      <c r="S605" s="160">
        <f>IF($H$438&gt;0,'Assumptions (NG)'!AG$13*Model!$H$438*('Assumptions (NG)'!$G$17*AVERAGE('Assumptions (NG)'!$D$2:$F$2)+'Assumptions (NG)'!$G$18*AVERAGE('Assumptions (NG)'!$D$3:$F$3))/10^9,0)</f>
        <v>0.01870663335</v>
      </c>
      <c r="T605" s="160">
        <f>IF($H$438&gt;0,'Assumptions (NG)'!AH$13*Model!$H$438*('Assumptions (NG)'!$G$17*AVERAGE('Assumptions (NG)'!$D$2:$F$2)+'Assumptions (NG)'!$G$18*AVERAGE('Assumptions (NG)'!$D$3:$F$3))/10^9,0)</f>
        <v>0.01873833951</v>
      </c>
      <c r="U605" s="160">
        <f>IF($H$438&gt;0,'Assumptions (NG)'!AI$13*Model!$H$438*('Assumptions (NG)'!$G$17*AVERAGE('Assumptions (NG)'!$D$2:$F$2)+'Assumptions (NG)'!$G$18*AVERAGE('Assumptions (NG)'!$D$3:$F$3))/10^9,0)</f>
        <v>0.01870663335</v>
      </c>
      <c r="V605" s="160">
        <f>IF($H$438&gt;0,'Assumptions (NG)'!AJ$13*Model!$H$438*('Assumptions (NG)'!$G$17*AVERAGE('Assumptions (NG)'!$D$2:$F$2)+'Assumptions (NG)'!$G$18*AVERAGE('Assumptions (NG)'!$D$3:$F$3))/10^9,0)</f>
        <v>0.01873833951</v>
      </c>
      <c r="W605" s="160">
        <f>IF($H$438&gt;0,'Assumptions (NG)'!AK$13*Model!$H$438*('Assumptions (NG)'!$G$17*AVERAGE('Assumptions (NG)'!$D$2:$F$2)+'Assumptions (NG)'!$G$18*AVERAGE('Assumptions (NG)'!$D$3:$F$3))/10^9,0)</f>
        <v>0.009353316675</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0.007687035085</v>
      </c>
      <c r="J606" s="160">
        <f>IF($I$438&gt;0,'Assumptions (NG)'!W$13*Model!$I$438*('Assumptions (NG)'!$H$17*AVERAGE('Assumptions (NG)'!$E$2:$G$2)+'Assumptions (NG)'!$H$18*AVERAGE('Assumptions (NG)'!$E$3:$G$3))/10^9,0)</f>
        <v>0.01460536666</v>
      </c>
      <c r="K606" s="160">
        <f>IF($I$438&gt;0,'Assumptions (NG)'!X$13*Model!$I$438*('Assumptions (NG)'!$H$17*AVERAGE('Assumptions (NG)'!$E$2:$G$2)+'Assumptions (NG)'!$H$18*AVERAGE('Assumptions (NG)'!$E$3:$G$3))/10^9,0)</f>
        <v>0.01314483</v>
      </c>
      <c r="L606" s="160">
        <f>IF($I$438&gt;0,'Assumptions (NG)'!Y$13*Model!$I$438*('Assumptions (NG)'!$H$17*AVERAGE('Assumptions (NG)'!$E$2:$G$2)+'Assumptions (NG)'!$H$18*AVERAGE('Assumptions (NG)'!$E$3:$G$3))/10^9,0)</f>
        <v>0.01183803403</v>
      </c>
      <c r="M606" s="160">
        <f>IF($I$438&gt;0,'Assumptions (NG)'!Z$13*Model!$I$438*('Assumptions (NG)'!$H$17*AVERAGE('Assumptions (NG)'!$E$2:$G$2)+'Assumptions (NG)'!$H$18*AVERAGE('Assumptions (NG)'!$E$3:$G$3))/10^9,0)</f>
        <v>0.01065423063</v>
      </c>
      <c r="N606" s="160">
        <f>IF($I$438&gt;0,'Assumptions (NG)'!AA$13*Model!$I$438*('Assumptions (NG)'!$H$17*AVERAGE('Assumptions (NG)'!$E$2:$G$2)+'Assumptions (NG)'!$H$18*AVERAGE('Assumptions (NG)'!$E$3:$G$3))/10^9,0)</f>
        <v>0.009578045716</v>
      </c>
      <c r="O606" s="160">
        <f>IF($I$438&gt;0,'Assumptions (NG)'!AB$13*Model!$I$438*('Assumptions (NG)'!$H$17*AVERAGE('Assumptions (NG)'!$E$2:$G$2)+'Assumptions (NG)'!$H$18*AVERAGE('Assumptions (NG)'!$E$3:$G$3))/10^9,0)</f>
        <v>0.009070701401</v>
      </c>
      <c r="P606" s="160">
        <f>IF($I$438&gt;0,'Assumptions (NG)'!AC$13*Model!$I$438*('Assumptions (NG)'!$H$17*AVERAGE('Assumptions (NG)'!$E$2:$G$2)+'Assumptions (NG)'!$H$18*AVERAGE('Assumptions (NG)'!$E$3:$G$3))/10^9,0)</f>
        <v>0.009070701401</v>
      </c>
      <c r="Q606" s="160">
        <f>IF($I$438&gt;0,'Assumptions (NG)'!AD$13*Model!$I$438*('Assumptions (NG)'!$H$17*AVERAGE('Assumptions (NG)'!$E$2:$G$2)+'Assumptions (NG)'!$H$18*AVERAGE('Assumptions (NG)'!$E$3:$G$3))/10^9,0)</f>
        <v>0.009086075471</v>
      </c>
      <c r="R606" s="160">
        <f>IF($I$438&gt;0,'Assumptions (NG)'!AE$13*Model!$I$438*('Assumptions (NG)'!$H$17*AVERAGE('Assumptions (NG)'!$E$2:$G$2)+'Assumptions (NG)'!$H$18*AVERAGE('Assumptions (NG)'!$E$3:$G$3))/10^9,0)</f>
        <v>0.009070701401</v>
      </c>
      <c r="S606" s="160">
        <f>IF($I$438&gt;0,'Assumptions (NG)'!AF$13*Model!$I$438*('Assumptions (NG)'!$H$17*AVERAGE('Assumptions (NG)'!$E$2:$G$2)+'Assumptions (NG)'!$H$18*AVERAGE('Assumptions (NG)'!$E$3:$G$3))/10^9,0)</f>
        <v>0.009086075471</v>
      </c>
      <c r="T606" s="160">
        <f>IF($I$438&gt;0,'Assumptions (NG)'!AG$13*Model!$I$438*('Assumptions (NG)'!$H$17*AVERAGE('Assumptions (NG)'!$E$2:$G$2)+'Assumptions (NG)'!$H$18*AVERAGE('Assumptions (NG)'!$E$3:$G$3))/10^9,0)</f>
        <v>0.009070701401</v>
      </c>
      <c r="U606" s="160">
        <f>IF($I$438&gt;0,'Assumptions (NG)'!AH$13*Model!$I$438*('Assumptions (NG)'!$H$17*AVERAGE('Assumptions (NG)'!$E$2:$G$2)+'Assumptions (NG)'!$H$18*AVERAGE('Assumptions (NG)'!$E$3:$G$3))/10^9,0)</f>
        <v>0.009086075471</v>
      </c>
      <c r="V606" s="160">
        <f>IF($I$438&gt;0,'Assumptions (NG)'!AI$13*Model!$I$438*('Assumptions (NG)'!$H$17*AVERAGE('Assumptions (NG)'!$E$2:$G$2)+'Assumptions (NG)'!$H$18*AVERAGE('Assumptions (NG)'!$E$3:$G$3))/10^9,0)</f>
        <v>0.009070701401</v>
      </c>
      <c r="W606" s="160">
        <f>IF($I$438&gt;0,'Assumptions (NG)'!AJ$13*Model!$I$438*('Assumptions (NG)'!$H$17*AVERAGE('Assumptions (NG)'!$E$2:$G$2)+'Assumptions (NG)'!$H$18*AVERAGE('Assumptions (NG)'!$E$3:$G$3))/10^9,0)</f>
        <v>0.009086075471</v>
      </c>
      <c r="X606" s="160">
        <f>IF($I$438&gt;0,'Assumptions (NG)'!AK$13*Model!$I$438*('Assumptions (NG)'!$H$17*AVERAGE('Assumptions (NG)'!$E$2:$G$2)+'Assumptions (NG)'!$H$18*AVERAGE('Assumptions (NG)'!$E$3:$G$3))/10^9,0)</f>
        <v>0.0045353507</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0.02195079141</v>
      </c>
      <c r="K607" s="160">
        <f>IF($J$438&gt;0,'Assumptions (NG)'!W$13*Model!$J$438*('Assumptions (NG)'!$I$17*AVERAGE('Assumptions (NG)'!$F$2:$H$2)+'Assumptions (NG)'!$I$18*AVERAGE('Assumptions (NG)'!$F$3:$H$3))/10^9,0)</f>
        <v>0.04170650368</v>
      </c>
      <c r="L607" s="160">
        <f>IF($J$438&gt;0,'Assumptions (NG)'!X$13*Model!$J$438*('Assumptions (NG)'!$I$17*AVERAGE('Assumptions (NG)'!$F$2:$H$2)+'Assumptions (NG)'!$I$18*AVERAGE('Assumptions (NG)'!$F$3:$H$3))/10^9,0)</f>
        <v>0.03753585331</v>
      </c>
      <c r="M607" s="160">
        <f>IF($J$438&gt;0,'Assumptions (NG)'!Y$13*Model!$J$438*('Assumptions (NG)'!$I$17*AVERAGE('Assumptions (NG)'!$F$2:$H$2)+'Assumptions (NG)'!$I$18*AVERAGE('Assumptions (NG)'!$F$3:$H$3))/10^9,0)</f>
        <v>0.03380421877</v>
      </c>
      <c r="N607" s="160">
        <f>IF($J$438&gt;0,'Assumptions (NG)'!Z$13*Model!$J$438*('Assumptions (NG)'!$I$17*AVERAGE('Assumptions (NG)'!$F$2:$H$2)+'Assumptions (NG)'!$I$18*AVERAGE('Assumptions (NG)'!$F$3:$H$3))/10^9,0)</f>
        <v>0.03042379689</v>
      </c>
      <c r="O607" s="160">
        <f>IF($J$438&gt;0,'Assumptions (NG)'!AA$13*Model!$J$438*('Assumptions (NG)'!$I$17*AVERAGE('Assumptions (NG)'!$F$2:$H$2)+'Assumptions (NG)'!$I$18*AVERAGE('Assumptions (NG)'!$F$3:$H$3))/10^9,0)</f>
        <v>0.0273506861</v>
      </c>
      <c r="P607" s="160">
        <f>IF($J$438&gt;0,'Assumptions (NG)'!AB$13*Model!$J$438*('Assumptions (NG)'!$I$17*AVERAGE('Assumptions (NG)'!$F$2:$H$2)+'Assumptions (NG)'!$I$18*AVERAGE('Assumptions (NG)'!$F$3:$H$3))/10^9,0)</f>
        <v>0.02590193386</v>
      </c>
      <c r="Q607" s="160">
        <f>IF($J$438&gt;0,'Assumptions (NG)'!AC$13*Model!$J$438*('Assumptions (NG)'!$I$17*AVERAGE('Assumptions (NG)'!$F$2:$H$2)+'Assumptions (NG)'!$I$18*AVERAGE('Assumptions (NG)'!$F$3:$H$3))/10^9,0)</f>
        <v>0.02590193386</v>
      </c>
      <c r="R607" s="160">
        <f>IF($J$438&gt;0,'Assumptions (NG)'!AD$13*Model!$J$438*('Assumptions (NG)'!$I$17*AVERAGE('Assumptions (NG)'!$F$2:$H$2)+'Assumptions (NG)'!$I$18*AVERAGE('Assumptions (NG)'!$F$3:$H$3))/10^9,0)</f>
        <v>0.02594583545</v>
      </c>
      <c r="S607" s="160">
        <f>IF($J$438&gt;0,'Assumptions (NG)'!AE$13*Model!$J$438*('Assumptions (NG)'!$I$17*AVERAGE('Assumptions (NG)'!$F$2:$H$2)+'Assumptions (NG)'!$I$18*AVERAGE('Assumptions (NG)'!$F$3:$H$3))/10^9,0)</f>
        <v>0.02590193386</v>
      </c>
      <c r="T607" s="160">
        <f>IF($J$438&gt;0,'Assumptions (NG)'!AF$13*Model!$J$438*('Assumptions (NG)'!$I$17*AVERAGE('Assumptions (NG)'!$F$2:$H$2)+'Assumptions (NG)'!$I$18*AVERAGE('Assumptions (NG)'!$F$3:$H$3))/10^9,0)</f>
        <v>0.02594583545</v>
      </c>
      <c r="U607" s="160">
        <f>IF($J$438&gt;0,'Assumptions (NG)'!AG$13*Model!$J$438*('Assumptions (NG)'!$I$17*AVERAGE('Assumptions (NG)'!$F$2:$H$2)+'Assumptions (NG)'!$I$18*AVERAGE('Assumptions (NG)'!$F$3:$H$3))/10^9,0)</f>
        <v>0.02590193386</v>
      </c>
      <c r="V607" s="160">
        <f>IF($J$438&gt;0,'Assumptions (NG)'!AH$13*Model!$J$438*('Assumptions (NG)'!$I$17*AVERAGE('Assumptions (NG)'!$F$2:$H$2)+'Assumptions (NG)'!$I$18*AVERAGE('Assumptions (NG)'!$F$3:$H$3))/10^9,0)</f>
        <v>0.02594583545</v>
      </c>
      <c r="W607" s="160">
        <f>IF($J$438&gt;0,'Assumptions (NG)'!AI$13*Model!$J$438*('Assumptions (NG)'!$I$17*AVERAGE('Assumptions (NG)'!$F$2:$H$2)+'Assumptions (NG)'!$I$18*AVERAGE('Assumptions (NG)'!$F$3:$H$3))/10^9,0)</f>
        <v>0.02590193386</v>
      </c>
      <c r="X607" s="160">
        <f>IF($J$438&gt;0,'Assumptions (NG)'!AJ$13*Model!$J$438*('Assumptions (NG)'!$I$17*AVERAGE('Assumptions (NG)'!$F$2:$H$2)+'Assumptions (NG)'!$I$18*AVERAGE('Assumptions (NG)'!$F$3:$H$3))/10^9,0)</f>
        <v>0.02594583545</v>
      </c>
      <c r="Y607" s="160">
        <f>IF($J$438&gt;0,'Assumptions (NG)'!AK$13*Model!$J$438*('Assumptions (NG)'!$I$17*AVERAGE('Assumptions (NG)'!$F$2:$H$2)+'Assumptions (NG)'!$I$18*AVERAGE('Assumptions (NG)'!$F$3:$H$3))/10^9,0)</f>
        <v>0.01295096693</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v>
      </c>
      <c r="L608" s="160">
        <f>IF($K$438&gt;0,'Assumptions (NG)'!W$13*Model!$K$438*('Assumptions (NG)'!$J$17*AVERAGE('Assumptions (NG)'!$G$2:$I$2)+'Assumptions (NG)'!$J$18*AVERAGE('Assumptions (NG)'!$G$3:$I$3))/10^9,0)</f>
        <v>0</v>
      </c>
      <c r="M608" s="160">
        <f>IF($K$438&gt;0,'Assumptions (NG)'!X$13*Model!$K$438*('Assumptions (NG)'!$J$17*AVERAGE('Assumptions (NG)'!$G$2:$I$2)+'Assumptions (NG)'!$J$18*AVERAGE('Assumptions (NG)'!$G$3:$I$3))/10^9,0)</f>
        <v>0</v>
      </c>
      <c r="N608" s="160">
        <f>IF($K$438&gt;0,'Assumptions (NG)'!Y$13*Model!$K$438*('Assumptions (NG)'!$J$17*AVERAGE('Assumptions (NG)'!$G$2:$I$2)+'Assumptions (NG)'!$J$18*AVERAGE('Assumptions (NG)'!$G$3:$I$3))/10^9,0)</f>
        <v>0</v>
      </c>
      <c r="O608" s="160">
        <f>IF($K$438&gt;0,'Assumptions (NG)'!Z$13*Model!$K$438*('Assumptions (NG)'!$J$17*AVERAGE('Assumptions (NG)'!$G$2:$I$2)+'Assumptions (NG)'!$J$18*AVERAGE('Assumptions (NG)'!$G$3:$I$3))/10^9,0)</f>
        <v>0</v>
      </c>
      <c r="P608" s="160">
        <f>IF($K$438&gt;0,'Assumptions (NG)'!AA$13*Model!$K$438*('Assumptions (NG)'!$J$17*AVERAGE('Assumptions (NG)'!$G$2:$I$2)+'Assumptions (NG)'!$J$18*AVERAGE('Assumptions (NG)'!$G$3:$I$3))/10^9,0)</f>
        <v>0</v>
      </c>
      <c r="Q608" s="160">
        <f>IF($K$438&gt;0,'Assumptions (NG)'!AB$13*Model!$K$438*('Assumptions (NG)'!$J$17*AVERAGE('Assumptions (NG)'!$G$2:$I$2)+'Assumptions (NG)'!$J$18*AVERAGE('Assumptions (NG)'!$G$3:$I$3))/10^9,0)</f>
        <v>0</v>
      </c>
      <c r="R608" s="160">
        <f>IF($K$438&gt;0,'Assumptions (NG)'!AC$13*Model!$K$438*('Assumptions (NG)'!$J$17*AVERAGE('Assumptions (NG)'!$G$2:$I$2)+'Assumptions (NG)'!$J$18*AVERAGE('Assumptions (NG)'!$G$3:$I$3))/10^9,0)</f>
        <v>0</v>
      </c>
      <c r="S608" s="160">
        <f>IF($K$438&gt;0,'Assumptions (NG)'!AD$13*Model!$K$438*('Assumptions (NG)'!$J$17*AVERAGE('Assumptions (NG)'!$G$2:$I$2)+'Assumptions (NG)'!$J$18*AVERAGE('Assumptions (NG)'!$G$3:$I$3))/10^9,0)</f>
        <v>0</v>
      </c>
      <c r="T608" s="160">
        <f>IF($K$438&gt;0,'Assumptions (NG)'!AE$13*Model!$K$438*('Assumptions (NG)'!$J$17*AVERAGE('Assumptions (NG)'!$G$2:$I$2)+'Assumptions (NG)'!$J$18*AVERAGE('Assumptions (NG)'!$G$3:$I$3))/10^9,0)</f>
        <v>0</v>
      </c>
      <c r="U608" s="160">
        <f>IF($K$438&gt;0,'Assumptions (NG)'!AF$13*Model!$K$438*('Assumptions (NG)'!$J$17*AVERAGE('Assumptions (NG)'!$G$2:$I$2)+'Assumptions (NG)'!$J$18*AVERAGE('Assumptions (NG)'!$G$3:$I$3))/10^9,0)</f>
        <v>0</v>
      </c>
      <c r="V608" s="160">
        <f>IF($K$438&gt;0,'Assumptions (NG)'!AG$13*Model!$K$438*('Assumptions (NG)'!$J$17*AVERAGE('Assumptions (NG)'!$G$2:$I$2)+'Assumptions (NG)'!$J$18*AVERAGE('Assumptions (NG)'!$G$3:$I$3))/10^9,0)</f>
        <v>0</v>
      </c>
      <c r="W608" s="160">
        <f>IF($K$438&gt;0,'Assumptions (NG)'!AH$13*Model!$K$438*('Assumptions (NG)'!$J$17*AVERAGE('Assumptions (NG)'!$G$2:$I$2)+'Assumptions (NG)'!$J$18*AVERAGE('Assumptions (NG)'!$G$3:$I$3))/10^9,0)</f>
        <v>0</v>
      </c>
      <c r="X608" s="160">
        <f>IF($K$438&gt;0,'Assumptions (NG)'!AI$13*Model!$K$438*('Assumptions (NG)'!$J$17*AVERAGE('Assumptions (NG)'!$G$2:$I$2)+'Assumptions (NG)'!$J$18*AVERAGE('Assumptions (NG)'!$G$3:$I$3))/10^9,0)</f>
        <v>0</v>
      </c>
      <c r="Y608" s="160">
        <f>IF($K$438&gt;0,'Assumptions (NG)'!AJ$13*Model!$K$438*('Assumptions (NG)'!$J$17*AVERAGE('Assumptions (NG)'!$G$2:$I$2)+'Assumptions (NG)'!$J$18*AVERAGE('Assumptions (NG)'!$G$3:$I$3))/10^9,0)</f>
        <v>0</v>
      </c>
      <c r="Z608" s="160">
        <f>IF($K$438&gt;0,'Assumptions (NG)'!AK$13*Model!$K$438*('Assumptions (NG)'!$J$17*AVERAGE('Assumptions (NG)'!$G$2:$I$2)+'Assumptions (NG)'!$J$18*AVERAGE('Assumptions (NG)'!$G$3:$I$3))/10^9,0)</f>
        <v>0</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0.02255731026</v>
      </c>
      <c r="N610" s="160">
        <f>IF($M$438&gt;0,'Assumptions (NG)'!W$13*Model!$M$438*('Assumptions (NG)'!$L$17*AVERAGE('Assumptions (NG)'!$I$2:$K$2)+'Assumptions (NG)'!$L$18*AVERAGE('Assumptions (NG)'!$I$3:$K$3))/10^9,0)</f>
        <v>0.04285888949</v>
      </c>
      <c r="O610" s="160">
        <f>IF($M$438&gt;0,'Assumptions (NG)'!X$13*Model!$M$438*('Assumptions (NG)'!$L$17*AVERAGE('Assumptions (NG)'!$I$2:$K$2)+'Assumptions (NG)'!$L$18*AVERAGE('Assumptions (NG)'!$I$3:$K$3))/10^9,0)</f>
        <v>0.03857300054</v>
      </c>
      <c r="P610" s="160">
        <f>IF($M$438&gt;0,'Assumptions (NG)'!Y$13*Model!$M$438*('Assumptions (NG)'!$L$17*AVERAGE('Assumptions (NG)'!$I$2:$K$2)+'Assumptions (NG)'!$L$18*AVERAGE('Assumptions (NG)'!$I$3:$K$3))/10^9,0)</f>
        <v>0.0347382578</v>
      </c>
      <c r="Q610" s="160">
        <f>IF($M$438&gt;0,'Assumptions (NG)'!Z$13*Model!$M$438*('Assumptions (NG)'!$L$17*AVERAGE('Assumptions (NG)'!$I$2:$K$2)+'Assumptions (NG)'!$L$18*AVERAGE('Assumptions (NG)'!$I$3:$K$3))/10^9,0)</f>
        <v>0.03126443202</v>
      </c>
      <c r="R610" s="160">
        <f>IF($M$438&gt;0,'Assumptions (NG)'!AA$13*Model!$M$438*('Assumptions (NG)'!$L$17*AVERAGE('Assumptions (NG)'!$I$2:$K$2)+'Assumptions (NG)'!$L$18*AVERAGE('Assumptions (NG)'!$I$3:$K$3))/10^9,0)</f>
        <v>0.02810640858</v>
      </c>
      <c r="S610" s="160">
        <f>IF($M$438&gt;0,'Assumptions (NG)'!AB$13*Model!$M$438*('Assumptions (NG)'!$L$17*AVERAGE('Assumptions (NG)'!$I$2:$K$2)+'Assumptions (NG)'!$L$18*AVERAGE('Assumptions (NG)'!$I$3:$K$3))/10^9,0)</f>
        <v>0.0266176261</v>
      </c>
      <c r="T610" s="160">
        <f>IF($M$438&gt;0,'Assumptions (NG)'!AC$13*Model!$M$438*('Assumptions (NG)'!$L$17*AVERAGE('Assumptions (NG)'!$I$2:$K$2)+'Assumptions (NG)'!$L$18*AVERAGE('Assumptions (NG)'!$I$3:$K$3))/10^9,0)</f>
        <v>0.0266176261</v>
      </c>
      <c r="U610" s="160">
        <f>IF($M$438&gt;0,'Assumptions (NG)'!AD$13*Model!$M$438*('Assumptions (NG)'!$L$17*AVERAGE('Assumptions (NG)'!$I$2:$K$2)+'Assumptions (NG)'!$L$18*AVERAGE('Assumptions (NG)'!$I$3:$K$3))/10^9,0)</f>
        <v>0.02666274072</v>
      </c>
      <c r="V610" s="160">
        <f>IF($M$438&gt;0,'Assumptions (NG)'!AE$13*Model!$M$438*('Assumptions (NG)'!$L$17*AVERAGE('Assumptions (NG)'!$I$2:$K$2)+'Assumptions (NG)'!$L$18*AVERAGE('Assumptions (NG)'!$I$3:$K$3))/10^9,0)</f>
        <v>0.0266176261</v>
      </c>
      <c r="W610" s="160">
        <f>IF($M$438&gt;0,'Assumptions (NG)'!AF$13*Model!$M$438*('Assumptions (NG)'!$L$17*AVERAGE('Assumptions (NG)'!$I$2:$K$2)+'Assumptions (NG)'!$L$18*AVERAGE('Assumptions (NG)'!$I$3:$K$3))/10^9,0)</f>
        <v>0.02666274072</v>
      </c>
      <c r="X610" s="160">
        <f>IF($M$438&gt;0,'Assumptions (NG)'!AG$13*Model!$M$438*('Assumptions (NG)'!$L$17*AVERAGE('Assumptions (NG)'!$I$2:$K$2)+'Assumptions (NG)'!$L$18*AVERAGE('Assumptions (NG)'!$I$3:$K$3))/10^9,0)</f>
        <v>0.0266176261</v>
      </c>
      <c r="Y610" s="160">
        <f>IF($M$438&gt;0,'Assumptions (NG)'!AH$13*Model!$M$438*('Assumptions (NG)'!$L$17*AVERAGE('Assumptions (NG)'!$I$2:$K$2)+'Assumptions (NG)'!$L$18*AVERAGE('Assumptions (NG)'!$I$3:$K$3))/10^9,0)</f>
        <v>0.02666274072</v>
      </c>
      <c r="Z610" s="160">
        <f>IF($M$438&gt;0,'Assumptions (NG)'!AI$13*Model!$M$438*('Assumptions (NG)'!$L$17*AVERAGE('Assumptions (NG)'!$I$2:$K$2)+'Assumptions (NG)'!$L$18*AVERAGE('Assumptions (NG)'!$I$3:$K$3))/10^9,0)</f>
        <v>0.0266176261</v>
      </c>
      <c r="AA610" s="160">
        <f>IF($M$438&gt;0,'Assumptions (NG)'!AJ$13*Model!$M$438*('Assumptions (NG)'!$L$17*AVERAGE('Assumptions (NG)'!$I$2:$K$2)+'Assumptions (NG)'!$L$18*AVERAGE('Assumptions (NG)'!$I$3:$K$3))/10^9,0)</f>
        <v>0.02666274072</v>
      </c>
      <c r="AB610" s="160">
        <f>IF($M$438&gt;0,'Assumptions (NG)'!AK$13*Model!$M$438*('Assumptions (NG)'!$L$17*AVERAGE('Assumptions (NG)'!$I$2:$K$2)+'Assumptions (NG)'!$L$18*AVERAGE('Assumptions (NG)'!$I$3:$K$3))/10^9,0)</f>
        <v>0.01330881305</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v>
      </c>
      <c r="O611" s="177">
        <f>IF($N$438&gt;0,'Assumptions (NG)'!W$13*Model!$N$438*('Assumptions (NG)'!$M$17*AVERAGE('Assumptions (NG)'!$J$2:$L$2)+'Assumptions (NG)'!$M$18*AVERAGE('Assumptions (NG)'!$J$3:$L$3))/10^9,0)</f>
        <v>0</v>
      </c>
      <c r="P611" s="177">
        <f>IF($N$438&gt;0,'Assumptions (NG)'!X$13*Model!$N$438*('Assumptions (NG)'!$M$17*AVERAGE('Assumptions (NG)'!$J$2:$L$2)+'Assumptions (NG)'!$M$18*AVERAGE('Assumptions (NG)'!$J$3:$L$3))/10^9,0)</f>
        <v>0</v>
      </c>
      <c r="Q611" s="177">
        <f>IF($N$438&gt;0,'Assumptions (NG)'!Y$13*Model!$N$438*('Assumptions (NG)'!$M$17*AVERAGE('Assumptions (NG)'!$J$2:$L$2)+'Assumptions (NG)'!$M$18*AVERAGE('Assumptions (NG)'!$J$3:$L$3))/10^9,0)</f>
        <v>0</v>
      </c>
      <c r="R611" s="177">
        <f>IF($N$438&gt;0,'Assumptions (NG)'!Z$13*Model!$N$438*('Assumptions (NG)'!$M$17*AVERAGE('Assumptions (NG)'!$J$2:$L$2)+'Assumptions (NG)'!$M$18*AVERAGE('Assumptions (NG)'!$J$3:$L$3))/10^9,0)</f>
        <v>0</v>
      </c>
      <c r="S611" s="177">
        <f>IF($N$438&gt;0,'Assumptions (NG)'!AA$13*Model!$N$438*('Assumptions (NG)'!$M$17*AVERAGE('Assumptions (NG)'!$J$2:$L$2)+'Assumptions (NG)'!$M$18*AVERAGE('Assumptions (NG)'!$J$3:$L$3))/10^9,0)</f>
        <v>0</v>
      </c>
      <c r="T611" s="177">
        <f>IF($N$438&gt;0,'Assumptions (NG)'!AB$13*Model!$N$438*('Assumptions (NG)'!$M$17*AVERAGE('Assumptions (NG)'!$J$2:$L$2)+'Assumptions (NG)'!$M$18*AVERAGE('Assumptions (NG)'!$J$3:$L$3))/10^9,0)</f>
        <v>0</v>
      </c>
      <c r="U611" s="177">
        <f>IF($N$438&gt;0,'Assumptions (NG)'!AC$13*Model!$N$438*('Assumptions (NG)'!$M$17*AVERAGE('Assumptions (NG)'!$J$2:$L$2)+'Assumptions (NG)'!$M$18*AVERAGE('Assumptions (NG)'!$J$3:$L$3))/10^9,0)</f>
        <v>0</v>
      </c>
      <c r="V611" s="177">
        <f>IF($N$438&gt;0,'Assumptions (NG)'!AD$13*Model!$N$438*('Assumptions (NG)'!$M$17*AVERAGE('Assumptions (NG)'!$J$2:$L$2)+'Assumptions (NG)'!$M$18*AVERAGE('Assumptions (NG)'!$J$3:$L$3))/10^9,0)</f>
        <v>0</v>
      </c>
      <c r="W611" s="177">
        <f>IF($N$438&gt;0,'Assumptions (NG)'!AE$13*Model!$N$438*('Assumptions (NG)'!$M$17*AVERAGE('Assumptions (NG)'!$J$2:$L$2)+'Assumptions (NG)'!$M$18*AVERAGE('Assumptions (NG)'!$J$3:$L$3))/10^9,0)</f>
        <v>0</v>
      </c>
      <c r="X611" s="177">
        <f>IF($N$438&gt;0,'Assumptions (NG)'!AF$13*Model!$N$438*('Assumptions (NG)'!$M$17*AVERAGE('Assumptions (NG)'!$J$2:$L$2)+'Assumptions (NG)'!$M$18*AVERAGE('Assumptions (NG)'!$J$3:$L$3))/10^9,0)</f>
        <v>0</v>
      </c>
      <c r="Y611" s="177">
        <f>IF($N$438&gt;0,'Assumptions (NG)'!AG$13*Model!$N$438*('Assumptions (NG)'!$M$17*AVERAGE('Assumptions (NG)'!$J$2:$L$2)+'Assumptions (NG)'!$M$18*AVERAGE('Assumptions (NG)'!$J$3:$L$3))/10^9,0)</f>
        <v>0</v>
      </c>
      <c r="Z611" s="177">
        <f>IF($N$438&gt;0,'Assumptions (NG)'!AH$13*Model!$N$438*('Assumptions (NG)'!$M$17*AVERAGE('Assumptions (NG)'!$J$2:$L$2)+'Assumptions (NG)'!$M$18*AVERAGE('Assumptions (NG)'!$J$3:$L$3))/10^9,0)</f>
        <v>0</v>
      </c>
      <c r="AA611" s="177">
        <f>IF($N$438&gt;0,'Assumptions (NG)'!AI$13*Model!$N$438*('Assumptions (NG)'!$M$17*AVERAGE('Assumptions (NG)'!$J$2:$L$2)+'Assumptions (NG)'!$M$18*AVERAGE('Assumptions (NG)'!$J$3:$L$3))/10^9,0)</f>
        <v>0</v>
      </c>
      <c r="AB611" s="177">
        <f>IF($N$438&gt;0,'Assumptions (NG)'!AJ$13*Model!$N$438*('Assumptions (NG)'!$M$17*AVERAGE('Assumptions (NG)'!$J$2:$L$2)+'Assumptions (NG)'!$M$18*AVERAGE('Assumptions (NG)'!$J$3:$L$3))/10^9,0)</f>
        <v>0</v>
      </c>
      <c r="AC611" s="177">
        <f>IF($N$438&gt;0,'Assumptions (NG)'!AK$13*Model!$N$438*('Assumptions (NG)'!$M$17*AVERAGE('Assumptions (NG)'!$J$2:$L$2)+'Assumptions (NG)'!$M$18*AVERAGE('Assumptions (NG)'!$J$3:$L$3))/10^9,0)</f>
        <v>0</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0.02591818913</v>
      </c>
      <c r="R614" s="160">
        <f>IF($Q$438&gt;0,'Assumptions (NG)'!W$13*Model!$Q$438*('Assumptions (NG)'!$P$17*AVERAGE('Assumptions (NG)'!$M$2:$O$2)+'Assumptions (NG)'!$P$18*AVERAGE('Assumptions (NG)'!$M$3:$O$3))/10^9,0)</f>
        <v>0.04924455935</v>
      </c>
      <c r="S614" s="160">
        <f>IF($Q$438&gt;0,'Assumptions (NG)'!X$13*Model!$Q$438*('Assumptions (NG)'!$P$17*AVERAGE('Assumptions (NG)'!$M$2:$O$2)+'Assumptions (NG)'!$P$18*AVERAGE('Assumptions (NG)'!$M$3:$O$3))/10^9,0)</f>
        <v>0.04432010342</v>
      </c>
      <c r="T614" s="160">
        <f>IF($Q$438&gt;0,'Assumptions (NG)'!Y$13*Model!$Q$438*('Assumptions (NG)'!$P$17*AVERAGE('Assumptions (NG)'!$M$2:$O$2)+'Assumptions (NG)'!$P$18*AVERAGE('Assumptions (NG)'!$M$3:$O$3))/10^9,0)</f>
        <v>0.03991401126</v>
      </c>
      <c r="U614" s="160">
        <f>IF($Q$438&gt;0,'Assumptions (NG)'!Z$13*Model!$Q$438*('Assumptions (NG)'!$P$17*AVERAGE('Assumptions (NG)'!$M$2:$O$2)+'Assumptions (NG)'!$P$18*AVERAGE('Assumptions (NG)'!$M$3:$O$3))/10^9,0)</f>
        <v>0.03592261014</v>
      </c>
      <c r="V614" s="160">
        <f>IF($Q$438&gt;0,'Assumptions (NG)'!AA$13*Model!$Q$438*('Assumptions (NG)'!$P$17*AVERAGE('Assumptions (NG)'!$M$2:$O$2)+'Assumptions (NG)'!$P$18*AVERAGE('Assumptions (NG)'!$M$3:$O$3))/10^9,0)</f>
        <v>0.03229406366</v>
      </c>
      <c r="W614" s="160">
        <f>IF($Q$438&gt;0,'Assumptions (NG)'!AB$13*Model!$Q$438*('Assumptions (NG)'!$P$17*AVERAGE('Assumptions (NG)'!$M$2:$O$2)+'Assumptions (NG)'!$P$18*AVERAGE('Assumptions (NG)'!$M$3:$O$3))/10^9,0)</f>
        <v>0.03058346318</v>
      </c>
      <c r="X614" s="160">
        <f>IF($Q$438&gt;0,'Assumptions (NG)'!AC$13*Model!$Q$438*('Assumptions (NG)'!$P$17*AVERAGE('Assumptions (NG)'!$M$2:$O$2)+'Assumptions (NG)'!$P$18*AVERAGE('Assumptions (NG)'!$M$3:$O$3))/10^9,0)</f>
        <v>0.03058346318</v>
      </c>
      <c r="Y614" s="160">
        <f>IF($Q$438&gt;0,'Assumptions (NG)'!AD$13*Model!$Q$438*('Assumptions (NG)'!$P$17*AVERAGE('Assumptions (NG)'!$M$2:$O$2)+'Assumptions (NG)'!$P$18*AVERAGE('Assumptions (NG)'!$M$3:$O$3))/10^9,0)</f>
        <v>0.03063529955</v>
      </c>
      <c r="Z614" s="160">
        <f>IF($Q$438&gt;0,'Assumptions (NG)'!AE$13*Model!$Q$438*('Assumptions (NG)'!$P$17*AVERAGE('Assumptions (NG)'!$M$2:$O$2)+'Assumptions (NG)'!$P$18*AVERAGE('Assumptions (NG)'!$M$3:$O$3))/10^9,0)</f>
        <v>0.03058346318</v>
      </c>
      <c r="AA614" s="160">
        <f>IF($Q$438&gt;0,'Assumptions (NG)'!AF$13*Model!$Q$438*('Assumptions (NG)'!$P$17*AVERAGE('Assumptions (NG)'!$M$2:$O$2)+'Assumptions (NG)'!$P$18*AVERAGE('Assumptions (NG)'!$M$3:$O$3))/10^9,0)</f>
        <v>0.03063529955</v>
      </c>
      <c r="AB614" s="160">
        <f>IF($Q$438&gt;0,'Assumptions (NG)'!AG$13*Model!$Q$438*('Assumptions (NG)'!$P$17*AVERAGE('Assumptions (NG)'!$M$2:$O$2)+'Assumptions (NG)'!$P$18*AVERAGE('Assumptions (NG)'!$M$3:$O$3))/10^9,0)</f>
        <v>0.03058346318</v>
      </c>
      <c r="AC614" s="160">
        <f>IF($Q$438&gt;0,'Assumptions (NG)'!AH$13*Model!$Q$438*('Assumptions (NG)'!$P$17*AVERAGE('Assumptions (NG)'!$M$2:$O$2)+'Assumptions (NG)'!$P$18*AVERAGE('Assumptions (NG)'!$M$3:$O$3))/10^9,0)</f>
        <v>0.03063529955</v>
      </c>
      <c r="AD614" s="160">
        <f>IF($Q$438&gt;0,'Assumptions (NG)'!AI$13*Model!$Q$438*('Assumptions (NG)'!$P$17*AVERAGE('Assumptions (NG)'!$M$2:$O$2)+'Assumptions (NG)'!$P$18*AVERAGE('Assumptions (NG)'!$M$3:$O$3))/10^9,0)</f>
        <v>0.03058346318</v>
      </c>
      <c r="AE614" s="160">
        <f>IF($Q$438&gt;0,'Assumptions (NG)'!AJ$13*Model!$Q$438*('Assumptions (NG)'!$P$17*AVERAGE('Assumptions (NG)'!$M$2:$O$2)+'Assumptions (NG)'!$P$18*AVERAGE('Assumptions (NG)'!$M$3:$O$3))/10^9,0)</f>
        <v>0.03063529955</v>
      </c>
      <c r="AF614" s="160">
        <f>IF($Q$438&gt;0,'Assumptions (NG)'!AK$13*Model!$Q$438*('Assumptions (NG)'!$P$17*AVERAGE('Assumptions (NG)'!$M$2:$O$2)+'Assumptions (NG)'!$P$18*AVERAGE('Assumptions (NG)'!$M$3:$O$3))/10^9,0)</f>
        <v>0.01529173159</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0.003062473826</v>
      </c>
      <c r="T616" s="177">
        <f>IF($S$438&gt;0,'Assumptions (NG)'!W$13*Model!$S$438*('Assumptions (NG)'!$R$17*AVERAGE('Assumptions (NG)'!$O$2:$Q$2)+'Assumptions (NG)'!$R$18*AVERAGE('Assumptions (NG)'!$O$3:$Q$3))/10^9,0)</f>
        <v>0.005818700269</v>
      </c>
      <c r="U616" s="177">
        <f>IF($S$438&gt;0,'Assumptions (NG)'!X$13*Model!$S$438*('Assumptions (NG)'!$R$17*AVERAGE('Assumptions (NG)'!$O$2:$Q$2)+'Assumptions (NG)'!$R$18*AVERAGE('Assumptions (NG)'!$O$3:$Q$3))/10^9,0)</f>
        <v>0.005236830242</v>
      </c>
      <c r="V616" s="177">
        <f>IF($S$438&gt;0,'Assumptions (NG)'!Y$13*Model!$S$438*('Assumptions (NG)'!$R$17*AVERAGE('Assumptions (NG)'!$O$2:$Q$2)+'Assumptions (NG)'!$R$18*AVERAGE('Assumptions (NG)'!$O$3:$Q$3))/10^9,0)</f>
        <v>0.004716209692</v>
      </c>
      <c r="W616" s="177">
        <f>IF($S$438&gt;0,'Assumptions (NG)'!Z$13*Model!$S$438*('Assumptions (NG)'!$R$17*AVERAGE('Assumptions (NG)'!$O$2:$Q$2)+'Assumptions (NG)'!$R$18*AVERAGE('Assumptions (NG)'!$O$3:$Q$3))/10^9,0)</f>
        <v>0.004244588722</v>
      </c>
      <c r="X616" s="177">
        <f>IF($S$438&gt;0,'Assumptions (NG)'!AA$13*Model!$S$438*('Assumptions (NG)'!$R$17*AVERAGE('Assumptions (NG)'!$O$2:$Q$2)+'Assumptions (NG)'!$R$18*AVERAGE('Assumptions (NG)'!$O$3:$Q$3))/10^9,0)</f>
        <v>0.003815842387</v>
      </c>
      <c r="Y616" s="177">
        <f>IF($S$438&gt;0,'Assumptions (NG)'!AB$13*Model!$S$438*('Assumptions (NG)'!$R$17*AVERAGE('Assumptions (NG)'!$O$2:$Q$2)+'Assumptions (NG)'!$R$18*AVERAGE('Assumptions (NG)'!$O$3:$Q$3))/10^9,0)</f>
        <v>0.003613719114</v>
      </c>
      <c r="Z616" s="177">
        <f>IF($S$438&gt;0,'Assumptions (NG)'!AC$13*Model!$S$438*('Assumptions (NG)'!$R$17*AVERAGE('Assumptions (NG)'!$O$2:$Q$2)+'Assumptions (NG)'!$R$18*AVERAGE('Assumptions (NG)'!$O$3:$Q$3))/10^9,0)</f>
        <v>0.003613719114</v>
      </c>
      <c r="AA616" s="177">
        <f>IF($S$438&gt;0,'Assumptions (NG)'!AD$13*Model!$S$438*('Assumptions (NG)'!$R$17*AVERAGE('Assumptions (NG)'!$O$2:$Q$2)+'Assumptions (NG)'!$R$18*AVERAGE('Assumptions (NG)'!$O$3:$Q$3))/10^9,0)</f>
        <v>0.003619844062</v>
      </c>
      <c r="AB616" s="177">
        <f>IF($S$438&gt;0,'Assumptions (NG)'!AE$13*Model!$S$438*('Assumptions (NG)'!$R$17*AVERAGE('Assumptions (NG)'!$O$2:$Q$2)+'Assumptions (NG)'!$R$18*AVERAGE('Assumptions (NG)'!$O$3:$Q$3))/10^9,0)</f>
        <v>0.003613719114</v>
      </c>
      <c r="AC616" s="177">
        <f>IF($S$438&gt;0,'Assumptions (NG)'!AF$13*Model!$S$438*('Assumptions (NG)'!$R$17*AVERAGE('Assumptions (NG)'!$O$2:$Q$2)+'Assumptions (NG)'!$R$18*AVERAGE('Assumptions (NG)'!$O$3:$Q$3))/10^9,0)</f>
        <v>0.003619844062</v>
      </c>
      <c r="AD616" s="177">
        <f>IF($S$438&gt;0,'Assumptions (NG)'!AG$13*Model!$S$438*('Assumptions (NG)'!$R$17*AVERAGE('Assumptions (NG)'!$O$2:$Q$2)+'Assumptions (NG)'!$R$18*AVERAGE('Assumptions (NG)'!$O$3:$Q$3))/10^9,0)</f>
        <v>0.003613719114</v>
      </c>
      <c r="AE616" s="177">
        <f>IF($S$438&gt;0,'Assumptions (NG)'!AH$13*Model!$S$438*('Assumptions (NG)'!$R$17*AVERAGE('Assumptions (NG)'!$O$2:$Q$2)+'Assumptions (NG)'!$R$18*AVERAGE('Assumptions (NG)'!$O$3:$Q$3))/10^9,0)</f>
        <v>0.003619844062</v>
      </c>
      <c r="AF616" s="177">
        <f>IF($S$438&gt;0,'Assumptions (NG)'!AI$13*Model!$S$438*('Assumptions (NG)'!$R$17*AVERAGE('Assumptions (NG)'!$O$2:$Q$2)+'Assumptions (NG)'!$R$18*AVERAGE('Assumptions (NG)'!$O$3:$Q$3))/10^9,0)</f>
        <v>0.003613719114</v>
      </c>
      <c r="AG616" s="177">
        <f>IF($S$438&gt;0,'Assumptions (NG)'!AJ$13*Model!$S$438*('Assumptions (NG)'!$R$17*AVERAGE('Assumptions (NG)'!$O$2:$Q$2)+'Assumptions (NG)'!$R$18*AVERAGE('Assumptions (NG)'!$O$3:$Q$3))/10^9,0)</f>
        <v>0.003619844062</v>
      </c>
      <c r="AH616" s="177">
        <f>IF($S$438&gt;0,'Assumptions (NG)'!AK$13*Model!$S$438*('Assumptions (NG)'!$R$17*AVERAGE('Assumptions (NG)'!$O$2:$Q$2)+'Assumptions (NG)'!$R$18*AVERAGE('Assumptions (NG)'!$O$3:$Q$3))/10^9,0)</f>
        <v>0.001806859557</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0.04852133628</v>
      </c>
      <c r="Y621" s="176">
        <f>IF($X$438&gt;0,'Assumptions (NG)'!W13*Model!$X$438*('Assumptions (NG)'!$W$17*AVERAGE('Assumptions (NG)'!$T$2:$V$2)+'Assumptions (NG)'!$W$18*AVERAGE('Assumptions (NG)'!$T$3:$V$3))/10^9,0)</f>
        <v>0.09219053894</v>
      </c>
      <c r="Z621" s="176">
        <f>IF($X$438&gt;0,'Assumptions (NG)'!X13*Model!$X$438*('Assumptions (NG)'!$W$17*AVERAGE('Assumptions (NG)'!$T$2:$V$2)+'Assumptions (NG)'!$W$18*AVERAGE('Assumptions (NG)'!$T$3:$V$3))/10^9,0)</f>
        <v>0.08297148504</v>
      </c>
      <c r="AA621" s="176">
        <f>IF($X$438&gt;0,'Assumptions (NG)'!Y13*Model!$X$438*('Assumptions (NG)'!$W$17*AVERAGE('Assumptions (NG)'!$T$2:$V$2)+'Assumptions (NG)'!$W$18*AVERAGE('Assumptions (NG)'!$T$3:$V$3))/10^9,0)</f>
        <v>0.07472285787</v>
      </c>
      <c r="AB621" s="176">
        <f>IF($X$438&gt;0,'Assumptions (NG)'!Z13*Model!$X$438*('Assumptions (NG)'!$W$17*AVERAGE('Assumptions (NG)'!$T$2:$V$2)+'Assumptions (NG)'!$W$18*AVERAGE('Assumptions (NG)'!$T$3:$V$3))/10^9,0)</f>
        <v>0.06725057209</v>
      </c>
      <c r="AC621" s="176">
        <f>IF($X$438&gt;0,'Assumptions (NG)'!AA13*Model!$X$438*('Assumptions (NG)'!$W$17*AVERAGE('Assumptions (NG)'!$T$2:$V$2)+'Assumptions (NG)'!$W$18*AVERAGE('Assumptions (NG)'!$T$3:$V$3))/10^9,0)</f>
        <v>0.06045758501</v>
      </c>
      <c r="AD621" s="176">
        <f>IF($X$438&gt;0,'Assumptions (NG)'!AB13*Model!$X$438*('Assumptions (NG)'!$W$17*AVERAGE('Assumptions (NG)'!$T$2:$V$2)+'Assumptions (NG)'!$W$18*AVERAGE('Assumptions (NG)'!$T$3:$V$3))/10^9,0)</f>
        <v>0.05725517681</v>
      </c>
      <c r="AE621" s="176">
        <f>IF($X$438&gt;0,'Assumptions (NG)'!AC13*Model!$X$438*('Assumptions (NG)'!$W$17*AVERAGE('Assumptions (NG)'!$T$2:$V$2)+'Assumptions (NG)'!$W$18*AVERAGE('Assumptions (NG)'!$T$3:$V$3))/10^9,0)</f>
        <v>0.05725517681</v>
      </c>
      <c r="AF621" s="176">
        <f>IF($X$438&gt;0,'Assumptions (NG)'!AD13*Model!$X$438*('Assumptions (NG)'!$W$17*AVERAGE('Assumptions (NG)'!$T$2:$V$2)+'Assumptions (NG)'!$W$18*AVERAGE('Assumptions (NG)'!$T$3:$V$3))/10^9,0)</f>
        <v>0.05735221949</v>
      </c>
      <c r="AG621" s="176">
        <f>IF($X$438&gt;0,'Assumptions (NG)'!AE13*Model!$X$438*('Assumptions (NG)'!$W$17*AVERAGE('Assumptions (NG)'!$T$2:$V$2)+'Assumptions (NG)'!$W$18*AVERAGE('Assumptions (NG)'!$T$3:$V$3))/10^9,0)</f>
        <v>0.05725517681</v>
      </c>
      <c r="AH621" s="176">
        <f>IF($X$438&gt;0,'Assumptions (NG)'!AF13*Model!$X$438*('Assumptions (NG)'!$W$17*AVERAGE('Assumptions (NG)'!$T$2:$V$2)+'Assumptions (NG)'!$W$18*AVERAGE('Assumptions (NG)'!$T$3:$V$3))/10^9,0)</f>
        <v>0.05735221949</v>
      </c>
      <c r="AI621" s="176">
        <f>IF($X$438&gt;0,'Assumptions (NG)'!AG13*Model!$X$438*('Assumptions (NG)'!$W$17*AVERAGE('Assumptions (NG)'!$T$2:$V$2)+'Assumptions (NG)'!$W$18*AVERAGE('Assumptions (NG)'!$T$3:$V$3))/10^9,0)</f>
        <v>0.05725517681</v>
      </c>
      <c r="AJ621" s="176">
        <f>IF($X$438&gt;0,'Assumptions (NG)'!AH13*Model!$X$438*('Assumptions (NG)'!$W$17*AVERAGE('Assumptions (NG)'!$T$2:$V$2)+'Assumptions (NG)'!$W$18*AVERAGE('Assumptions (NG)'!$T$3:$V$3))/10^9,0)</f>
        <v>0.05735221949</v>
      </c>
      <c r="AK621" s="176">
        <f>IF($X$438&gt;0,'Assumptions (NG)'!AI13*Model!$X$438*('Assumptions (NG)'!$W$17*AVERAGE('Assumptions (NG)'!$T$2:$V$2)+'Assumptions (NG)'!$W$18*AVERAGE('Assumptions (NG)'!$T$3:$V$3))/10^9,0)</f>
        <v>0.05725517681</v>
      </c>
      <c r="AL621" s="176">
        <f>IF($X$438&gt;0,'Assumptions (NG)'!AJ13*Model!$X$438*('Assumptions (NG)'!$W$17*AVERAGE('Assumptions (NG)'!$T$2:$V$2)+'Assumptions (NG)'!$W$18*AVERAGE('Assumptions (NG)'!$T$3:$V$3))/10^9,0)</f>
        <v>0.05735221949</v>
      </c>
      <c r="AM621" s="176">
        <f>IF($X$438&gt;0,'Assumptions (NG)'!AK13*Model!$X$438*('Assumptions (NG)'!$W$17*AVERAGE('Assumptions (NG)'!$T$2:$V$2)+'Assumptions (NG)'!$W$18*AVERAGE('Assumptions (NG)'!$T$3:$V$3))/10^9,0)</f>
        <v>0.02862758841</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0.01750339586</v>
      </c>
      <c r="AN636" s="160">
        <f>IF($AM$438&gt;0,'Assumptions (NG)'!W13*Model!$AM$438*('Assumptions (NG)'!$AL$17*AVERAGE('Assumptions (NG)'!$AI$2:$AK$2)+'Assumptions (NG)'!$AL$18*AVERAGE('Assumptions (NG)'!$AI$3:$AK$3))/10^9,0)</f>
        <v>0.03325645213</v>
      </c>
      <c r="AO636" s="160">
        <f>IF($AM$438&gt;0,'Assumptions (NG)'!X13*Model!$AM$438*('Assumptions (NG)'!$AL$17*AVERAGE('Assumptions (NG)'!$AI$2:$AK$2)+'Assumptions (NG)'!$AL$18*AVERAGE('Assumptions (NG)'!$AI$3:$AK$3))/10^9,0)</f>
        <v>0.02993080692</v>
      </c>
      <c r="AP636" s="160">
        <f>IF($AM$438&gt;0,'Assumptions (NG)'!Y13*Model!$AM$438*('Assumptions (NG)'!$AL$17*AVERAGE('Assumptions (NG)'!$AI$2:$AK$2)+'Assumptions (NG)'!$AL$18*AVERAGE('Assumptions (NG)'!$AI$3:$AK$3))/10^9,0)</f>
        <v>0.02695522962</v>
      </c>
      <c r="AQ636" s="160">
        <f>IF($AM$438&gt;0,'Assumptions (NG)'!Z13*Model!$AM$438*('Assumptions (NG)'!$AL$17*AVERAGE('Assumptions (NG)'!$AI$2:$AK$2)+'Assumptions (NG)'!$AL$18*AVERAGE('Assumptions (NG)'!$AI$3:$AK$3))/10^9,0)</f>
        <v>0.02425970666</v>
      </c>
      <c r="AR636" s="160">
        <f>IF($AM$438&gt;0,'Assumptions (NG)'!AA13*Model!$AM$438*('Assumptions (NG)'!$AL$17*AVERAGE('Assumptions (NG)'!$AI$2:$AK$2)+'Assumptions (NG)'!$AL$18*AVERAGE('Assumptions (NG)'!$AI$3:$AK$3))/10^9,0)</f>
        <v>0.02180923124</v>
      </c>
      <c r="AS636" s="160">
        <f>IF($AM$438&gt;0,'Assumptions (NG)'!AB13*Model!$AM$438*('Assumptions (NG)'!$AL$17*AVERAGE('Assumptions (NG)'!$AI$2:$AK$2)+'Assumptions (NG)'!$AL$18*AVERAGE('Assumptions (NG)'!$AI$3:$AK$3))/10^9,0)</f>
        <v>0.02065400711</v>
      </c>
      <c r="AT636" s="160">
        <f>IF($AM$438&gt;0,'Assumptions (NG)'!AC13*Model!$AM$438*('Assumptions (NG)'!$AL$17*AVERAGE('Assumptions (NG)'!$AI$2:$AK$2)+'Assumptions (NG)'!$AL$18*AVERAGE('Assumptions (NG)'!$AI$3:$AK$3))/10^9,0)</f>
        <v>0.02065400711</v>
      </c>
      <c r="AU636" s="160">
        <f>IF($AM$438&gt;0,'Assumptions (NG)'!AD13*Model!$AM$438*('Assumptions (NG)'!$AL$17*AVERAGE('Assumptions (NG)'!$AI$2:$AK$2)+'Assumptions (NG)'!$AL$18*AVERAGE('Assumptions (NG)'!$AI$3:$AK$3))/10^9,0)</f>
        <v>0.02068901391</v>
      </c>
      <c r="AV636" s="160">
        <f>IF($AM$438&gt;0,'Assumptions (NG)'!AE13*Model!$AM$438*('Assumptions (NG)'!$AL$17*AVERAGE('Assumptions (NG)'!$AI$2:$AK$2)+'Assumptions (NG)'!$AL$18*AVERAGE('Assumptions (NG)'!$AI$3:$AK$3))/10^9,0)</f>
        <v>0.02065400711</v>
      </c>
      <c r="AW636" s="160">
        <f>IF($AM$438&gt;0,'Assumptions (NG)'!AF13*Model!$AM$438*('Assumptions (NG)'!$AL$17*AVERAGE('Assumptions (NG)'!$AI$2:$AK$2)+'Assumptions (NG)'!$AL$18*AVERAGE('Assumptions (NG)'!$AI$3:$AK$3))/10^9,0)</f>
        <v>0.02068901391</v>
      </c>
      <c r="AX636" s="160">
        <f>IF($AM$438&gt;0,'Assumptions (NG)'!AG13*Model!$AM$438*('Assumptions (NG)'!$AL$17*AVERAGE('Assumptions (NG)'!$AI$2:$AK$2)+'Assumptions (NG)'!$AL$18*AVERAGE('Assumptions (NG)'!$AI$3:$AK$3))/10^9,0)</f>
        <v>0.02065400711</v>
      </c>
      <c r="AY636" s="160">
        <f>IF($AM$438&gt;0,'Assumptions (NG)'!AH13*Model!$AM$438*('Assumptions (NG)'!$AL$17*AVERAGE('Assumptions (NG)'!$AI$2:$AK$2)+'Assumptions (NG)'!$AL$18*AVERAGE('Assumptions (NG)'!$AI$3:$AK$3))/10^9,0)</f>
        <v>0.02068901391</v>
      </c>
      <c r="AZ636" s="160">
        <f>IF($AM$438&gt;0,'Assumptions (NG)'!AI13*Model!$AM$438*('Assumptions (NG)'!$AL$17*AVERAGE('Assumptions (NG)'!$AI$2:$AK$2)+'Assumptions (NG)'!$AL$18*AVERAGE('Assumptions (NG)'!$AI$3:$AK$3))/10^9,0)</f>
        <v>0.02065400711</v>
      </c>
      <c r="BA636" s="160">
        <f>IF($AM$438&gt;0,'Assumptions (NG)'!AJ13*Model!$AM$438*('Assumptions (NG)'!$AL$17*AVERAGE('Assumptions (NG)'!$AI$2:$AK$2)+'Assumptions (NG)'!$AL$18*AVERAGE('Assumptions (NG)'!$AI$3:$AK$3))/10^9,0)</f>
        <v>0.02068901391</v>
      </c>
      <c r="BB636" s="160">
        <f>IF($AM$438&gt;0,'Assumptions (NG)'!AK13*Model!$AM$438*('Assumptions (NG)'!$AL$17*AVERAGE('Assumptions (NG)'!$AI$2:$AK$2)+'Assumptions (NG)'!$AL$18*AVERAGE('Assumptions (NG)'!$AI$3:$AK$3))/10^9,0)</f>
        <v>0.01032700356</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0.01207732735</v>
      </c>
      <c r="AO637" s="160">
        <f>IF($AN$438&gt;0,'Assumptions (NG)'!W13*Model!$AN$438*('Assumptions (NG)'!$AM$17*AVERAGE('Assumptions (NG)'!$AJ$2:$AL$2)+'Assumptions (NG)'!$AM$18*AVERAGE('Assumptions (NG)'!$AJ$3:$AL$3))/10^9,0)</f>
        <v>0.02294692197</v>
      </c>
      <c r="AP637" s="160">
        <f>IF($AN$438&gt;0,'Assumptions (NG)'!X13*Model!$AN$438*('Assumptions (NG)'!$AM$17*AVERAGE('Assumptions (NG)'!$AJ$2:$AL$2)+'Assumptions (NG)'!$AM$18*AVERAGE('Assumptions (NG)'!$AJ$3:$AL$3))/10^9,0)</f>
        <v>0.02065222977</v>
      </c>
      <c r="AQ637" s="160">
        <f>IF($AN$438&gt;0,'Assumptions (NG)'!Y13*Model!$AN$438*('Assumptions (NG)'!$AM$17*AVERAGE('Assumptions (NG)'!$AJ$2:$AL$2)+'Assumptions (NG)'!$AM$18*AVERAGE('Assumptions (NG)'!$AJ$3:$AL$3))/10^9,0)</f>
        <v>0.01859908412</v>
      </c>
      <c r="AR637" s="160">
        <f>IF($AN$438&gt;0,'Assumptions (NG)'!Z13*Model!$AN$438*('Assumptions (NG)'!$AM$17*AVERAGE('Assumptions (NG)'!$AJ$2:$AL$2)+'Assumptions (NG)'!$AM$18*AVERAGE('Assumptions (NG)'!$AJ$3:$AL$3))/10^9,0)</f>
        <v>0.01673917571</v>
      </c>
      <c r="AS637" s="160">
        <f>IF($AN$438&gt;0,'Assumptions (NG)'!AA13*Model!$AN$438*('Assumptions (NG)'!$AM$17*AVERAGE('Assumptions (NG)'!$AJ$2:$AL$2)+'Assumptions (NG)'!$AM$18*AVERAGE('Assumptions (NG)'!$AJ$3:$AL$3))/10^9,0)</f>
        <v>0.01504834988</v>
      </c>
      <c r="AT637" s="160">
        <f>IF($AN$438&gt;0,'Assumptions (NG)'!AB13*Model!$AN$438*('Assumptions (NG)'!$AM$17*AVERAGE('Assumptions (NG)'!$AJ$2:$AL$2)+'Assumptions (NG)'!$AM$18*AVERAGE('Assumptions (NG)'!$AJ$3:$AL$3))/10^9,0)</f>
        <v>0.01425124628</v>
      </c>
      <c r="AU637" s="160">
        <f>IF($AN$438&gt;0,'Assumptions (NG)'!AC13*Model!$AN$438*('Assumptions (NG)'!$AM$17*AVERAGE('Assumptions (NG)'!$AJ$2:$AL$2)+'Assumptions (NG)'!$AM$18*AVERAGE('Assumptions (NG)'!$AJ$3:$AL$3))/10^9,0)</f>
        <v>0.01425124628</v>
      </c>
      <c r="AV637" s="160">
        <f>IF($AN$438&gt;0,'Assumptions (NG)'!AD13*Model!$AN$438*('Assumptions (NG)'!$AM$17*AVERAGE('Assumptions (NG)'!$AJ$2:$AL$2)+'Assumptions (NG)'!$AM$18*AVERAGE('Assumptions (NG)'!$AJ$3:$AL$3))/10^9,0)</f>
        <v>0.01427540093</v>
      </c>
      <c r="AW637" s="160">
        <f>IF($AN$438&gt;0,'Assumptions (NG)'!AE13*Model!$AN$438*('Assumptions (NG)'!$AM$17*AVERAGE('Assumptions (NG)'!$AJ$2:$AL$2)+'Assumptions (NG)'!$AM$18*AVERAGE('Assumptions (NG)'!$AJ$3:$AL$3))/10^9,0)</f>
        <v>0.01425124628</v>
      </c>
      <c r="AX637" s="160">
        <f>IF($AN$438&gt;0,'Assumptions (NG)'!AF13*Model!$AN$438*('Assumptions (NG)'!$AM$17*AVERAGE('Assumptions (NG)'!$AJ$2:$AL$2)+'Assumptions (NG)'!$AM$18*AVERAGE('Assumptions (NG)'!$AJ$3:$AL$3))/10^9,0)</f>
        <v>0.01427540093</v>
      </c>
      <c r="AY637" s="160">
        <f>IF($AN$438&gt;0,'Assumptions (NG)'!AG13*Model!$AN$438*('Assumptions (NG)'!$AM$17*AVERAGE('Assumptions (NG)'!$AJ$2:$AL$2)+'Assumptions (NG)'!$AM$18*AVERAGE('Assumptions (NG)'!$AJ$3:$AL$3))/10^9,0)</f>
        <v>0.01425124628</v>
      </c>
      <c r="AZ637" s="160">
        <f>IF($AN$438&gt;0,'Assumptions (NG)'!AH13*Model!$AN$438*('Assumptions (NG)'!$AM$17*AVERAGE('Assumptions (NG)'!$AJ$2:$AL$2)+'Assumptions (NG)'!$AM$18*AVERAGE('Assumptions (NG)'!$AJ$3:$AL$3))/10^9,0)</f>
        <v>0.01427540093</v>
      </c>
      <c r="BA637" s="160">
        <f>IF($AN$438&gt;0,'Assumptions (NG)'!AI13*Model!$AN$438*('Assumptions (NG)'!$AM$17*AVERAGE('Assumptions (NG)'!$AJ$2:$AL$2)+'Assumptions (NG)'!$AM$18*AVERAGE('Assumptions (NG)'!$AJ$3:$AL$3))/10^9,0)</f>
        <v>0.01425124628</v>
      </c>
      <c r="BB637" s="160">
        <f>IF($AN$438&gt;0,'Assumptions (NG)'!AJ13*Model!$AN$438*('Assumptions (NG)'!$AM$17*AVERAGE('Assumptions (NG)'!$AJ$2:$AL$2)+'Assumptions (NG)'!$AM$18*AVERAGE('Assumptions (NG)'!$AJ$3:$AL$3))/10^9,0)</f>
        <v>0.01427540093</v>
      </c>
      <c r="BC637" s="160">
        <f>IF($AN$438&gt;0,'Assumptions (NG)'!AK13*Model!$AN$438*('Assumptions (NG)'!$AM$17*AVERAGE('Assumptions (NG)'!$AJ$2:$AL$2)+'Assumptions (NG)'!$AM$18*AVERAGE('Assumptions (NG)'!$AJ$3:$AL$3))/10^9,0)</f>
        <v>0.007125623138</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0.3555393314</v>
      </c>
      <c r="AP638" s="160">
        <f>IF($AO$438&gt;0,'Assumptions (NG)'!W13*Model!$AO$438*('Assumptions (NG)'!$AN$17*AVERAGE('Assumptions (NG)'!$AK$2:$AM$2)+'Assumptions (NG)'!$AN$18*AVERAGE('Assumptions (NG)'!$AK$3:$AM$3))/10^9,0)</f>
        <v>0.6755247296</v>
      </c>
      <c r="AQ638" s="160">
        <f>IF($AO$438&gt;0,'Assumptions (NG)'!X13*Model!$AO$438*('Assumptions (NG)'!$AN$17*AVERAGE('Assumptions (NG)'!$AK$2:$AM$2)+'Assumptions (NG)'!$AN$18*AVERAGE('Assumptions (NG)'!$AK$3:$AM$3))/10^9,0)</f>
        <v>0.6079722566</v>
      </c>
      <c r="AR638" s="160">
        <f>IF($AO$438&gt;0,'Assumptions (NG)'!Y13*Model!$AO$438*('Assumptions (NG)'!$AN$17*AVERAGE('Assumptions (NG)'!$AK$2:$AM$2)+'Assumptions (NG)'!$AN$18*AVERAGE('Assumptions (NG)'!$AK$3:$AM$3))/10^9,0)</f>
        <v>0.5475305703</v>
      </c>
      <c r="AS638" s="160">
        <f>IF($AO$438&gt;0,'Assumptions (NG)'!Z13*Model!$AO$438*('Assumptions (NG)'!$AN$17*AVERAGE('Assumptions (NG)'!$AK$2:$AM$2)+'Assumptions (NG)'!$AN$18*AVERAGE('Assumptions (NG)'!$AK$3:$AM$3))/10^9,0)</f>
        <v>0.4927775133</v>
      </c>
      <c r="AT638" s="160">
        <f>IF($AO$438&gt;0,'Assumptions (NG)'!AA13*Model!$AO$438*('Assumptions (NG)'!$AN$17*AVERAGE('Assumptions (NG)'!$AK$2:$AM$2)+'Assumptions (NG)'!$AN$18*AVERAGE('Assumptions (NG)'!$AK$3:$AM$3))/10^9,0)</f>
        <v>0.4430020069</v>
      </c>
      <c r="AU638" s="160">
        <f>IF($AO$438&gt;0,'Assumptions (NG)'!AB13*Model!$AO$438*('Assumptions (NG)'!$AN$17*AVERAGE('Assumptions (NG)'!$AK$2:$AM$2)+'Assumptions (NG)'!$AN$18*AVERAGE('Assumptions (NG)'!$AK$3:$AM$3))/10^9,0)</f>
        <v>0.419536411</v>
      </c>
      <c r="AV638" s="160">
        <f>IF($AO$438&gt;0,'Assumptions (NG)'!AC13*Model!$AO$438*('Assumptions (NG)'!$AN$17*AVERAGE('Assumptions (NG)'!$AK$2:$AM$2)+'Assumptions (NG)'!$AN$18*AVERAGE('Assumptions (NG)'!$AK$3:$AM$3))/10^9,0)</f>
        <v>0.419536411</v>
      </c>
      <c r="AW638" s="160">
        <f>IF($AO$438&gt;0,'Assumptions (NG)'!AD13*Model!$AO$438*('Assumptions (NG)'!$AN$17*AVERAGE('Assumptions (NG)'!$AK$2:$AM$2)+'Assumptions (NG)'!$AN$18*AVERAGE('Assumptions (NG)'!$AK$3:$AM$3))/10^9,0)</f>
        <v>0.4202474897</v>
      </c>
      <c r="AX638" s="160">
        <f>IF($AO$438&gt;0,'Assumptions (NG)'!AE13*Model!$AO$438*('Assumptions (NG)'!$AN$17*AVERAGE('Assumptions (NG)'!$AK$2:$AM$2)+'Assumptions (NG)'!$AN$18*AVERAGE('Assumptions (NG)'!$AK$3:$AM$3))/10^9,0)</f>
        <v>0.419536411</v>
      </c>
      <c r="AY638" s="160">
        <f>IF($AO$438&gt;0,'Assumptions (NG)'!AF13*Model!$AO$438*('Assumptions (NG)'!$AN$17*AVERAGE('Assumptions (NG)'!$AK$2:$AM$2)+'Assumptions (NG)'!$AN$18*AVERAGE('Assumptions (NG)'!$AK$3:$AM$3))/10^9,0)</f>
        <v>0.4202474897</v>
      </c>
      <c r="AZ638" s="160">
        <f>IF($AO$438&gt;0,'Assumptions (NG)'!AG13*Model!$AO$438*('Assumptions (NG)'!$AN$17*AVERAGE('Assumptions (NG)'!$AK$2:$AM$2)+'Assumptions (NG)'!$AN$18*AVERAGE('Assumptions (NG)'!$AK$3:$AM$3))/10^9,0)</f>
        <v>0.419536411</v>
      </c>
      <c r="BA638" s="160">
        <f>IF($AO$438&gt;0,'Assumptions (NG)'!AH13*Model!$AO$438*('Assumptions (NG)'!$AN$17*AVERAGE('Assumptions (NG)'!$AK$2:$AM$2)+'Assumptions (NG)'!$AN$18*AVERAGE('Assumptions (NG)'!$AK$3:$AM$3))/10^9,0)</f>
        <v>0.4202474897</v>
      </c>
      <c r="BB638" s="160">
        <f>IF($AO$438&gt;0,'Assumptions (NG)'!AI13*Model!$AO$438*('Assumptions (NG)'!$AN$17*AVERAGE('Assumptions (NG)'!$AK$2:$AM$2)+'Assumptions (NG)'!$AN$18*AVERAGE('Assumptions (NG)'!$AK$3:$AM$3))/10^9,0)</f>
        <v>0.419536411</v>
      </c>
      <c r="BC638" s="160">
        <f>IF($AO$438&gt;0,'Assumptions (NG)'!AJ13*Model!$AO$438*('Assumptions (NG)'!$AN$17*AVERAGE('Assumptions (NG)'!$AK$2:$AM$2)+'Assumptions (NG)'!$AN$18*AVERAGE('Assumptions (NG)'!$AK$3:$AM$3))/10^9,0)</f>
        <v>0.4202474897</v>
      </c>
      <c r="BD638" s="160">
        <f>IF($AO$438&gt;0,'Assumptions (NG)'!AK13*Model!$AO$438*('Assumptions (NG)'!$AN$17*AVERAGE('Assumptions (NG)'!$AK$2:$AM$2)+'Assumptions (NG)'!$AN$18*AVERAGE('Assumptions (NG)'!$AK$3:$AM$3))/10^9,0)</f>
        <v>0.2097682055</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0.1848236621</v>
      </c>
      <c r="AQ639" s="160">
        <f>IF($AP$438&gt;0,'Assumptions (NG)'!W13*Model!$AP$438*('Assumptions (NG)'!$AO$17*AVERAGE('Assumptions (NG)'!$AL$2:$AN$2)+'Assumptions (NG)'!$AO$18*AVERAGE('Assumptions (NG)'!$AL$3:$AN$3))/10^9,0)</f>
        <v>0.3511649581</v>
      </c>
      <c r="AR639" s="160">
        <f>IF($AP$438&gt;0,'Assumptions (NG)'!X13*Model!$AP$438*('Assumptions (NG)'!$AO$17*AVERAGE('Assumptions (NG)'!$AL$2:$AN$2)+'Assumptions (NG)'!$AO$18*AVERAGE('Assumptions (NG)'!$AL$3:$AN$3))/10^9,0)</f>
        <v>0.3160484623</v>
      </c>
      <c r="AS639" s="160">
        <f>IF($AP$438&gt;0,'Assumptions (NG)'!Y13*Model!$AP$438*('Assumptions (NG)'!$AO$17*AVERAGE('Assumptions (NG)'!$AL$2:$AN$2)+'Assumptions (NG)'!$AO$18*AVERAGE('Assumptions (NG)'!$AL$3:$AN$3))/10^9,0)</f>
        <v>0.2846284397</v>
      </c>
      <c r="AT639" s="160">
        <f>IF($AP$438&gt;0,'Assumptions (NG)'!Z13*Model!$AP$438*('Assumptions (NG)'!$AO$17*AVERAGE('Assumptions (NG)'!$AL$2:$AN$2)+'Assumptions (NG)'!$AO$18*AVERAGE('Assumptions (NG)'!$AL$3:$AN$3))/10^9,0)</f>
        <v>0.2561655957</v>
      </c>
      <c r="AU639" s="160">
        <f>IF($AP$438&gt;0,'Assumptions (NG)'!AA13*Model!$AP$438*('Assumptions (NG)'!$AO$17*AVERAGE('Assumptions (NG)'!$AL$2:$AN$2)+'Assumptions (NG)'!$AO$18*AVERAGE('Assumptions (NG)'!$AL$3:$AN$3))/10^9,0)</f>
        <v>0.230290283</v>
      </c>
      <c r="AV639" s="160">
        <f>IF($AP$438&gt;0,'Assumptions (NG)'!AB13*Model!$AP$438*('Assumptions (NG)'!$AO$17*AVERAGE('Assumptions (NG)'!$AL$2:$AN$2)+'Assumptions (NG)'!$AO$18*AVERAGE('Assumptions (NG)'!$AL$3:$AN$3))/10^9,0)</f>
        <v>0.2180919213</v>
      </c>
      <c r="AW639" s="160">
        <f>IF($AP$438&gt;0,'Assumptions (NG)'!AC13*Model!$AP$438*('Assumptions (NG)'!$AO$17*AVERAGE('Assumptions (NG)'!$AL$2:$AN$2)+'Assumptions (NG)'!$AO$18*AVERAGE('Assumptions (NG)'!$AL$3:$AN$3))/10^9,0)</f>
        <v>0.2180919213</v>
      </c>
      <c r="AX639" s="160">
        <f>IF($AP$438&gt;0,'Assumptions (NG)'!AD13*Model!$AP$438*('Assumptions (NG)'!$AO$17*AVERAGE('Assumptions (NG)'!$AL$2:$AN$2)+'Assumptions (NG)'!$AO$18*AVERAGE('Assumptions (NG)'!$AL$3:$AN$3))/10^9,0)</f>
        <v>0.2184615687</v>
      </c>
      <c r="AY639" s="160">
        <f>IF($AP$438&gt;0,'Assumptions (NG)'!AE13*Model!$AP$438*('Assumptions (NG)'!$AO$17*AVERAGE('Assumptions (NG)'!$AL$2:$AN$2)+'Assumptions (NG)'!$AO$18*AVERAGE('Assumptions (NG)'!$AL$3:$AN$3))/10^9,0)</f>
        <v>0.2180919213</v>
      </c>
      <c r="AZ639" s="160">
        <f>IF($AP$438&gt;0,'Assumptions (NG)'!AF13*Model!$AP$438*('Assumptions (NG)'!$AO$17*AVERAGE('Assumptions (NG)'!$AL$2:$AN$2)+'Assumptions (NG)'!$AO$18*AVERAGE('Assumptions (NG)'!$AL$3:$AN$3))/10^9,0)</f>
        <v>0.2184615687</v>
      </c>
      <c r="BA639" s="160">
        <f>IF($AP$438&gt;0,'Assumptions (NG)'!AG13*Model!$AP$438*('Assumptions (NG)'!$AO$17*AVERAGE('Assumptions (NG)'!$AL$2:$AN$2)+'Assumptions (NG)'!$AO$18*AVERAGE('Assumptions (NG)'!$AL$3:$AN$3))/10^9,0)</f>
        <v>0.2180919213</v>
      </c>
      <c r="BB639" s="160">
        <f>IF($AP$438&gt;0,'Assumptions (NG)'!AH13*Model!$AP$438*('Assumptions (NG)'!$AO$17*AVERAGE('Assumptions (NG)'!$AL$2:$AN$2)+'Assumptions (NG)'!$AO$18*AVERAGE('Assumptions (NG)'!$AL$3:$AN$3))/10^9,0)</f>
        <v>0.2184615687</v>
      </c>
      <c r="BC639" s="160">
        <f>IF($AP$438&gt;0,'Assumptions (NG)'!AI13*Model!$AP$438*('Assumptions (NG)'!$AO$17*AVERAGE('Assumptions (NG)'!$AL$2:$AN$2)+'Assumptions (NG)'!$AO$18*AVERAGE('Assumptions (NG)'!$AL$3:$AN$3))/10^9,0)</f>
        <v>0.2180919213</v>
      </c>
      <c r="BD639" s="160">
        <f>IF($AP$438&gt;0,'Assumptions (NG)'!AJ13*Model!$AP$438*('Assumptions (NG)'!$AO$17*AVERAGE('Assumptions (NG)'!$AL$2:$AN$2)+'Assumptions (NG)'!$AO$18*AVERAGE('Assumptions (NG)'!$AL$3:$AN$3))/10^9,0)</f>
        <v>0.2184615687</v>
      </c>
      <c r="BE639" s="160">
        <f>IF($AP$438&gt;0,'Assumptions (NG)'!AK13*Model!$AP$438*('Assumptions (NG)'!$AO$17*AVERAGE('Assumptions (NG)'!$AL$2:$AN$2)+'Assumptions (NG)'!$AO$18*AVERAGE('Assumptions (NG)'!$AL$3:$AN$3))/10^9,0)</f>
        <v>0.1090459607</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0.06071989742</v>
      </c>
      <c r="AR640" s="160">
        <f>IF($AQ$438&gt;0,'Assumptions (NG)'!W13*Model!$AQ$438*('Assumptions (NG)'!$AP$17*AVERAGE('Assumptions (NG)'!$AM$2:$AO$2)+'Assumptions (NG)'!$AP$18*AVERAGE('Assumptions (NG)'!$AM$3:$AO$3))/10^9,0)</f>
        <v>0.1153678051</v>
      </c>
      <c r="AS640" s="160">
        <f>IF($AQ$438&gt;0,'Assumptions (NG)'!X13*Model!$AQ$438*('Assumptions (NG)'!$AP$17*AVERAGE('Assumptions (NG)'!$AM$2:$AO$2)+'Assumptions (NG)'!$AP$18*AVERAGE('Assumptions (NG)'!$AM$3:$AO$3))/10^9,0)</f>
        <v>0.1038310246</v>
      </c>
      <c r="AT640" s="160">
        <f>IF($AQ$438&gt;0,'Assumptions (NG)'!Y13*Model!$AQ$438*('Assumptions (NG)'!$AP$17*AVERAGE('Assumptions (NG)'!$AM$2:$AO$2)+'Assumptions (NG)'!$AP$18*AVERAGE('Assumptions (NG)'!$AM$3:$AO$3))/10^9,0)</f>
        <v>0.09350864202</v>
      </c>
      <c r="AU640" s="160">
        <f>IF($AQ$438&gt;0,'Assumptions (NG)'!Z13*Model!$AQ$438*('Assumptions (NG)'!$AP$17*AVERAGE('Assumptions (NG)'!$AM$2:$AO$2)+'Assumptions (NG)'!$AP$18*AVERAGE('Assumptions (NG)'!$AM$3:$AO$3))/10^9,0)</f>
        <v>0.08415777782</v>
      </c>
      <c r="AV640" s="160">
        <f>IF($AQ$438&gt;0,'Assumptions (NG)'!AA13*Model!$AQ$438*('Assumptions (NG)'!$AP$17*AVERAGE('Assumptions (NG)'!$AM$2:$AO$2)+'Assumptions (NG)'!$AP$18*AVERAGE('Assumptions (NG)'!$AM$3:$AO$3))/10^9,0)</f>
        <v>0.07565699218</v>
      </c>
      <c r="AW640" s="160">
        <f>IF($AQ$438&gt;0,'Assumptions (NG)'!AB13*Model!$AQ$438*('Assumptions (NG)'!$AP$17*AVERAGE('Assumptions (NG)'!$AM$2:$AO$2)+'Assumptions (NG)'!$AP$18*AVERAGE('Assumptions (NG)'!$AM$3:$AO$3))/10^9,0)</f>
        <v>0.07164947895</v>
      </c>
      <c r="AX640" s="160">
        <f>IF($AQ$438&gt;0,'Assumptions (NG)'!AC13*Model!$AQ$438*('Assumptions (NG)'!$AP$17*AVERAGE('Assumptions (NG)'!$AM$2:$AO$2)+'Assumptions (NG)'!$AP$18*AVERAGE('Assumptions (NG)'!$AM$3:$AO$3))/10^9,0)</f>
        <v>0.07164947895</v>
      </c>
      <c r="AY640" s="160">
        <f>IF($AQ$438&gt;0,'Assumptions (NG)'!AD13*Model!$AQ$438*('Assumptions (NG)'!$AP$17*AVERAGE('Assumptions (NG)'!$AM$2:$AO$2)+'Assumptions (NG)'!$AP$18*AVERAGE('Assumptions (NG)'!$AM$3:$AO$3))/10^9,0)</f>
        <v>0.07177091875</v>
      </c>
      <c r="AZ640" s="160">
        <f>IF($AQ$438&gt;0,'Assumptions (NG)'!AE13*Model!$AQ$438*('Assumptions (NG)'!$AP$17*AVERAGE('Assumptions (NG)'!$AM$2:$AO$2)+'Assumptions (NG)'!$AP$18*AVERAGE('Assumptions (NG)'!$AM$3:$AO$3))/10^9,0)</f>
        <v>0.07164947895</v>
      </c>
      <c r="BA640" s="160">
        <f>IF($AQ$438&gt;0,'Assumptions (NG)'!AF13*Model!$AQ$438*('Assumptions (NG)'!$AP$17*AVERAGE('Assumptions (NG)'!$AM$2:$AO$2)+'Assumptions (NG)'!$AP$18*AVERAGE('Assumptions (NG)'!$AM$3:$AO$3))/10^9,0)</f>
        <v>0.07177091875</v>
      </c>
      <c r="BB640" s="160">
        <f>IF($AQ$438&gt;0,'Assumptions (NG)'!AG13*Model!$AQ$438*('Assumptions (NG)'!$AP$17*AVERAGE('Assumptions (NG)'!$AM$2:$AO$2)+'Assumptions (NG)'!$AP$18*AVERAGE('Assumptions (NG)'!$AM$3:$AO$3))/10^9,0)</f>
        <v>0.07164947895</v>
      </c>
      <c r="BC640" s="160">
        <f>IF($AQ$438&gt;0,'Assumptions (NG)'!AH13*Model!$AQ$438*('Assumptions (NG)'!$AP$17*AVERAGE('Assumptions (NG)'!$AM$2:$AO$2)+'Assumptions (NG)'!$AP$18*AVERAGE('Assumptions (NG)'!$AM$3:$AO$3))/10^9,0)</f>
        <v>0.07177091875</v>
      </c>
      <c r="BD640" s="160">
        <f>IF($AQ$438&gt;0,'Assumptions (NG)'!AI13*Model!$AQ$438*('Assumptions (NG)'!$AP$17*AVERAGE('Assumptions (NG)'!$AM$2:$AO$2)+'Assumptions (NG)'!$AP$18*AVERAGE('Assumptions (NG)'!$AM$3:$AO$3))/10^9,0)</f>
        <v>0.07164947895</v>
      </c>
      <c r="BE640" s="160">
        <f>IF($AQ$438&gt;0,'Assumptions (NG)'!AJ13*Model!$AQ$438*('Assumptions (NG)'!$AP$17*AVERAGE('Assumptions (NG)'!$AM$2:$AO$2)+'Assumptions (NG)'!$AP$18*AVERAGE('Assumptions (NG)'!$AM$3:$AO$3))/10^9,0)</f>
        <v>0.07177091875</v>
      </c>
      <c r="BF640" s="160">
        <f>IF($AQ$438&gt;0,'Assumptions (NG)'!AK13*Model!$AQ$438*('Assumptions (NG)'!$AP$17*AVERAGE('Assumptions (NG)'!$AM$2:$AO$2)+'Assumptions (NG)'!$AP$18*AVERAGE('Assumptions (NG)'!$AM$3:$AO$3))/10^9,0)</f>
        <v>0.03582473948</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0.0304168313</v>
      </c>
      <c r="AS641" s="160">
        <f>IF($AR$438&gt;0,'Assumptions (NG)'!W13*Model!$AR$438*('Assumptions (NG)'!$AQ$17*AVERAGE('Assumptions (NG)'!$AN$2:$AP$2)+'Assumptions (NG)'!$AQ$18*AVERAGE('Assumptions (NG)'!$AN$3:$AP$3))/10^9,0)</f>
        <v>0.05779197948</v>
      </c>
      <c r="AT641" s="160">
        <f>IF($AR$438&gt;0,'Assumptions (NG)'!X13*Model!$AR$438*('Assumptions (NG)'!$AQ$17*AVERAGE('Assumptions (NG)'!$AN$2:$AP$2)+'Assumptions (NG)'!$AQ$18*AVERAGE('Assumptions (NG)'!$AN$3:$AP$3))/10^9,0)</f>
        <v>0.05201278153</v>
      </c>
      <c r="AU641" s="160">
        <f>IF($AR$438&gt;0,'Assumptions (NG)'!Y13*Model!$AR$438*('Assumptions (NG)'!$AQ$17*AVERAGE('Assumptions (NG)'!$AN$2:$AP$2)+'Assumptions (NG)'!$AQ$18*AVERAGE('Assumptions (NG)'!$AN$3:$AP$3))/10^9,0)</f>
        <v>0.04684192021</v>
      </c>
      <c r="AV641" s="160">
        <f>IF($AR$438&gt;0,'Assumptions (NG)'!Z13*Model!$AR$438*('Assumptions (NG)'!$AQ$17*AVERAGE('Assumptions (NG)'!$AN$2:$AP$2)+'Assumptions (NG)'!$AQ$18*AVERAGE('Assumptions (NG)'!$AN$3:$AP$3))/10^9,0)</f>
        <v>0.04215772819</v>
      </c>
      <c r="AW641" s="160">
        <f>IF($AR$438&gt;0,'Assumptions (NG)'!AA13*Model!$AR$438*('Assumptions (NG)'!$AQ$17*AVERAGE('Assumptions (NG)'!$AN$2:$AP$2)+'Assumptions (NG)'!$AQ$18*AVERAGE('Assumptions (NG)'!$AN$3:$AP$3))/10^9,0)</f>
        <v>0.0378993718</v>
      </c>
      <c r="AX641" s="160">
        <f>IF($AR$438&gt;0,'Assumptions (NG)'!AB13*Model!$AR$438*('Assumptions (NG)'!$AQ$17*AVERAGE('Assumptions (NG)'!$AN$2:$AP$2)+'Assumptions (NG)'!$AQ$18*AVERAGE('Assumptions (NG)'!$AN$3:$AP$3))/10^9,0)</f>
        <v>0.03589186094</v>
      </c>
      <c r="AY641" s="160">
        <f>IF($AR$438&gt;0,'Assumptions (NG)'!AC13*Model!$AR$438*('Assumptions (NG)'!$AQ$17*AVERAGE('Assumptions (NG)'!$AN$2:$AP$2)+'Assumptions (NG)'!$AQ$18*AVERAGE('Assumptions (NG)'!$AN$3:$AP$3))/10^9,0)</f>
        <v>0.03589186094</v>
      </c>
      <c r="AZ641" s="160">
        <f>IF($AR$438&gt;0,'Assumptions (NG)'!AD13*Model!$AR$438*('Assumptions (NG)'!$AQ$17*AVERAGE('Assumptions (NG)'!$AN$2:$AP$2)+'Assumptions (NG)'!$AQ$18*AVERAGE('Assumptions (NG)'!$AN$3:$AP$3))/10^9,0)</f>
        <v>0.0359526946</v>
      </c>
      <c r="BA641" s="160">
        <f>IF($AR$438&gt;0,'Assumptions (NG)'!AE13*Model!$AR$438*('Assumptions (NG)'!$AQ$17*AVERAGE('Assumptions (NG)'!$AN$2:$AP$2)+'Assumptions (NG)'!$AQ$18*AVERAGE('Assumptions (NG)'!$AN$3:$AP$3))/10^9,0)</f>
        <v>0.03589186094</v>
      </c>
      <c r="BB641" s="160">
        <f>IF($AR$438&gt;0,'Assumptions (NG)'!AF13*Model!$AR$438*('Assumptions (NG)'!$AQ$17*AVERAGE('Assumptions (NG)'!$AN$2:$AP$2)+'Assumptions (NG)'!$AQ$18*AVERAGE('Assumptions (NG)'!$AN$3:$AP$3))/10^9,0)</f>
        <v>0.0359526946</v>
      </c>
      <c r="BC641" s="160">
        <f>IF($AR$438&gt;0,'Assumptions (NG)'!AG13*Model!$AR$438*('Assumptions (NG)'!$AQ$17*AVERAGE('Assumptions (NG)'!$AN$2:$AP$2)+'Assumptions (NG)'!$AQ$18*AVERAGE('Assumptions (NG)'!$AN$3:$AP$3))/10^9,0)</f>
        <v>0.03589186094</v>
      </c>
      <c r="BD641" s="160">
        <f>IF($AR$438&gt;0,'Assumptions (NG)'!AH13*Model!$AR$438*('Assumptions (NG)'!$AQ$17*AVERAGE('Assumptions (NG)'!$AN$2:$AP$2)+'Assumptions (NG)'!$AQ$18*AVERAGE('Assumptions (NG)'!$AN$3:$AP$3))/10^9,0)</f>
        <v>0.0359526946</v>
      </c>
      <c r="BE641" s="160">
        <f>IF($AR$438&gt;0,'Assumptions (NG)'!AI13*Model!$AR$438*('Assumptions (NG)'!$AQ$17*AVERAGE('Assumptions (NG)'!$AN$2:$AP$2)+'Assumptions (NG)'!$AQ$18*AVERAGE('Assumptions (NG)'!$AN$3:$AP$3))/10^9,0)</f>
        <v>0.03589186094</v>
      </c>
      <c r="BF641" s="160">
        <f>IF($AR$438&gt;0,'Assumptions (NG)'!AJ13*Model!$AR$438*('Assumptions (NG)'!$AQ$17*AVERAGE('Assumptions (NG)'!$AN$2:$AP$2)+'Assumptions (NG)'!$AQ$18*AVERAGE('Assumptions (NG)'!$AN$3:$AP$3))/10^9,0)</f>
        <v>0.0359526946</v>
      </c>
      <c r="BG641" s="160">
        <f>IF($AR$438&gt;0,'Assumptions (NG)'!AK13*Model!$AR$438*('Assumptions (NG)'!$AQ$17*AVERAGE('Assumptions (NG)'!$AN$2:$AP$2)+'Assumptions (NG)'!$AQ$18*AVERAGE('Assumptions (NG)'!$AN$3:$AP$3))/10^9,0)</f>
        <v>0.01794593047</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0.01362114611</v>
      </c>
      <c r="AT642" s="160">
        <f>IF($AS$438&gt;0,'Assumptions (NG)'!W13*Model!$AS$438*('Assumptions (NG)'!$AR$17*AVERAGE('Assumptions (NG)'!$AO$2:$AQ$2)+'Assumptions (NG)'!$AR$18*AVERAGE('Assumptions (NG)'!$AO$3:$AQ$3))/10^9,0)</f>
        <v>0.02588017761</v>
      </c>
      <c r="AU642" s="160">
        <f>IF($AS$438&gt;0,'Assumptions (NG)'!X13*Model!$AS$438*('Assumptions (NG)'!$AR$17*AVERAGE('Assumptions (NG)'!$AO$2:$AQ$2)+'Assumptions (NG)'!$AR$18*AVERAGE('Assumptions (NG)'!$AO$3:$AQ$3))/10^9,0)</f>
        <v>0.02329215985</v>
      </c>
      <c r="AV642" s="160">
        <f>IF($AS$438&gt;0,'Assumptions (NG)'!Y13*Model!$AS$438*('Assumptions (NG)'!$AR$17*AVERAGE('Assumptions (NG)'!$AO$2:$AQ$2)+'Assumptions (NG)'!$AR$18*AVERAGE('Assumptions (NG)'!$AO$3:$AQ$3))/10^9,0)</f>
        <v>0.02097656501</v>
      </c>
      <c r="AW642" s="160">
        <f>IF($AS$438&gt;0,'Assumptions (NG)'!Z13*Model!$AS$438*('Assumptions (NG)'!$AR$17*AVERAGE('Assumptions (NG)'!$AO$2:$AQ$2)+'Assumptions (NG)'!$AR$18*AVERAGE('Assumptions (NG)'!$AO$3:$AQ$3))/10^9,0)</f>
        <v>0.01887890851</v>
      </c>
      <c r="AX642" s="160">
        <f>IF($AS$438&gt;0,'Assumptions (NG)'!AA13*Model!$AS$438*('Assumptions (NG)'!$AR$17*AVERAGE('Assumptions (NG)'!$AO$2:$AQ$2)+'Assumptions (NG)'!$AR$18*AVERAGE('Assumptions (NG)'!$AO$3:$AQ$3))/10^9,0)</f>
        <v>0.01697194805</v>
      </c>
      <c r="AY642" s="160">
        <f>IF($AS$438&gt;0,'Assumptions (NG)'!AB13*Model!$AS$438*('Assumptions (NG)'!$AR$17*AVERAGE('Assumptions (NG)'!$AO$2:$AQ$2)+'Assumptions (NG)'!$AR$18*AVERAGE('Assumptions (NG)'!$AO$3:$AQ$3))/10^9,0)</f>
        <v>0.01607295241</v>
      </c>
      <c r="AZ642" s="160">
        <f>IF($AS$438&gt;0,'Assumptions (NG)'!AC13*Model!$AS$438*('Assumptions (NG)'!$AR$17*AVERAGE('Assumptions (NG)'!$AO$2:$AQ$2)+'Assumptions (NG)'!$AR$18*AVERAGE('Assumptions (NG)'!$AO$3:$AQ$3))/10^9,0)</f>
        <v>0.01607295241</v>
      </c>
      <c r="BA642" s="160">
        <f>IF($AS$438&gt;0,'Assumptions (NG)'!AD13*Model!$AS$438*('Assumptions (NG)'!$AR$17*AVERAGE('Assumptions (NG)'!$AO$2:$AQ$2)+'Assumptions (NG)'!$AR$18*AVERAGE('Assumptions (NG)'!$AO$3:$AQ$3))/10^9,0)</f>
        <v>0.0161001947</v>
      </c>
      <c r="BB642" s="160">
        <f>IF($AS$438&gt;0,'Assumptions (NG)'!AE13*Model!$AS$438*('Assumptions (NG)'!$AR$17*AVERAGE('Assumptions (NG)'!$AO$2:$AQ$2)+'Assumptions (NG)'!$AR$18*AVERAGE('Assumptions (NG)'!$AO$3:$AQ$3))/10^9,0)</f>
        <v>0.01607295241</v>
      </c>
      <c r="BC642" s="160">
        <f>IF($AS$438&gt;0,'Assumptions (NG)'!AF13*Model!$AS$438*('Assumptions (NG)'!$AR$17*AVERAGE('Assumptions (NG)'!$AO$2:$AQ$2)+'Assumptions (NG)'!$AR$18*AVERAGE('Assumptions (NG)'!$AO$3:$AQ$3))/10^9,0)</f>
        <v>0.0161001947</v>
      </c>
      <c r="BD642" s="160">
        <f>IF($AS$438&gt;0,'Assumptions (NG)'!AG13*Model!$AS$438*('Assumptions (NG)'!$AR$17*AVERAGE('Assumptions (NG)'!$AO$2:$AQ$2)+'Assumptions (NG)'!$AR$18*AVERAGE('Assumptions (NG)'!$AO$3:$AQ$3))/10^9,0)</f>
        <v>0.01607295241</v>
      </c>
      <c r="BE642" s="160">
        <f>IF($AS$438&gt;0,'Assumptions (NG)'!AH13*Model!$AS$438*('Assumptions (NG)'!$AR$17*AVERAGE('Assumptions (NG)'!$AO$2:$AQ$2)+'Assumptions (NG)'!$AR$18*AVERAGE('Assumptions (NG)'!$AO$3:$AQ$3))/10^9,0)</f>
        <v>0.0161001947</v>
      </c>
      <c r="BF642" s="160">
        <f>IF($AS$438&gt;0,'Assumptions (NG)'!AI13*Model!$AS$438*('Assumptions (NG)'!$AR$17*AVERAGE('Assumptions (NG)'!$AO$2:$AQ$2)+'Assumptions (NG)'!$AR$18*AVERAGE('Assumptions (NG)'!$AO$3:$AQ$3))/10^9,0)</f>
        <v>0.01607295241</v>
      </c>
      <c r="BG642" s="160">
        <f>IF($AS$438&gt;0,'Assumptions (NG)'!AJ13*Model!$AS$438*('Assumptions (NG)'!$AR$17*AVERAGE('Assumptions (NG)'!$AO$2:$AQ$2)+'Assumptions (NG)'!$AR$18*AVERAGE('Assumptions (NG)'!$AO$3:$AQ$3))/10^9,0)</f>
        <v>0.0161001947</v>
      </c>
      <c r="BH642" s="160">
        <f>IF($AS$438&gt;0,'Assumptions (NG)'!AK13*Model!$AS$438*('Assumptions (NG)'!$AR$17*AVERAGE('Assumptions (NG)'!$AO$2:$AQ$2)+'Assumptions (NG)'!$AR$18*AVERAGE('Assumptions (NG)'!$AO$3:$AQ$3))/10^9,0)</f>
        <v>0.008036476205</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0.04334907835</v>
      </c>
      <c r="AU643" s="160">
        <f>IF($AT$438&gt;0,'Assumptions (NG)'!W13*Model!$AT$438*('Assumptions (NG)'!$AS$17*AVERAGE('Assumptions (NG)'!$AP$2:$AR$2)+'Assumptions (NG)'!$AS$18*AVERAGE('Assumptions (NG)'!$AP$3:$AR$3))/10^9,0)</f>
        <v>0.08236324887</v>
      </c>
      <c r="AV643" s="160">
        <f>IF($AT$438&gt;0,'Assumptions (NG)'!X13*Model!$AT$438*('Assumptions (NG)'!$AS$17*AVERAGE('Assumptions (NG)'!$AP$2:$AR$2)+'Assumptions (NG)'!$AS$18*AVERAGE('Assumptions (NG)'!$AP$3:$AR$3))/10^9,0)</f>
        <v>0.07412692398</v>
      </c>
      <c r="AW643" s="160">
        <f>IF($AT$438&gt;0,'Assumptions (NG)'!Y13*Model!$AT$438*('Assumptions (NG)'!$AS$17*AVERAGE('Assumptions (NG)'!$AP$2:$AR$2)+'Assumptions (NG)'!$AS$18*AVERAGE('Assumptions (NG)'!$AP$3:$AR$3))/10^9,0)</f>
        <v>0.06675758066</v>
      </c>
      <c r="AX643" s="160">
        <f>IF($AT$438&gt;0,'Assumptions (NG)'!Z13*Model!$AT$438*('Assumptions (NG)'!$AS$17*AVERAGE('Assumptions (NG)'!$AP$2:$AR$2)+'Assumptions (NG)'!$AS$18*AVERAGE('Assumptions (NG)'!$AP$3:$AR$3))/10^9,0)</f>
        <v>0.06008182259</v>
      </c>
      <c r="AY643" s="160">
        <f>IF($AT$438&gt;0,'Assumptions (NG)'!AA13*Model!$AT$438*('Assumptions (NG)'!$AS$17*AVERAGE('Assumptions (NG)'!$AP$2:$AR$2)+'Assumptions (NG)'!$AS$18*AVERAGE('Assumptions (NG)'!$AP$3:$AR$3))/10^9,0)</f>
        <v>0.05401295162</v>
      </c>
      <c r="AZ643" s="160">
        <f>IF($AT$438&gt;0,'Assumptions (NG)'!AB13*Model!$AT$438*('Assumptions (NG)'!$AS$17*AVERAGE('Assumptions (NG)'!$AP$2:$AR$2)+'Assumptions (NG)'!$AS$18*AVERAGE('Assumptions (NG)'!$AP$3:$AR$3))/10^9,0)</f>
        <v>0.05115191245</v>
      </c>
      <c r="BA643" s="160">
        <f>IF($AT$438&gt;0,'Assumptions (NG)'!AC13*Model!$AT$438*('Assumptions (NG)'!$AS$17*AVERAGE('Assumptions (NG)'!$AP$2:$AR$2)+'Assumptions (NG)'!$AS$18*AVERAGE('Assumptions (NG)'!$AP$3:$AR$3))/10^9,0)</f>
        <v>0.05115191245</v>
      </c>
      <c r="BB643" s="160">
        <f>IF($AT$438&gt;0,'Assumptions (NG)'!AD13*Model!$AT$438*('Assumptions (NG)'!$AS$17*AVERAGE('Assumptions (NG)'!$AP$2:$AR$2)+'Assumptions (NG)'!$AS$18*AVERAGE('Assumptions (NG)'!$AP$3:$AR$3))/10^9,0)</f>
        <v>0.05123861061</v>
      </c>
      <c r="BC643" s="160">
        <f>IF($AT$438&gt;0,'Assumptions (NG)'!AE13*Model!$AT$438*('Assumptions (NG)'!$AS$17*AVERAGE('Assumptions (NG)'!$AP$2:$AR$2)+'Assumptions (NG)'!$AS$18*AVERAGE('Assumptions (NG)'!$AP$3:$AR$3))/10^9,0)</f>
        <v>0.05115191245</v>
      </c>
      <c r="BD643" s="160">
        <f>IF($AT$438&gt;0,'Assumptions (NG)'!AF13*Model!$AT$438*('Assumptions (NG)'!$AS$17*AVERAGE('Assumptions (NG)'!$AP$2:$AR$2)+'Assumptions (NG)'!$AS$18*AVERAGE('Assumptions (NG)'!$AP$3:$AR$3))/10^9,0)</f>
        <v>0.05123861061</v>
      </c>
      <c r="BE643" s="160">
        <f>IF($AT$438&gt;0,'Assumptions (NG)'!AG13*Model!$AT$438*('Assumptions (NG)'!$AS$17*AVERAGE('Assumptions (NG)'!$AP$2:$AR$2)+'Assumptions (NG)'!$AS$18*AVERAGE('Assumptions (NG)'!$AP$3:$AR$3))/10^9,0)</f>
        <v>0.05115191245</v>
      </c>
      <c r="BF643" s="160">
        <f>IF($AT$438&gt;0,'Assumptions (NG)'!AH13*Model!$AT$438*('Assumptions (NG)'!$AS$17*AVERAGE('Assumptions (NG)'!$AP$2:$AR$2)+'Assumptions (NG)'!$AS$18*AVERAGE('Assumptions (NG)'!$AP$3:$AR$3))/10^9,0)</f>
        <v>0.05123861061</v>
      </c>
      <c r="BG643" s="160">
        <f>IF($AT$438&gt;0,'Assumptions (NG)'!AI13*Model!$AT$438*('Assumptions (NG)'!$AS$17*AVERAGE('Assumptions (NG)'!$AP$2:$AR$2)+'Assumptions (NG)'!$AS$18*AVERAGE('Assumptions (NG)'!$AP$3:$AR$3))/10^9,0)</f>
        <v>0.05115191245</v>
      </c>
      <c r="BH643" s="160">
        <f>IF($AT$438&gt;0,'Assumptions (NG)'!AJ13*Model!$AT$438*('Assumptions (NG)'!$AS$17*AVERAGE('Assumptions (NG)'!$AP$2:$AR$2)+'Assumptions (NG)'!$AS$18*AVERAGE('Assumptions (NG)'!$AP$3:$AR$3))/10^9,0)</f>
        <v>0.05123861061</v>
      </c>
      <c r="BI643" s="160">
        <f>IF($AT$438&gt;0,'Assumptions (NG)'!AK13*Model!$AT$438*('Assumptions (NG)'!$AS$17*AVERAGE('Assumptions (NG)'!$AP$2:$AR$2)+'Assumptions (NG)'!$AS$18*AVERAGE('Assumptions (NG)'!$AP$3:$AR$3))/10^9,0)</f>
        <v>0.02557595623</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0.03667282264</v>
      </c>
      <c r="AX646" s="160">
        <f>IF($AW$438&gt;0,'Assumptions (NG)'!W13*Model!$AW$438*('Assumptions (NG)'!$AV$17*AVERAGE('Assumptions (NG)'!$AS$2:$AU$2)+'Assumptions (NG)'!$AV$18*AVERAGE('Assumptions (NG)'!$AS$3:$AU$3))/10^9,0)</f>
        <v>0.06967836302</v>
      </c>
      <c r="AY646" s="160">
        <f>IF($AW$438&gt;0,'Assumptions (NG)'!X13*Model!$AW$438*('Assumptions (NG)'!$AV$17*AVERAGE('Assumptions (NG)'!$AS$2:$AU$2)+'Assumptions (NG)'!$AV$18*AVERAGE('Assumptions (NG)'!$AS$3:$AU$3))/10^9,0)</f>
        <v>0.06271052672</v>
      </c>
      <c r="AZ646" s="160">
        <f>IF($AW$438&gt;0,'Assumptions (NG)'!Y13*Model!$AW$438*('Assumptions (NG)'!$AV$17*AVERAGE('Assumptions (NG)'!$AS$2:$AU$2)+'Assumptions (NG)'!$AV$18*AVERAGE('Assumptions (NG)'!$AS$3:$AU$3))/10^9,0)</f>
        <v>0.05647614687</v>
      </c>
      <c r="BA646" s="160">
        <f>IF($AW$438&gt;0,'Assumptions (NG)'!Z13*Model!$AW$438*('Assumptions (NG)'!$AV$17*AVERAGE('Assumptions (NG)'!$AS$2:$AU$2)+'Assumptions (NG)'!$AV$18*AVERAGE('Assumptions (NG)'!$AS$3:$AU$3))/10^9,0)</f>
        <v>0.05082853218</v>
      </c>
      <c r="BB646" s="160">
        <f>IF($AW$438&gt;0,'Assumptions (NG)'!AA13*Model!$AW$438*('Assumptions (NG)'!$AV$17*AVERAGE('Assumptions (NG)'!$AS$2:$AU$2)+'Assumptions (NG)'!$AV$18*AVERAGE('Assumptions (NG)'!$AS$3:$AU$3))/10^9,0)</f>
        <v>0.04569433701</v>
      </c>
      <c r="BC646" s="160">
        <f>IF($AW$438&gt;0,'Assumptions (NG)'!AB13*Model!$AW$438*('Assumptions (NG)'!$AV$17*AVERAGE('Assumptions (NG)'!$AS$2:$AU$2)+'Assumptions (NG)'!$AV$18*AVERAGE('Assumptions (NG)'!$AS$3:$AU$3))/10^9,0)</f>
        <v>0.04327393072</v>
      </c>
      <c r="BD646" s="160">
        <f>IF($AW$438&gt;0,'Assumptions (NG)'!AC13*Model!$AW$438*('Assumptions (NG)'!$AV$17*AVERAGE('Assumptions (NG)'!$AS$2:$AU$2)+'Assumptions (NG)'!$AV$18*AVERAGE('Assumptions (NG)'!$AS$3:$AU$3))/10^9,0)</f>
        <v>0.04327393072</v>
      </c>
      <c r="BE646" s="160">
        <f>IF($AW$438&gt;0,'Assumptions (NG)'!AD13*Model!$AW$438*('Assumptions (NG)'!$AV$17*AVERAGE('Assumptions (NG)'!$AS$2:$AU$2)+'Assumptions (NG)'!$AV$18*AVERAGE('Assumptions (NG)'!$AS$3:$AU$3))/10^9,0)</f>
        <v>0.04334727636</v>
      </c>
      <c r="BF646" s="160">
        <f>IF($AW$438&gt;0,'Assumptions (NG)'!AE13*Model!$AW$438*('Assumptions (NG)'!$AV$17*AVERAGE('Assumptions (NG)'!$AS$2:$AU$2)+'Assumptions (NG)'!$AV$18*AVERAGE('Assumptions (NG)'!$AS$3:$AU$3))/10^9,0)</f>
        <v>0.04327393072</v>
      </c>
      <c r="BG646" s="160">
        <f>IF($AW$438&gt;0,'Assumptions (NG)'!AF13*Model!$AW$438*('Assumptions (NG)'!$AV$17*AVERAGE('Assumptions (NG)'!$AS$2:$AU$2)+'Assumptions (NG)'!$AV$18*AVERAGE('Assumptions (NG)'!$AS$3:$AU$3))/10^9,0)</f>
        <v>0.04334727636</v>
      </c>
      <c r="BH646" s="160">
        <f>IF($AW$438&gt;0,'Assumptions (NG)'!AG13*Model!$AW$438*('Assumptions (NG)'!$AV$17*AVERAGE('Assumptions (NG)'!$AS$2:$AU$2)+'Assumptions (NG)'!$AV$18*AVERAGE('Assumptions (NG)'!$AS$3:$AU$3))/10^9,0)</f>
        <v>0.04327393072</v>
      </c>
      <c r="BI646" s="160">
        <f>IF($AW$438&gt;0,'Assumptions (NG)'!AH13*Model!$AW$438*('Assumptions (NG)'!$AV$17*AVERAGE('Assumptions (NG)'!$AS$2:$AU$2)+'Assumptions (NG)'!$AV$18*AVERAGE('Assumptions (NG)'!$AS$3:$AU$3))/10^9,0)</f>
        <v>0.04334727636</v>
      </c>
      <c r="BJ646" s="160">
        <f>IF($AW$438&gt;0,'Assumptions (NG)'!AI13*Model!$AW$438*('Assumptions (NG)'!$AV$17*AVERAGE('Assumptions (NG)'!$AS$2:$AU$2)+'Assumptions (NG)'!$AV$18*AVERAGE('Assumptions (NG)'!$AS$3:$AU$3))/10^9,0)</f>
        <v>0.04327393072</v>
      </c>
      <c r="BK646" s="160">
        <f>IF($AW$438&gt;0,'Assumptions (NG)'!AJ13*Model!$AW$438*('Assumptions (NG)'!$AV$17*AVERAGE('Assumptions (NG)'!$AS$2:$AU$2)+'Assumptions (NG)'!$AV$18*AVERAGE('Assumptions (NG)'!$AS$3:$AU$3))/10^9,0)</f>
        <v>0.04334727636</v>
      </c>
      <c r="BL646" s="160">
        <f>IF($AW$438&gt;0,'Assumptions (NG)'!AK13*Model!$AW$438*('Assumptions (NG)'!$AV$17*AVERAGE('Assumptions (NG)'!$AS$2:$AU$2)+'Assumptions (NG)'!$AV$18*AVERAGE('Assumptions (NG)'!$AS$3:$AU$3))/10^9,0)</f>
        <v>0.02163696536</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0.03859937132</v>
      </c>
      <c r="BB650" s="160">
        <f>IF($BA$438&gt;0,'Assumptions (NG)'!W13*Model!$BA$438*('Assumptions (NG)'!$AZ$17*AVERAGE('Assumptions (NG)'!$AW$2:$AY$2)+'Assumptions (NG)'!$AZ$18*AVERAGE('Assumptions (NG)'!$AW$3:$AY$3))/10^9,0)</f>
        <v>0.0733388055</v>
      </c>
      <c r="BC650" s="160">
        <f>IF($BA$438&gt;0,'Assumptions (NG)'!X13*Model!$BA$438*('Assumptions (NG)'!$AZ$17*AVERAGE('Assumptions (NG)'!$AW$2:$AY$2)+'Assumptions (NG)'!$AZ$18*AVERAGE('Assumptions (NG)'!$AW$3:$AY$3))/10^9,0)</f>
        <v>0.06600492495</v>
      </c>
      <c r="BD650" s="160">
        <f>IF($BA$438&gt;0,'Assumptions (NG)'!Y13*Model!$BA$438*('Assumptions (NG)'!$AZ$17*AVERAGE('Assumptions (NG)'!$AW$2:$AY$2)+'Assumptions (NG)'!$AZ$18*AVERAGE('Assumptions (NG)'!$AW$3:$AY$3))/10^9,0)</f>
        <v>0.05944303183</v>
      </c>
      <c r="BE650" s="160">
        <f>IF($BA$438&gt;0,'Assumptions (NG)'!Z13*Model!$BA$438*('Assumptions (NG)'!$AZ$17*AVERAGE('Assumptions (NG)'!$AW$2:$AY$2)+'Assumptions (NG)'!$AZ$18*AVERAGE('Assumptions (NG)'!$AW$3:$AY$3))/10^9,0)</f>
        <v>0.05349872864</v>
      </c>
      <c r="BF650" s="160">
        <f>IF($BA$438&gt;0,'Assumptions (NG)'!AA13*Model!$BA$438*('Assumptions (NG)'!$AZ$17*AVERAGE('Assumptions (NG)'!$AW$2:$AY$2)+'Assumptions (NG)'!$AZ$18*AVERAGE('Assumptions (NG)'!$AW$3:$AY$3))/10^9,0)</f>
        <v>0.04809481666</v>
      </c>
      <c r="BG650" s="160">
        <f>IF($BA$438&gt;0,'Assumptions (NG)'!AB13*Model!$BA$438*('Assumptions (NG)'!$AZ$17*AVERAGE('Assumptions (NG)'!$AW$2:$AY$2)+'Assumptions (NG)'!$AZ$18*AVERAGE('Assumptions (NG)'!$AW$3:$AY$3))/10^9,0)</f>
        <v>0.04554725815</v>
      </c>
      <c r="BH650" s="160">
        <f>IF($BA$438&gt;0,'Assumptions (NG)'!AC13*Model!$BA$438*('Assumptions (NG)'!$AZ$17*AVERAGE('Assumptions (NG)'!$AW$2:$AY$2)+'Assumptions (NG)'!$AZ$18*AVERAGE('Assumptions (NG)'!$AW$3:$AY$3))/10^9,0)</f>
        <v>0.04554725815</v>
      </c>
      <c r="BI650" s="160">
        <f>IF($BA$438&gt;0,'Assumptions (NG)'!AD13*Model!$BA$438*('Assumptions (NG)'!$AZ$17*AVERAGE('Assumptions (NG)'!$AW$2:$AY$2)+'Assumptions (NG)'!$AZ$18*AVERAGE('Assumptions (NG)'!$AW$3:$AY$3))/10^9,0)</f>
        <v>0.0456244569</v>
      </c>
      <c r="BJ650" s="160">
        <f>IF($BA$438&gt;0,'Assumptions (NG)'!AE13*Model!$BA$438*('Assumptions (NG)'!$AZ$17*AVERAGE('Assumptions (NG)'!$AW$2:$AY$2)+'Assumptions (NG)'!$AZ$18*AVERAGE('Assumptions (NG)'!$AW$3:$AY$3))/10^9,0)</f>
        <v>0.04554725815</v>
      </c>
      <c r="BK650" s="160">
        <f>IF($BA$438&gt;0,'Assumptions (NG)'!AF13*Model!$BA$438*('Assumptions (NG)'!$AZ$17*AVERAGE('Assumptions (NG)'!$AW$2:$AY$2)+'Assumptions (NG)'!$AZ$18*AVERAGE('Assumptions (NG)'!$AW$3:$AY$3))/10^9,0)</f>
        <v>0.0456244569</v>
      </c>
      <c r="BL650" s="160">
        <f>IF($BA$438&gt;0,'Assumptions (NG)'!AG13*Model!$BA$438*('Assumptions (NG)'!$AZ$17*AVERAGE('Assumptions (NG)'!$AW$2:$AY$2)+'Assumptions (NG)'!$AZ$18*AVERAGE('Assumptions (NG)'!$AW$3:$AY$3))/10^9,0)</f>
        <v>0.04554725815</v>
      </c>
      <c r="BM650" s="160">
        <f>IF($BA$438&gt;0,'Assumptions (NG)'!AH13*Model!$BA$438*('Assumptions (NG)'!$AZ$17*AVERAGE('Assumptions (NG)'!$AW$2:$AY$2)+'Assumptions (NG)'!$AZ$18*AVERAGE('Assumptions (NG)'!$AW$3:$AY$3))/10^9,0)</f>
        <v>0.0456244569</v>
      </c>
      <c r="BN650" s="160">
        <f>IF($BA$438&gt;0,'Assumptions (NG)'!AI13*Model!$BA$438*('Assumptions (NG)'!$AZ$17*AVERAGE('Assumptions (NG)'!$AW$2:$AY$2)+'Assumptions (NG)'!$AZ$18*AVERAGE('Assumptions (NG)'!$AW$3:$AY$3))/10^9,0)</f>
        <v>0.04554725815</v>
      </c>
      <c r="BO650" s="160">
        <f>IF($BA$438&gt;0,'Assumptions (NG)'!AJ13*Model!$BA$438*('Assumptions (NG)'!$AZ$17*AVERAGE('Assumptions (NG)'!$AW$2:$AY$2)+'Assumptions (NG)'!$AZ$18*AVERAGE('Assumptions (NG)'!$AW$3:$AY$3))/10^9,0)</f>
        <v>0.0456244569</v>
      </c>
      <c r="BP650" s="160">
        <f>IF($BA$438&gt;0,'Assumptions (NG)'!AK13*Model!$BA$438*('Assumptions (NG)'!$AZ$17*AVERAGE('Assumptions (NG)'!$AW$2:$AY$2)+'Assumptions (NG)'!$AZ$18*AVERAGE('Assumptions (NG)'!$AW$3:$AY$3))/10^9,0)</f>
        <v>0.02277362908</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0.3037836135</v>
      </c>
      <c r="D651" s="160">
        <f>IF(Model!D436+Model!D437-Model!D432-Model!D435-D599+D547&gt;0,(1-'Assumptions (NG)'!C41)*(Model!D436+Model!D437-Model!D432-Model!D435-D599-D547)+D599+D495,Model!D436+Model!D437-Model!D432-Model!D435+D547+D495)</f>
        <v>0.2352041389</v>
      </c>
      <c r="E651" s="160">
        <f>IF(Model!E436+Model!E437-Model!E432-Model!E435-E599+E547&gt;0,(1-'Assumptions (NG)'!D41)*(Model!E436+Model!E437-Model!E432-Model!E435-E599-E547)+E599+E495,Model!E436+Model!E437-Model!E432-Model!E435+E547+E495)</f>
        <v>0.5983706609</v>
      </c>
      <c r="F651" s="160">
        <f>IF(Model!F436+Model!F437-Model!F432-Model!F435-F599+F547&gt;0,(1-'Assumptions (NG)'!E41)*(Model!F436+Model!F437-Model!F432-Model!F435-F599-F547)+F599+F495,Model!F436+Model!F437-Model!F432-Model!F435+F547+F495)</f>
        <v>0.6043821903</v>
      </c>
      <c r="G651" s="160">
        <f>IF(Model!G436+Model!G437-Model!G432-Model!G435-G599+G547&gt;0,(1-'Assumptions (NG)'!F41)*(Model!G436+Model!G437-Model!G432-Model!G435-G599-G547)+G599+G495,Model!G436+Model!G437-Model!G432-Model!G435+G547+G495)</f>
        <v>0.5891186084</v>
      </c>
      <c r="H651" s="160">
        <f>IF(Model!H436+Model!H437-Model!H432-Model!H435-H599+H547&gt;0,(1-'Assumptions (NG)'!G41)*(Model!H436+Model!H437-Model!H432-Model!H435-H599-H547)+H599+H495,Model!H436+Model!H437-Model!H432-Model!H435+H547+H495)</f>
        <v>-0.05743090448</v>
      </c>
      <c r="I651" s="160">
        <f>IF(Model!I436+Model!I437-Model!I432-Model!I435-I599+I547&gt;0,(1-'Assumptions (NG)'!H41)*(Model!I436+Model!I437-Model!I432-Model!I435-I599-I547)+I599+I495,Model!I436+Model!I437-Model!I432-Model!I435+I547+I495)</f>
        <v>0.4745578745</v>
      </c>
      <c r="J651" s="160">
        <f>IF(Model!J436+Model!J437-Model!J432-Model!J435-J599+J547&gt;0,(1-'Assumptions (NG)'!I41)*(Model!J436+Model!J437-Model!J432-Model!J435-J599-J547)+J599+J495,Model!J436+Model!J437-Model!J432-Model!J435+J547+J495)</f>
        <v>1.183156969</v>
      </c>
      <c r="K651" s="160">
        <f>IF(Model!K436+Model!K437-Model!K432-Model!K435-K599+K547&gt;0,(1-'Assumptions (NG)'!J41)*(Model!K436+Model!K437-Model!K432-Model!K435-K599-K547)+K599+K495,Model!K436+Model!K437-Model!K432-Model!K435+K547+K495)</f>
        <v>0.9102217659</v>
      </c>
      <c r="L651" s="160">
        <f>IF(Model!L436+Model!L437-Model!L432-Model!L435-L599+L547&gt;0,(1-'Assumptions (NG)'!K41)*(Model!L436+Model!L437-Model!L432-Model!L435-L599-L547)+L599+L495,Model!L436+Model!L437-Model!L432-Model!L435+L547+L495)</f>
        <v>1.270203897</v>
      </c>
      <c r="M651" s="160">
        <f>IF(Model!M436+Model!M437-Model!M432-Model!M435-M599+M547&gt;0,(1-'Assumptions (NG)'!L41)*(Model!M436+Model!M437-Model!M432-Model!M435-M599-M547)+M599+M495,Model!M436+Model!M437-Model!M432-Model!M435+M547+M495)</f>
        <v>1.104277689</v>
      </c>
      <c r="N651" s="160">
        <f>IF(Model!N436+Model!N437-Model!N432-Model!N435-N599+N547&gt;0,(1-'Assumptions (NG)'!M41)*(Model!N436+Model!N437-Model!N432-Model!N435-N599-N547)+N599+N495,Model!N436+Model!N437-Model!N432-Model!N435+N547+N495)</f>
        <v>1.109965437</v>
      </c>
      <c r="O651" s="160">
        <f>IF(Model!O436+Model!O437-Model!O432-Model!O435-O599+O547&gt;0,(1-'Assumptions (NG)'!N41)*(Model!O436+Model!O437-Model!O432-Model!O435-O599-O547)+O599+O495,Model!O436+Model!O437-Model!O432-Model!O435+O547+O495)</f>
        <v>1.705252625</v>
      </c>
      <c r="P651" s="160">
        <f>IF(Model!P436+Model!P437-Model!P432-Model!P435-P599+P547&gt;0,(1-'Assumptions (NG)'!O41)*(Model!P436+Model!P437-Model!P432-Model!P435-P599-P547)+P599+P495,Model!P436+Model!P437-Model!P432-Model!P435+P547+P495)</f>
        <v>1.562281417</v>
      </c>
      <c r="Q651" s="160">
        <f>IF(Model!Q436+Model!Q437-Model!Q432-Model!Q435-Q599+Q547&gt;0,(1-'Assumptions (NG)'!P41)*(Model!Q436+Model!Q437-Model!Q432-Model!Q435-Q599-Q547)+Q599+Q495,Model!Q436+Model!Q437-Model!Q432-Model!Q435+Q547+Q495)</f>
        <v>1.650614092</v>
      </c>
      <c r="R651" s="160">
        <f>IF(Model!R436+Model!R437-Model!R432-Model!R435-R599+R547&gt;0,(1-'Assumptions (NG)'!Q41)*(Model!R436+Model!R437-Model!R432-Model!R435-R599-R547)+R599+R495,Model!R436+Model!R437-Model!R432-Model!R435+R547+R495)</f>
        <v>2.061847264</v>
      </c>
      <c r="S651" s="160">
        <f>IF(Model!S436+Model!S437-Model!S432-Model!S435-S599+S547&gt;0,(1-'Assumptions (NG)'!R41)*(Model!S436+Model!S437-Model!S432-Model!S435-S599-S547)+S599+S495,Model!S436+Model!S437-Model!S432-Model!S435+S547+S495)</f>
        <v>2.333249552</v>
      </c>
      <c r="T651" s="160">
        <f>IF(Model!T436+Model!T437-Model!T432-Model!T435-T599+T547&gt;0,(1-'Assumptions (NG)'!S41)*(Model!T436+Model!T437-Model!T432-Model!T435-T599-T547)+T599+T495,Model!T436+Model!T437-Model!T432-Model!T435+T547+T495)</f>
        <v>1.912039827</v>
      </c>
      <c r="U651" s="160">
        <f>IF(Model!U436+Model!U437-Model!U432-Model!U435-U599+U547&gt;0,(1-'Assumptions (NG)'!T41)*(Model!U436+Model!U437-Model!U432-Model!U435-U599-U547)+U599+U495,Model!U436+Model!U437-Model!U432-Model!U435+U547+U495)</f>
        <v>2.380450288</v>
      </c>
      <c r="V651" s="160">
        <f>IF(Model!V436+Model!V437-Model!V432-Model!V435-V599+V547&gt;0,(1-'Assumptions (NG)'!U41)*(Model!V436+Model!V437-Model!V432-Model!V435-V599-V547)+V599+V495,Model!V436+Model!V437-Model!V432-Model!V435+V547+V495)</f>
        <v>2.60004168</v>
      </c>
      <c r="W651" s="160">
        <f>IF(Model!W436+Model!W437-Model!W432-Model!W435-W599+W547&gt;0,(1-'Assumptions (NG)'!V41)*(Model!W436+Model!W437-Model!W432-Model!W435-W599-W547)+W599+W495,Model!W436+Model!W437-Model!W432-Model!W435+W547+W495)</f>
        <v>2.783924508</v>
      </c>
      <c r="X651" s="160">
        <f>IF(Model!X436+Model!X437-Model!X432-Model!X435-X599+X547&gt;0,(1-'Assumptions (NG)'!W41)*(Model!X436+Model!X437-Model!X432-Model!X435-X599-X547)+X599+X495,Model!X436+Model!X437-Model!X432-Model!X435+X547+X495)</f>
        <v>2.579616854</v>
      </c>
      <c r="Y651" s="160">
        <f>IF(Model!Y436+Model!Y437-Model!Y432-Model!Y435-Y599+Y547&gt;0,(1-'Assumptions (NG)'!X41)*(Model!Y436+Model!Y437-Model!Y432-Model!Y435-Y599-Y547)+Y599+Y495,Model!Y436+Model!Y437-Model!Y432-Model!Y435+Y547+Y495)</f>
        <v>2.634941254</v>
      </c>
      <c r="Z651" s="160">
        <f>IF(Model!Z436+Model!Z437-Model!Z432-Model!Z435-Z599+Z547&gt;0,(1-'Assumptions (NG)'!Y41)*(Model!Z436+Model!Z437-Model!Z432-Model!Z435-Z599-Z547)+Z599+Z495,Model!Z436+Model!Z437-Model!Z432-Model!Z435+Z547+Z495)</f>
        <v>2.540699985</v>
      </c>
      <c r="AA651" s="160">
        <f>IF(Model!AA436+Model!AA437-Model!AA432-Model!AA435-AA599+AA547&gt;0,(1-'Assumptions (NG)'!Z41)*(Model!AA436+Model!AA437-Model!AA432-Model!AA435-AA599-AA547)+AA599+AA495,Model!AA436+Model!AA437-Model!AA432-Model!AA435+AA547+AA495)</f>
        <v>2.537011087</v>
      </c>
      <c r="AB651" s="160">
        <f>IF(Model!AB436+Model!AB437-Model!AB432-Model!AB435-AB599+AB547&gt;0,(1-'Assumptions (NG)'!AA41)*(Model!AB436+Model!AB437-Model!AB432-Model!AB435-AB599-AB547)+AB599+AB495,Model!AB436+Model!AB437-Model!AB432-Model!AB435+AB547+AB495)</f>
        <v>2.457544939</v>
      </c>
      <c r="AC651" s="160">
        <f>IF(Model!AC436+Model!AC437-Model!AC432-Model!AC435-AC599+AC547&gt;0,(1-'Assumptions (NG)'!AB41)*(Model!AC436+Model!AC437-Model!AC432-Model!AC435-AC599-AC547)+AC599+AC495,Model!AC436+Model!AC437-Model!AC432-Model!AC435+AC547+AC495)</f>
        <v>2.462536518</v>
      </c>
      <c r="AD651" s="160">
        <f>IF(Model!AD436+Model!AD437-Model!AD432-Model!AD435-AD599+AD547&gt;0,(1-'Assumptions (NG)'!AC41)*(Model!AD436+Model!AD437-Model!AD432-Model!AD435-AD599-AD547)+AD599+AD495,Model!AD436+Model!AD437-Model!AD432-Model!AD435+AD547+AD495)</f>
        <v>2.481735596</v>
      </c>
      <c r="AE651" s="160">
        <f>IF(Model!AE436+Model!AE437-Model!AE432-Model!AE435-AE599+AE547&gt;0,(1-'Assumptions (NG)'!AD41)*(Model!AE436+Model!AE437-Model!AE432-Model!AE435-AE599-AE547)+AE599+AE495,Model!AE436+Model!AE437-Model!AE432-Model!AE435+AE547+AE495)</f>
        <v>2.428077414</v>
      </c>
      <c r="AF651" s="160">
        <f>IF(Model!AF436+Model!AF437-Model!AF432-Model!AF435-AF599+AF547&gt;0,(1-'Assumptions (NG)'!AE41)*(Model!AF436+Model!AF437-Model!AF432-Model!AF435-AF599-AF547)+AF599+AF495,Model!AF436+Model!AF437-Model!AF432-Model!AF435+AF547+AF495)</f>
        <v>2.507773307</v>
      </c>
      <c r="AG651" s="160">
        <f>IF(Model!AG436+Model!AG437-Model!AG432-Model!AG435-AG599+AG547&gt;0,(1-'Assumptions (NG)'!AF41)*(Model!AG436+Model!AG437-Model!AG432-Model!AG435-AG599-AG547)+AG599+AG495,Model!AG436+Model!AG437-Model!AG432-Model!AG435+AG547+AG495)</f>
        <v>2.43673072</v>
      </c>
      <c r="AH651" s="160">
        <f>IF(Model!AH436+Model!AH437-Model!AH432-Model!AH435-AH599+AH547&gt;0,(1-'Assumptions (NG)'!AG41)*(Model!AH436+Model!AH437-Model!AH432-Model!AH435-AH599-AH547)+AH599+AH495,Model!AH436+Model!AH437-Model!AH432-Model!AH435+AH547+AH495)</f>
        <v>2.934816654</v>
      </c>
      <c r="AI651" s="160">
        <f>IF(Model!AI436+Model!AI437-Model!AI432-Model!AI435-AI599+AI547&gt;0,(1-'Assumptions (NG)'!AH41)*(Model!AI436+Model!AI437-Model!AI432-Model!AI435-AI599-AI547)+AI599+AI495,Model!AI436+Model!AI437-Model!AI432-Model!AI435+AI547+AI495)</f>
        <v>2.895240849</v>
      </c>
      <c r="AJ651" s="160">
        <f>IF(Model!AJ436+Model!AJ437-Model!AJ432-Model!AJ435-AJ599+AJ547&gt;0,(1-'Assumptions (NG)'!AI41)*(Model!AJ436+Model!AJ437-Model!AJ432-Model!AJ435-AJ599-AJ547)+AJ599+AJ495,Model!AJ436+Model!AJ437-Model!AJ432-Model!AJ435+AJ547+AJ495)</f>
        <v>2.952790053</v>
      </c>
      <c r="AK651" s="160">
        <f>IF(Model!AK436+Model!AK437-Model!AK432-Model!AK435-AK599+AK547&gt;0,(1-'Assumptions (NG)'!AJ41)*(Model!AK436+Model!AK437-Model!AK432-Model!AK435-AK599-AK547)+AK599+AK495,Model!AK436+Model!AK437-Model!AK432-Model!AK435+AK547+AK495)</f>
        <v>2.934933901</v>
      </c>
      <c r="AL651" s="160">
        <f>IF(Model!AL436+Model!AL437-Model!AL432-Model!AL435-AL599+AL547&gt;0,(1-'Assumptions (NG)'!AK41)*(Model!AL436+Model!AL437-Model!AL432-Model!AL435-AL599-AL547)+AL599+AL495,Model!AL436+Model!AL437-Model!AL432-Model!AL435+AL547+AL495)</f>
        <v>3.060282263</v>
      </c>
      <c r="AM651" s="160">
        <f>IF(Model!AM436+Model!AM437-Model!AM432-Model!AM435-AM599+AM547&gt;0,(1-'Assumptions (NG)'!AL41)*(Model!AM436+Model!AM437-Model!AM432-Model!AM435-AM599-AM547)+AM599+AM495,Model!AM436+Model!AM437-Model!AM432-Model!AM435+AM547+AM495)</f>
        <v>3.0572652</v>
      </c>
      <c r="AN651" s="160">
        <f>IF(Model!AN436+Model!AN437-Model!AN432-Model!AN435-AN599+AN547&gt;0,(1-'Assumptions (NG)'!AM41)*(Model!AN436+Model!AN437-Model!AN432-Model!AN435-AN599-AN547)+AN599+AN495,Model!AN436+Model!AN437-Model!AN432-Model!AN435+AN547+AN495)</f>
        <v>3.086997728</v>
      </c>
      <c r="AO651" s="160">
        <f>IF(Model!AO436+Model!AO437-Model!AO432-Model!AO435-AO599+AO547&gt;0,(1-'Assumptions (NG)'!AN41)*(Model!AO436+Model!AO437-Model!AO432-Model!AO435-AO599-AO547)+AO599+AO495,Model!AO436+Model!AO437-Model!AO432-Model!AO435+AO547+AO495)</f>
        <v>3.137017585</v>
      </c>
      <c r="AP651" s="160">
        <f>IF(Model!AP436+Model!AP437-Model!AP432-Model!AP435-AP599+AP547&gt;0,(1-'Assumptions (NG)'!AO41)*(Model!AP436+Model!AP437-Model!AP432-Model!AP435-AP599-AP547)+AP599+AP495,Model!AP436+Model!AP437-Model!AP432-Model!AP435+AP547+AP495)</f>
        <v>3.175992306</v>
      </c>
      <c r="AQ651" s="160">
        <f>IF(Model!AQ436+Model!AQ437-Model!AQ432-Model!AQ435-AQ599+AQ547&gt;0,(1-'Assumptions (NG)'!AP41)*(Model!AQ436+Model!AQ437-Model!AQ432-Model!AQ435-AQ599-AQ547)+AQ599+AQ495,Model!AQ436+Model!AQ437-Model!AQ432-Model!AQ435+AQ547+AQ495)</f>
        <v>3.100475683</v>
      </c>
      <c r="AR651" s="160">
        <f>IF(Model!AR436+Model!AR437-Model!AR432-Model!AR435-AR599+AR547&gt;0,(1-'Assumptions (NG)'!AQ41)*(Model!AR436+Model!AR437-Model!AR432-Model!AR435-AR599-AR547)+AR599+AR495,Model!AR436+Model!AR437-Model!AR432-Model!AR435+AR547+AR495)</f>
        <v>3.002275269</v>
      </c>
      <c r="AS651" s="160">
        <f>IF(Model!AS436+Model!AS437-Model!AS432-Model!AS435-AS599+AS547&gt;0,(1-'Assumptions (NG)'!AR41)*(Model!AS436+Model!AS437-Model!AS432-Model!AS435-AS599-AS547)+AS599+AS495,Model!AS436+Model!AS437-Model!AS432-Model!AS435+AS547+AS495)</f>
        <v>2.937523049</v>
      </c>
      <c r="AT651" s="160">
        <f>IF(Model!AT436+Model!AT437-Model!AT432-Model!AT435-AT599+AT547&gt;0,(1-'Assumptions (NG)'!AS41)*(Model!AT436+Model!AT437-Model!AT432-Model!AT435-AT599-AT547)+AT599+AT495,Model!AT436+Model!AT437-Model!AT432-Model!AT435+AT547+AT495)</f>
        <v>2.789708502</v>
      </c>
      <c r="AU651" s="160">
        <f>IF(Model!AU436+Model!AU437-Model!AU432-Model!AU435-AU599+AU547&gt;0,(1-'Assumptions (NG)'!AT41)*(Model!AU436+Model!AU437-Model!AU432-Model!AU435-AU599-AU547)+AU599+AU495,Model!AU436+Model!AU437-Model!AU432-Model!AU435+AU547+AU495)</f>
        <v>2.631358424</v>
      </c>
      <c r="AV651" s="160">
        <f>IF(Model!AV436+Model!AV437-Model!AV432-Model!AV435-AV599+AV547&gt;0,(1-'Assumptions (NG)'!AU41)*(Model!AV436+Model!AV437-Model!AV432-Model!AV435-AV599-AV547)+AV599+AV495,Model!AV436+Model!AV437-Model!AV432-Model!AV435+AV547+AV495)</f>
        <v>2.469070187</v>
      </c>
      <c r="AW651" s="160">
        <f>IF(Model!AW436+Model!AW437-Model!AW432-Model!AW435-AW599+AW547&gt;0,(1-'Assumptions (NG)'!AV41)*(Model!AW436+Model!AW437-Model!AW432-Model!AW435-AW599-AW547)+AW599+AW495,Model!AW436+Model!AW437-Model!AW432-Model!AW435+AW547+AW495)</f>
        <v>2.346726377</v>
      </c>
      <c r="AX651" s="160">
        <f>IF(Model!AX436+Model!AX437-Model!AX432-Model!AX435-AX599+AX547&gt;0,(1-'Assumptions (NG)'!AW41)*(Model!AX436+Model!AX437-Model!AX432-Model!AX435-AX599-AX547)+AX599+AX495,Model!AX436+Model!AX437-Model!AX432-Model!AX435+AX547+AX495)</f>
        <v>2.204448161</v>
      </c>
      <c r="AY651" s="160">
        <f>IF(Model!AY436+Model!AY437-Model!AY432-Model!AY435-AY599+AY547&gt;0,(1-'Assumptions (NG)'!AX41)*(Model!AY436+Model!AY437-Model!AY432-Model!AY435-AY599-AY547)+AY599+AY495,Model!AY436+Model!AY437-Model!AY432-Model!AY435+AY547+AY495)</f>
        <v>2.889883254</v>
      </c>
      <c r="AZ651" s="160">
        <f>IF(Model!AZ436+Model!AZ437-Model!AZ432-Model!AZ435-AZ599+AZ547&gt;0,(1-'Assumptions (NG)'!AY41)*(Model!AZ436+Model!AZ437-Model!AZ432-Model!AZ435-AZ599-AZ547)+AZ599+AZ495,Model!AZ436+Model!AZ437-Model!AZ432-Model!AZ435+AZ547+AZ495)</f>
        <v>3.231377707</v>
      </c>
      <c r="BA651" s="160">
        <f>IF(Model!BA436+Model!BA437-Model!BA432-Model!BA435-BA599+BA547&gt;0,(1-'Assumptions (NG)'!AZ41)*(Model!BA436+Model!BA437-Model!BA432-Model!BA435-BA599-BA547)+BA599+BA495,Model!BA436+Model!BA437-Model!BA432-Model!BA435+BA547+BA495)</f>
        <v>3.318043663</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0.1044336494</v>
      </c>
      <c r="D652" s="160">
        <f>IF(Model!D436+Model!D437-Model!D432-Model!D435-D599+D547&gt;0,'Assumptions (NG)'!C41*(Model!D436+Model!D437-Model!D432-Model!D435-D599+D547)-'Assumptions (NG)'!C42*Model!D428/10^3,-'Assumptions (NG)'!C42*Model!D428/10^3)</f>
        <v>0.06497702075</v>
      </c>
      <c r="E652" s="160">
        <f>IF(Model!E436+Model!E437-Model!E432-Model!E435-E599+E547&gt;0,'Assumptions (NG)'!D41*(Model!E436+Model!E437-Model!E432-Model!E435-E599+E547)-'Assumptions (NG)'!D42*Model!E428/10^3,-'Assumptions (NG)'!D42*Model!E428/10^3)</f>
        <v>0.1216183398</v>
      </c>
      <c r="F652" s="160">
        <f>IF(Model!F436+Model!F437-Model!F432-Model!F435-F599+F547&gt;0,'Assumptions (NG)'!E41*(Model!F436+Model!F437-Model!F432-Model!F435-F599+F547)-'Assumptions (NG)'!E42*Model!F428/10^3,-'Assumptions (NG)'!E42*Model!F428/10^3)</f>
        <v>-0.001628181311</v>
      </c>
      <c r="G652" s="160">
        <f>IF(Model!G436+Model!G437-Model!G432-Model!G435-G599+G547&gt;0,'Assumptions (NG)'!F41*(Model!G436+Model!G437-Model!G432-Model!G435-G599+G547)-'Assumptions (NG)'!F42*Model!G428/10^3,-'Assumptions (NG)'!F42*Model!G428/10^3)</f>
        <v>-0.01820433554</v>
      </c>
      <c r="H652" s="160">
        <f>IF(Model!H436+Model!H437-Model!H432-Model!H435-H599+H547&gt;0,'Assumptions (NG)'!G41*(Model!H436+Model!H437-Model!H432-Model!H435-H599+H547)-'Assumptions (NG)'!G42*Model!H428/10^3,-'Assumptions (NG)'!G42*Model!H428/10^3)</f>
        <v>-0.04465447196</v>
      </c>
      <c r="I652" s="160">
        <f>IF(Model!I436+Model!I437-Model!I432-Model!I435-I599+I547&gt;0,'Assumptions (NG)'!H41*(Model!I436+Model!I437-Model!I432-Model!I435-I599+I547)-'Assumptions (NG)'!H42*Model!I428/10^3,-'Assumptions (NG)'!H42*Model!I428/10^3)</f>
        <v>0.02979016546</v>
      </c>
      <c r="J652" s="160">
        <f>IF(Model!J436+Model!J437-Model!J432-Model!J435-J599+J547&gt;0,'Assumptions (NG)'!I41*(Model!J436+Model!J437-Model!J432-Model!J435-J599+J547)-'Assumptions (NG)'!I42*Model!J428/10^3,-'Assumptions (NG)'!I42*Model!J428/10^3)</f>
        <v>0.4714563447</v>
      </c>
      <c r="K652" s="160">
        <f>IF(Model!K436+Model!K437-Model!K432-Model!K435-K599+K547&gt;0,'Assumptions (NG)'!J41*(Model!K436+Model!K437-Model!K432-Model!K435-K599+K547)-'Assumptions (NG)'!J42*Model!K428/10^3,-'Assumptions (NG)'!J42*Model!K428/10^3)</f>
        <v>0.5800170837</v>
      </c>
      <c r="L652" s="160">
        <f>IF(Model!L436+Model!L437-Model!L432-Model!L435-L599+L547&gt;0,'Assumptions (NG)'!K41*(Model!L436+Model!L437-Model!L432-Model!L435-L599+L547)-'Assumptions (NG)'!K42*Model!L428/10^3,-'Assumptions (NG)'!K42*Model!L428/10^3)</f>
        <v>0.5891305624</v>
      </c>
      <c r="M652" s="160">
        <f>IF(Model!M436+Model!M437-Model!M432-Model!M435-M599+M547&gt;0,'Assumptions (NG)'!L41*(Model!M436+Model!M437-Model!M432-Model!M435-M599+M547)-'Assumptions (NG)'!L42*Model!M428/10^3,-'Assumptions (NG)'!L42*Model!M428/10^3)</f>
        <v>0.5257346084</v>
      </c>
      <c r="N652" s="160">
        <f>IF(Model!N436+Model!N437-Model!N432-Model!N435-N599+N547&gt;0,'Assumptions (NG)'!M41*(Model!N436+Model!N437-Model!N432-Model!N435-N599+N547)-'Assumptions (NG)'!M42*Model!N428/10^3,-'Assumptions (NG)'!M42*Model!N428/10^3)</f>
        <v>0.5572955794</v>
      </c>
      <c r="O652" s="160">
        <f>IF(Model!O436+Model!O437-Model!O432-Model!O435-O599+O547&gt;0,'Assumptions (NG)'!N41*(Model!O436+Model!O437-Model!O432-Model!O435-O599+O547)-'Assumptions (NG)'!N42*Model!O428/10^3,-'Assumptions (NG)'!N42*Model!O428/10^3)</f>
        <v>0.7065943573</v>
      </c>
      <c r="P652" s="160">
        <f>IF(Model!P436+Model!P437-Model!P432-Model!P435-P599+P547&gt;0,'Assumptions (NG)'!O41*(Model!P436+Model!P437-Model!P432-Model!P435-P599+P547)-'Assumptions (NG)'!O42*Model!P428/10^3,-'Assumptions (NG)'!O42*Model!P428/10^3)</f>
        <v>0.5675753314</v>
      </c>
      <c r="Q652" s="160">
        <f>IF(Model!Q436+Model!Q437-Model!Q432-Model!Q435-Q599+Q547&gt;0,'Assumptions (NG)'!P41*(Model!Q436+Model!Q437-Model!Q432-Model!Q435-Q599+Q547)-'Assumptions (NG)'!P42*Model!Q428/10^3,-'Assumptions (NG)'!P42*Model!Q428/10^3)</f>
        <v>0.5843028742</v>
      </c>
      <c r="R652" s="160">
        <f>IF(Model!R436+Model!R437-Model!R432-Model!R435-R599+R547&gt;0,'Assumptions (NG)'!Q41*(Model!R436+Model!R437-Model!R432-Model!R435-R599+R547)-'Assumptions (NG)'!Q42*Model!R428/10^3,-'Assumptions (NG)'!Q42*Model!R428/10^3)</f>
        <v>0.7886474929</v>
      </c>
      <c r="S652" s="160">
        <f>IF(Model!S436+Model!S437-Model!S432-Model!S435-S599+S547&gt;0,'Assumptions (NG)'!R41*(Model!S436+Model!S437-Model!S432-Model!S435-S599+S547)-'Assumptions (NG)'!R42*Model!S428/10^3,-'Assumptions (NG)'!R42*Model!S428/10^3)</f>
        <v>0.9509124086</v>
      </c>
      <c r="T652" s="160">
        <f>IF(Model!T436+Model!T437-Model!T432-Model!T435-T599+T547&gt;0,'Assumptions (NG)'!S41*(Model!T436+Model!T437-Model!T432-Model!T435-T599+T547)-'Assumptions (NG)'!S42*Model!T428/10^3,-'Assumptions (NG)'!S42*Model!T428/10^3)</f>
        <v>0.7712362742</v>
      </c>
      <c r="U652" s="160">
        <f>IF(Model!U436+Model!U437-Model!U432-Model!U435-U599+U547&gt;0,'Assumptions (NG)'!T41*(Model!U436+Model!U437-Model!U432-Model!U435-U599+U547)-'Assumptions (NG)'!T42*Model!U428/10^3,-'Assumptions (NG)'!T42*Model!U428/10^3)</f>
        <v>0.5153453606</v>
      </c>
      <c r="V652" s="160">
        <f>IF(Model!V436+Model!V437-Model!V432-Model!V435-V599+V547&gt;0,'Assumptions (NG)'!U41*(Model!V436+Model!V437-Model!V432-Model!V435-V599+V547)-'Assumptions (NG)'!U42*Model!V428/10^3,-'Assumptions (NG)'!U42*Model!V428/10^3)</f>
        <v>0.5992207209</v>
      </c>
      <c r="W652" s="160">
        <f>IF(Model!W436+Model!W437-Model!W432-Model!W435-W599+W547&gt;0,'Assumptions (NG)'!V41*(Model!W436+Model!W437-Model!W432-Model!W435-W599+W547)-'Assumptions (NG)'!V42*Model!W428/10^3,-'Assumptions (NG)'!V42*Model!W428/10^3)</f>
        <v>0.6491261203</v>
      </c>
      <c r="X652" s="160">
        <f>IF(Model!X436+Model!X437-Model!X432-Model!X435-X599+X547&gt;0,'Assumptions (NG)'!W41*(Model!X436+Model!X437-Model!X432-Model!X435-X599+X547)-'Assumptions (NG)'!W42*Model!X428/10^3,-'Assumptions (NG)'!W42*Model!X428/10^3)</f>
        <v>0.6573809105</v>
      </c>
      <c r="Y652" s="160">
        <f>IF(Model!Y436+Model!Y437-Model!Y432-Model!Y435-Y599+Y547&gt;0,'Assumptions (NG)'!X41*(Model!Y436+Model!Y437-Model!Y432-Model!Y435-Y599+Y547)-'Assumptions (NG)'!X42*Model!Y428/10^3,-'Assumptions (NG)'!X42*Model!Y428/10^3)</f>
        <v>0.6792400187</v>
      </c>
      <c r="Z652" s="160">
        <f>IF(Model!Z436+Model!Z437-Model!Z432-Model!Z435-Z599+Z547&gt;0,'Assumptions (NG)'!Y41*(Model!Z436+Model!Z437-Model!Z432-Model!Z435-Z599+Z547)-'Assumptions (NG)'!Y42*Model!Z428/10^3,-'Assumptions (NG)'!Y42*Model!Z428/10^3)</f>
        <v>0.6815046491</v>
      </c>
      <c r="AA652" s="160">
        <f>IF(Model!AA436+Model!AA437-Model!AA432-Model!AA435-AA599+AA547&gt;0,'Assumptions (NG)'!Z41*(Model!AA436+Model!AA437-Model!AA432-Model!AA435-AA599+AA547)-'Assumptions (NG)'!Z42*Model!AA428/10^3,-'Assumptions (NG)'!Z42*Model!AA428/10^3)</f>
        <v>0.6791134346</v>
      </c>
      <c r="AB652" s="160">
        <f>IF(Model!AB436+Model!AB437-Model!AB432-Model!AB435-AB599+AB547&gt;0,'Assumptions (NG)'!AA41*(Model!AB436+Model!AB437-Model!AB432-Model!AB435-AB599+AB547)-'Assumptions (NG)'!AA42*Model!AB428/10^3,-'Assumptions (NG)'!AA42*Model!AB428/10^3)</f>
        <v>0.6918117452</v>
      </c>
      <c r="AC652" s="160">
        <f>IF(Model!AC436+Model!AC437-Model!AC432-Model!AC435-AC599+AC547&gt;0,'Assumptions (NG)'!AB41*(Model!AC436+Model!AC437-Model!AC432-Model!AC435-AC599+AC547)-'Assumptions (NG)'!AB42*Model!AC428/10^3,-'Assumptions (NG)'!AB42*Model!AC428/10^3)</f>
        <v>0.7063303622</v>
      </c>
      <c r="AD652" s="160">
        <f>IF(Model!AD436+Model!AD437-Model!AD432-Model!AD435-AD599+AD547&gt;0,'Assumptions (NG)'!AC41*(Model!AD436+Model!AD437-Model!AD432-Model!AD435-AD599+AD547)-'Assumptions (NG)'!AC42*Model!AD428/10^3,-'Assumptions (NG)'!AC42*Model!AD428/10^3)</f>
        <v>0.7275953794</v>
      </c>
      <c r="AE652" s="160">
        <f>IF(Model!AE436+Model!AE437-Model!AE432-Model!AE435-AE599+AE547&gt;0,'Assumptions (NG)'!AD41*(Model!AE436+Model!AE437-Model!AE432-Model!AE435-AE599+AE547)-'Assumptions (NG)'!AD42*Model!AE428/10^3,-'Assumptions (NG)'!AD42*Model!AE428/10^3)</f>
        <v>0.7283943133</v>
      </c>
      <c r="AF652" s="160">
        <f>IF(Model!AF436+Model!AF437-Model!AF432-Model!AF435-AF599+AF547&gt;0,'Assumptions (NG)'!AE41*(Model!AF436+Model!AF437-Model!AF432-Model!AF435-AF599+AF547)-'Assumptions (NG)'!AE42*Model!AF428/10^3,-'Assumptions (NG)'!AE42*Model!AF428/10^3)</f>
        <v>0.7140777936</v>
      </c>
      <c r="AG652" s="160">
        <f>IF(Model!AG436+Model!AG437-Model!AG432-Model!AG435-AG599+AG547&gt;0,'Assumptions (NG)'!AF41*(Model!AG436+Model!AG437-Model!AG432-Model!AG435-AG599+AG547)-'Assumptions (NG)'!AF42*Model!AG428/10^3,-'Assumptions (NG)'!AF42*Model!AG428/10^3)</f>
        <v>0.7299208567</v>
      </c>
      <c r="AH652" s="160">
        <f>IF(Model!AH436+Model!AH437-Model!AH432-Model!AH435-AH599+AH547&gt;0,'Assumptions (NG)'!AG41*(Model!AH436+Model!AH437-Model!AH432-Model!AH435-AH599+AH547)-'Assumptions (NG)'!AG42*Model!AH428/10^3,-'Assumptions (NG)'!AG42*Model!AH428/10^3)</f>
        <v>0.7497122876</v>
      </c>
      <c r="AI652" s="160">
        <f>IF(Model!AI436+Model!AI437-Model!AI432-Model!AI435-AI599+AI547&gt;0,'Assumptions (NG)'!AH41*(Model!AI436+Model!AI437-Model!AI432-Model!AI435-AI599+AI547)-'Assumptions (NG)'!AH42*Model!AI428/10^3,-'Assumptions (NG)'!AH42*Model!AI428/10^3)</f>
        <v>0.7381816744</v>
      </c>
      <c r="AJ652" s="160">
        <f>IF(Model!AJ436+Model!AJ437-Model!AJ432-Model!AJ435-AJ599+AJ547&gt;0,'Assumptions (NG)'!AI41*(Model!AJ436+Model!AJ437-Model!AJ432-Model!AJ435-AJ599+AJ547)-'Assumptions (NG)'!AI42*Model!AJ428/10^3,-'Assumptions (NG)'!AI42*Model!AJ428/10^3)</f>
        <v>0.7396667383</v>
      </c>
      <c r="AK652" s="160">
        <f>IF(Model!AK436+Model!AK437-Model!AK432-Model!AK435-AK599+AK547&gt;0,'Assumptions (NG)'!AJ41*(Model!AK436+Model!AK437-Model!AK432-Model!AK435-AK599+AK547)-'Assumptions (NG)'!AJ42*Model!AK428/10^3,-'Assumptions (NG)'!AJ42*Model!AK428/10^3)</f>
        <v>0.7416568233</v>
      </c>
      <c r="AL652" s="160">
        <f>IF(Model!AL436+Model!AL437-Model!AL432-Model!AL435-AL599+AL547&gt;0,'Assumptions (NG)'!AK41*(Model!AL436+Model!AL437-Model!AL432-Model!AL435-AL599+AL547)-'Assumptions (NG)'!AK42*Model!AL428/10^3,-'Assumptions (NG)'!AK42*Model!AL428/10^3)</f>
        <v>0.7453921209</v>
      </c>
      <c r="AM652" s="160">
        <f>IF(Model!AM436+Model!AM437-Model!AM432-Model!AM435-AM599+AM547&gt;0,'Assumptions (NG)'!AL41*(Model!AM436+Model!AM437-Model!AM432-Model!AM435-AM599+AM547)-'Assumptions (NG)'!AL42*Model!AM428/10^3,-'Assumptions (NG)'!AL42*Model!AM428/10^3)</f>
        <v>0.7466804924</v>
      </c>
      <c r="AN652" s="160">
        <f>IF(Model!AN436+Model!AN437-Model!AN432-Model!AN435-AN599+AN547&gt;0,'Assumptions (NG)'!AM41*(Model!AN436+Model!AN437-Model!AN432-Model!AN435-AN599+AN547)-'Assumptions (NG)'!AM42*Model!AN428/10^3,-'Assumptions (NG)'!AM42*Model!AN428/10^3)</f>
        <v>0.7515767097</v>
      </c>
      <c r="AO652" s="160">
        <f>IF(Model!AO436+Model!AO437-Model!AO432-Model!AO435-AO599+AO547&gt;0,'Assumptions (NG)'!AN41*(Model!AO436+Model!AO437-Model!AO432-Model!AO435-AO599+AO547)-'Assumptions (NG)'!AN42*Model!AO428/10^3,-'Assumptions (NG)'!AN42*Model!AO428/10^3)</f>
        <v>0.5989328875</v>
      </c>
      <c r="AP652" s="160">
        <f>IF(Model!AP436+Model!AP437-Model!AP432-Model!AP435-AP599+AP547&gt;0,'Assumptions (NG)'!AO41*(Model!AP436+Model!AP437-Model!AP432-Model!AP435-AP599+AP547)-'Assumptions (NG)'!AO42*Model!AP428/10^3,-'Assumptions (NG)'!AO42*Model!AP428/10^3)</f>
        <v>0.4651729029</v>
      </c>
      <c r="AQ652" s="160">
        <f>IF(Model!AQ436+Model!AQ437-Model!AQ432-Model!AQ435-AQ599+AQ547&gt;0,'Assumptions (NG)'!AP41*(Model!AQ436+Model!AQ437-Model!AQ432-Model!AQ435-AQ599+AQ547)-'Assumptions (NG)'!AP42*Model!AQ428/10^3,-'Assumptions (NG)'!AP42*Model!AQ428/10^3)</f>
        <v>0.4304146345</v>
      </c>
      <c r="AR652" s="160">
        <f>IF(Model!AR436+Model!AR437-Model!AR432-Model!AR435-AR599+AR547&gt;0,'Assumptions (NG)'!AQ41*(Model!AR436+Model!AR437-Model!AR432-Model!AR435-AR599+AR547)-'Assumptions (NG)'!AQ42*Model!AR428/10^3,-'Assumptions (NG)'!AQ42*Model!AR428/10^3)</f>
        <v>0.4481472272</v>
      </c>
      <c r="AS652" s="160">
        <f>IF(Model!AS436+Model!AS437-Model!AS432-Model!AS435-AS599+AS547&gt;0,'Assumptions (NG)'!AR41*(Model!AS436+Model!AS437-Model!AS432-Model!AS435-AS599+AS547)-'Assumptions (NG)'!AR42*Model!AS428/10^3,-'Assumptions (NG)'!AR42*Model!AS428/10^3)</f>
        <v>0.4752689026</v>
      </c>
      <c r="AT652" s="160">
        <f>IF(Model!AT436+Model!AT437-Model!AT432-Model!AT435-AT599+AT547&gt;0,'Assumptions (NG)'!AS41*(Model!AT436+Model!AT437-Model!AT432-Model!AT435-AT599+AT547)-'Assumptions (NG)'!AS42*Model!AT428/10^3,-'Assumptions (NG)'!AS42*Model!AT428/10^3)</f>
        <v>0.4905577398</v>
      </c>
      <c r="AU652" s="160">
        <f>IF(Model!AU436+Model!AU437-Model!AU432-Model!AU435-AU599+AU547&gt;0,'Assumptions (NG)'!AT41*(Model!AU436+Model!AU437-Model!AU432-Model!AU435-AU599+AU547)-'Assumptions (NG)'!AT42*Model!AU428/10^3,-'Assumptions (NG)'!AT42*Model!AU428/10^3)</f>
        <v>0.5152414014</v>
      </c>
      <c r="AV652" s="160">
        <f>IF(Model!AV436+Model!AV437-Model!AV432-Model!AV435-AV599+AV547&gt;0,'Assumptions (NG)'!AU41*(Model!AV436+Model!AV437-Model!AV432-Model!AV435-AV599+AV547)-'Assumptions (NG)'!AU42*Model!AV428/10^3,-'Assumptions (NG)'!AU42*Model!AV428/10^3)</f>
        <v>0.5439423412</v>
      </c>
      <c r="AW652" s="160">
        <f>IF(Model!AW436+Model!AW437-Model!AW432-Model!AW435-AW599+AW547&gt;0,'Assumptions (NG)'!AV41*(Model!AW436+Model!AW437-Model!AW432-Model!AW435-AW599+AW547)-'Assumptions (NG)'!AV42*Model!AW428/10^3,-'Assumptions (NG)'!AV42*Model!AW428/10^3)</f>
        <v>0.5508289291</v>
      </c>
      <c r="AX652" s="160">
        <f>IF(Model!AX436+Model!AX437-Model!AX432-Model!AX435-AX599+AX547&gt;0,'Assumptions (NG)'!AW41*(Model!AX436+Model!AX437-Model!AX432-Model!AX435-AX599+AX547)-'Assumptions (NG)'!AW42*Model!AX428/10^3,-'Assumptions (NG)'!AW42*Model!AX428/10^3)</f>
        <v>0.5675860799</v>
      </c>
      <c r="AY652" s="160">
        <f>IF(Model!AY436+Model!AY437-Model!AY432-Model!AY435-AY599+AY547&gt;0,'Assumptions (NG)'!AX41*(Model!AY436+Model!AY437-Model!AY432-Model!AY435-AY599+AY547)-'Assumptions (NG)'!AX42*Model!AY428/10^3,-'Assumptions (NG)'!AX42*Model!AY428/10^3)</f>
        <v>0.6099978731</v>
      </c>
      <c r="AZ652" s="160">
        <f>IF(Model!AZ436+Model!AZ437-Model!AZ432-Model!AZ435-AZ599+AZ547&gt;0,'Assumptions (NG)'!AY41*(Model!AZ436+Model!AZ437-Model!AZ432-Model!AZ435-AZ599+AZ547)-'Assumptions (NG)'!AY42*Model!AZ428/10^3,-'Assumptions (NG)'!AY42*Model!AZ428/10^3)</f>
        <v>0.6285413863</v>
      </c>
      <c r="BA652" s="160">
        <f>IF(Model!BA436+Model!BA437-Model!BA432-Model!BA435-BA599+BA547&gt;0,'Assumptions (NG)'!AZ41*(Model!BA436+Model!BA437-Model!BA432-Model!BA435-BA599+BA547)-'Assumptions (NG)'!AZ42*Model!BA428/10^3,-'Assumptions (NG)'!AZ42*Model!BA428/10^3)</f>
        <v>0.6116556899</v>
      </c>
    </row>
    <row r="653" ht="15.75" customHeight="1">
      <c r="A653" s="207" t="s">
        <v>363</v>
      </c>
      <c r="B653" s="150" t="s">
        <v>364</v>
      </c>
      <c r="C653" s="154">
        <f>'Assumptions (NG)'!$V$40*C439/10^9+'Assumptions (NG)'!$V$39*C438/10^9</f>
        <v>0.09347756</v>
      </c>
      <c r="D653" s="154">
        <f>'Assumptions (NG)'!$V$40*D439/10^9+'Assumptions (NG)'!$V$39*D438/10^9</f>
        <v>0.04395684</v>
      </c>
      <c r="E653" s="154">
        <f>'Assumptions (NG)'!$V$40*E439/10^9+'Assumptions (NG)'!$V$39*E438/10^9</f>
        <v>0.9327328</v>
      </c>
      <c r="F653" s="154">
        <f>'Assumptions (NG)'!$V$40*F439/10^9+'Assumptions (NG)'!$V$39*F438/10^9</f>
        <v>0.47770432</v>
      </c>
      <c r="G653" s="154">
        <f>'Assumptions (NG)'!$V$40*G439/10^9+'Assumptions (NG)'!$V$39*G438/10^9</f>
        <v>0.15810428</v>
      </c>
      <c r="H653" s="154">
        <f>'Assumptions (NG)'!$V$40*H439/10^9+'Assumptions (NG)'!$V$39*H438/10^9</f>
        <v>0.0813744</v>
      </c>
      <c r="I653" s="154">
        <f>'Assumptions (NG)'!$V$40*I439/10^9+'Assumptions (NG)'!$V$39*I438/10^9</f>
        <v>0.03940544</v>
      </c>
      <c r="J653" s="154">
        <f>'Assumptions (NG)'!$V$40*J439/10^9+'Assumptions (NG)'!$V$39*J438/10^9</f>
        <v>0.1114406</v>
      </c>
      <c r="K653" s="154">
        <f>'Assumptions (NG)'!$V$40*K439/10^9+'Assumptions (NG)'!$V$39*K438/10^9</f>
        <v>0</v>
      </c>
      <c r="L653" s="154">
        <f>'Assumptions (NG)'!$V$40*L439/10^9+'Assumptions (NG)'!$V$39*L438/10^9</f>
        <v>0</v>
      </c>
      <c r="M653" s="154">
        <f>'Assumptions (NG)'!$V$40*M439/10^9+'Assumptions (NG)'!$V$39*M438/10^9</f>
        <v>0.1001392</v>
      </c>
      <c r="N653" s="154">
        <f>'Assumptions (NG)'!$V$40*N439/10^9+'Assumptions (NG)'!$V$39*N438/10^9</f>
        <v>0.00049844</v>
      </c>
      <c r="O653" s="154">
        <f>'Assumptions (NG)'!$V$40*O439/10^9+'Assumptions (NG)'!$V$39*O438/10^9</f>
        <v>0</v>
      </c>
      <c r="P653" s="154">
        <f>'Assumptions (NG)'!$V$40*P439/10^9+'Assumptions (NG)'!$V$39*P438/10^9</f>
        <v>0.0001496</v>
      </c>
      <c r="Q653" s="154">
        <f>'Assumptions (NG)'!$V$40*Q439/10^9+'Assumptions (NG)'!$V$39*Q438/10^9</f>
        <v>0.10392</v>
      </c>
      <c r="R653" s="154">
        <f>'Assumptions (NG)'!$V$40*R439/10^9+'Assumptions (NG)'!$V$39*R438/10^9</f>
        <v>0</v>
      </c>
      <c r="S653" s="154">
        <f>'Assumptions (NG)'!$V$40*S439/10^9+'Assumptions (NG)'!$V$39*S438/10^9</f>
        <v>0.01260332</v>
      </c>
      <c r="T653" s="154">
        <f>'Assumptions (NG)'!$V$40*T439/10^9+'Assumptions (NG)'!$V$39*T438/10^9</f>
        <v>0</v>
      </c>
      <c r="U653" s="154">
        <f>'Assumptions (NG)'!$V$40*U439/10^9+'Assumptions (NG)'!$V$39*U438/10^9</f>
        <v>0</v>
      </c>
      <c r="V653" s="154">
        <f>'Assumptions (NG)'!$V$40*V439/10^9+'Assumptions (NG)'!$V$39*V438/10^9</f>
        <v>0</v>
      </c>
      <c r="W653" s="154">
        <f>'Assumptions (NG)'!$V$40*W439/10^9+'Assumptions (NG)'!$V$39*W438/10^9</f>
        <v>0</v>
      </c>
      <c r="X653" s="154">
        <f>'Assumptions (NG)'!$V$40*X439/10^9+'Assumptions (NG)'!$V$39*X438/10^9</f>
        <v>0.2019535526</v>
      </c>
      <c r="Y653" s="154">
        <f>'Assumptions (NG)'!$V$40*Y439/10^9+'Assumptions (NG)'!$V$39*Y438/10^9</f>
        <v>0.00341163163</v>
      </c>
      <c r="Z653" s="154">
        <f>'Assumptions (NG)'!$V$40*Z439/10^9+'Assumptions (NG)'!$V$39*Z438/10^9</f>
        <v>0.00685515163</v>
      </c>
      <c r="AA653" s="154">
        <f>'Assumptions (NG)'!$V$40*AA439/10^9+'Assumptions (NG)'!$V$39*AA438/10^9</f>
        <v>0.0009364316295</v>
      </c>
      <c r="AB653" s="154">
        <f>'Assumptions (NG)'!$V$40*AB439/10^9+'Assumptions (NG)'!$V$39*AB438/10^9</f>
        <v>0.00985667163</v>
      </c>
      <c r="AC653" s="154">
        <f>'Assumptions (NG)'!$V$40*AC439/10^9+'Assumptions (NG)'!$V$39*AC438/10^9</f>
        <v>0.0007684716295</v>
      </c>
      <c r="AD653" s="154">
        <f>'Assumptions (NG)'!$V$40*AD439/10^9+'Assumptions (NG)'!$V$39*AD438/10^9</f>
        <v>0.00196527163</v>
      </c>
      <c r="AE653" s="154">
        <f>'Assumptions (NG)'!$V$40*AE439/10^9+'Assumptions (NG)'!$V$39*AE438/10^9</f>
        <v>0.00126555163</v>
      </c>
      <c r="AF653" s="154">
        <f>'Assumptions (NG)'!$V$40*AF439/10^9+'Assumptions (NG)'!$V$39*AF438/10^9</f>
        <v>0.0007684716295</v>
      </c>
      <c r="AG653" s="154">
        <f>'Assumptions (NG)'!$V$40*AG439/10^9+'Assumptions (NG)'!$V$39*AG438/10^9</f>
        <v>0.0007684716295</v>
      </c>
      <c r="AH653" s="154">
        <f>'Assumptions (NG)'!$V$40*AH439/10^9+'Assumptions (NG)'!$V$39*AH438/10^9</f>
        <v>0.0007684716295</v>
      </c>
      <c r="AI653" s="154">
        <f>'Assumptions (NG)'!$V$40*AI439/10^9+'Assumptions (NG)'!$V$39*AI438/10^9</f>
        <v>0.00502527163</v>
      </c>
      <c r="AJ653" s="154">
        <f>'Assumptions (NG)'!$V$40*AJ439/10^9+'Assumptions (NG)'!$V$39*AJ438/10^9</f>
        <v>0.0007684716295</v>
      </c>
      <c r="AK653" s="154">
        <f>'Assumptions (NG)'!$V$40*AK439/10^9+'Assumptions (NG)'!$V$39*AK438/10^9</f>
        <v>0.0007684716295</v>
      </c>
      <c r="AL653" s="154">
        <f>'Assumptions (NG)'!$V$40*AL439/10^9+'Assumptions (NG)'!$V$39*AL438/10^9</f>
        <v>0.00109283163</v>
      </c>
      <c r="AM653" s="154">
        <f>'Assumptions (NG)'!$V$40*AM439/10^9+'Assumptions (NG)'!$V$39*AM438/10^9</f>
        <v>0.04898832691</v>
      </c>
      <c r="AN653" s="154">
        <f>'Assumptions (NG)'!$V$40*AN439/10^9+'Assumptions (NG)'!$V$39*AN438/10^9</f>
        <v>0.03359267265</v>
      </c>
      <c r="AO653" s="154">
        <f>'Assumptions (NG)'!$V$40*AO439/10^9+'Assumptions (NG)'!$V$39*AO438/10^9</f>
        <v>0.9243147926</v>
      </c>
      <c r="AP653" s="154">
        <f>'Assumptions (NG)'!$V$40*AP439/10^9+'Assumptions (NG)'!$V$39*AP438/10^9</f>
        <v>0.4722347926</v>
      </c>
      <c r="AQ653" s="154">
        <f>'Assumptions (NG)'!$V$40*AQ439/10^9+'Assumptions (NG)'!$V$39*AQ438/10^9</f>
        <v>0.1540681926</v>
      </c>
      <c r="AR653" s="154">
        <f>'Assumptions (NG)'!$V$40*AR439/10^9+'Assumptions (NG)'!$V$39*AR438/10^9</f>
        <v>0.07559479265</v>
      </c>
      <c r="AS653" s="154">
        <f>'Assumptions (NG)'!$V$40*AS439/10^9+'Assumptions (NG)'!$V$39*AS438/10^9</f>
        <v>0.03367479265</v>
      </c>
      <c r="AT653" s="154">
        <f>'Assumptions (NG)'!$V$40*AT439/10^9+'Assumptions (NG)'!$V$39*AT438/10^9</f>
        <v>0.1036107926</v>
      </c>
      <c r="AU653" s="154">
        <f>'Assumptions (NG)'!$V$40*AU439/10^9+'Assumptions (NG)'!$V$39*AU438/10^9</f>
        <v>0.0007684716295</v>
      </c>
      <c r="AV653" s="154">
        <f>'Assumptions (NG)'!$V$40*AV439/10^9+'Assumptions (NG)'!$V$39*AV438/10^9</f>
        <v>0.0009384716295</v>
      </c>
      <c r="AW653" s="154">
        <f>'Assumptions (NG)'!$V$40*AW439/10^9+'Assumptions (NG)'!$V$39*AW438/10^9</f>
        <v>0.08343127469</v>
      </c>
      <c r="AX653" s="154">
        <f>'Assumptions (NG)'!$V$40*AX439/10^9+'Assumptions (NG)'!$V$39*AX438/10^9</f>
        <v>0.00285403163</v>
      </c>
      <c r="AY653" s="154">
        <f>'Assumptions (NG)'!$V$40*AY439/10^9+'Assumptions (NG)'!$V$39*AY438/10^9</f>
        <v>0.00104863163</v>
      </c>
      <c r="AZ653" s="154">
        <f>'Assumptions (NG)'!$V$40*AZ439/10^9+'Assumptions (NG)'!$V$39*AZ438/10^9</f>
        <v>0.00241883163</v>
      </c>
      <c r="BA653" s="154">
        <f>'Assumptions (NG)'!$V$40*BA439/10^9+'Assumptions (NG)'!$V$39*BA438/10^9</f>
        <v>0.0843353157</v>
      </c>
      <c r="BB653" s="154"/>
      <c r="BC653" s="154"/>
      <c r="BD653" s="154"/>
      <c r="BE653" s="154"/>
      <c r="BF653" s="154"/>
    </row>
    <row r="654" ht="15.75" customHeight="1">
      <c r="A654" s="207" t="s">
        <v>399</v>
      </c>
      <c r="B654" s="150" t="s">
        <v>364</v>
      </c>
      <c r="C654" s="183">
        <f>C434*10^15/'Assumptions (NG)'!$V$34*'Assumptions (NG)'!$V$38/10^6</f>
        <v>28.01769592</v>
      </c>
      <c r="D654" s="183">
        <f>D434*10^15/'Assumptions (NG)'!$V$34*'Assumptions (NG)'!$V$38/10^6</f>
        <v>23.79273803</v>
      </c>
      <c r="E654" s="183">
        <f>E434*10^15/'Assumptions (NG)'!$V$34*'Assumptions (NG)'!$V$38/10^6</f>
        <v>25.75600492</v>
      </c>
      <c r="F654" s="183">
        <f>F434*10^15/'Assumptions (NG)'!$V$34*'Assumptions (NG)'!$V$38/10^6</f>
        <v>24.01216261</v>
      </c>
      <c r="G654" s="183">
        <f>G434*10^15/'Assumptions (NG)'!$V$34*'Assumptions (NG)'!$V$38/10^6</f>
        <v>22.50737792</v>
      </c>
      <c r="H654" s="183">
        <f>H434*10^15/'Assumptions (NG)'!$V$34*'Assumptions (NG)'!$V$38/10^6</f>
        <v>21.5618037</v>
      </c>
      <c r="I654" s="183">
        <f>I434*10^15/'Assumptions (NG)'!$V$34*'Assumptions (NG)'!$V$38/10^6</f>
        <v>21.55647244</v>
      </c>
      <c r="J654" s="183">
        <f>J434*10^15/'Assumptions (NG)'!$V$34*'Assumptions (NG)'!$V$38/10^6</f>
        <v>21.15729291</v>
      </c>
      <c r="K654" s="183">
        <f>K434*10^15/'Assumptions (NG)'!$V$34*'Assumptions (NG)'!$V$38/10^6</f>
        <v>22.03420115</v>
      </c>
      <c r="L654" s="183">
        <f>L434*10^15/'Assumptions (NG)'!$V$34*'Assumptions (NG)'!$V$38/10^6</f>
        <v>22.78514532</v>
      </c>
      <c r="M654" s="183">
        <f>M434*10^15/'Assumptions (NG)'!$V$34*'Assumptions (NG)'!$V$38/10^6</f>
        <v>26.43077099</v>
      </c>
      <c r="N654" s="183">
        <f>N434*10^15/'Assumptions (NG)'!$V$34*'Assumptions (NG)'!$V$38/10^6</f>
        <v>28.50066826</v>
      </c>
      <c r="O654" s="183">
        <f>O434*10^15/'Assumptions (NG)'!$V$34*'Assumptions (NG)'!$V$38/10^6</f>
        <v>31.4419112</v>
      </c>
      <c r="P654" s="183">
        <f>P434*10^15/'Assumptions (NG)'!$V$34*'Assumptions (NG)'!$V$38/10^6</f>
        <v>26.34345859</v>
      </c>
      <c r="Q654" s="183">
        <f>Q434*10^15/'Assumptions (NG)'!$V$34*'Assumptions (NG)'!$V$38/10^6</f>
        <v>26.76080003</v>
      </c>
      <c r="R654" s="183">
        <f>R434*10^15/'Assumptions (NG)'!$V$34*'Assumptions (NG)'!$V$38/10^6</f>
        <v>33.04663266</v>
      </c>
      <c r="S654" s="183">
        <f>S434*10^15/'Assumptions (NG)'!$V$34*'Assumptions (NG)'!$V$38/10^6</f>
        <v>35.30708831</v>
      </c>
      <c r="T654" s="183">
        <f>T434*10^15/'Assumptions (NG)'!$V$34*'Assumptions (NG)'!$V$38/10^6</f>
        <v>31.47673885</v>
      </c>
      <c r="U654" s="183">
        <f>U434*10^15/'Assumptions (NG)'!$V$34*'Assumptions (NG)'!$V$38/10^6</f>
        <v>33.33040734</v>
      </c>
      <c r="V654" s="183">
        <f>V434*10^15/'Assumptions (NG)'!$V$34*'Assumptions (NG)'!$V$38/10^6</f>
        <v>32.65624517</v>
      </c>
      <c r="W654" s="183">
        <f>W434*10^15/'Assumptions (NG)'!$V$34*'Assumptions (NG)'!$V$38/10^6</f>
        <v>31.982083</v>
      </c>
      <c r="X654" s="183">
        <f>X434*10^15/'Assumptions (NG)'!$V$34*'Assumptions (NG)'!$V$38/10^6</f>
        <v>30.80405614</v>
      </c>
      <c r="Y654" s="183">
        <f>Y434*10^15/'Assumptions (NG)'!$V$34*'Assumptions (NG)'!$V$38/10^6</f>
        <v>29.64796133</v>
      </c>
      <c r="Z654" s="183">
        <f>Z434*10^15/'Assumptions (NG)'!$V$34*'Assumptions (NG)'!$V$38/10^6</f>
        <v>28.51379857</v>
      </c>
      <c r="AA654" s="183">
        <f>AA434*10^15/'Assumptions (NG)'!$V$34*'Assumptions (NG)'!$V$38/10^6</f>
        <v>27.40156786</v>
      </c>
      <c r="AB654" s="183">
        <f>AB434*10^15/'Assumptions (NG)'!$V$34*'Assumptions (NG)'!$V$38/10^6</f>
        <v>26.3112692</v>
      </c>
      <c r="AC654" s="183">
        <f>AC434*10^15/'Assumptions (NG)'!$V$34*'Assumptions (NG)'!$V$38/10^6</f>
        <v>25.24290259</v>
      </c>
      <c r="AD654" s="183">
        <f>AD434*10^15/'Assumptions (NG)'!$V$34*'Assumptions (NG)'!$V$38/10^6</f>
        <v>24.19646803</v>
      </c>
      <c r="AE654" s="183">
        <f>AE434*10^15/'Assumptions (NG)'!$V$34*'Assumptions (NG)'!$V$38/10^6</f>
        <v>23.75839949</v>
      </c>
      <c r="AF654" s="183">
        <f>AF434*10^15/'Assumptions (NG)'!$V$34*'Assumptions (NG)'!$V$38/10^6</f>
        <v>23.32033095</v>
      </c>
      <c r="AG654" s="183">
        <f>AG434*10^15/'Assumptions (NG)'!$V$34*'Assumptions (NG)'!$V$38/10^6</f>
        <v>22.88226241</v>
      </c>
      <c r="AH654" s="183">
        <f>AH434*10^15/'Assumptions (NG)'!$V$34*'Assumptions (NG)'!$V$38/10^6</f>
        <v>22.44419387</v>
      </c>
      <c r="AI654" s="183">
        <f>AI434*10^15/'Assumptions (NG)'!$V$34*'Assumptions (NG)'!$V$38/10^6</f>
        <v>22.00612533</v>
      </c>
      <c r="AJ654" s="183">
        <f>AJ434*10^15/'Assumptions (NG)'!$V$34*'Assumptions (NG)'!$V$38/10^6</f>
        <v>21.56805679</v>
      </c>
      <c r="AK654" s="183">
        <f>AK434*10^15/'Assumptions (NG)'!$V$34*'Assumptions (NG)'!$V$38/10^6</f>
        <v>21.12998825</v>
      </c>
      <c r="AL654" s="183">
        <f>AL434*10^15/'Assumptions (NG)'!$V$34*'Assumptions (NG)'!$V$38/10^6</f>
        <v>20.69191971</v>
      </c>
      <c r="AM654" s="183">
        <f>AM434*10^15/'Assumptions (NG)'!$V$34*'Assumptions (NG)'!$V$38/10^6</f>
        <v>20.25385117</v>
      </c>
      <c r="AN654" s="183">
        <f>AN434*10^15/'Assumptions (NG)'!$V$34*'Assumptions (NG)'!$V$38/10^6</f>
        <v>19.81578263</v>
      </c>
      <c r="AO654" s="183">
        <f>AO434*10^15/'Assumptions (NG)'!$V$34*'Assumptions (NG)'!$V$38/10^6</f>
        <v>19.37771409</v>
      </c>
      <c r="AP654" s="183">
        <f>AP434*10^15/'Assumptions (NG)'!$V$34*'Assumptions (NG)'!$V$38/10^6</f>
        <v>18.93964555</v>
      </c>
      <c r="AQ654" s="183">
        <f>AQ434*10^15/'Assumptions (NG)'!$V$34*'Assumptions (NG)'!$V$38/10^6</f>
        <v>18.50157701</v>
      </c>
      <c r="AR654" s="183">
        <f>AR434*10^15/'Assumptions (NG)'!$V$34*'Assumptions (NG)'!$V$38/10^6</f>
        <v>18.06350847</v>
      </c>
      <c r="AS654" s="183">
        <f>AS434*10^15/'Assumptions (NG)'!$V$34*'Assumptions (NG)'!$V$38/10^6</f>
        <v>17.62543993</v>
      </c>
      <c r="AT654" s="183">
        <f>AT434*10^15/'Assumptions (NG)'!$V$34*'Assumptions (NG)'!$V$38/10^6</f>
        <v>17.18737139</v>
      </c>
      <c r="AU654" s="183">
        <f>AU434*10^15/'Assumptions (NG)'!$V$34*'Assumptions (NG)'!$V$38/10^6</f>
        <v>16.74930285</v>
      </c>
      <c r="AV654" s="183">
        <f>AV434*10^15/'Assumptions (NG)'!$V$34*'Assumptions (NG)'!$V$38/10^6</f>
        <v>16.31123431</v>
      </c>
      <c r="AW654" s="183">
        <f>AW434*10^15/'Assumptions (NG)'!$V$34*'Assumptions (NG)'!$V$38/10^6</f>
        <v>15.87316577</v>
      </c>
      <c r="AX654" s="183">
        <f>AX434*10^15/'Assumptions (NG)'!$V$34*'Assumptions (NG)'!$V$38/10^6</f>
        <v>15.43509723</v>
      </c>
      <c r="AY654" s="183">
        <f>AY434*10^15/'Assumptions (NG)'!$V$34*'Assumptions (NG)'!$V$38/10^6</f>
        <v>14.99702869</v>
      </c>
      <c r="AZ654" s="183">
        <f>AZ434*10^15/'Assumptions (NG)'!$V$34*'Assumptions (NG)'!$V$38/10^6</f>
        <v>14.55896015</v>
      </c>
      <c r="BA654" s="183">
        <f>BA434*10^15/'Assumptions (NG)'!$V$34*'Assumptions (NG)'!$V$38/10^6</f>
        <v>14.12089161</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0.812807</v>
      </c>
      <c r="D656" s="229">
        <f>sum('Assumptions (NG non-electricity'!C3,'Assumptions (NG non-electricity'!C6)+'Assumptions (NG non-electricity'!C7*'Assumptions (NG non-electricity'!C9</f>
        <v>0.6929675</v>
      </c>
      <c r="E656" s="229">
        <f>sum('Assumptions (NG non-electricity'!D3,'Assumptions (NG non-electricity'!D6)+'Assumptions (NG non-electricity'!D7*'Assumptions (NG non-electricity'!D9</f>
        <v>0.7189895</v>
      </c>
      <c r="F656" s="229">
        <f>sum('Assumptions (NG non-electricity'!E3,'Assumptions (NG non-electricity'!E6)+'Assumptions (NG non-electricity'!E7*'Assumptions (NG non-electricity'!E9</f>
        <v>0.697388</v>
      </c>
      <c r="G656" s="229">
        <f>sum('Assumptions (NG non-electricity'!F3,'Assumptions (NG non-electricity'!F6)+'Assumptions (NG non-electricity'!F7*'Assumptions (NG non-electricity'!F9</f>
        <v>0.6987285</v>
      </c>
      <c r="H656" s="229">
        <f>sum('Assumptions (NG non-electricity'!G3,'Assumptions (NG non-electricity'!G6)+'Assumptions (NG non-electricity'!G7*'Assumptions (NG non-electricity'!G9</f>
        <v>0.6612045</v>
      </c>
      <c r="I656" s="229">
        <f>sum('Assumptions (NG non-electricity'!H3,'Assumptions (NG non-electricity'!H6)+'Assumptions (NG non-electricity'!H7*'Assumptions (NG non-electricity'!H9</f>
        <v>0.6864895</v>
      </c>
      <c r="J656" s="229">
        <f>sum('Assumptions (NG non-electricity'!I3,'Assumptions (NG non-electricity'!I6)+'Assumptions (NG non-electricity'!I7*'Assumptions (NG non-electricity'!I9</f>
        <v>0.7137545</v>
      </c>
      <c r="K656" s="229">
        <f>sum('Assumptions (NG non-electricity'!J3,'Assumptions (NG non-electricity'!J6)+'Assumptions (NG non-electricity'!J7*'Assumptions (NG non-electricity'!J9</f>
        <v>0.684059</v>
      </c>
      <c r="L656" s="229">
        <f>sum('Assumptions (NG non-electricity'!K3,'Assumptions (NG non-electricity'!K6)+'Assumptions (NG non-electricity'!K7*'Assumptions (NG non-electricity'!K9</f>
        <v>0.6602895</v>
      </c>
      <c r="M656" s="229">
        <f>sum('Assumptions (NG non-electricity'!L3,'Assumptions (NG non-electricity'!L6)+'Assumptions (NG non-electricity'!L7*'Assumptions (NG non-electricity'!L9</f>
        <v>0.738165</v>
      </c>
      <c r="N656" s="229">
        <f>sum('Assumptions (NG non-electricity'!M3,'Assumptions (NG non-electricity'!M6)+'Assumptions (NG non-electricity'!M7*'Assumptions (NG non-electricity'!M9</f>
        <v>0.7466445</v>
      </c>
      <c r="O656" s="229">
        <f>sum('Assumptions (NG non-electricity'!N3,'Assumptions (NG non-electricity'!N6)+'Assumptions (NG non-electricity'!N7*'Assumptions (NG non-electricity'!N9</f>
        <v>0.7466445</v>
      </c>
      <c r="P656" s="229">
        <f>sum('Assumptions (NG non-electricity'!O3,'Assumptions (NG non-electricity'!O6)+'Assumptions (NG non-electricity'!O7*'Assumptions (NG non-electricity'!O9</f>
        <v>0.7642045</v>
      </c>
      <c r="Q656" s="229">
        <f>sum('Assumptions (NG non-electricity'!P3,'Assumptions (NG non-electricity'!P6)+'Assumptions (NG non-electricity'!P7*'Assumptions (NG non-electricity'!P9</f>
        <v>0.7887205</v>
      </c>
      <c r="R656" s="229">
        <f>sum('Assumptions (NG non-electricity'!Q3,'Assumptions (NG non-electricity'!Q6)+'Assumptions (NG non-electricity'!Q7*'Assumptions (NG non-electricity'!Q9</f>
        <v>0.7650175</v>
      </c>
      <c r="S656" s="229">
        <f>sum('Assumptions (NG non-electricity'!R3,'Assumptions (NG non-electricity'!R6)+'Assumptions (NG non-electricity'!R7*'Assumptions (NG non-electricity'!R9</f>
        <v>0.7975365</v>
      </c>
      <c r="T656" s="229">
        <f>sum('Assumptions (NG non-electricity'!S3,'Assumptions (NG non-electricity'!S6)+'Assumptions (NG non-electricity'!S7*'Assumptions (NG non-electricity'!S9</f>
        <v>0.8243668442</v>
      </c>
      <c r="U656" s="229">
        <f>sum('Assumptions (NG non-electricity'!T3,'Assumptions (NG non-electricity'!T6)+'Assumptions (NG non-electricity'!T7*'Assumptions (NG non-electricity'!T9</f>
        <v>0.8322692141</v>
      </c>
      <c r="V656" s="229">
        <f>sum('Assumptions (NG non-electricity'!U3,'Assumptions (NG non-electricity'!U6)+'Assumptions (NG non-electricity'!U7*'Assumptions (NG non-electricity'!U9</f>
        <v>0.840171584</v>
      </c>
      <c r="W656" s="229">
        <f>sum('Assumptions (NG non-electricity'!V3,'Assumptions (NG non-electricity'!V6)+'Assumptions (NG non-electricity'!V7*'Assumptions (NG non-electricity'!V9</f>
        <v>0.8480739539</v>
      </c>
      <c r="X656" s="229">
        <f>sum('Assumptions (NG non-electricity'!W3,'Assumptions (NG non-electricity'!W6)+'Assumptions (NG non-electricity'!W7*'Assumptions (NG non-electricity'!W9</f>
        <v>0.8559763238</v>
      </c>
      <c r="Y656" s="229">
        <f>sum('Assumptions (NG non-electricity'!X3,'Assumptions (NG non-electricity'!X6)+'Assumptions (NG non-electricity'!X7*'Assumptions (NG non-electricity'!X9</f>
        <v>0.8638786937</v>
      </c>
      <c r="Z656" s="229">
        <f>sum('Assumptions (NG non-electricity'!Y3,'Assumptions (NG non-electricity'!Y6)+'Assumptions (NG non-electricity'!Y7*'Assumptions (NG non-electricity'!Y9</f>
        <v>0.8717810636</v>
      </c>
      <c r="AA656" s="229">
        <f>sum('Assumptions (NG non-electricity'!Z3,'Assumptions (NG non-electricity'!Z6)+'Assumptions (NG non-electricity'!Z7*'Assumptions (NG non-electricity'!Z9</f>
        <v>0.8796834335</v>
      </c>
      <c r="AB656" s="229">
        <f>sum('Assumptions (NG non-electricity'!AA3,'Assumptions (NG non-electricity'!AA6)+'Assumptions (NG non-electricity'!AA7*'Assumptions (NG non-electricity'!AA9</f>
        <v>0.8875858034</v>
      </c>
      <c r="AC656" s="229">
        <f>sum('Assumptions (NG non-electricity'!AB3,'Assumptions (NG non-electricity'!AB6)+'Assumptions (NG non-electricity'!AB7*'Assumptions (NG non-electricity'!AB9</f>
        <v>0.8954881733</v>
      </c>
      <c r="AD656" s="229">
        <f>sum('Assumptions (NG non-electricity'!AC3,'Assumptions (NG non-electricity'!AC6)+'Assumptions (NG non-electricity'!AC7*'Assumptions (NG non-electricity'!AC9</f>
        <v>0.9033905433</v>
      </c>
      <c r="AE656" s="229">
        <f>sum('Assumptions (NG non-electricity'!AD3,'Assumptions (NG non-electricity'!AD6)+'Assumptions (NG non-electricity'!AD7*'Assumptions (NG non-electricity'!AD9</f>
        <v>0.9112929132</v>
      </c>
      <c r="AF656" s="229">
        <f>sum('Assumptions (NG non-electricity'!AE3,'Assumptions (NG non-electricity'!AE6)+'Assumptions (NG non-electricity'!AE7*'Assumptions (NG non-electricity'!AE9</f>
        <v>0.9191952831</v>
      </c>
      <c r="AG656" s="229">
        <f>sum('Assumptions (NG non-electricity'!AF3,'Assumptions (NG non-electricity'!AF6)+'Assumptions (NG non-electricity'!AF7*'Assumptions (NG non-electricity'!AF9</f>
        <v>0.927097653</v>
      </c>
      <c r="AH656" s="229">
        <f>sum('Assumptions (NG non-electricity'!AG3,'Assumptions (NG non-electricity'!AG6)+'Assumptions (NG non-electricity'!AG7*'Assumptions (NG non-electricity'!AG9</f>
        <v>0.9350000229</v>
      </c>
      <c r="AI656" s="229">
        <f>sum('Assumptions (NG non-electricity'!AH3,'Assumptions (NG non-electricity'!AH6)+'Assumptions (NG non-electricity'!AH7*'Assumptions (NG non-electricity'!AH9</f>
        <v>0.9429023928</v>
      </c>
      <c r="AJ656" s="229">
        <f>sum('Assumptions (NG non-electricity'!AI3,'Assumptions (NG non-electricity'!AI6)+'Assumptions (NG non-electricity'!AI7*'Assumptions (NG non-electricity'!AI9</f>
        <v>0.9508047627</v>
      </c>
      <c r="AK656" s="229">
        <f>sum('Assumptions (NG non-electricity'!AJ3,'Assumptions (NG non-electricity'!AJ6)+'Assumptions (NG non-electricity'!AJ7*'Assumptions (NG non-electricity'!AJ9</f>
        <v>0.9587071326</v>
      </c>
      <c r="AL656" s="229">
        <f>sum('Assumptions (NG non-electricity'!AK3,'Assumptions (NG non-electricity'!AK6)+'Assumptions (NG non-electricity'!AK7*'Assumptions (NG non-electricity'!AK9</f>
        <v>0.9666095025</v>
      </c>
      <c r="AM656" s="229">
        <f>sum('Assumptions (NG non-electricity'!AL3,'Assumptions (NG non-electricity'!AL6)+'Assumptions (NG non-electricity'!AL7*'Assumptions (NG non-electricity'!AL9</f>
        <v>0.9745118724</v>
      </c>
      <c r="AN656" s="229">
        <f>sum('Assumptions (NG non-electricity'!AM3,'Assumptions (NG non-electricity'!AM6)+'Assumptions (NG non-electricity'!AM7*'Assumptions (NG non-electricity'!AM9</f>
        <v>0.9824142423</v>
      </c>
      <c r="AO656" s="229">
        <f>sum('Assumptions (NG non-electricity'!AN3,'Assumptions (NG non-electricity'!AN6)+'Assumptions (NG non-electricity'!AN7*'Assumptions (NG non-electricity'!AN9</f>
        <v>0.9903166122</v>
      </c>
      <c r="AP656" s="229">
        <f>sum('Assumptions (NG non-electricity'!AO3,'Assumptions (NG non-electricity'!AO6)+'Assumptions (NG non-electricity'!AO7*'Assumptions (NG non-electricity'!AO9</f>
        <v>0.9982189821</v>
      </c>
      <c r="AQ656" s="229">
        <f>sum('Assumptions (NG non-electricity'!AP3,'Assumptions (NG non-electricity'!AP6)+'Assumptions (NG non-electricity'!AP7*'Assumptions (NG non-electricity'!AP9</f>
        <v>1.006121352</v>
      </c>
      <c r="AR656" s="229">
        <f>sum('Assumptions (NG non-electricity'!AQ3,'Assumptions (NG non-electricity'!AQ6)+'Assumptions (NG non-electricity'!AQ7*'Assumptions (NG non-electricity'!AQ9</f>
        <v>1.014023722</v>
      </c>
      <c r="AS656" s="229">
        <f>sum('Assumptions (NG non-electricity'!AR3,'Assumptions (NG non-electricity'!AR6)+'Assumptions (NG non-electricity'!AR7*'Assumptions (NG non-electricity'!AR9</f>
        <v>1.021926092</v>
      </c>
      <c r="AT656" s="229">
        <f>sum('Assumptions (NG non-electricity'!AS3,'Assumptions (NG non-electricity'!AS6)+'Assumptions (NG non-electricity'!AS7*'Assumptions (NG non-electricity'!AS9</f>
        <v>1.029828462</v>
      </c>
      <c r="AU656" s="229">
        <f>sum('Assumptions (NG non-electricity'!AT3,'Assumptions (NG non-electricity'!AT6)+'Assumptions (NG non-electricity'!AT7*'Assumptions (NG non-electricity'!AT9</f>
        <v>1.037730832</v>
      </c>
      <c r="AV656" s="229">
        <f>sum('Assumptions (NG non-electricity'!AU3,'Assumptions (NG non-electricity'!AU6)+'Assumptions (NG non-electricity'!AU7*'Assumptions (NG non-electricity'!AU9</f>
        <v>1.045633202</v>
      </c>
      <c r="AW656" s="229">
        <f>sum('Assumptions (NG non-electricity'!AV3,'Assumptions (NG non-electricity'!AV6)+'Assumptions (NG non-electricity'!AV7*'Assumptions (NG non-electricity'!AV9</f>
        <v>1.053535571</v>
      </c>
      <c r="AX656" s="229">
        <f>sum('Assumptions (NG non-electricity'!AW3,'Assumptions (NG non-electricity'!AW6)+'Assumptions (NG non-electricity'!AW7*'Assumptions (NG non-electricity'!AW9</f>
        <v>1.061437941</v>
      </c>
      <c r="AY656" s="229">
        <f>sum('Assumptions (NG non-electricity'!AX3,'Assumptions (NG non-electricity'!AX6)+'Assumptions (NG non-electricity'!AX7*'Assumptions (NG non-electricity'!AX9</f>
        <v>1.069340311</v>
      </c>
      <c r="AZ656" s="229">
        <f>sum('Assumptions (NG non-electricity'!AY3,'Assumptions (NG non-electricity'!AY6)+'Assumptions (NG non-electricity'!AY7*'Assumptions (NG non-electricity'!AY9</f>
        <v>1.077242681</v>
      </c>
      <c r="BA656" s="229">
        <f>sum('Assumptions (NG non-electricity'!AZ3,'Assumptions (NG non-electricity'!AZ6)+'Assumptions (NG non-electricity'!AZ7*'Assumptions (NG non-electricity'!AZ9</f>
        <v>1.085145051</v>
      </c>
    </row>
    <row r="657" ht="15.75" customHeight="1">
      <c r="A657" s="186" t="s">
        <v>402</v>
      </c>
      <c r="B657" s="150" t="s">
        <v>392</v>
      </c>
      <c r="C657" s="229">
        <f>sum('Assumptions (NG non-electricity'!B3,'Assumptions (NG non-electricity'!B6)</f>
        <v>0.157211</v>
      </c>
      <c r="D657" s="229">
        <f>sum('Assumptions (NG non-electricity'!C3,'Assumptions (NG non-electricity'!C6)</f>
        <v>0.145516</v>
      </c>
      <c r="E657" s="229">
        <f>sum('Assumptions (NG non-electricity'!D3,'Assumptions (NG non-electricity'!D6)</f>
        <v>0.150905</v>
      </c>
      <c r="F657" s="229">
        <f>sum('Assumptions (NG non-electricity'!E3,'Assumptions (NG non-electricity'!E6)</f>
        <v>0.146686</v>
      </c>
      <c r="G657" s="229">
        <f>sum('Assumptions (NG non-electricity'!F3,'Assumptions (NG non-electricity'!F6)</f>
        <v>0.13481</v>
      </c>
      <c r="H657" s="229">
        <f>sum('Assumptions (NG non-electricity'!G3,'Assumptions (NG non-electricity'!G6)</f>
        <v>0.134914</v>
      </c>
      <c r="I657" s="229">
        <f>sum('Assumptions (NG non-electricity'!H3,'Assumptions (NG non-electricity'!H6)</f>
        <v>0.122516</v>
      </c>
      <c r="J657" s="229">
        <f>sum('Assumptions (NG non-electricity'!I3,'Assumptions (NG non-electricity'!I6)</f>
        <v>0.128638</v>
      </c>
      <c r="K657" s="229">
        <f>sum('Assumptions (NG non-electricity'!J3,'Assumptions (NG non-electricity'!J6)</f>
        <v>0.135513</v>
      </c>
      <c r="L657" s="229">
        <f>sum('Assumptions (NG non-electricity'!K3,'Assumptions (NG non-electricity'!K6)</f>
        <v>0.132342</v>
      </c>
      <c r="M657" s="229">
        <f>sum('Assumptions (NG non-electricity'!L3,'Assumptions (NG non-electricity'!L6)</f>
        <v>0.15132</v>
      </c>
      <c r="N657" s="229">
        <f>sum('Assumptions (NG non-electricity'!M3,'Assumptions (NG non-electricity'!M6)</f>
        <v>0.141362</v>
      </c>
      <c r="O657" s="229">
        <f>sum('Assumptions (NG non-electricity'!N3,'Assumptions (NG non-electricity'!N6)</f>
        <v>0.127258</v>
      </c>
      <c r="P657" s="229">
        <f>sum('Assumptions (NG non-electricity'!O3,'Assumptions (NG non-electricity'!O6)</f>
        <v>0.153081</v>
      </c>
      <c r="Q657" s="229">
        <f>sum('Assumptions (NG non-electricity'!P3,'Assumptions (NG non-electricity'!P6)</f>
        <v>0.167575</v>
      </c>
      <c r="R657" s="229">
        <f>sum('Assumptions (NG non-electricity'!Q3,'Assumptions (NG non-electricity'!Q6)</f>
        <v>0.150442</v>
      </c>
      <c r="S657" s="229">
        <f>sum('Assumptions (NG non-electricity'!R3,'Assumptions (NG non-electricity'!R6)</f>
        <v>0.135512</v>
      </c>
      <c r="T657" s="229">
        <f>sum('Assumptions (NG non-electricity'!S3,'Assumptions (NG non-electricity'!S6)</f>
        <v>0.1369228442</v>
      </c>
      <c r="U657" s="229">
        <f>sum('Assumptions (NG non-electricity'!T3,'Assumptions (NG non-electricity'!T6)</f>
        <v>0.1378238071</v>
      </c>
      <c r="V657" s="229">
        <f>sum('Assumptions (NG non-electricity'!U3,'Assumptions (NG non-electricity'!U6)</f>
        <v>0.13872477</v>
      </c>
      <c r="W657" s="229">
        <f>sum('Assumptions (NG non-electricity'!V3,'Assumptions (NG non-electricity'!V6)</f>
        <v>0.1396257329</v>
      </c>
      <c r="X657" s="229">
        <f>sum('Assumptions (NG non-electricity'!W3,'Assumptions (NG non-electricity'!W6)</f>
        <v>0.1405266958</v>
      </c>
      <c r="Y657" s="229">
        <f>sum('Assumptions (NG non-electricity'!X3,'Assumptions (NG non-electricity'!X6)</f>
        <v>0.1414276587</v>
      </c>
      <c r="Z657" s="229">
        <f>sum('Assumptions (NG non-electricity'!Y3,'Assumptions (NG non-electricity'!Y6)</f>
        <v>0.1423286216</v>
      </c>
      <c r="AA657" s="229">
        <f>sum('Assumptions (NG non-electricity'!Z3,'Assumptions (NG non-electricity'!Z6)</f>
        <v>0.1432295845</v>
      </c>
      <c r="AB657" s="229">
        <f>sum('Assumptions (NG non-electricity'!AA3,'Assumptions (NG non-electricity'!AA6)</f>
        <v>0.1441305474</v>
      </c>
      <c r="AC657" s="229">
        <f>sum('Assumptions (NG non-electricity'!AB3,'Assumptions (NG non-electricity'!AB6)</f>
        <v>0.1450315103</v>
      </c>
      <c r="AD657" s="229">
        <f>sum('Assumptions (NG non-electricity'!AC3,'Assumptions (NG non-electricity'!AC6)</f>
        <v>0.1459324732</v>
      </c>
      <c r="AE657" s="229">
        <f>sum('Assumptions (NG non-electricity'!AD3,'Assumptions (NG non-electricity'!AD6)</f>
        <v>0.1468334361</v>
      </c>
      <c r="AF657" s="229">
        <f>sum('Assumptions (NG non-electricity'!AE3,'Assumptions (NG non-electricity'!AE6)</f>
        <v>0.147734399</v>
      </c>
      <c r="AG657" s="229">
        <f>sum('Assumptions (NG non-electricity'!AF3,'Assumptions (NG non-electricity'!AF6)</f>
        <v>0.1486353619</v>
      </c>
      <c r="AH657" s="229">
        <f>sum('Assumptions (NG non-electricity'!AG3,'Assumptions (NG non-electricity'!AG6)</f>
        <v>0.1495363248</v>
      </c>
      <c r="AI657" s="229">
        <f>sum('Assumptions (NG non-electricity'!AH3,'Assumptions (NG non-electricity'!AH6)</f>
        <v>0.1504372877</v>
      </c>
      <c r="AJ657" s="229">
        <f>sum('Assumptions (NG non-electricity'!AI3,'Assumptions (NG non-electricity'!AI6)</f>
        <v>0.1513382506</v>
      </c>
      <c r="AK657" s="229">
        <f>sum('Assumptions (NG non-electricity'!AJ3,'Assumptions (NG non-electricity'!AJ6)</f>
        <v>0.1522392136</v>
      </c>
      <c r="AL657" s="229">
        <f>sum('Assumptions (NG non-electricity'!AK3,'Assumptions (NG non-electricity'!AK6)</f>
        <v>0.1531401765</v>
      </c>
      <c r="AM657" s="229">
        <f>sum('Assumptions (NG non-electricity'!AL3,'Assumptions (NG non-electricity'!AL6)</f>
        <v>0.1540411394</v>
      </c>
      <c r="AN657" s="229">
        <f>sum('Assumptions (NG non-electricity'!AM3,'Assumptions (NG non-electricity'!AM6)</f>
        <v>0.1549421023</v>
      </c>
      <c r="AO657" s="229">
        <f>sum('Assumptions (NG non-electricity'!AN3,'Assumptions (NG non-electricity'!AN6)</f>
        <v>0.1558430652</v>
      </c>
      <c r="AP657" s="229">
        <f>sum('Assumptions (NG non-electricity'!AO3,'Assumptions (NG non-electricity'!AO6)</f>
        <v>0.1567440281</v>
      </c>
      <c r="AQ657" s="229">
        <f>sum('Assumptions (NG non-electricity'!AP3,'Assumptions (NG non-electricity'!AP6)</f>
        <v>0.157644991</v>
      </c>
      <c r="AR657" s="229">
        <f>sum('Assumptions (NG non-electricity'!AQ3,'Assumptions (NG non-electricity'!AQ6)</f>
        <v>0.1585459539</v>
      </c>
      <c r="AS657" s="229">
        <f>sum('Assumptions (NG non-electricity'!AR3,'Assumptions (NG non-electricity'!AR6)</f>
        <v>0.1594469168</v>
      </c>
      <c r="AT657" s="229">
        <f>sum('Assumptions (NG non-electricity'!AS3,'Assumptions (NG non-electricity'!AS6)</f>
        <v>0.1603478797</v>
      </c>
      <c r="AU657" s="229">
        <f>sum('Assumptions (NG non-electricity'!AT3,'Assumptions (NG non-electricity'!AT6)</f>
        <v>0.1612488426</v>
      </c>
      <c r="AV657" s="229">
        <f>sum('Assumptions (NG non-electricity'!AU3,'Assumptions (NG non-electricity'!AU6)</f>
        <v>0.1621498055</v>
      </c>
      <c r="AW657" s="229">
        <f>sum('Assumptions (NG non-electricity'!AV3,'Assumptions (NG non-electricity'!AV6)</f>
        <v>0.1630507684</v>
      </c>
      <c r="AX657" s="229">
        <f>sum('Assumptions (NG non-electricity'!AW3,'Assumptions (NG non-electricity'!AW6)</f>
        <v>0.1639517313</v>
      </c>
      <c r="AY657" s="229">
        <f>sum('Assumptions (NG non-electricity'!AX3,'Assumptions (NG non-electricity'!AX6)</f>
        <v>0.1648526942</v>
      </c>
      <c r="AZ657" s="229">
        <f>sum('Assumptions (NG non-electricity'!AY3,'Assumptions (NG non-electricity'!AY6)</f>
        <v>0.1657536571</v>
      </c>
      <c r="BA657" s="229">
        <f>sum('Assumptions (NG non-electricity'!AZ3,'Assumptions (NG non-electricity'!AZ6)</f>
        <v>0.16665462</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0</v>
      </c>
      <c r="AV670" s="235">
        <f>'Assumptions (Wind)'!AU42</f>
        <v>0</v>
      </c>
      <c r="AW670" s="235">
        <f>'Assumptions (Wind)'!AV42</f>
        <v>0</v>
      </c>
      <c r="AX670" s="235">
        <f>'Assumptions (Wind)'!AW42</f>
        <v>0</v>
      </c>
      <c r="AY670" s="235">
        <f>'Assumptions (Wind)'!AX42</f>
        <v>0</v>
      </c>
      <c r="AZ670" s="235">
        <f>'Assumptions (Wind)'!AY42</f>
        <v>723.3701332</v>
      </c>
      <c r="BA670" s="235">
        <f>'Assumptions (Wind)'!AZ42</f>
        <v>723.3701332</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0</v>
      </c>
      <c r="Y671" s="167">
        <f>X671-'Assumptions (Wind)'!X42+X677</f>
        <v>723.3701332</v>
      </c>
      <c r="Z671" s="167">
        <f>Y671-'Assumptions (Wind)'!Y42+Y677</f>
        <v>1446.740266</v>
      </c>
      <c r="AA671" s="167">
        <f>Z671-'Assumptions (Wind)'!Z42+Z677</f>
        <v>2170.1104</v>
      </c>
      <c r="AB671" s="167">
        <f>AA671-'Assumptions (Wind)'!AA42+AA677</f>
        <v>2893.480533</v>
      </c>
      <c r="AC671" s="167">
        <f>AB671-'Assumptions (Wind)'!AB42+AB677</f>
        <v>3616.850666</v>
      </c>
      <c r="AD671" s="167">
        <f>AC671-'Assumptions (Wind)'!AC42+AC677</f>
        <v>4340.220799</v>
      </c>
      <c r="AE671" s="167">
        <f>AD671-'Assumptions (Wind)'!AD42+AD677</f>
        <v>5063.590933</v>
      </c>
      <c r="AF671" s="167">
        <f>AE671-'Assumptions (Wind)'!AE42+AE677</f>
        <v>5786.961066</v>
      </c>
      <c r="AG671" s="167">
        <f>AF671-'Assumptions (Wind)'!AF42+AF677</f>
        <v>6510.331199</v>
      </c>
      <c r="AH671" s="167">
        <f>AG671-'Assumptions (Wind)'!AG42+AG677</f>
        <v>7233.701332</v>
      </c>
      <c r="AI671" s="167">
        <f>AH671-'Assumptions (Wind)'!AH42+AH677</f>
        <v>7957.071466</v>
      </c>
      <c r="AJ671" s="167">
        <f>AI671-'Assumptions (Wind)'!AI42+AI677</f>
        <v>8680.441599</v>
      </c>
      <c r="AK671" s="167">
        <f>AJ671-'Assumptions (Wind)'!AJ42+AJ677</f>
        <v>9403.811732</v>
      </c>
      <c r="AL671" s="167">
        <f>AK671-'Assumptions (Wind)'!AK42+AK677</f>
        <v>10127.18187</v>
      </c>
      <c r="AM671" s="167">
        <f>AL671-'Assumptions (Wind)'!AL42+AL677</f>
        <v>10850.552</v>
      </c>
      <c r="AN671" s="167">
        <f>AM671-'Assumptions (Wind)'!AM42+AM677</f>
        <v>11573.92213</v>
      </c>
      <c r="AO671" s="167">
        <f>AN671-'Assumptions (Wind)'!AN42+AN677</f>
        <v>12297.29227</v>
      </c>
      <c r="AP671" s="167">
        <f>AO671-'Assumptions (Wind)'!AO42+AO677</f>
        <v>13020.6624</v>
      </c>
      <c r="AQ671" s="167">
        <f>AP671-'Assumptions (Wind)'!AP42+AP677</f>
        <v>13744.03253</v>
      </c>
      <c r="AR671" s="167">
        <f>AQ671-'Assumptions (Wind)'!AQ42+AQ677</f>
        <v>14467.40266</v>
      </c>
      <c r="AS671" s="167">
        <f>AR671-'Assumptions (Wind)'!AR42+AR677</f>
        <v>15190.7728</v>
      </c>
      <c r="AT671" s="167">
        <f>AS671-'Assumptions (Wind)'!AS42+AS677</f>
        <v>15914.14293</v>
      </c>
      <c r="AU671" s="167">
        <f>AT671-'Assumptions (Wind)'!AT42+AT677</f>
        <v>16637.51306</v>
      </c>
      <c r="AV671" s="167">
        <f>AU671-'Assumptions (Wind)'!AU42+AU677</f>
        <v>17360.8832</v>
      </c>
      <c r="AW671" s="167">
        <f>AV671-'Assumptions (Wind)'!AV42+AV677</f>
        <v>18084.25333</v>
      </c>
      <c r="AX671" s="167">
        <f>AW671-'Assumptions (Wind)'!AW42+AW677</f>
        <v>18807.62346</v>
      </c>
      <c r="AY671" s="167">
        <f>AX671-'Assumptions (Wind)'!AX42+AX677</f>
        <v>19530.9936</v>
      </c>
      <c r="AZ671" s="167">
        <f>AY671-'Assumptions (Wind)'!AY42+AY677</f>
        <v>19530.9936</v>
      </c>
      <c r="BA671" s="167">
        <f>AZ671-'Assumptions (Wind)'!AZ42+AZ677</f>
        <v>20254.36373</v>
      </c>
    </row>
    <row r="672" ht="15.75" customHeight="1">
      <c r="A672" s="239" t="s">
        <v>350</v>
      </c>
      <c r="B672" s="202" t="s">
        <v>149</v>
      </c>
      <c r="C672" s="240">
        <v>0.0</v>
      </c>
      <c r="D672" s="151">
        <v>0.0</v>
      </c>
      <c r="E672" s="151">
        <v>0.0</v>
      </c>
      <c r="F672" s="151">
        <v>0.0</v>
      </c>
      <c r="G672" s="151">
        <v>0.0</v>
      </c>
      <c r="H672" s="151">
        <v>0.0</v>
      </c>
      <c r="I672" s="151">
        <v>0.0</v>
      </c>
      <c r="J672" s="151">
        <v>0.0</v>
      </c>
      <c r="K672" s="151">
        <v>0.0</v>
      </c>
      <c r="L672" s="151">
        <v>0.0</v>
      </c>
      <c r="M672" s="151">
        <v>0.0</v>
      </c>
      <c r="N672" s="151">
        <v>0.0</v>
      </c>
      <c r="O672" s="151">
        <v>0.0</v>
      </c>
      <c r="P672" s="151">
        <v>0.0</v>
      </c>
      <c r="Q672" s="151">
        <v>0.0</v>
      </c>
      <c r="R672" s="151">
        <v>0.0</v>
      </c>
      <c r="S672" s="151">
        <v>0.0</v>
      </c>
      <c r="T672" s="151">
        <v>0.0</v>
      </c>
      <c r="U672" s="151">
        <v>0.0</v>
      </c>
      <c r="V672" s="172">
        <f t="shared" ref="V672:W672" si="31">U672+V677</f>
        <v>0</v>
      </c>
      <c r="W672" s="153">
        <f t="shared" si="31"/>
        <v>0</v>
      </c>
      <c r="X672" s="148">
        <f t="shared" ref="X672:AZ672" si="32">$W672+W$1*($BA$672-$W$672)/($BA$2-$W$2)</f>
        <v>723.3701332</v>
      </c>
      <c r="Y672" s="148">
        <f t="shared" si="32"/>
        <v>1446.740266</v>
      </c>
      <c r="Z672" s="148">
        <f t="shared" si="32"/>
        <v>2170.1104</v>
      </c>
      <c r="AA672" s="148">
        <f t="shared" si="32"/>
        <v>2893.480533</v>
      </c>
      <c r="AB672" s="148">
        <f t="shared" si="32"/>
        <v>3616.850666</v>
      </c>
      <c r="AC672" s="148">
        <f t="shared" si="32"/>
        <v>4340.220799</v>
      </c>
      <c r="AD672" s="148">
        <f t="shared" si="32"/>
        <v>5063.590933</v>
      </c>
      <c r="AE672" s="148">
        <f t="shared" si="32"/>
        <v>5786.961066</v>
      </c>
      <c r="AF672" s="148">
        <f t="shared" si="32"/>
        <v>6510.331199</v>
      </c>
      <c r="AG672" s="148">
        <f t="shared" si="32"/>
        <v>7233.701332</v>
      </c>
      <c r="AH672" s="148">
        <f t="shared" si="32"/>
        <v>7957.071466</v>
      </c>
      <c r="AI672" s="148">
        <f t="shared" si="32"/>
        <v>8680.441599</v>
      </c>
      <c r="AJ672" s="148">
        <f t="shared" si="32"/>
        <v>9403.811732</v>
      </c>
      <c r="AK672" s="148">
        <f t="shared" si="32"/>
        <v>10127.18187</v>
      </c>
      <c r="AL672" s="148">
        <f t="shared" si="32"/>
        <v>10850.552</v>
      </c>
      <c r="AM672" s="148">
        <f t="shared" si="32"/>
        <v>11573.92213</v>
      </c>
      <c r="AN672" s="148">
        <f t="shared" si="32"/>
        <v>12297.29227</v>
      </c>
      <c r="AO672" s="148">
        <f t="shared" si="32"/>
        <v>13020.6624</v>
      </c>
      <c r="AP672" s="148">
        <f t="shared" si="32"/>
        <v>13744.03253</v>
      </c>
      <c r="AQ672" s="148">
        <f t="shared" si="32"/>
        <v>14467.40266</v>
      </c>
      <c r="AR672" s="148">
        <f t="shared" si="32"/>
        <v>15190.7728</v>
      </c>
      <c r="AS672" s="148">
        <f t="shared" si="32"/>
        <v>15914.14293</v>
      </c>
      <c r="AT672" s="148">
        <f t="shared" si="32"/>
        <v>16637.51306</v>
      </c>
      <c r="AU672" s="148">
        <f t="shared" si="32"/>
        <v>17360.8832</v>
      </c>
      <c r="AV672" s="148">
        <f t="shared" si="32"/>
        <v>18084.25333</v>
      </c>
      <c r="AW672" s="148">
        <f t="shared" si="32"/>
        <v>18807.62346</v>
      </c>
      <c r="AX672" s="148">
        <f t="shared" si="32"/>
        <v>19530.9936</v>
      </c>
      <c r="AY672" s="148">
        <f t="shared" si="32"/>
        <v>20254.36373</v>
      </c>
      <c r="AZ672" s="148">
        <f t="shared" si="32"/>
        <v>20977.73386</v>
      </c>
      <c r="BA672" s="155">
        <f>Inputs!H9</f>
        <v>21701.104</v>
      </c>
    </row>
    <row r="673" ht="15.75" customHeight="1">
      <c r="A673" s="241" t="s">
        <v>28</v>
      </c>
      <c r="B673" s="159" t="s">
        <v>150</v>
      </c>
      <c r="C673" s="156">
        <v>0.0</v>
      </c>
      <c r="D673" s="156">
        <v>0.0</v>
      </c>
      <c r="E673" s="156">
        <v>0.0</v>
      </c>
      <c r="F673" s="156">
        <v>0.0</v>
      </c>
      <c r="G673" s="156">
        <v>0.0</v>
      </c>
      <c r="H673" s="156">
        <v>0.0</v>
      </c>
      <c r="I673" s="156">
        <v>0.0</v>
      </c>
      <c r="J673" s="156">
        <v>0.0</v>
      </c>
      <c r="K673" s="156">
        <v>0.0</v>
      </c>
      <c r="L673" s="156">
        <v>0.0</v>
      </c>
      <c r="M673" s="156">
        <v>0.0</v>
      </c>
      <c r="N673" s="156">
        <v>0.0</v>
      </c>
      <c r="O673" s="156">
        <v>0.0</v>
      </c>
      <c r="P673" s="156">
        <v>0.0</v>
      </c>
      <c r="Q673" s="156">
        <v>0.0</v>
      </c>
      <c r="R673" s="156">
        <v>0.0</v>
      </c>
      <c r="S673" s="156">
        <v>0.0</v>
      </c>
      <c r="T673" s="156">
        <v>0.0</v>
      </c>
      <c r="U673" s="156">
        <v>0.0</v>
      </c>
      <c r="V673" s="242">
        <f>U673+(U673-T673)</f>
        <v>0</v>
      </c>
      <c r="W673" s="153">
        <f>V673</f>
        <v>0</v>
      </c>
      <c r="X673" s="154">
        <f t="shared" ref="X673:AZ673" si="33">W673+($BA$673-$W$673)/($BA$2-$W$2)</f>
        <v>1.522048525</v>
      </c>
      <c r="Y673" s="154">
        <f t="shared" si="33"/>
        <v>3.04409705</v>
      </c>
      <c r="Z673" s="154">
        <f t="shared" si="33"/>
        <v>4.566145575</v>
      </c>
      <c r="AA673" s="154">
        <f t="shared" si="33"/>
        <v>6.0881941</v>
      </c>
      <c r="AB673" s="154">
        <f t="shared" si="33"/>
        <v>7.610242625</v>
      </c>
      <c r="AC673" s="154">
        <f t="shared" si="33"/>
        <v>9.13229115</v>
      </c>
      <c r="AD673" s="154">
        <f t="shared" si="33"/>
        <v>10.65433967</v>
      </c>
      <c r="AE673" s="154">
        <f t="shared" si="33"/>
        <v>12.1763882</v>
      </c>
      <c r="AF673" s="154">
        <f t="shared" si="33"/>
        <v>13.69843672</v>
      </c>
      <c r="AG673" s="154">
        <f t="shared" si="33"/>
        <v>15.22048525</v>
      </c>
      <c r="AH673" s="154">
        <f t="shared" si="33"/>
        <v>16.74253377</v>
      </c>
      <c r="AI673" s="154">
        <f t="shared" si="33"/>
        <v>18.2645823</v>
      </c>
      <c r="AJ673" s="154">
        <f t="shared" si="33"/>
        <v>19.78663082</v>
      </c>
      <c r="AK673" s="154">
        <f t="shared" si="33"/>
        <v>21.30867935</v>
      </c>
      <c r="AL673" s="154">
        <f t="shared" si="33"/>
        <v>22.83072787</v>
      </c>
      <c r="AM673" s="154">
        <f t="shared" si="33"/>
        <v>24.3527764</v>
      </c>
      <c r="AN673" s="154">
        <f t="shared" si="33"/>
        <v>25.87482492</v>
      </c>
      <c r="AO673" s="154">
        <f t="shared" si="33"/>
        <v>27.39687345</v>
      </c>
      <c r="AP673" s="154">
        <f t="shared" si="33"/>
        <v>28.91892197</v>
      </c>
      <c r="AQ673" s="154">
        <f t="shared" si="33"/>
        <v>30.4409705</v>
      </c>
      <c r="AR673" s="154">
        <f t="shared" si="33"/>
        <v>31.96301902</v>
      </c>
      <c r="AS673" s="154">
        <f t="shared" si="33"/>
        <v>33.48506755</v>
      </c>
      <c r="AT673" s="154">
        <f t="shared" si="33"/>
        <v>35.00711607</v>
      </c>
      <c r="AU673" s="154">
        <f t="shared" si="33"/>
        <v>36.5291646</v>
      </c>
      <c r="AV673" s="154">
        <f t="shared" si="33"/>
        <v>38.05121312</v>
      </c>
      <c r="AW673" s="154">
        <f t="shared" si="33"/>
        <v>39.57326165</v>
      </c>
      <c r="AX673" s="154">
        <f t="shared" si="33"/>
        <v>41.09531017</v>
      </c>
      <c r="AY673" s="154">
        <f t="shared" si="33"/>
        <v>42.6173587</v>
      </c>
      <c r="AZ673" s="154">
        <f t="shared" si="33"/>
        <v>44.13940722</v>
      </c>
      <c r="BA673" s="243">
        <f>Inputs!$I$9</f>
        <v>45.66145575</v>
      </c>
    </row>
    <row r="674" ht="15.75" customHeight="1">
      <c r="A674" s="241" t="s">
        <v>414</v>
      </c>
      <c r="B674" s="159" t="s">
        <v>351</v>
      </c>
      <c r="C674" s="212">
        <f>C672*'Assumptions (Wind)'!B23/10^9</f>
        <v>0</v>
      </c>
      <c r="D674" s="212">
        <f>D672*'Assumptions (Wind)'!C23/10^9</f>
        <v>0</v>
      </c>
      <c r="E674" s="212">
        <f>E672*'Assumptions (Wind)'!D23/10^9</f>
        <v>0</v>
      </c>
      <c r="F674" s="212">
        <f>F672*'Assumptions (Wind)'!E23/10^9</f>
        <v>0</v>
      </c>
      <c r="G674" s="212">
        <f>G672*'Assumptions (Wind)'!F23/10^9</f>
        <v>0</v>
      </c>
      <c r="H674" s="212">
        <f>H672*'Assumptions (Wind)'!G23/10^9</f>
        <v>0</v>
      </c>
      <c r="I674" s="212">
        <f>I672*'Assumptions (Wind)'!H23/10^9</f>
        <v>0</v>
      </c>
      <c r="J674" s="212">
        <f>J672*'Assumptions (Wind)'!I23/10^9</f>
        <v>0</v>
      </c>
      <c r="K674" s="212">
        <f>K672*'Assumptions (Wind)'!J23/10^9</f>
        <v>0</v>
      </c>
      <c r="L674" s="212">
        <f>L672*'Assumptions (Wind)'!K23/10^9</f>
        <v>0</v>
      </c>
      <c r="M674" s="212">
        <f>M672*'Assumptions (Wind)'!L23/10^9</f>
        <v>0</v>
      </c>
      <c r="N674" s="212">
        <f>N672*'Assumptions (Wind)'!M23/10^9</f>
        <v>0</v>
      </c>
      <c r="O674" s="212">
        <f>O672*'Assumptions (Wind)'!N23/10^9</f>
        <v>0</v>
      </c>
      <c r="P674" s="212">
        <f>P672*'Assumptions (Wind)'!O23/10^9</f>
        <v>0</v>
      </c>
      <c r="Q674" s="212">
        <f>Q672*'Assumptions (Wind)'!P23/10^9</f>
        <v>0</v>
      </c>
      <c r="R674" s="212">
        <f>R672*'Assumptions (Wind)'!Q23/10^9</f>
        <v>0</v>
      </c>
      <c r="S674" s="212">
        <f>S672*'Assumptions (Wind)'!R23/10^9</f>
        <v>0</v>
      </c>
      <c r="T674" s="212">
        <f>T672*'Assumptions (Wind)'!S23/10^9</f>
        <v>0</v>
      </c>
      <c r="U674" s="212">
        <f>U672*'Assumptions (Wind)'!T23/10^9</f>
        <v>0</v>
      </c>
      <c r="V674" s="212">
        <f>V672*'Assumptions (Wind)'!U23/10^9</f>
        <v>0</v>
      </c>
      <c r="W674" s="212">
        <f>W672*'Assumptions (Wind)'!V23/10^9</f>
        <v>0</v>
      </c>
      <c r="X674" s="212">
        <f>X672*'Assumptions (Wind)'!W23/10^9</f>
        <v>0.03219459926</v>
      </c>
      <c r="Y674" s="212">
        <f>Y672*'Assumptions (Wind)'!X23/10^9</f>
        <v>0.06564536576</v>
      </c>
      <c r="Z674" s="212">
        <f>Z672*'Assumptions (Wind)'!Y23/10^9</f>
        <v>0.09799884361</v>
      </c>
      <c r="AA674" s="212">
        <f>AA672*'Assumptions (Wind)'!Z23/10^9</f>
        <v>0.1332142674</v>
      </c>
      <c r="AB674" s="212">
        <f>AB672*'Assumptions (Wind)'!AA23/10^9</f>
        <v>0.1697664265</v>
      </c>
      <c r="AC674" s="212">
        <f>AC672*'Assumptions (Wind)'!AB23/10^9</f>
        <v>0.2026283654</v>
      </c>
      <c r="AD674" s="212">
        <f>AD672*'Assumptions (Wind)'!AC23/10^9</f>
        <v>0.2410116766</v>
      </c>
      <c r="AE674" s="212">
        <f>AE672*'Assumptions (Wind)'!AD23/10^9</f>
        <v>0.2808155054</v>
      </c>
      <c r="AF674" s="212">
        <f>AF672*'Assumptions (Wind)'!AE23/10^9</f>
        <v>0.3140286523</v>
      </c>
      <c r="AG674" s="212">
        <f>AG672*'Assumptions (Wind)'!AF23/10^9</f>
        <v>0.3557278104</v>
      </c>
      <c r="AH674" s="212">
        <f>AH672*'Assumptions (Wind)'!AG23/10^9</f>
        <v>0.3989344648</v>
      </c>
      <c r="AI674" s="212">
        <f>AI672*'Assumptions (Wind)'!AH23/10^9</f>
        <v>0.4323148574</v>
      </c>
      <c r="AJ674" s="212">
        <f>AJ672*'Assumptions (Wind)'!AI23/10^9</f>
        <v>0.4774779501</v>
      </c>
      <c r="AK674" s="212">
        <f>AK672*'Assumptions (Wind)'!AJ23/10^9</f>
        <v>0.5242386751</v>
      </c>
      <c r="AL674" s="212">
        <f>AL672*'Assumptions (Wind)'!AK23/10^9</f>
        <v>0.5575726484</v>
      </c>
      <c r="AM674" s="212">
        <f>AM672*'Assumptions (Wind)'!AL23/10^9</f>
        <v>0.606347007</v>
      </c>
      <c r="AN674" s="212">
        <f>AN672*'Assumptions (Wind)'!AM23/10^9</f>
        <v>0.6568122289</v>
      </c>
      <c r="AO674" s="212">
        <f>AO672*'Assumptions (Wind)'!AN23/10^9</f>
        <v>0.7090157246</v>
      </c>
      <c r="AP674" s="212">
        <f>AP672*'Assumptions (Wind)'!AO23/10^9</f>
        <v>0.742384324</v>
      </c>
      <c r="AQ674" s="212">
        <f>AQ672*'Assumptions (Wind)'!AP23/10^9</f>
        <v>0.7967026116</v>
      </c>
      <c r="AR674" s="212">
        <f>AR672*'Assumptions (Wind)'!AQ23/10^9</f>
        <v>0.8528577358</v>
      </c>
      <c r="AS674" s="212">
        <f>AS672*'Assumptions (Wind)'!AR23/10^9</f>
        <v>0.8855978958</v>
      </c>
      <c r="AT674" s="212">
        <f>AT672*'Assumptions (Wind)'!AS23/10^9</f>
        <v>0.9439147756</v>
      </c>
      <c r="AU674" s="212">
        <f>AU672*'Assumptions (Wind)'!AT23/10^9</f>
        <v>1.004170002</v>
      </c>
      <c r="AV674" s="212">
        <f>AV672*'Assumptions (Wind)'!AU23/10^9</f>
        <v>1.066417009</v>
      </c>
      <c r="AW674" s="212">
        <f>AW672*'Assumptions (Wind)'!AV23/10^9</f>
        <v>1.098404564</v>
      </c>
      <c r="AX674" s="212">
        <f>AX672*'Assumptions (Wind)'!AW23/10^9</f>
        <v>1.162903823</v>
      </c>
      <c r="AY674" s="212">
        <f>AY672*'Assumptions (Wind)'!AX23/10^9</f>
        <v>1.229501657</v>
      </c>
      <c r="AZ674" s="212">
        <f>AZ672*'Assumptions (Wind)'!AY23/10^9</f>
        <v>1.260071419</v>
      </c>
      <c r="BA674" s="212">
        <f>BA672*'Assumptions (Wind)'!AZ23/10^9</f>
        <v>1.328952539</v>
      </c>
    </row>
    <row r="675" ht="15.75" customHeight="1">
      <c r="A675" s="241" t="s">
        <v>36</v>
      </c>
      <c r="B675" s="159" t="s">
        <v>351</v>
      </c>
      <c r="C675" s="212">
        <f>C673*'Assumptions (Wind)'!B36/10^3</f>
        <v>0</v>
      </c>
      <c r="D675" s="212">
        <f>D673*'Assumptions (Wind)'!C36/10^3</f>
        <v>0</v>
      </c>
      <c r="E675" s="212">
        <f>E673*'Assumptions (Wind)'!D36/10^3</f>
        <v>0</v>
      </c>
      <c r="F675" s="212">
        <f>F673*'Assumptions (Wind)'!E36/10^3</f>
        <v>0</v>
      </c>
      <c r="G675" s="212">
        <f>G673*'Assumptions (Wind)'!F36/10^3</f>
        <v>0</v>
      </c>
      <c r="H675" s="212">
        <f>H673*'Assumptions (Wind)'!G36/10^3</f>
        <v>0</v>
      </c>
      <c r="I675" s="212">
        <f>I673*'Assumptions (Wind)'!H36/10^3</f>
        <v>0</v>
      </c>
      <c r="J675" s="212">
        <f>J673*'Assumptions (Wind)'!I36/10^3</f>
        <v>0</v>
      </c>
      <c r="K675" s="212">
        <f>K673*'Assumptions (Wind)'!J36/10^3</f>
        <v>0</v>
      </c>
      <c r="L675" s="212">
        <f>L673*'Assumptions (Wind)'!K36/10^3</f>
        <v>0</v>
      </c>
      <c r="M675" s="212">
        <f>M673*'Assumptions (Wind)'!L36/10^3</f>
        <v>0</v>
      </c>
      <c r="N675" s="212">
        <f>N673*'Assumptions (Wind)'!M36/10^3</f>
        <v>0</v>
      </c>
      <c r="O675" s="212">
        <f>O673*'Assumptions (Wind)'!N36/10^3</f>
        <v>0</v>
      </c>
      <c r="P675" s="212">
        <f>P673*'Assumptions (Wind)'!O36/10^3</f>
        <v>0</v>
      </c>
      <c r="Q675" s="212">
        <f>Q673*'Assumptions (Wind)'!P36/10^3</f>
        <v>0</v>
      </c>
      <c r="R675" s="212">
        <f>R673*'Assumptions (Wind)'!Q36/10^3</f>
        <v>0</v>
      </c>
      <c r="S675" s="212">
        <f>S673*'Assumptions (Wind)'!R36/10^3</f>
        <v>0</v>
      </c>
      <c r="T675" s="212">
        <f>T673*'Assumptions (Wind)'!S36/10^3</f>
        <v>0</v>
      </c>
      <c r="U675" s="212">
        <f>U673*'Assumptions (Wind)'!T36/10^3</f>
        <v>0</v>
      </c>
      <c r="V675" s="212">
        <f>V673*'Assumptions (Wind)'!U36/10^3</f>
        <v>0</v>
      </c>
      <c r="W675" s="212">
        <f>W673*'Assumptions (Wind)'!V36/10^3</f>
        <v>0</v>
      </c>
      <c r="X675" s="212">
        <f>X673*'Assumptions (Wind)'!W36/10^3</f>
        <v>0.1041206456</v>
      </c>
      <c r="Y675" s="212">
        <f>Y673*'Assumptions (Wind)'!X36/10^3</f>
        <v>0.2101639733</v>
      </c>
      <c r="Z675" s="212">
        <f>Z673*'Assumptions (Wind)'!Y36/10^3</f>
        <v>0.3203878508</v>
      </c>
      <c r="AA675" s="212">
        <f>AA673*'Assumptions (Wind)'!Z36/10^3</f>
        <v>0.4353030776</v>
      </c>
      <c r="AB675" s="212">
        <f>AB673*'Assumptions (Wind)'!AA36/10^3</f>
        <v>0.5594790868</v>
      </c>
      <c r="AC675" s="212">
        <f>AC673*'Assumptions (Wind)'!AB36/10^3</f>
        <v>0.6822152078</v>
      </c>
      <c r="AD675" s="212">
        <f>AD673*'Assumptions (Wind)'!AC36/10^3</f>
        <v>0.8115582065</v>
      </c>
      <c r="AE675" s="212">
        <f>AE673*'Assumptions (Wind)'!AD36/10^3</f>
        <v>0.9437855176</v>
      </c>
      <c r="AF675" s="212">
        <f>AF673*'Assumptions (Wind)'!AE36/10^3</f>
        <v>1.081313911</v>
      </c>
      <c r="AG675" s="212">
        <f>AG673*'Assumptions (Wind)'!AF36/10^3</f>
        <v>1.223647259</v>
      </c>
      <c r="AH675" s="212">
        <f>AH673*'Assumptions (Wind)'!AG36/10^3</f>
        <v>1.37287471</v>
      </c>
      <c r="AI675" s="212">
        <f>AI673*'Assumptions (Wind)'!AH36/10^3</f>
        <v>1.52122327</v>
      </c>
      <c r="AJ675" s="212">
        <f>AJ673*'Assumptions (Wind)'!AI36/10^3</f>
        <v>1.673002771</v>
      </c>
      <c r="AK675" s="212">
        <f>AK673*'Assumptions (Wind)'!AJ36/10^3</f>
        <v>1.829191586</v>
      </c>
      <c r="AL675" s="212">
        <f>AL673*'Assumptions (Wind)'!AK36/10^3</f>
        <v>1.992723006</v>
      </c>
      <c r="AM675" s="212">
        <f>AM673*'Assumptions (Wind)'!AL36/10^3</f>
        <v>2.16962684</v>
      </c>
      <c r="AN675" s="212">
        <f>AN673*'Assumptions (Wind)'!AM36/10^3</f>
        <v>2.350601316</v>
      </c>
      <c r="AO675" s="212">
        <f>AO673*'Assumptions (Wind)'!AN36/10^3</f>
        <v>2.544755029</v>
      </c>
      <c r="AP675" s="212">
        <f>AP673*'Assumptions (Wind)'!AO36/10^3</f>
        <v>2.74615182</v>
      </c>
      <c r="AQ675" s="212">
        <f>AQ673*'Assumptions (Wind)'!AP36/10^3</f>
        <v>2.949670681</v>
      </c>
      <c r="AR675" s="212">
        <f>AR673*'Assumptions (Wind)'!AQ36/10^3</f>
        <v>3.157719981</v>
      </c>
      <c r="AS675" s="212">
        <f>AS673*'Assumptions (Wind)'!AR36/10^3</f>
        <v>3.371106497</v>
      </c>
      <c r="AT675" s="212">
        <f>AT673*'Assumptions (Wind)'!AS36/10^3</f>
        <v>3.594173956</v>
      </c>
      <c r="AU675" s="212">
        <f>AU673*'Assumptions (Wind)'!AT36/10^3</f>
        <v>3.828188506</v>
      </c>
      <c r="AV675" s="212">
        <f>AV673*'Assumptions (Wind)'!AU36/10^3</f>
        <v>4.070761778</v>
      </c>
      <c r="AW675" s="212">
        <f>AW673*'Assumptions (Wind)'!AV36/10^3</f>
        <v>4.312669519</v>
      </c>
      <c r="AX675" s="212">
        <f>AX673*'Assumptions (Wind)'!AW36/10^3</f>
        <v>4.576974554</v>
      </c>
      <c r="AY675" s="212">
        <f>AY673*'Assumptions (Wind)'!AX36/10^3</f>
        <v>4.917587614</v>
      </c>
      <c r="AZ675" s="212">
        <f>AZ673*'Assumptions (Wind)'!AY36/10^3</f>
        <v>5.228886598</v>
      </c>
      <c r="BA675" s="212">
        <f>BA673*'Assumptions (Wind)'!AZ36/10^3</f>
        <v>5.519529831</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v>
      </c>
      <c r="K676" s="160">
        <f>K672*'Assumptions (Wind)'!J38*'Assumptions (Wind)'!J39*365/10^9</f>
        <v>0</v>
      </c>
      <c r="L676" s="160">
        <f>L672*'Assumptions (Wind)'!K38*'Assumptions (Wind)'!K39*365/10^9</f>
        <v>0</v>
      </c>
      <c r="M676" s="160">
        <f>M672*'Assumptions (Wind)'!L38*'Assumptions (Wind)'!L39*365/10^9</f>
        <v>0</v>
      </c>
      <c r="N676" s="160">
        <f>N672*'Assumptions (Wind)'!M38*'Assumptions (Wind)'!M39*365/10^9</f>
        <v>0</v>
      </c>
      <c r="O676" s="160">
        <f>O672*'Assumptions (Wind)'!N38*'Assumptions (Wind)'!N39*365/10^9</f>
        <v>0</v>
      </c>
      <c r="P676" s="160">
        <f>P672*'Assumptions (Wind)'!O38*'Assumptions (Wind)'!O39*365/10^9</f>
        <v>0</v>
      </c>
      <c r="Q676" s="160">
        <f>Q672*'Assumptions (Wind)'!P38*'Assumptions (Wind)'!P39*365/10^9</f>
        <v>0</v>
      </c>
      <c r="R676" s="160">
        <f>R672*'Assumptions (Wind)'!Q38*'Assumptions (Wind)'!Q39*365/10^9</f>
        <v>0</v>
      </c>
      <c r="S676" s="160">
        <f>S672*'Assumptions (Wind)'!R38*'Assumptions (Wind)'!R39*365/10^9</f>
        <v>0</v>
      </c>
      <c r="T676" s="160">
        <f>T672*'Assumptions (Wind)'!S38*'Assumptions (Wind)'!S39*365/10^9</f>
        <v>0</v>
      </c>
      <c r="U676" s="160">
        <f>U672*'Assumptions (Wind)'!T38*'Assumptions (Wind)'!T39*365/10^9</f>
        <v>0</v>
      </c>
      <c r="V676" s="160">
        <f>V672*'Assumptions (Wind)'!U38*'Assumptions (Wind)'!U39*365/10^9</f>
        <v>0</v>
      </c>
      <c r="W676" s="160">
        <f>W672*'Assumptions (Wind)'!V38*'Assumptions (Wind)'!V39*365/10^9</f>
        <v>0</v>
      </c>
      <c r="X676" s="160">
        <f>X672*'Assumptions (Wind)'!W38*'Assumptions (Wind)'!W39*365/10^9</f>
        <v>0.01617478738</v>
      </c>
      <c r="Y676" s="160">
        <f>Y672*'Assumptions (Wind)'!X38*'Assumptions (Wind)'!X39*365/10^9</f>
        <v>0.03264825687</v>
      </c>
      <c r="Z676" s="160">
        <f>Z672*'Assumptions (Wind)'!Y38*'Assumptions (Wind)'!Y39*365/10^9</f>
        <v>0.04977116052</v>
      </c>
      <c r="AA676" s="160">
        <f>AA672*'Assumptions (Wind)'!Z38*'Assumptions (Wind)'!Z39*365/10^9</f>
        <v>0.06762284929</v>
      </c>
      <c r="AB676" s="160">
        <f>AB672*'Assumptions (Wind)'!AA38*'Assumptions (Wind)'!AA39*365/10^9</f>
        <v>0.08691316906</v>
      </c>
      <c r="AC676" s="160">
        <f>AC672*'Assumptions (Wind)'!AB38*'Assumptions (Wind)'!AB39*365/10^9</f>
        <v>0.1059798071</v>
      </c>
      <c r="AD676" s="160">
        <f>AD672*'Assumptions (Wind)'!AC38*'Assumptions (Wind)'!AC39*365/10^9</f>
        <v>0.126072801</v>
      </c>
      <c r="AE676" s="160">
        <f>AE672*'Assumptions (Wind)'!AD38*'Assumptions (Wind)'!AD39*365/10^9</f>
        <v>0.1466138631</v>
      </c>
      <c r="AF676" s="160">
        <f>AF672*'Assumptions (Wind)'!AE38*'Assumptions (Wind)'!AE39*365/10^9</f>
        <v>0.1679784302</v>
      </c>
      <c r="AG676" s="160">
        <f>AG672*'Assumptions (Wind)'!AF38*'Assumptions (Wind)'!AF39*365/10^9</f>
        <v>0.1900894306</v>
      </c>
      <c r="AH676" s="160">
        <f>AH672*'Assumptions (Wind)'!AG38*'Assumptions (Wind)'!AG39*365/10^9</f>
        <v>0.2132714066</v>
      </c>
      <c r="AI676" s="160">
        <f>AI672*'Assumptions (Wind)'!AH38*'Assumptions (Wind)'!AH39*365/10^9</f>
        <v>0.2363168497</v>
      </c>
      <c r="AJ676" s="160">
        <f>AJ672*'Assumptions (Wind)'!AI38*'Assumptions (Wind)'!AI39*365/10^9</f>
        <v>0.2598952778</v>
      </c>
      <c r="AK676" s="160">
        <f>AK672*'Assumptions (Wind)'!AJ38*'Assumptions (Wind)'!AJ39*365/10^9</f>
        <v>0.2841586777</v>
      </c>
      <c r="AL676" s="160">
        <f>AL672*'Assumptions (Wind)'!AK38*'Assumptions (Wind)'!AK39*365/10^9</f>
        <v>0.3095627264</v>
      </c>
      <c r="AM676" s="160">
        <f>AM672*'Assumptions (Wind)'!AL38*'Assumptions (Wind)'!AL39*365/10^9</f>
        <v>0.337044134</v>
      </c>
      <c r="AN676" s="160">
        <f>AN672*'Assumptions (Wind)'!AM38*'Assumptions (Wind)'!AM39*365/10^9</f>
        <v>0.3651579021</v>
      </c>
      <c r="AO676" s="160">
        <f>AO672*'Assumptions (Wind)'!AN38*'Assumptions (Wind)'!AN39*365/10^9</f>
        <v>0.3953190195</v>
      </c>
      <c r="AP676" s="160">
        <f>AP672*'Assumptions (Wind)'!AO38*'Assumptions (Wind)'!AO39*365/10^9</f>
        <v>0.4266053245</v>
      </c>
      <c r="AQ676" s="160">
        <f>AQ672*'Assumptions (Wind)'!AP38*'Assumptions (Wind)'!AP39*365/10^9</f>
        <v>0.4582212859</v>
      </c>
      <c r="AR676" s="160">
        <f>AR672*'Assumptions (Wind)'!AQ38*'Assumptions (Wind)'!AQ39*365/10^9</f>
        <v>0.4905410355</v>
      </c>
      <c r="AS676" s="160">
        <f>AS672*'Assumptions (Wind)'!AR38*'Assumptions (Wind)'!AR39*365/10^9</f>
        <v>0.5236899033</v>
      </c>
      <c r="AT676" s="160">
        <f>AT672*'Assumptions (Wind)'!AS38*'Assumptions (Wind)'!AS39*365/10^9</f>
        <v>0.5583426727</v>
      </c>
      <c r="AU676" s="160">
        <f>AU672*'Assumptions (Wind)'!AT38*'Assumptions (Wind)'!AT39*365/10^9</f>
        <v>0.5946960353</v>
      </c>
      <c r="AV676" s="160">
        <f>AV672*'Assumptions (Wind)'!AU38*'Assumptions (Wind)'!AU39*365/10^9</f>
        <v>0.6323789663</v>
      </c>
      <c r="AW676" s="160">
        <f>AW672*'Assumptions (Wind)'!AV38*'Assumptions (Wind)'!AV39*365/10^9</f>
        <v>0.6699585093</v>
      </c>
      <c r="AX676" s="160">
        <f>AX672*'Assumptions (Wind)'!AW38*'Assumptions (Wind)'!AW39*365/10^9</f>
        <v>0.7110173956</v>
      </c>
      <c r="AY676" s="160">
        <f>AY672*'Assumptions (Wind)'!AX38*'Assumptions (Wind)'!AX39*365/10^9</f>
        <v>0.7639304734</v>
      </c>
      <c r="AZ676" s="160">
        <f>AZ672*'Assumptions (Wind)'!AY38*'Assumptions (Wind)'!AY39*365/10^9</f>
        <v>0.8122897094</v>
      </c>
      <c r="BA676" s="160">
        <f>BA672*'Assumptions (Wind)'!AZ38*'Assumptions (Wind)'!AZ39*365/10^9</f>
        <v>0.8574401449</v>
      </c>
    </row>
    <row r="677" ht="15.75" customHeight="1">
      <c r="A677" s="241" t="s">
        <v>46</v>
      </c>
      <c r="B677" s="159" t="s">
        <v>149</v>
      </c>
      <c r="C677" s="171">
        <f t="array" ref="C677:V677">transpose('Assumptions (Wind)'!V114:V133)</f>
        <v>0</v>
      </c>
      <c r="D677" s="172">
        <v>0.0</v>
      </c>
      <c r="E677" s="172">
        <v>0.0</v>
      </c>
      <c r="F677" s="172">
        <v>0.0</v>
      </c>
      <c r="G677" s="172">
        <v>0.0</v>
      </c>
      <c r="H677" s="172">
        <v>0.0</v>
      </c>
      <c r="I677" s="172">
        <v>0.0</v>
      </c>
      <c r="J677" s="172">
        <v>0.0</v>
      </c>
      <c r="K677" s="172">
        <v>0.0</v>
      </c>
      <c r="L677" s="172">
        <v>0.0</v>
      </c>
      <c r="M677" s="172">
        <v>0.0</v>
      </c>
      <c r="N677" s="172">
        <v>0.0</v>
      </c>
      <c r="O677" s="172">
        <v>0.0</v>
      </c>
      <c r="P677" s="172">
        <v>0.0</v>
      </c>
      <c r="Q677" s="172">
        <v>0.0</v>
      </c>
      <c r="R677" s="172">
        <v>0.0</v>
      </c>
      <c r="S677" s="172">
        <v>0.0</v>
      </c>
      <c r="T677" s="172">
        <v>0.0</v>
      </c>
      <c r="U677" s="172">
        <v>0.0</v>
      </c>
      <c r="V677" s="172">
        <v>0.0</v>
      </c>
      <c r="W677" s="152">
        <v>0.0</v>
      </c>
      <c r="X677" s="148">
        <f t="shared" ref="X677:BA677" si="34">if(X672&gt;X671,X672-X671,0)</f>
        <v>723.3701332</v>
      </c>
      <c r="Y677" s="148">
        <f t="shared" si="34"/>
        <v>723.3701332</v>
      </c>
      <c r="Z677" s="148">
        <f t="shared" si="34"/>
        <v>723.3701332</v>
      </c>
      <c r="AA677" s="148">
        <f t="shared" si="34"/>
        <v>723.3701332</v>
      </c>
      <c r="AB677" s="148">
        <f t="shared" si="34"/>
        <v>723.3701332</v>
      </c>
      <c r="AC677" s="148">
        <f t="shared" si="34"/>
        <v>723.3701332</v>
      </c>
      <c r="AD677" s="148">
        <f t="shared" si="34"/>
        <v>723.3701332</v>
      </c>
      <c r="AE677" s="148">
        <f t="shared" si="34"/>
        <v>723.3701332</v>
      </c>
      <c r="AF677" s="148">
        <f t="shared" si="34"/>
        <v>723.3701332</v>
      </c>
      <c r="AG677" s="148">
        <f t="shared" si="34"/>
        <v>723.3701332</v>
      </c>
      <c r="AH677" s="148">
        <f t="shared" si="34"/>
        <v>723.3701332</v>
      </c>
      <c r="AI677" s="148">
        <f t="shared" si="34"/>
        <v>723.3701332</v>
      </c>
      <c r="AJ677" s="148">
        <f t="shared" si="34"/>
        <v>723.3701332</v>
      </c>
      <c r="AK677" s="148">
        <f t="shared" si="34"/>
        <v>723.3701332</v>
      </c>
      <c r="AL677" s="148">
        <f t="shared" si="34"/>
        <v>723.3701332</v>
      </c>
      <c r="AM677" s="148">
        <f t="shared" si="34"/>
        <v>723.3701332</v>
      </c>
      <c r="AN677" s="148">
        <f t="shared" si="34"/>
        <v>723.3701332</v>
      </c>
      <c r="AO677" s="148">
        <f t="shared" si="34"/>
        <v>723.3701332</v>
      </c>
      <c r="AP677" s="148">
        <f t="shared" si="34"/>
        <v>723.3701332</v>
      </c>
      <c r="AQ677" s="148">
        <f t="shared" si="34"/>
        <v>723.3701332</v>
      </c>
      <c r="AR677" s="148">
        <f t="shared" si="34"/>
        <v>723.3701332</v>
      </c>
      <c r="AS677" s="148">
        <f t="shared" si="34"/>
        <v>723.3701332</v>
      </c>
      <c r="AT677" s="148">
        <f t="shared" si="34"/>
        <v>723.3701332</v>
      </c>
      <c r="AU677" s="148">
        <f t="shared" si="34"/>
        <v>723.3701332</v>
      </c>
      <c r="AV677" s="148">
        <f t="shared" si="34"/>
        <v>723.3701332</v>
      </c>
      <c r="AW677" s="148">
        <f t="shared" si="34"/>
        <v>723.3701332</v>
      </c>
      <c r="AX677" s="148">
        <f t="shared" si="34"/>
        <v>723.3701332</v>
      </c>
      <c r="AY677" s="148">
        <f t="shared" si="34"/>
        <v>723.3701332</v>
      </c>
      <c r="AZ677" s="148">
        <f t="shared" si="34"/>
        <v>1446.740266</v>
      </c>
      <c r="BA677" s="148">
        <f t="shared" si="34"/>
        <v>1446.740266</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v>
      </c>
      <c r="R679" s="176">
        <f t="shared" si="35"/>
        <v>0</v>
      </c>
      <c r="S679" s="176">
        <f t="shared" si="35"/>
        <v>0</v>
      </c>
      <c r="T679" s="176">
        <f t="shared" si="35"/>
        <v>0</v>
      </c>
      <c r="U679" s="176">
        <f t="shared" si="35"/>
        <v>0</v>
      </c>
      <c r="V679" s="176">
        <f t="shared" si="35"/>
        <v>0.632391109</v>
      </c>
      <c r="W679" s="176">
        <f t="shared" si="35"/>
        <v>1.262389507</v>
      </c>
      <c r="X679" s="176">
        <f t="shared" si="35"/>
        <v>1.258655523</v>
      </c>
      <c r="Y679" s="176">
        <f t="shared" si="35"/>
        <v>1.254295381</v>
      </c>
      <c r="Z679" s="176">
        <f t="shared" si="35"/>
        <v>1.249286071</v>
      </c>
      <c r="AA679" s="176">
        <f t="shared" si="35"/>
        <v>1.242791641</v>
      </c>
      <c r="AB679" s="176">
        <f t="shared" si="35"/>
        <v>1.235568333</v>
      </c>
      <c r="AC679" s="176">
        <f t="shared" si="35"/>
        <v>1.22759018</v>
      </c>
      <c r="AD679" s="176">
        <f t="shared" si="35"/>
        <v>1.218830479</v>
      </c>
      <c r="AE679" s="176">
        <f t="shared" si="35"/>
        <v>1.208384222</v>
      </c>
      <c r="AF679" s="176">
        <f t="shared" si="35"/>
        <v>1.197066487</v>
      </c>
      <c r="AG679" s="176">
        <f t="shared" si="35"/>
        <v>1.183935123</v>
      </c>
      <c r="AH679" s="176">
        <f t="shared" si="35"/>
        <v>1.19494356</v>
      </c>
      <c r="AI679" s="176">
        <f t="shared" si="35"/>
        <v>1.204982859</v>
      </c>
      <c r="AJ679" s="176">
        <f t="shared" si="35"/>
        <v>1.21592563</v>
      </c>
      <c r="AK679" s="176">
        <f t="shared" si="35"/>
        <v>1.225851338</v>
      </c>
      <c r="AL679" s="176">
        <f t="shared" si="35"/>
        <v>1.23670618</v>
      </c>
      <c r="AM679" s="176">
        <f t="shared" si="35"/>
        <v>1.246493763</v>
      </c>
      <c r="AN679" s="176">
        <f t="shared" si="35"/>
        <v>1.257236763</v>
      </c>
      <c r="AO679" s="176">
        <f t="shared" si="35"/>
        <v>1.266859928</v>
      </c>
      <c r="AP679" s="176">
        <f t="shared" si="35"/>
        <v>1.277465423</v>
      </c>
      <c r="AQ679" s="176">
        <f t="shared" si="35"/>
        <v>1.286896024</v>
      </c>
      <c r="AR679" s="176">
        <f t="shared" si="35"/>
        <v>1.297336503</v>
      </c>
      <c r="AS679" s="176">
        <f t="shared" si="35"/>
        <v>1.306544428</v>
      </c>
      <c r="AT679" s="176">
        <f t="shared" si="35"/>
        <v>1.315617861</v>
      </c>
      <c r="AU679" s="176">
        <f t="shared" si="35"/>
        <v>1.325743491</v>
      </c>
      <c r="AV679" s="176">
        <f t="shared" si="35"/>
        <v>1.334544715</v>
      </c>
      <c r="AW679" s="176">
        <f t="shared" si="35"/>
        <v>1.344427305</v>
      </c>
      <c r="AX679" s="176">
        <f t="shared" si="35"/>
        <v>2.029381181</v>
      </c>
      <c r="AY679" s="176">
        <f t="shared" si="35"/>
        <v>2.722467956</v>
      </c>
      <c r="AZ679" s="176">
        <f t="shared" si="35"/>
        <v>1.36935661</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0.632391109</v>
      </c>
      <c r="W701" s="160">
        <f>IF($X$677&gt;0,'Assumptions (Wind)'!$V$18*Model!$X$677*'Assumptions (Wind)'!V$2/10^9,0)</f>
        <v>0.6311947536</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0.6311947536</v>
      </c>
      <c r="X702" s="160">
        <f>IF($Y$677&gt;0,'Assumptions (Wind)'!$V$18*Model!$Y$677*'Assumptions (Wind)'!W$2/10^9,0)</f>
        <v>0.6293277616</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0.6293277616</v>
      </c>
      <c r="Y703" s="160">
        <f>IF($Z$677&gt;0,'Assumptions (Wind)'!$V$18*Model!$Z$677*'Assumptions (Wind)'!X$2/10^9,0)</f>
        <v>0.6271476907</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0.6271476907</v>
      </c>
      <c r="Z704" s="160">
        <f>IF($AA$677&gt;0,'Assumptions (Wind)'!$V$18*Model!$AA$677*'Assumptions (Wind)'!Y$2/10^9,0)</f>
        <v>0.6246430357</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0.6246430357</v>
      </c>
      <c r="AA705" s="160">
        <f>IF($AB$677&gt;0,'Assumptions (Wind)'!$V$18*Model!$AB$677*'Assumptions (Wind)'!Z$2/10^9,0)</f>
        <v>0.6213958206</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0.6213958206</v>
      </c>
      <c r="AB706" s="160">
        <f>IF($AC$677&gt;0,'Assumptions (Wind)'!$V$18*Model!$AC$677*'Assumptions (Wind)'!AA$2/10^9,0)</f>
        <v>0.6177841667</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0.6177841667</v>
      </c>
      <c r="AC707" s="160">
        <f>IF($AD$677&gt;0,'Assumptions (Wind)'!$V$18*Model!$AD$677*'Assumptions (Wind)'!AB$2/10^9,0)</f>
        <v>0.6137950902</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0.6137950902</v>
      </c>
      <c r="AD708" s="160">
        <f>IF($AE$677&gt;0,'Assumptions (Wind)'!$V$18*Model!$AE$677*'Assumptions (Wind)'!AC$2/10^9,0)</f>
        <v>0.6094152393</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0.6094152393</v>
      </c>
      <c r="AE709" s="160">
        <f>IF($AF$677&gt;0,'Assumptions (Wind)'!$V$18*Model!$AF$677*'Assumptions (Wind)'!AD$2/10^9,0)</f>
        <v>0.6041921109</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0.6041921109</v>
      </c>
      <c r="AF710" s="160">
        <f>IF($AG$677&gt;0,'Assumptions (Wind)'!$V$18*Model!$AG$677*'Assumptions (Wind)'!AE$2/10^9,0)</f>
        <v>0.5985332433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0.5985332433</v>
      </c>
      <c r="AG711" s="160">
        <f>IF($AH$677&gt;0,'Assumptions (Wind)'!$V$18*Model!$AH$677*'Assumptions (Wind)'!AF$2/10^9,0)</f>
        <v>0.5919675614</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0.5919675614</v>
      </c>
      <c r="AH712" s="160">
        <f>IF($AI$677&gt;0,'Assumptions (Wind)'!$V$18*Model!$AI$677*'Assumptions (Wind)'!AG$2/10^9,0)</f>
        <v>0.59747178</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0.59747178</v>
      </c>
      <c r="AI713" s="160">
        <f>IF($AJ$677&gt;0,'Assumptions (Wind)'!$V$18*Model!$AJ$677*'Assumptions (Wind)'!AH$2/10^9,0)</f>
        <v>0.6024914296</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0.6024914296</v>
      </c>
      <c r="AJ714" s="160">
        <f>IF($AK$677&gt;0,'Assumptions (Wind)'!$V$18*Model!$AK$677*'Assumptions (Wind)'!AI$2/10^9,0)</f>
        <v>0.6079628151</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0.6079628151</v>
      </c>
      <c r="AK715" s="160">
        <f>IF($AL$677&gt;0,'Assumptions (Wind)'!$V$18*Model!$AL$677*'Assumptions (Wind)'!AJ$2/10^9,0)</f>
        <v>0.612925669</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0.612925669</v>
      </c>
      <c r="AL716" s="160">
        <f>IF($AM$677&gt;0,'Assumptions (Wind)'!$V$18*Model!$AM$677*'Assumptions (Wind)'!AK$2/10^9,0)</f>
        <v>0.6183530902</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0.6183530902</v>
      </c>
      <c r="AM717" s="160">
        <f>IF($AN$677&gt;0,'Assumptions (Wind)'!$V$18*Model!$AN$677*'Assumptions (Wind)'!AL$2/10^9,0)</f>
        <v>0.6232468814</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0.6232468814</v>
      </c>
      <c r="AN718" s="160">
        <f>IF($AO$677&gt;0,'Assumptions (Wind)'!$V$18*Model!$AO$677*'Assumptions (Wind)'!AM$2/10^9,0)</f>
        <v>0.6286183813</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0.6286183813</v>
      </c>
      <c r="AO719" s="160">
        <f>IF($AP$677&gt;0,'Assumptions (Wind)'!$V$18*Model!$AP$677*'Assumptions (Wind)'!AN$2/10^9,0)</f>
        <v>0.6334299641</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0.6334299641</v>
      </c>
      <c r="AP720" s="160">
        <f>IF($AQ$677&gt;0,'Assumptions (Wind)'!$V$18*Model!$AQ$677*'Assumptions (Wind)'!AO$2/10^9,0)</f>
        <v>0.6387327115</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0.6387327115</v>
      </c>
      <c r="AQ721" s="160">
        <f>IF($AR$677&gt;0,'Assumptions (Wind)'!$V$18*Model!$AR$677*'Assumptions (Wind)'!AP$2/10^9,0)</f>
        <v>0.643448012</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0.643448012</v>
      </c>
      <c r="AR722" s="160">
        <f>IF($AS$677&gt;0,'Assumptions (Wind)'!$V$18*Model!$AS$677*'Assumptions (Wind)'!AQ$2/10^9,0)</f>
        <v>0.6486682515</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0.6486682515</v>
      </c>
      <c r="AS723" s="160">
        <f>IF($AT$677&gt;0,'Assumptions (Wind)'!$V$18*Model!$AT$677*'Assumptions (Wind)'!AR$2/10^9,0)</f>
        <v>0.653272214</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0.653272214</v>
      </c>
      <c r="AT724" s="181">
        <f>IF($AU$677&gt;0,'Assumptions (Wind)'!$V$18*Model!$AU$677*'Assumptions (Wind)'!AS$2/10^9,0)</f>
        <v>0.6578089306</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0.6578089306</v>
      </c>
      <c r="AU725" s="160">
        <f>IF($AV$677&gt;0,'Assumptions (Wind)'!$V$18*Model!$AV$677*'Assumptions (Wind)'!AT$2/10^9,0)</f>
        <v>0.6628717453</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0.6628717453</v>
      </c>
      <c r="AV726" s="160">
        <f>IF($AW$677&gt;0,'Assumptions (Wind)'!$V$18*Model!$AW$677*'Assumptions (Wind)'!AU$2/10^9,0)</f>
        <v>0.6672723573</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0.6672723573</v>
      </c>
      <c r="AW727" s="160">
        <f>IF($AX$677&gt;0,'Assumptions (Wind)'!$V$18*Model!$AX$677*'Assumptions (Wind)'!AV$2/10^9,0)</f>
        <v>0.6722136527</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0.6722136527</v>
      </c>
      <c r="AX728" s="160">
        <f>IF($AY$677&gt;0,'Assumptions (Wind)'!$V$18*Model!$AY$677*'Assumptions (Wind)'!AW$2/10^9,0)</f>
        <v>0.6764603935</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1.352920787</v>
      </c>
      <c r="AY729" s="160">
        <f>IF($AZ$677&gt;0,'Assumptions (Wind)'!$V$18*Model!$AZ$677*'Assumptions (Wind)'!AX$2/10^9,0)</f>
        <v>1.361233978</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1.361233978</v>
      </c>
      <c r="AZ730" s="160">
        <f>IF($BA$677&gt;0,'Assumptions (Wind)'!$V$18*Model!$BA$677*'Assumptions (Wind)'!AY$2/10^9,0)</f>
        <v>1.36935661</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v>
      </c>
      <c r="R731" s="244">
        <f>R679*'Assumptions (Wind)'!$V$8</f>
        <v>0</v>
      </c>
      <c r="S731" s="244">
        <f>S679*'Assumptions (Wind)'!$V$8</f>
        <v>0</v>
      </c>
      <c r="T731" s="244">
        <f>T679*'Assumptions (Wind)'!$V$8</f>
        <v>0</v>
      </c>
      <c r="U731" s="244">
        <f>U679*'Assumptions (Wind)'!$V$8</f>
        <v>0</v>
      </c>
      <c r="V731" s="244">
        <f>V679*'Assumptions (Wind)'!$V$8</f>
        <v>0.3794346654</v>
      </c>
      <c r="W731" s="244">
        <f>W679*'Assumptions (Wind)'!$V$8</f>
        <v>0.7574337043</v>
      </c>
      <c r="X731" s="244">
        <f>X679*'Assumptions (Wind)'!$V$8</f>
        <v>0.755193314</v>
      </c>
      <c r="Y731" s="244">
        <f>Y679*'Assumptions (Wind)'!$V$8</f>
        <v>0.7525772289</v>
      </c>
      <c r="Z731" s="244">
        <f>Z679*'Assumptions (Wind)'!$V$8</f>
        <v>0.7495716428</v>
      </c>
      <c r="AA731" s="244">
        <f>AA679*'Assumptions (Wind)'!$V$8</f>
        <v>0.7456749848</v>
      </c>
      <c r="AB731" s="244">
        <f>AB679*'Assumptions (Wind)'!$V$8</f>
        <v>0.7413410001</v>
      </c>
      <c r="AC731" s="244">
        <f>AC679*'Assumptions (Wind)'!$V$8</f>
        <v>0.7365541082</v>
      </c>
      <c r="AD731" s="244">
        <f>AD679*'Assumptions (Wind)'!$V$8</f>
        <v>0.7312982872</v>
      </c>
      <c r="AE731" s="244">
        <f>AE679*'Assumptions (Wind)'!$V$8</f>
        <v>0.7250305331</v>
      </c>
      <c r="AF731" s="244">
        <f>AF679*'Assumptions (Wind)'!$V$8</f>
        <v>0.718239892</v>
      </c>
      <c r="AG731" s="244">
        <f>AG679*'Assumptions (Wind)'!$V$8</f>
        <v>0.7103610737</v>
      </c>
      <c r="AH731" s="244">
        <f>AH679*'Assumptions (Wind)'!$V$8</f>
        <v>0.716966136</v>
      </c>
      <c r="AI731" s="244">
        <f>AI679*'Assumptions (Wind)'!$V$8</f>
        <v>0.7229897155</v>
      </c>
      <c r="AJ731" s="244">
        <f>AJ679*'Assumptions (Wind)'!$V$8</f>
        <v>0.7295553781</v>
      </c>
      <c r="AK731" s="244">
        <f>AK679*'Assumptions (Wind)'!$V$8</f>
        <v>0.7355108027</v>
      </c>
      <c r="AL731" s="244">
        <f>AL679*'Assumptions (Wind)'!$V$8</f>
        <v>0.7420237083</v>
      </c>
      <c r="AM731" s="244">
        <f>AM679*'Assumptions (Wind)'!$V$8</f>
        <v>0.7478962576</v>
      </c>
      <c r="AN731" s="244">
        <f>AN679*'Assumptions (Wind)'!$V$8</f>
        <v>0.7543420575</v>
      </c>
      <c r="AO731" s="244">
        <f>AO679*'Assumptions (Wind)'!$V$8</f>
        <v>0.760115957</v>
      </c>
      <c r="AP731" s="244">
        <f>AP679*'Assumptions (Wind)'!$V$8</f>
        <v>0.7664792538</v>
      </c>
      <c r="AQ731" s="244">
        <f>AQ679*'Assumptions (Wind)'!$V$8</f>
        <v>0.7721376144</v>
      </c>
      <c r="AR731" s="244">
        <f>AR679*'Assumptions (Wind)'!$V$8</f>
        <v>0.7784019018</v>
      </c>
      <c r="AS731" s="244">
        <f>AS679*'Assumptions (Wind)'!$V$8</f>
        <v>0.7839266568</v>
      </c>
      <c r="AT731" s="244">
        <f>AT679*'Assumptions (Wind)'!$V$8</f>
        <v>0.7893707167</v>
      </c>
      <c r="AU731" s="244">
        <f>AU679*'Assumptions (Wind)'!$V$8</f>
        <v>0.7954460943</v>
      </c>
      <c r="AV731" s="244">
        <f>AV679*'Assumptions (Wind)'!$V$8</f>
        <v>0.8007268288</v>
      </c>
      <c r="AW731" s="244">
        <f>AW679*'Assumptions (Wind)'!$V$8</f>
        <v>0.8066563833</v>
      </c>
      <c r="AX731" s="244">
        <f>AX679*'Assumptions (Wind)'!$V$8</f>
        <v>1.217628708</v>
      </c>
      <c r="AY731" s="244">
        <f>AY679*'Assumptions (Wind)'!$V$8</f>
        <v>1.633480773</v>
      </c>
      <c r="AZ731" s="244">
        <f>AZ679*'Assumptions (Wind)'!$V$8</f>
        <v>0.8216139662</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v>
      </c>
      <c r="R732" s="244">
        <f>R679*'Assumptions (Wind)'!$V$9</f>
        <v>0</v>
      </c>
      <c r="S732" s="244">
        <f>S679*'Assumptions (Wind)'!$V$9</f>
        <v>0</v>
      </c>
      <c r="T732" s="244">
        <f>T679*'Assumptions (Wind)'!$V$9</f>
        <v>0</v>
      </c>
      <c r="U732" s="244">
        <f>U679*'Assumptions (Wind)'!$V$9</f>
        <v>0</v>
      </c>
      <c r="V732" s="244">
        <f>V679*'Assumptions (Wind)'!$V$9</f>
        <v>0.2529564436</v>
      </c>
      <c r="W732" s="244">
        <f>W679*'Assumptions (Wind)'!$V$9</f>
        <v>0.5049558029</v>
      </c>
      <c r="X732" s="244">
        <f>X679*'Assumptions (Wind)'!$V$9</f>
        <v>0.5034622093</v>
      </c>
      <c r="Y732" s="244">
        <f>Y679*'Assumptions (Wind)'!$V$9</f>
        <v>0.5017181526</v>
      </c>
      <c r="Z732" s="244">
        <f>Z679*'Assumptions (Wind)'!$V$9</f>
        <v>0.4997144286</v>
      </c>
      <c r="AA732" s="244">
        <f>AA679*'Assumptions (Wind)'!$V$9</f>
        <v>0.4971166565</v>
      </c>
      <c r="AB732" s="244">
        <f>AB679*'Assumptions (Wind)'!$V$9</f>
        <v>0.4942273334</v>
      </c>
      <c r="AC732" s="244">
        <f>AC679*'Assumptions (Wind)'!$V$9</f>
        <v>0.4910360721</v>
      </c>
      <c r="AD732" s="244">
        <f>AD679*'Assumptions (Wind)'!$V$9</f>
        <v>0.4875321914</v>
      </c>
      <c r="AE732" s="244">
        <f>AE679*'Assumptions (Wind)'!$V$9</f>
        <v>0.4833536887</v>
      </c>
      <c r="AF732" s="244">
        <f>AF679*'Assumptions (Wind)'!$V$9</f>
        <v>0.4788265947</v>
      </c>
      <c r="AG732" s="244">
        <f>AG679*'Assumptions (Wind)'!$V$9</f>
        <v>0.4735740491</v>
      </c>
      <c r="AH732" s="244">
        <f>AH679*'Assumptions (Wind)'!$V$9</f>
        <v>0.477977424</v>
      </c>
      <c r="AI732" s="244">
        <f>AI679*'Assumptions (Wind)'!$V$9</f>
        <v>0.4819931437</v>
      </c>
      <c r="AJ732" s="244">
        <f>AJ679*'Assumptions (Wind)'!$V$9</f>
        <v>0.486370252</v>
      </c>
      <c r="AK732" s="244">
        <f>AK679*'Assumptions (Wind)'!$V$9</f>
        <v>0.4903405352</v>
      </c>
      <c r="AL732" s="244">
        <f>AL679*'Assumptions (Wind)'!$V$9</f>
        <v>0.4946824722</v>
      </c>
      <c r="AM732" s="244">
        <f>AM679*'Assumptions (Wind)'!$V$9</f>
        <v>0.4985975051</v>
      </c>
      <c r="AN732" s="244">
        <f>AN679*'Assumptions (Wind)'!$V$9</f>
        <v>0.502894705</v>
      </c>
      <c r="AO732" s="244">
        <f>AO679*'Assumptions (Wind)'!$V$9</f>
        <v>0.5067439713</v>
      </c>
      <c r="AP732" s="244">
        <f>AP679*'Assumptions (Wind)'!$V$9</f>
        <v>0.5109861692</v>
      </c>
      <c r="AQ732" s="244">
        <f>AQ679*'Assumptions (Wind)'!$V$9</f>
        <v>0.5147584096</v>
      </c>
      <c r="AR732" s="244">
        <f>AR679*'Assumptions (Wind)'!$V$9</f>
        <v>0.5189346012</v>
      </c>
      <c r="AS732" s="244">
        <f>AS679*'Assumptions (Wind)'!$V$9</f>
        <v>0.5226177712</v>
      </c>
      <c r="AT732" s="244">
        <f>AT679*'Assumptions (Wind)'!$V$9</f>
        <v>0.5262471445</v>
      </c>
      <c r="AU732" s="244">
        <f>AU679*'Assumptions (Wind)'!$V$9</f>
        <v>0.5302973962</v>
      </c>
      <c r="AV732" s="244">
        <f>AV679*'Assumptions (Wind)'!$V$9</f>
        <v>0.5338178859</v>
      </c>
      <c r="AW732" s="244">
        <f>AW679*'Assumptions (Wind)'!$V$9</f>
        <v>0.5377709222</v>
      </c>
      <c r="AX732" s="244">
        <f>AX679*'Assumptions (Wind)'!$V$9</f>
        <v>0.8117524723</v>
      </c>
      <c r="AY732" s="244">
        <f>AY679*'Assumptions (Wind)'!$V$9</f>
        <v>1.088987182</v>
      </c>
      <c r="AZ732" s="244">
        <f>AZ679*'Assumptions (Wind)'!$V$9</f>
        <v>0.5477426442</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v>
      </c>
      <c r="J733" s="177">
        <f t="array" ref="J733">SUM(IF(ISERROR(J734:J784),"",J734:J784))</f>
        <v>0</v>
      </c>
      <c r="K733" s="177">
        <f t="array" ref="K733">SUM(IF(ISERROR(K734:K784),"",K734:K784))</f>
        <v>0</v>
      </c>
      <c r="L733" s="177">
        <f t="array" ref="L733">SUM(IF(ISERROR(L734:L784),"",L734:L784))</f>
        <v>0</v>
      </c>
      <c r="M733" s="177">
        <f t="array" ref="M733">SUM(IF(ISERROR(M734:M784),"",M734:M784))</f>
        <v>0</v>
      </c>
      <c r="N733" s="177">
        <f t="array" ref="N733">SUM(IF(ISERROR(N734:N784),"",N734:N784))</f>
        <v>0</v>
      </c>
      <c r="O733" s="177">
        <f t="array" ref="O733">SUM(IF(ISERROR(O734:O784),"",O734:O784))</f>
        <v>0</v>
      </c>
      <c r="P733" s="177">
        <f t="array" ref="P733">SUM(IF(ISERROR(P734:P784),"",P734:P784))</f>
        <v>0</v>
      </c>
      <c r="Q733" s="177">
        <f t="array" ref="Q733">SUM(IF(ISERROR(Q734:Q784),"",Q734:Q784))</f>
        <v>0</v>
      </c>
      <c r="R733" s="177">
        <f t="array" ref="R733">SUM(IF(ISERROR(R734:R784),"",R734:R784))</f>
        <v>0</v>
      </c>
      <c r="S733" s="177">
        <f t="array" ref="S733">SUM(IF(ISERROR(S734:S784),"",S734:S784))</f>
        <v>0</v>
      </c>
      <c r="T733" s="177">
        <f t="array" ref="T733">SUM(IF(ISERROR(T734:T784),"",T734:T784))</f>
        <v>0</v>
      </c>
      <c r="U733" s="177">
        <f t="array" ref="U733">SUM(IF(ISERROR(U734:U784),"",U734:U784))</f>
        <v>0</v>
      </c>
      <c r="V733" s="177">
        <f t="array" ref="V733">SUM(IF(ISERROR(V734:V784),"",V734:V784))</f>
        <v>0</v>
      </c>
      <c r="W733" s="177">
        <f t="array" ref="W733">SUM(IF(ISERROR(W734:W784),"",W734:W784))</f>
        <v>0</v>
      </c>
      <c r="X733" s="177">
        <f t="array" ref="X733">SUM(IF(ISERROR(X734:X784),"",X734:X784))</f>
        <v>-0.05228526133</v>
      </c>
      <c r="Y733" s="177">
        <f t="array" ref="Y733">SUM(IF(ISERROR(Y734:Y784),"",Y734:Y784))</f>
        <v>-0.1086760171</v>
      </c>
      <c r="Z733" s="177">
        <f t="array" ref="Z733">SUM(IF(ISERROR(Z734:Z784),"",Z734:Z784))</f>
        <v>-0.1694104133</v>
      </c>
      <c r="AA733" s="177">
        <f t="array" ref="AA733">SUM(IF(ISERROR(AA734:AA784),"",AA734:AA784))</f>
        <v>-0.2348095306</v>
      </c>
      <c r="AB733" s="177">
        <f t="array" ref="AB733">SUM(IF(ISERROR(AB734:AB784),"",AB734:AB784))</f>
        <v>-0.3052023481</v>
      </c>
      <c r="AC733" s="177">
        <f t="array" ref="AC733">SUM(IF(ISERROR(AC734:AC784),"",AC734:AC784))</f>
        <v>-0.3809425125</v>
      </c>
      <c r="AD733" s="177">
        <f t="array" ref="AD733">SUM(IF(ISERROR(AD734:AD784),"",AD734:AD784))</f>
        <v>-0.4624270854</v>
      </c>
      <c r="AE733" s="177">
        <f t="array" ref="AE733">SUM(IF(ISERROR(AE734:AE784),"",AE734:AE784))</f>
        <v>-0.5500838024</v>
      </c>
      <c r="AF733" s="177">
        <f t="array" ref="AF733">SUM(IF(ISERROR(AF734:AF784),"",AF734:AF784))</f>
        <v>-0.6443553235</v>
      </c>
      <c r="AG733" s="177">
        <f t="array" ref="AG733">SUM(IF(ISERROR(AG734:AG784),"",AG734:AG784))</f>
        <v>-0.7457178591</v>
      </c>
      <c r="AH733" s="177">
        <f t="array" ref="AH733">SUM(IF(ISERROR(AH734:AH784),"",AH734:AH784))</f>
        <v>-0.7418031273</v>
      </c>
      <c r="AI733" s="177">
        <f t="array" ref="AI733">SUM(IF(ISERROR(AI734:AI784),"",AI734:AI784))</f>
        <v>-0.7376981956</v>
      </c>
      <c r="AJ733" s="177">
        <f t="array" ref="AJ733">SUM(IF(ISERROR(AJ734:AJ784),"",AJ734:AJ784))</f>
        <v>-0.7340626228</v>
      </c>
      <c r="AK733" s="177">
        <f t="array" ref="AK733">SUM(IF(ISERROR(AK734:AK784),"",AK734:AK784))</f>
        <v>-0.7309896161</v>
      </c>
      <c r="AL733" s="177">
        <f t="array" ref="AL733">SUM(IF(ISERROR(AL734:AL784),"",AL734:AL784))</f>
        <v>-0.7286172499</v>
      </c>
      <c r="AM733" s="177">
        <f t="array" ref="AM733">SUM(IF(ISERROR(AM734:AM784),"",AM734:AM784))</f>
        <v>-0.7270987398</v>
      </c>
      <c r="AN733" s="177">
        <f t="array" ref="AN733">SUM(IF(ISERROR(AN734:AN784),"",AN734:AN784))</f>
        <v>-0.7265658696</v>
      </c>
      <c r="AO733" s="177">
        <f t="array" ref="AO733">SUM(IF(ISERROR(AO734:AO784),"",AO734:AO784))</f>
        <v>-0.7271638645</v>
      </c>
      <c r="AP733" s="177">
        <f t="array" ref="AP733">SUM(IF(ISERROR(AP734:AP784),"",AP734:AP784))</f>
        <v>-0.7290901352</v>
      </c>
      <c r="AQ733" s="177">
        <f t="array" ref="AQ733">SUM(IF(ISERROR(AQ734:AQ784),"",AQ734:AQ784))</f>
        <v>-0.7325624627</v>
      </c>
      <c r="AR733" s="177">
        <f t="array" ref="AR733">SUM(IF(ISERROR(AR734:AR784),"",AR734:AR784))</f>
        <v>-0.7378205918</v>
      </c>
      <c r="AS733" s="177">
        <f t="array" ref="AS733">SUM(IF(ISERROR(AS734:AS784),"",AS734:AS784))</f>
        <v>-0.744005792</v>
      </c>
      <c r="AT733" s="177">
        <f t="array" ref="AT733">SUM(IF(ISERROR(AT734:AT784),"",AT734:AT784))</f>
        <v>-0.750151684</v>
      </c>
      <c r="AU733" s="177">
        <f t="array" ref="AU733">SUM(IF(ISERROR(AU734:AU784),"",AU734:AU784))</f>
        <v>-0.756229749</v>
      </c>
      <c r="AV733" s="177">
        <f t="array" ref="AV733">SUM(IF(ISERROR(AV734:AV784),"",AV734:AV784))</f>
        <v>-0.7622586441</v>
      </c>
      <c r="AW733" s="177">
        <f t="array" ref="AW733">SUM(IF(ISERROR(AW734:AW784),"",AW734:AW784))</f>
        <v>-0.7682327297</v>
      </c>
      <c r="AX733" s="177">
        <f t="array" ref="AX733">SUM(IF(ISERROR(AX734:AX784),"",AX734:AX784))</f>
        <v>-0.7741487633</v>
      </c>
      <c r="AY733" s="177">
        <f t="array" ref="AY733">SUM(IF(ISERROR(AY734:AY784),"",AY734:AY784))</f>
        <v>-0.7800007283</v>
      </c>
      <c r="AZ733" s="177">
        <f t="array" ref="AZ733">SUM(IF(ISERROR(AZ734:AZ784),"",AZ734:AZ784))</f>
        <v>-0.8419653642</v>
      </c>
      <c r="BA733" s="177">
        <f t="array" ref="BA733">SUM(IF(ISERROR(BA734:BA784),"",BA734:BA784))</f>
        <v>-0.9086635047</v>
      </c>
      <c r="BB733" s="177">
        <f t="array" ref="BB733">SUM(IF(ISERROR(BB734:BB784),"",BB734:BB784))</f>
        <v>-0.8667069425</v>
      </c>
      <c r="BC733" s="177">
        <f t="array" ref="BC733">SUM(IF(ISERROR(BC734:BC784),"",BC734:BC784))</f>
        <v>-0.8205054423</v>
      </c>
      <c r="BD733" s="177">
        <f t="array" ref="BD733">SUM(IF(ISERROR(BD734:BD784),"",BD734:BD784))</f>
        <v>-0.7697293645</v>
      </c>
      <c r="BE733" s="177">
        <f t="array" ref="BE733">SUM(IF(ISERROR(BE734:BE784),"",BE734:BE784))</f>
        <v>-0.7140738621</v>
      </c>
      <c r="BF733" s="177">
        <f t="array" ref="BF733">SUM(IF(ISERROR(BF734:BF784),"",BF734:BF784))</f>
        <v>-0.6531075516</v>
      </c>
      <c r="BG733" s="177">
        <f t="array" ref="BG733">SUM(IF(ISERROR(BG734:BG784),"",BG734:BG784))</f>
        <v>-0.5864177384</v>
      </c>
      <c r="BH733" s="177">
        <f t="array" ref="BH733">SUM(IF(ISERROR(BH734:BH784),"",BH734:BH784))</f>
        <v>-0.5135574084</v>
      </c>
      <c r="BI733" s="177">
        <f t="array" ref="BI733">SUM(IF(ISERROR(BI734:BI784),"",BI734:BI784))</f>
        <v>-0.4340466789</v>
      </c>
      <c r="BJ733" s="177">
        <f t="array" ref="BJ733">SUM(IF(ISERROR(BJ734:BJ784),"",BJ734:BJ784))</f>
        <v>-0.2260769551</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-0.05228526133</v>
      </c>
      <c r="Y755" s="160">
        <f>IF(and($X$677&gt;0,Model!X$1&lt;='Assumptions (Wind)'!$V$13),PPMT('Assumptions (Wind)'!$V$10,Model!X1,'Assumptions (Wind)'!$V$13,'Assumptions (Wind)'!$V$8*Model!$X$677*'Assumptions (Wind)'!$V$2/10^9),0)</f>
        <v>-0.05646808224</v>
      </c>
      <c r="Z755" s="160">
        <f>IF(and($X$677&gt;0,Model!Y$1&lt;='Assumptions (Wind)'!$V$13),PPMT('Assumptions (Wind)'!$V$10,Model!Y1,'Assumptions (Wind)'!$V$13,'Assumptions (Wind)'!$V$8*Model!$X$677*'Assumptions (Wind)'!$V$2/10^9),0)</f>
        <v>-0.06098552881</v>
      </c>
      <c r="AA755" s="160">
        <f>IF(and($X$677&gt;0,Model!Z$1&lt;='Assumptions (Wind)'!$V$13),PPMT('Assumptions (Wind)'!$V$10,Model!Z1,'Assumptions (Wind)'!$V$13,'Assumptions (Wind)'!$V$8*Model!$X$677*'Assumptions (Wind)'!$V$2/10^9),0)</f>
        <v>-0.06586437112</v>
      </c>
      <c r="AB755" s="160">
        <f>IF(and($X$677&gt;0,Model!AA$1&lt;='Assumptions (Wind)'!$V$13),PPMT('Assumptions (Wind)'!$V$10,Model!AA1,'Assumptions (Wind)'!$V$13,'Assumptions (Wind)'!$V$8*Model!$X$677*'Assumptions (Wind)'!$V$2/10^9),0)</f>
        <v>-0.07113352081</v>
      </c>
      <c r="AC755" s="160">
        <f>IF(and($X$677&gt;0,Model!AB$1&lt;='Assumptions (Wind)'!$V$13),PPMT('Assumptions (Wind)'!$V$10,Model!AB1,'Assumptions (Wind)'!$V$13,'Assumptions (Wind)'!$V$8*Model!$X$677*'Assumptions (Wind)'!$V$2/10^9),0)</f>
        <v>-0.07682420247</v>
      </c>
      <c r="AD755" s="160">
        <f>IF(and($X$677&gt;0,Model!AC$1&lt;='Assumptions (Wind)'!$V$13),PPMT('Assumptions (Wind)'!$V$10,Model!AC1,'Assumptions (Wind)'!$V$13,'Assumptions (Wind)'!$V$8*Model!$X$677*'Assumptions (Wind)'!$V$2/10^9),0)</f>
        <v>-0.08297013867</v>
      </c>
      <c r="AE755" s="160">
        <f>IF(and($X$677&gt;0,Model!AD$1&lt;='Assumptions (Wind)'!$V$13),PPMT('Assumptions (Wind)'!$V$10,Model!AD1,'Assumptions (Wind)'!$V$13,'Assumptions (Wind)'!$V$8*Model!$X$677*'Assumptions (Wind)'!$V$2/10^9),0)</f>
        <v>-0.08960774977</v>
      </c>
      <c r="AF755" s="160">
        <f>IF(and($X$677&gt;0,Model!AE$1&lt;='Assumptions (Wind)'!$V$13),PPMT('Assumptions (Wind)'!$V$10,Model!AE1,'Assumptions (Wind)'!$V$13,'Assumptions (Wind)'!$V$8*Model!$X$677*'Assumptions (Wind)'!$V$2/10^9),0)</f>
        <v>-0.09677636975</v>
      </c>
      <c r="AG755" s="160">
        <f>IF(and($X$677&gt;0,Model!AF$1&lt;='Assumptions (Wind)'!$V$13),PPMT('Assumptions (Wind)'!$V$10,Model!AF1,'Assumptions (Wind)'!$V$13,'Assumptions (Wind)'!$V$8*Model!$X$677*'Assumptions (Wind)'!$V$2/10^9),0)</f>
        <v>-0.1045184793</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-0.05220793483</v>
      </c>
      <c r="Z756" s="160">
        <f>IF(and($Y$677&gt;0,Model!X$1&lt;='Assumptions (Wind)'!$V$13),PPMT('Assumptions (Wind)'!$V$10,Model!X1,'Assumptions (Wind)'!$V$13,'Assumptions (Wind)'!$V$8*Model!$Y$677*AVERAGE('Assumptions (Wind)'!$V$2:$W$2)/10^9),0)</f>
        <v>-0.05638456962</v>
      </c>
      <c r="AA756" s="160">
        <f>IF(and($Y$677&gt;0,Model!Y$1&lt;='Assumptions (Wind)'!$V$13),PPMT('Assumptions (Wind)'!$V$10,Model!Y1,'Assumptions (Wind)'!$V$13,'Assumptions (Wind)'!$V$8*Model!$Y$677*AVERAGE('Assumptions (Wind)'!$V$2:$W$2)/10^9),0)</f>
        <v>-0.06089533519</v>
      </c>
      <c r="AB756" s="160">
        <f>IF(and($Y$677&gt;0,Model!Z$1&lt;='Assumptions (Wind)'!$V$13),PPMT('Assumptions (Wind)'!$V$10,Model!Z1,'Assumptions (Wind)'!$V$13,'Assumptions (Wind)'!$V$8*Model!$Y$677*AVERAGE('Assumptions (Wind)'!$V$2:$W$2)/10^9),0)</f>
        <v>-0.065766962</v>
      </c>
      <c r="AC756" s="160">
        <f>IF(and($Y$677&gt;0,Model!AA$1&lt;='Assumptions (Wind)'!$V$13),PPMT('Assumptions (Wind)'!$V$10,Model!AA1,'Assumptions (Wind)'!$V$13,'Assumptions (Wind)'!$V$8*Model!$Y$677*AVERAGE('Assumptions (Wind)'!$V$2:$W$2)/10^9),0)</f>
        <v>-0.07102831896</v>
      </c>
      <c r="AD756" s="160">
        <f>IF(and($Y$677&gt;0,Model!AB$1&lt;='Assumptions (Wind)'!$V$13),PPMT('Assumptions (Wind)'!$V$10,Model!AB1,'Assumptions (Wind)'!$V$13,'Assumptions (Wind)'!$V$8*Model!$Y$677*AVERAGE('Assumptions (Wind)'!$V$2:$W$2)/10^9),0)</f>
        <v>-0.07671058448</v>
      </c>
      <c r="AE756" s="160">
        <f>IF(and($Y$677&gt;0,Model!AC$1&lt;='Assumptions (Wind)'!$V$13),PPMT('Assumptions (Wind)'!$V$10,Model!AC1,'Assumptions (Wind)'!$V$13,'Assumptions (Wind)'!$V$8*Model!$Y$677*AVERAGE('Assumptions (Wind)'!$V$2:$W$2)/10^9),0)</f>
        <v>-0.08284743124</v>
      </c>
      <c r="AF756" s="160">
        <f>IF(and($Y$677&gt;0,Model!AD$1&lt;='Assumptions (Wind)'!$V$13),PPMT('Assumptions (Wind)'!$V$10,Model!AD1,'Assumptions (Wind)'!$V$13,'Assumptions (Wind)'!$V$8*Model!$Y$677*AVERAGE('Assumptions (Wind)'!$V$2:$W$2)/10^9),0)</f>
        <v>-0.08947522573</v>
      </c>
      <c r="AG756" s="160">
        <f>IF(and($Y$677&gt;0,Model!AE$1&lt;='Assumptions (Wind)'!$V$13),PPMT('Assumptions (Wind)'!$V$10,Model!AE1,'Assumptions (Wind)'!$V$13,'Assumptions (Wind)'!$V$8*Model!$Y$677*AVERAGE('Assumptions (Wind)'!$V$2:$W$2)/10^9),0)</f>
        <v>-0.09663324379</v>
      </c>
      <c r="AH756" s="160">
        <f>IF(and($Y$677&gt;0,Model!AF$1&lt;='Assumptions (Wind)'!$V$13),PPMT('Assumptions (Wind)'!$V$10,Model!AF1,'Assumptions (Wind)'!$V$13,'Assumptions (Wind)'!$V$8*Model!$Y$677*AVERAGE('Assumptions (Wind)'!$V$2:$W$2)/10^9),0)</f>
        <v>-0.1043639033</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-0.05204031482</v>
      </c>
      <c r="AA757" s="160">
        <f>IF(and($Z$677&gt;0,Model!X$1&lt;='Assumptions (Wind)'!$V$13),PPMT('Assumptions (Wind)'!$V$10,Model!X1,'Assumptions (Wind)'!$V$13,'Assumptions (Wind)'!$V$8*Model!$Z$677*AVERAGE('Assumptions (Wind)'!$W$2:$X$2)/10^9),0)</f>
        <v>-0.05620354001</v>
      </c>
      <c r="AB757" s="160">
        <f>IF(and($Z$677&gt;0,Model!Y$1&lt;='Assumptions (Wind)'!$V$13),PPMT('Assumptions (Wind)'!$V$10,Model!Y1,'Assumptions (Wind)'!$V$13,'Assumptions (Wind)'!$V$8*Model!$Z$677*AVERAGE('Assumptions (Wind)'!$W$2:$X$2)/10^9),0)</f>
        <v>-0.06069982321</v>
      </c>
      <c r="AC757" s="160">
        <f>IF(and($Z$677&gt;0,Model!Z$1&lt;='Assumptions (Wind)'!$V$13),PPMT('Assumptions (Wind)'!$V$10,Model!Z1,'Assumptions (Wind)'!$V$13,'Assumptions (Wind)'!$V$8*Model!$Z$677*AVERAGE('Assumptions (Wind)'!$W$2:$X$2)/10^9),0)</f>
        <v>-0.06555580907</v>
      </c>
      <c r="AD757" s="160">
        <f>IF(and($Z$677&gt;0,Model!AA$1&lt;='Assumptions (Wind)'!$V$13),PPMT('Assumptions (Wind)'!$V$10,Model!AA1,'Assumptions (Wind)'!$V$13,'Assumptions (Wind)'!$V$8*Model!$Z$677*AVERAGE('Assumptions (Wind)'!$W$2:$X$2)/10^9),0)</f>
        <v>-0.07080027379</v>
      </c>
      <c r="AE757" s="160">
        <f>IF(and($Z$677&gt;0,Model!AB$1&lt;='Assumptions (Wind)'!$V$13),PPMT('Assumptions (Wind)'!$V$10,Model!AB1,'Assumptions (Wind)'!$V$13,'Assumptions (Wind)'!$V$8*Model!$Z$677*AVERAGE('Assumptions (Wind)'!$W$2:$X$2)/10^9),0)</f>
        <v>-0.07646429569</v>
      </c>
      <c r="AF757" s="160">
        <f>IF(and($Z$677&gt;0,Model!AC$1&lt;='Assumptions (Wind)'!$V$13),PPMT('Assumptions (Wind)'!$V$10,Model!AC1,'Assumptions (Wind)'!$V$13,'Assumptions (Wind)'!$V$8*Model!$Z$677*AVERAGE('Assumptions (Wind)'!$W$2:$X$2)/10^9),0)</f>
        <v>-0.08258143935</v>
      </c>
      <c r="AG757" s="160">
        <f>IF(and($Z$677&gt;0,Model!AD$1&lt;='Assumptions (Wind)'!$V$13),PPMT('Assumptions (Wind)'!$V$10,Model!AD1,'Assumptions (Wind)'!$V$13,'Assumptions (Wind)'!$V$8*Model!$Z$677*AVERAGE('Assumptions (Wind)'!$W$2:$X$2)/10^9),0)</f>
        <v>-0.0891879545</v>
      </c>
      <c r="AH757" s="160">
        <f>IF(and($Z$677&gt;0,Model!AE$1&lt;='Assumptions (Wind)'!$V$13),PPMT('Assumptions (Wind)'!$V$10,Model!AE1,'Assumptions (Wind)'!$V$13,'Assumptions (Wind)'!$V$8*Model!$Z$677*AVERAGE('Assumptions (Wind)'!$W$2:$X$2)/10^9),0)</f>
        <v>-0.09632299086</v>
      </c>
      <c r="AI757" s="160">
        <f>IF(and($Z$677&gt;0,Model!AF$1&lt;='Assumptions (Wind)'!$V$13),PPMT('Assumptions (Wind)'!$V$10,Model!AF1,'Assumptions (Wind)'!$V$13,'Assumptions (Wind)'!$V$8*Model!$Z$677*AVERAGE('Assumptions (Wind)'!$W$2:$X$2)/10^9),0)</f>
        <v>-0.1040288301</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-0.05184628428</v>
      </c>
      <c r="AB758" s="160">
        <f>IF(and($AA$677&gt;0,Model!X$1&lt;='Assumptions (Wind)'!$V$13),PPMT('Assumptions (Wind)'!$V$10,Model!X1,'Assumptions (Wind)'!$V$13,'Assumptions (Wind)'!$V$8*Model!$AA$677*AVERAGE('Assumptions (Wind)'!$X$2:$Y$2)/10^9),0)</f>
        <v>-0.05599398702</v>
      </c>
      <c r="AC758" s="160">
        <f>IF(and($AA$677&gt;0,Model!Y$1&lt;='Assumptions (Wind)'!$V$13),PPMT('Assumptions (Wind)'!$V$10,Model!Y1,'Assumptions (Wind)'!$V$13,'Assumptions (Wind)'!$V$8*Model!$AA$677*AVERAGE('Assumptions (Wind)'!$X$2:$Y$2)/10^9),0)</f>
        <v>-0.06047350598</v>
      </c>
      <c r="AD758" s="160">
        <f>IF(and($AA$677&gt;0,Model!Z$1&lt;='Assumptions (Wind)'!$V$13),PPMT('Assumptions (Wind)'!$V$10,Model!Z1,'Assumptions (Wind)'!$V$13,'Assumptions (Wind)'!$V$8*Model!$AA$677*AVERAGE('Assumptions (Wind)'!$X$2:$Y$2)/10^9),0)</f>
        <v>-0.06531138646</v>
      </c>
      <c r="AE758" s="160">
        <f>IF(and($AA$677&gt;0,Model!AA$1&lt;='Assumptions (Wind)'!$V$13),PPMT('Assumptions (Wind)'!$V$10,Model!AA1,'Assumptions (Wind)'!$V$13,'Assumptions (Wind)'!$V$8*Model!$AA$677*AVERAGE('Assumptions (Wind)'!$X$2:$Y$2)/10^9),0)</f>
        <v>-0.07053629738</v>
      </c>
      <c r="AF758" s="160">
        <f>IF(and($AA$677&gt;0,Model!AB$1&lt;='Assumptions (Wind)'!$V$13),PPMT('Assumptions (Wind)'!$V$10,Model!AB1,'Assumptions (Wind)'!$V$13,'Assumptions (Wind)'!$V$8*Model!$AA$677*AVERAGE('Assumptions (Wind)'!$X$2:$Y$2)/10^9),0)</f>
        <v>-0.07617920117</v>
      </c>
      <c r="AG758" s="160">
        <f>IF(and($AA$677&gt;0,Model!AC$1&lt;='Assumptions (Wind)'!$V$13),PPMT('Assumptions (Wind)'!$V$10,Model!AC1,'Assumptions (Wind)'!$V$13,'Assumptions (Wind)'!$V$8*Model!$AA$677*AVERAGE('Assumptions (Wind)'!$X$2:$Y$2)/10^9),0)</f>
        <v>-0.08227353726</v>
      </c>
      <c r="AH758" s="160">
        <f>IF(and($AA$677&gt;0,Model!AD$1&lt;='Assumptions (Wind)'!$V$13),PPMT('Assumptions (Wind)'!$V$10,Model!AD1,'Assumptions (Wind)'!$V$13,'Assumptions (Wind)'!$V$8*Model!$AA$677*AVERAGE('Assumptions (Wind)'!$X$2:$Y$2)/10^9),0)</f>
        <v>-0.08885542025</v>
      </c>
      <c r="AI758" s="160">
        <f>IF(and($AA$677&gt;0,Model!AE$1&lt;='Assumptions (Wind)'!$V$13),PPMT('Assumptions (Wind)'!$V$10,Model!AE1,'Assumptions (Wind)'!$V$13,'Assumptions (Wind)'!$V$8*Model!$AA$677*AVERAGE('Assumptions (Wind)'!$X$2:$Y$2)/10^9),0)</f>
        <v>-0.09596385387</v>
      </c>
      <c r="AJ758" s="160">
        <f>IF(and($AA$677&gt;0,Model!AF$1&lt;='Assumptions (Wind)'!$V$13),PPMT('Assumptions (Wind)'!$V$10,Model!AF1,'Assumptions (Wind)'!$V$13,'Assumptions (Wind)'!$V$8*Model!$AA$677*AVERAGE('Assumptions (Wind)'!$X$2:$Y$2)/10^9),0)</f>
        <v>-0.1036409622</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-0.05160805509</v>
      </c>
      <c r="AC759" s="160">
        <f>IF(and($AB$677&gt;0,Model!X$1&lt;='Assumptions (Wind)'!$V$13),PPMT('Assumptions (Wind)'!$V$10,Model!X1,'Assumptions (Wind)'!$V$13,'Assumptions (Wind)'!$V$8*Model!$AB$677*AVERAGE('Assumptions (Wind)'!$Y$2:$Z$2)/10^9),0)</f>
        <v>-0.0557366995</v>
      </c>
      <c r="AD759" s="160">
        <f>IF(and($AB$677&gt;0,Model!Y$1&lt;='Assumptions (Wind)'!$V$13),PPMT('Assumptions (Wind)'!$V$10,Model!Y1,'Assumptions (Wind)'!$V$13,'Assumptions (Wind)'!$V$8*Model!$AB$677*AVERAGE('Assumptions (Wind)'!$Y$2:$Z$2)/10^9),0)</f>
        <v>-0.06019563546</v>
      </c>
      <c r="AE759" s="160">
        <f>IF(and($AB$677&gt;0,Model!Z$1&lt;='Assumptions (Wind)'!$V$13),PPMT('Assumptions (Wind)'!$V$10,Model!Z1,'Assumptions (Wind)'!$V$13,'Assumptions (Wind)'!$V$8*Model!$AB$677*AVERAGE('Assumptions (Wind)'!$Y$2:$Z$2)/10^9),0)</f>
        <v>-0.06501128629</v>
      </c>
      <c r="AF759" s="160">
        <f>IF(and($AB$677&gt;0,Model!AA$1&lt;='Assumptions (Wind)'!$V$13),PPMT('Assumptions (Wind)'!$V$10,Model!AA1,'Assumptions (Wind)'!$V$13,'Assumptions (Wind)'!$V$8*Model!$AB$677*AVERAGE('Assumptions (Wind)'!$Y$2:$Z$2)/10^9),0)</f>
        <v>-0.0702121892</v>
      </c>
      <c r="AG759" s="160">
        <f>IF(and($AB$677&gt;0,Model!AB$1&lt;='Assumptions (Wind)'!$V$13),PPMT('Assumptions (Wind)'!$V$10,Model!AB1,'Assumptions (Wind)'!$V$13,'Assumptions (Wind)'!$V$8*Model!$AB$677*AVERAGE('Assumptions (Wind)'!$Y$2:$Z$2)/10^9),0)</f>
        <v>-0.07582916433</v>
      </c>
      <c r="AH759" s="160">
        <f>IF(and($AB$677&gt;0,Model!AC$1&lt;='Assumptions (Wind)'!$V$13),PPMT('Assumptions (Wind)'!$V$10,Model!AC1,'Assumptions (Wind)'!$V$13,'Assumptions (Wind)'!$V$8*Model!$AB$677*AVERAGE('Assumptions (Wind)'!$Y$2:$Z$2)/10^9),0)</f>
        <v>-0.08189549748</v>
      </c>
      <c r="AI759" s="160">
        <f>IF(and($AB$677&gt;0,Model!AD$1&lt;='Assumptions (Wind)'!$V$13),PPMT('Assumptions (Wind)'!$V$10,Model!AD1,'Assumptions (Wind)'!$V$13,'Assumptions (Wind)'!$V$8*Model!$AB$677*AVERAGE('Assumptions (Wind)'!$Y$2:$Z$2)/10^9),0)</f>
        <v>-0.08844713728</v>
      </c>
      <c r="AJ759" s="160">
        <f>IF(and($AB$677&gt;0,Model!AE$1&lt;='Assumptions (Wind)'!$V$13),PPMT('Assumptions (Wind)'!$V$10,Model!AE1,'Assumptions (Wind)'!$V$13,'Assumptions (Wind)'!$V$8*Model!$AB$677*AVERAGE('Assumptions (Wind)'!$Y$2:$Z$2)/10^9),0)</f>
        <v>-0.09552290826</v>
      </c>
      <c r="AK759" s="160">
        <f>IF(and($AB$677&gt;0,Model!AF$1&lt;='Assumptions (Wind)'!$V$13),PPMT('Assumptions (Wind)'!$V$10,Model!AF1,'Assumptions (Wind)'!$V$13,'Assumptions (Wind)'!$V$8*Model!$AB$677*AVERAGE('Assumptions (Wind)'!$Y$2:$Z$2)/10^9),0)</f>
        <v>-0.1031647409</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-0.05132397656</v>
      </c>
      <c r="AD760" s="160">
        <f>IF(and($AC$677&gt;0,Model!X$1&lt;='Assumptions (Wind)'!$V$13),PPMT('Assumptions (Wind)'!$V$10,Model!X1,'Assumptions (Wind)'!$V$13,'Assumptions (Wind)'!$V$8*Model!$AC$677*AVERAGE('Assumptions (Wind)'!$Z$2:$AA$2)/10^9),0)</f>
        <v>-0.05542989468</v>
      </c>
      <c r="AE760" s="160">
        <f>IF(and($AC$677&gt;0,Model!Y$1&lt;='Assumptions (Wind)'!$V$13),PPMT('Assumptions (Wind)'!$V$10,Model!Y1,'Assumptions (Wind)'!$V$13,'Assumptions (Wind)'!$V$8*Model!$AC$677*AVERAGE('Assumptions (Wind)'!$Z$2:$AA$2)/10^9),0)</f>
        <v>-0.05986428626</v>
      </c>
      <c r="AF760" s="160">
        <f>IF(and($AC$677&gt;0,Model!Z$1&lt;='Assumptions (Wind)'!$V$13),PPMT('Assumptions (Wind)'!$V$10,Model!Z1,'Assumptions (Wind)'!$V$13,'Assumptions (Wind)'!$V$8*Model!$AC$677*AVERAGE('Assumptions (Wind)'!$Z$2:$AA$2)/10^9),0)</f>
        <v>-0.06465342916</v>
      </c>
      <c r="AG760" s="160">
        <f>IF(and($AC$677&gt;0,Model!AA$1&lt;='Assumptions (Wind)'!$V$13),PPMT('Assumptions (Wind)'!$V$10,Model!AA1,'Assumptions (Wind)'!$V$13,'Assumptions (Wind)'!$V$8*Model!$AC$677*AVERAGE('Assumptions (Wind)'!$Z$2:$AA$2)/10^9),0)</f>
        <v>-0.06982570349</v>
      </c>
      <c r="AH760" s="160">
        <f>IF(and($AC$677&gt;0,Model!AB$1&lt;='Assumptions (Wind)'!$V$13),PPMT('Assumptions (Wind)'!$V$10,Model!AB1,'Assumptions (Wind)'!$V$13,'Assumptions (Wind)'!$V$8*Model!$AC$677*AVERAGE('Assumptions (Wind)'!$Z$2:$AA$2)/10^9),0)</f>
        <v>-0.07541175977</v>
      </c>
      <c r="AI760" s="160">
        <f>IF(and($AC$677&gt;0,Model!AC$1&lt;='Assumptions (Wind)'!$V$13),PPMT('Assumptions (Wind)'!$V$10,Model!AC1,'Assumptions (Wind)'!$V$13,'Assumptions (Wind)'!$V$8*Model!$AC$677*AVERAGE('Assumptions (Wind)'!$Z$2:$AA$2)/10^9),0)</f>
        <v>-0.08144470055</v>
      </c>
      <c r="AJ760" s="160">
        <f>IF(and($AC$677&gt;0,Model!AD$1&lt;='Assumptions (Wind)'!$V$13),PPMT('Assumptions (Wind)'!$V$10,Model!AD1,'Assumptions (Wind)'!$V$13,'Assumptions (Wind)'!$V$8*Model!$AC$677*AVERAGE('Assumptions (Wind)'!$Z$2:$AA$2)/10^9),0)</f>
        <v>-0.0879602766</v>
      </c>
      <c r="AK760" s="160">
        <f>IF(and($AC$677&gt;0,Model!AE$1&lt;='Assumptions (Wind)'!$V$13),PPMT('Assumptions (Wind)'!$V$10,Model!AE1,'Assumptions (Wind)'!$V$13,'Assumptions (Wind)'!$V$8*Model!$AC$677*AVERAGE('Assumptions (Wind)'!$Z$2:$AA$2)/10^9),0)</f>
        <v>-0.09499709872</v>
      </c>
      <c r="AL760" s="160">
        <f>IF(and($AC$677&gt;0,Model!AF$1&lt;='Assumptions (Wind)'!$V$13),PPMT('Assumptions (Wind)'!$V$10,Model!AF1,'Assumptions (Wind)'!$V$13,'Assumptions (Wind)'!$V$8*Model!$AC$677*AVERAGE('Assumptions (Wind)'!$Z$2:$AA$2)/10^9),0)</f>
        <v>-0.1025968666</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-0.05100917184</v>
      </c>
      <c r="AE761" s="160">
        <f>IF(and($AD$677&gt;0,Model!X$1&lt;='Assumptions (Wind)'!$V$13),PPMT('Assumptions (Wind)'!$V$10,Model!X1,'Assumptions (Wind)'!$V$13,'Assumptions (Wind)'!$V$8*Model!$AD$677*AVERAGE('Assumptions (Wind)'!$AA$2:$AB$2)/10^9),0)</f>
        <v>-0.05508990558</v>
      </c>
      <c r="AF761" s="160">
        <f>IF(and($AD$677&gt;0,Model!Y$1&lt;='Assumptions (Wind)'!$V$13),PPMT('Assumptions (Wind)'!$V$10,Model!Y1,'Assumptions (Wind)'!$V$13,'Assumptions (Wind)'!$V$8*Model!$AD$677*AVERAGE('Assumptions (Wind)'!$AA$2:$AB$2)/10^9),0)</f>
        <v>-0.05949709803</v>
      </c>
      <c r="AG761" s="160">
        <f>IF(and($AD$677&gt;0,Model!Z$1&lt;='Assumptions (Wind)'!$V$13),PPMT('Assumptions (Wind)'!$V$10,Model!Z1,'Assumptions (Wind)'!$V$13,'Assumptions (Wind)'!$V$8*Model!$AD$677*AVERAGE('Assumptions (Wind)'!$AA$2:$AB$2)/10^9),0)</f>
        <v>-0.06425686587</v>
      </c>
      <c r="AH761" s="160">
        <f>IF(and($AD$677&gt;0,Model!AA$1&lt;='Assumptions (Wind)'!$V$13),PPMT('Assumptions (Wind)'!$V$10,Model!AA1,'Assumptions (Wind)'!$V$13,'Assumptions (Wind)'!$V$8*Model!$AD$677*AVERAGE('Assumptions (Wind)'!$AA$2:$AB$2)/10^9),0)</f>
        <v>-0.06939741514</v>
      </c>
      <c r="AI761" s="160">
        <f>IF(and($AD$677&gt;0,Model!AB$1&lt;='Assumptions (Wind)'!$V$13),PPMT('Assumptions (Wind)'!$V$10,Model!AB1,'Assumptions (Wind)'!$V$13,'Assumptions (Wind)'!$V$8*Model!$AD$677*AVERAGE('Assumptions (Wind)'!$AA$2:$AB$2)/10^9),0)</f>
        <v>-0.07494920835</v>
      </c>
      <c r="AJ761" s="160">
        <f>IF(and($AD$677&gt;0,Model!AC$1&lt;='Assumptions (Wind)'!$V$13),PPMT('Assumptions (Wind)'!$V$10,Model!AC1,'Assumptions (Wind)'!$V$13,'Assumptions (Wind)'!$V$8*Model!$AD$677*AVERAGE('Assumptions (Wind)'!$AA$2:$AB$2)/10^9),0)</f>
        <v>-0.08094514502</v>
      </c>
      <c r="AK761" s="160">
        <f>IF(and($AD$677&gt;0,Model!AD$1&lt;='Assumptions (Wind)'!$V$13),PPMT('Assumptions (Wind)'!$V$10,Model!AD1,'Assumptions (Wind)'!$V$13,'Assumptions (Wind)'!$V$8*Model!$AD$677*AVERAGE('Assumptions (Wind)'!$AA$2:$AB$2)/10^9),0)</f>
        <v>-0.08742075662</v>
      </c>
      <c r="AL761" s="160">
        <f>IF(and($AD$677&gt;0,Model!AE$1&lt;='Assumptions (Wind)'!$V$13),PPMT('Assumptions (Wind)'!$V$10,Model!AE1,'Assumptions (Wind)'!$V$13,'Assumptions (Wind)'!$V$8*Model!$AD$677*AVERAGE('Assumptions (Wind)'!$AA$2:$AB$2)/10^9),0)</f>
        <v>-0.09441441715</v>
      </c>
      <c r="AM761" s="160">
        <f>IF(and($AD$677&gt;0,Model!AF$1&lt;='Assumptions (Wind)'!$V$13),PPMT('Assumptions (Wind)'!$V$10,Model!AF1,'Assumptions (Wind)'!$V$13,'Assumptions (Wind)'!$V$8*Model!$AD$677*AVERAGE('Assumptions (Wind)'!$AA$2:$AB$2)/10^9),0)</f>
        <v>-0.1019675705</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-0.05066255017</v>
      </c>
      <c r="AF762" s="160">
        <f>IF(and($AE$677&gt;0,Model!X$1&lt;='Assumptions (Wind)'!$V$13),PPMT('Assumptions (Wind)'!$V$10,Model!X1,'Assumptions (Wind)'!$V$13,'Assumptions (Wind)'!$V$8*Model!$AE$677*AVERAGE('Assumptions (Wind)'!$AB$2:$AC$2)/10^9),0)</f>
        <v>-0.05471555418</v>
      </c>
      <c r="AG762" s="160">
        <f>IF(and($AE$677&gt;0,Model!Y$1&lt;='Assumptions (Wind)'!$V$13),PPMT('Assumptions (Wind)'!$V$10,Model!Y1,'Assumptions (Wind)'!$V$13,'Assumptions (Wind)'!$V$8*Model!$AE$677*AVERAGE('Assumptions (Wind)'!$AB$2:$AC$2)/10^9),0)</f>
        <v>-0.05909279851</v>
      </c>
      <c r="AH762" s="160">
        <f>IF(and($AE$677&gt;0,Model!Z$1&lt;='Assumptions (Wind)'!$V$13),PPMT('Assumptions (Wind)'!$V$10,Model!Z1,'Assumptions (Wind)'!$V$13,'Assumptions (Wind)'!$V$8*Model!$AE$677*AVERAGE('Assumptions (Wind)'!$AB$2:$AC$2)/10^9),0)</f>
        <v>-0.0638202224</v>
      </c>
      <c r="AI762" s="160">
        <f>IF(and($AE$677&gt;0,Model!AA$1&lt;='Assumptions (Wind)'!$V$13),PPMT('Assumptions (Wind)'!$V$10,Model!AA1,'Assumptions (Wind)'!$V$13,'Assumptions (Wind)'!$V$8*Model!$AE$677*AVERAGE('Assumptions (Wind)'!$AB$2:$AC$2)/10^9),0)</f>
        <v>-0.06892584019</v>
      </c>
      <c r="AJ762" s="160">
        <f>IF(and($AE$677&gt;0,Model!AB$1&lt;='Assumptions (Wind)'!$V$13),PPMT('Assumptions (Wind)'!$V$10,Model!AB1,'Assumptions (Wind)'!$V$13,'Assumptions (Wind)'!$V$8*Model!$AE$677*AVERAGE('Assumptions (Wind)'!$AB$2:$AC$2)/10^9),0)</f>
        <v>-0.0744399074</v>
      </c>
      <c r="AK762" s="160">
        <f>IF(and($AE$677&gt;0,Model!AC$1&lt;='Assumptions (Wind)'!$V$13),PPMT('Assumptions (Wind)'!$V$10,Model!AC1,'Assumptions (Wind)'!$V$13,'Assumptions (Wind)'!$V$8*Model!$AE$677*AVERAGE('Assumptions (Wind)'!$AB$2:$AC$2)/10^9),0)</f>
        <v>-0.08039509999</v>
      </c>
      <c r="AL762" s="160">
        <f>IF(and($AE$677&gt;0,Model!AD$1&lt;='Assumptions (Wind)'!$V$13),PPMT('Assumptions (Wind)'!$V$10,Model!AD1,'Assumptions (Wind)'!$V$13,'Assumptions (Wind)'!$V$8*Model!$AE$677*AVERAGE('Assumptions (Wind)'!$AB$2:$AC$2)/10^9),0)</f>
        <v>-0.08682670799</v>
      </c>
      <c r="AM762" s="160">
        <f>IF(and($AE$677&gt;0,Model!AE$1&lt;='Assumptions (Wind)'!$V$13),PPMT('Assumptions (Wind)'!$V$10,Model!AE1,'Assumptions (Wind)'!$V$13,'Assumptions (Wind)'!$V$8*Model!$AE$677*AVERAGE('Assumptions (Wind)'!$AB$2:$AC$2)/10^9),0)</f>
        <v>-0.09377284463</v>
      </c>
      <c r="AN762" s="160">
        <f>IF(and($AE$677&gt;0,Model!AF$1&lt;='Assumptions (Wind)'!$V$13),PPMT('Assumptions (Wind)'!$V$10,Model!AF1,'Assumptions (Wind)'!$V$13,'Assumptions (Wind)'!$V$8*Model!$AE$677*AVERAGE('Assumptions (Wind)'!$AB$2:$AC$2)/10^9),0)</f>
        <v>-0.1012746722</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-0.05026481692</v>
      </c>
      <c r="AG763" s="160">
        <f>IF(and($AF$677&gt;0,Model!X$1&lt;='Assumptions (Wind)'!$V$13),PPMT('Assumptions (Wind)'!$V$10,Model!X1,'Assumptions (Wind)'!$V$13,'Assumptions (Wind)'!$V$8*Model!$AF$677*AVERAGE('Assumptions (Wind)'!$AC$2:$AD$2)/10^9),0)</f>
        <v>-0.05428600227</v>
      </c>
      <c r="AH763" s="160">
        <f>IF(and($AF$677&gt;0,Model!Y$1&lt;='Assumptions (Wind)'!$V$13),PPMT('Assumptions (Wind)'!$V$10,Model!Y1,'Assumptions (Wind)'!$V$13,'Assumptions (Wind)'!$V$8*Model!$AF$677*AVERAGE('Assumptions (Wind)'!$AC$2:$AD$2)/10^9),0)</f>
        <v>-0.05862888245</v>
      </c>
      <c r="AI763" s="160">
        <f>IF(and($AF$677&gt;0,Model!Z$1&lt;='Assumptions (Wind)'!$V$13),PPMT('Assumptions (Wind)'!$V$10,Model!Z1,'Assumptions (Wind)'!$V$13,'Assumptions (Wind)'!$V$8*Model!$AF$677*AVERAGE('Assumptions (Wind)'!$AC$2:$AD$2)/10^9),0)</f>
        <v>-0.06331919305</v>
      </c>
      <c r="AJ763" s="160">
        <f>IF(and($AF$677&gt;0,Model!AA$1&lt;='Assumptions (Wind)'!$V$13),PPMT('Assumptions (Wind)'!$V$10,Model!AA1,'Assumptions (Wind)'!$V$13,'Assumptions (Wind)'!$V$8*Model!$AF$677*AVERAGE('Assumptions (Wind)'!$AC$2:$AD$2)/10^9),0)</f>
        <v>-0.06838472849</v>
      </c>
      <c r="AK763" s="160">
        <f>IF(and($AF$677&gt;0,Model!AB$1&lt;='Assumptions (Wind)'!$V$13),PPMT('Assumptions (Wind)'!$V$10,Model!AB1,'Assumptions (Wind)'!$V$13,'Assumptions (Wind)'!$V$8*Model!$AF$677*AVERAGE('Assumptions (Wind)'!$AC$2:$AD$2)/10^9),0)</f>
        <v>-0.07385550677</v>
      </c>
      <c r="AL763" s="160">
        <f>IF(and($AF$677&gt;0,Model!AC$1&lt;='Assumptions (Wind)'!$V$13),PPMT('Assumptions (Wind)'!$V$10,Model!AC1,'Assumptions (Wind)'!$V$13,'Assumptions (Wind)'!$V$8*Model!$AF$677*AVERAGE('Assumptions (Wind)'!$AC$2:$AD$2)/10^9),0)</f>
        <v>-0.07976394732</v>
      </c>
      <c r="AM763" s="160">
        <f>IF(and($AF$677&gt;0,Model!AD$1&lt;='Assumptions (Wind)'!$V$13),PPMT('Assumptions (Wind)'!$V$10,Model!AD1,'Assumptions (Wind)'!$V$13,'Assumptions (Wind)'!$V$8*Model!$AF$677*AVERAGE('Assumptions (Wind)'!$AC$2:$AD$2)/10^9),0)</f>
        <v>-0.0861450631</v>
      </c>
      <c r="AN763" s="160">
        <f>IF(and($AF$677&gt;0,Model!AE$1&lt;='Assumptions (Wind)'!$V$13),PPMT('Assumptions (Wind)'!$V$10,Model!AE1,'Assumptions (Wind)'!$V$13,'Assumptions (Wind)'!$V$8*Model!$AF$677*AVERAGE('Assumptions (Wind)'!$AC$2:$AD$2)/10^9),0)</f>
        <v>-0.09303666815</v>
      </c>
      <c r="AO763" s="160">
        <f>IF(and($AF$677&gt;0,Model!AF$1&lt;='Assumptions (Wind)'!$V$13),PPMT('Assumptions (Wind)'!$V$10,Model!AF1,'Assumptions (Wind)'!$V$13,'Assumptions (Wind)'!$V$8*Model!$AF$677*AVERAGE('Assumptions (Wind)'!$AC$2:$AD$2)/10^9),0)</f>
        <v>-0.1004796016</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-0.04981410975</v>
      </c>
      <c r="AH764" s="160">
        <f>IF(and($AG$677&gt;0,Model!X$1&lt;='Assumptions (Wind)'!$V$13),PPMT('Assumptions (Wind)'!$V$10,Model!X1,'Assumptions (Wind)'!$V$13,'Assumptions (Wind)'!$V$8*Model!$AG$677*AVERAGE('Assumptions (Wind)'!$AD$2:$AE$2)/10^9),0)</f>
        <v>-0.05379923853</v>
      </c>
      <c r="AI764" s="160">
        <f>IF(and($AG$677&gt;0,Model!Y$1&lt;='Assumptions (Wind)'!$V$13),PPMT('Assumptions (Wind)'!$V$10,Model!Y1,'Assumptions (Wind)'!$V$13,'Assumptions (Wind)'!$V$8*Model!$AG$677*AVERAGE('Assumptions (Wind)'!$AD$2:$AE$2)/10^9),0)</f>
        <v>-0.05810317761</v>
      </c>
      <c r="AJ764" s="160">
        <f>IF(and($AG$677&gt;0,Model!Z$1&lt;='Assumptions (Wind)'!$V$13),PPMT('Assumptions (Wind)'!$V$10,Model!Z1,'Assumptions (Wind)'!$V$13,'Assumptions (Wind)'!$V$8*Model!$AG$677*AVERAGE('Assumptions (Wind)'!$AD$2:$AE$2)/10^9),0)</f>
        <v>-0.06275143182</v>
      </c>
      <c r="AK764" s="160">
        <f>IF(and($AG$677&gt;0,Model!AA$1&lt;='Assumptions (Wind)'!$V$13),PPMT('Assumptions (Wind)'!$V$10,Model!AA1,'Assumptions (Wind)'!$V$13,'Assumptions (Wind)'!$V$8*Model!$AG$677*AVERAGE('Assumptions (Wind)'!$AD$2:$AE$2)/10^9),0)</f>
        <v>-0.06777154636</v>
      </c>
      <c r="AL764" s="160">
        <f>IF(and($AG$677&gt;0,Model!AB$1&lt;='Assumptions (Wind)'!$V$13),PPMT('Assumptions (Wind)'!$V$10,Model!AB1,'Assumptions (Wind)'!$V$13,'Assumptions (Wind)'!$V$8*Model!$AG$677*AVERAGE('Assumptions (Wind)'!$AD$2:$AE$2)/10^9),0)</f>
        <v>-0.07319327007</v>
      </c>
      <c r="AM764" s="160">
        <f>IF(and($AG$677&gt;0,Model!AC$1&lt;='Assumptions (Wind)'!$V$13),PPMT('Assumptions (Wind)'!$V$10,Model!AC1,'Assumptions (Wind)'!$V$13,'Assumptions (Wind)'!$V$8*Model!$AG$677*AVERAGE('Assumptions (Wind)'!$AD$2:$AE$2)/10^9),0)</f>
        <v>-0.07904873168</v>
      </c>
      <c r="AN764" s="160">
        <f>IF(and($AG$677&gt;0,Model!AD$1&lt;='Assumptions (Wind)'!$V$13),PPMT('Assumptions (Wind)'!$V$10,Model!AD1,'Assumptions (Wind)'!$V$13,'Assumptions (Wind)'!$V$8*Model!$AG$677*AVERAGE('Assumptions (Wind)'!$AD$2:$AE$2)/10^9),0)</f>
        <v>-0.08537263021</v>
      </c>
      <c r="AO764" s="160">
        <f>IF(and($AG$677&gt;0,Model!AE$1&lt;='Assumptions (Wind)'!$V$13),PPMT('Assumptions (Wind)'!$V$10,Model!AE1,'Assumptions (Wind)'!$V$13,'Assumptions (Wind)'!$V$8*Model!$AG$677*AVERAGE('Assumptions (Wind)'!$AD$2:$AE$2)/10^9),0)</f>
        <v>-0.09220244063</v>
      </c>
      <c r="AP764" s="160">
        <f>IF(and($AG$677&gt;0,Model!AF$1&lt;='Assumptions (Wind)'!$V$13),PPMT('Assumptions (Wind)'!$V$10,Model!AF1,'Assumptions (Wind)'!$V$13,'Assumptions (Wind)'!$V$8*Model!$AG$677*AVERAGE('Assumptions (Wind)'!$AD$2:$AE$2)/10^9),0)</f>
        <v>-0.09957863588</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-0.04930779711</v>
      </c>
      <c r="AI765" s="160">
        <f>IF(and($AH$677&gt;0,Model!X$1&lt;='Assumptions (Wind)'!$V$13),PPMT('Assumptions (Wind)'!$V$10,Model!X1,'Assumptions (Wind)'!$V$13,'Assumptions (Wind)'!$V$8*Model!$AH$677*AVERAGE('Assumptions (Wind)'!$AE$2:$AF$2)/10^9),0)</f>
        <v>-0.05325242087</v>
      </c>
      <c r="AJ765" s="160">
        <f>IF(and($AH$677&gt;0,Model!Y$1&lt;='Assumptions (Wind)'!$V$13),PPMT('Assumptions (Wind)'!$V$10,Model!Y1,'Assumptions (Wind)'!$V$13,'Assumptions (Wind)'!$V$8*Model!$AH$677*AVERAGE('Assumptions (Wind)'!$AE$2:$AF$2)/10^9),0)</f>
        <v>-0.05751261454</v>
      </c>
      <c r="AK765" s="160">
        <f>IF(and($AH$677&gt;0,Model!Z$1&lt;='Assumptions (Wind)'!$V$13),PPMT('Assumptions (Wind)'!$V$10,Model!Z1,'Assumptions (Wind)'!$V$13,'Assumptions (Wind)'!$V$8*Model!$AH$677*AVERAGE('Assumptions (Wind)'!$AE$2:$AF$2)/10^9),0)</f>
        <v>-0.06211362371</v>
      </c>
      <c r="AL765" s="160">
        <f>IF(and($AH$677&gt;0,Model!AA$1&lt;='Assumptions (Wind)'!$V$13),PPMT('Assumptions (Wind)'!$V$10,Model!AA1,'Assumptions (Wind)'!$V$13,'Assumptions (Wind)'!$V$8*Model!$AH$677*AVERAGE('Assumptions (Wind)'!$AE$2:$AF$2)/10^9),0)</f>
        <v>-0.06708271361</v>
      </c>
      <c r="AM765" s="160">
        <f>IF(and($AH$677&gt;0,Model!AB$1&lt;='Assumptions (Wind)'!$V$13),PPMT('Assumptions (Wind)'!$V$10,Model!AB1,'Assumptions (Wind)'!$V$13,'Assumptions (Wind)'!$V$8*Model!$AH$677*AVERAGE('Assumptions (Wind)'!$AE$2:$AF$2)/10^9),0)</f>
        <v>-0.07244933069</v>
      </c>
      <c r="AN765" s="160">
        <f>IF(and($AH$677&gt;0,Model!AC$1&lt;='Assumptions (Wind)'!$V$13),PPMT('Assumptions (Wind)'!$V$10,Model!AC1,'Assumptions (Wind)'!$V$13,'Assumptions (Wind)'!$V$8*Model!$AH$677*AVERAGE('Assumptions (Wind)'!$AE$2:$AF$2)/10^9),0)</f>
        <v>-0.07824527715</v>
      </c>
      <c r="AO765" s="160">
        <f>IF(and($AH$677&gt;0,Model!AD$1&lt;='Assumptions (Wind)'!$V$13),PPMT('Assumptions (Wind)'!$V$10,Model!AD1,'Assumptions (Wind)'!$V$13,'Assumptions (Wind)'!$V$8*Model!$AH$677*AVERAGE('Assumptions (Wind)'!$AE$2:$AF$2)/10^9),0)</f>
        <v>-0.08450489932</v>
      </c>
      <c r="AP765" s="160">
        <f>IF(and($AH$677&gt;0,Model!AE$1&lt;='Assumptions (Wind)'!$V$13),PPMT('Assumptions (Wind)'!$V$10,Model!AE1,'Assumptions (Wind)'!$V$13,'Assumptions (Wind)'!$V$8*Model!$AH$677*AVERAGE('Assumptions (Wind)'!$AE$2:$AF$2)/10^9),0)</f>
        <v>-0.09126529127</v>
      </c>
      <c r="AQ765" s="160">
        <f>IF(and($AH$677&gt;0,Model!AF$1&lt;='Assumptions (Wind)'!$V$13),PPMT('Assumptions (Wind)'!$V$10,Model!AF1,'Assumptions (Wind)'!$V$13,'Assumptions (Wind)'!$V$8*Model!$AH$677*AVERAGE('Assumptions (Wind)'!$AE$2:$AF$2)/10^9),0)</f>
        <v>-0.09856651457</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-0.04926383375</v>
      </c>
      <c r="AJ766" s="177">
        <f>IF(and($AI$677&gt;0,Model!X$1&lt;='Assumptions (Wind)'!$V$13),PPMT('Assumptions (Wind)'!$V$10,Model!X1,'Assumptions (Wind)'!$V$13,'Assumptions (Wind)'!$V$8*Model!$AI$677*AVERAGE('Assumptions (Wind)'!$AF$2:$AG$2)/10^9),0)</f>
        <v>-0.05320494044</v>
      </c>
      <c r="AK766" s="177">
        <f>IF(and($AI$677&gt;0,Model!Y$1&lt;='Assumptions (Wind)'!$V$13),PPMT('Assumptions (Wind)'!$V$10,Model!Y1,'Assumptions (Wind)'!$V$13,'Assumptions (Wind)'!$V$8*Model!$AI$677*AVERAGE('Assumptions (Wind)'!$AF$2:$AG$2)/10^9),0)</f>
        <v>-0.05746133568</v>
      </c>
      <c r="AL766" s="177">
        <f>IF(and($AI$677&gt;0,Model!Z$1&lt;='Assumptions (Wind)'!$V$13),PPMT('Assumptions (Wind)'!$V$10,Model!Z1,'Assumptions (Wind)'!$V$13,'Assumptions (Wind)'!$V$8*Model!$AI$677*AVERAGE('Assumptions (Wind)'!$AF$2:$AG$2)/10^9),0)</f>
        <v>-0.06205824254</v>
      </c>
      <c r="AM766" s="177">
        <f>IF(and($AI$677&gt;0,Model!AA$1&lt;='Assumptions (Wind)'!$V$13),PPMT('Assumptions (Wind)'!$V$10,Model!AA1,'Assumptions (Wind)'!$V$13,'Assumptions (Wind)'!$V$8*Model!$AI$677*AVERAGE('Assumptions (Wind)'!$AF$2:$AG$2)/10^9),0)</f>
        <v>-0.06702290194</v>
      </c>
      <c r="AN766" s="177">
        <f>IF(and($AI$677&gt;0,Model!AB$1&lt;='Assumptions (Wind)'!$V$13),PPMT('Assumptions (Wind)'!$V$10,Model!AB1,'Assumptions (Wind)'!$V$13,'Assumptions (Wind)'!$V$8*Model!$AI$677*AVERAGE('Assumptions (Wind)'!$AF$2:$AG$2)/10^9),0)</f>
        <v>-0.07238473409</v>
      </c>
      <c r="AO766" s="177">
        <f>IF(and($AI$677&gt;0,Model!AC$1&lt;='Assumptions (Wind)'!$V$13),PPMT('Assumptions (Wind)'!$V$10,Model!AC1,'Assumptions (Wind)'!$V$13,'Assumptions (Wind)'!$V$8*Model!$AI$677*AVERAGE('Assumptions (Wind)'!$AF$2:$AG$2)/10^9),0)</f>
        <v>-0.07817551282</v>
      </c>
      <c r="AP766" s="177">
        <f>IF(and($AI$677&gt;0,Model!AD$1&lt;='Assumptions (Wind)'!$V$13),PPMT('Assumptions (Wind)'!$V$10,Model!AD1,'Assumptions (Wind)'!$V$13,'Assumptions (Wind)'!$V$8*Model!$AI$677*AVERAGE('Assumptions (Wind)'!$AF$2:$AG$2)/10^9),0)</f>
        <v>-0.08442955385</v>
      </c>
      <c r="AQ766" s="177">
        <f>IF(and($AI$677&gt;0,Model!AE$1&lt;='Assumptions (Wind)'!$V$13),PPMT('Assumptions (Wind)'!$V$10,Model!AE1,'Assumptions (Wind)'!$V$13,'Assumptions (Wind)'!$V$8*Model!$AI$677*AVERAGE('Assumptions (Wind)'!$AF$2:$AG$2)/10^9),0)</f>
        <v>-0.09118391815</v>
      </c>
      <c r="AR766" s="177">
        <f>IF(and($AI$677&gt;0,Model!AF$1&lt;='Assumptions (Wind)'!$V$13),PPMT('Assumptions (Wind)'!$V$10,Model!AF1,'Assumptions (Wind)'!$V$13,'Assumptions (Wind)'!$V$8*Model!$AI$677*AVERAGE('Assumptions (Wind)'!$AF$2:$AG$2)/10^9),0)</f>
        <v>-0.09847863161</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-0.04969970809</v>
      </c>
      <c r="AK767" s="177">
        <f>IF(and($AJ$677&gt;0,Model!X$1&lt;='Assumptions (Wind)'!$V$13),PPMT('Assumptions (Wind)'!$V$10,Model!X1,'Assumptions (Wind)'!$V$13,'Assumptions (Wind)'!$V$8*Model!$AJ$677*AVERAGE('Assumptions (Wind)'!$AG$2:$AH$2)/10^9),0)</f>
        <v>-0.05367568474</v>
      </c>
      <c r="AL767" s="177">
        <f>IF(and($AJ$677&gt;0,Model!Y$1&lt;='Assumptions (Wind)'!$V$13),PPMT('Assumptions (Wind)'!$V$10,Model!Y1,'Assumptions (Wind)'!$V$13,'Assumptions (Wind)'!$V$8*Model!$AJ$677*AVERAGE('Assumptions (Wind)'!$AG$2:$AH$2)/10^9),0)</f>
        <v>-0.05796973952</v>
      </c>
      <c r="AM767" s="177">
        <f>IF(and($AJ$677&gt;0,Model!Z$1&lt;='Assumptions (Wind)'!$V$13),PPMT('Assumptions (Wind)'!$V$10,Model!Z1,'Assumptions (Wind)'!$V$13,'Assumptions (Wind)'!$V$8*Model!$AJ$677*AVERAGE('Assumptions (Wind)'!$AG$2:$AH$2)/10^9),0)</f>
        <v>-0.06260731868</v>
      </c>
      <c r="AN767" s="177">
        <f>IF(and($AJ$677&gt;0,Model!AA$1&lt;='Assumptions (Wind)'!$V$13),PPMT('Assumptions (Wind)'!$V$10,Model!AA1,'Assumptions (Wind)'!$V$13,'Assumptions (Wind)'!$V$8*Model!$AJ$677*AVERAGE('Assumptions (Wind)'!$AG$2:$AH$2)/10^9),0)</f>
        <v>-0.06761590417</v>
      </c>
      <c r="AO767" s="177">
        <f>IF(and($AJ$677&gt;0,Model!AB$1&lt;='Assumptions (Wind)'!$V$13),PPMT('Assumptions (Wind)'!$V$10,Model!AB1,'Assumptions (Wind)'!$V$13,'Assumptions (Wind)'!$V$8*Model!$AJ$677*AVERAGE('Assumptions (Wind)'!$AG$2:$AH$2)/10^9),0)</f>
        <v>-0.0730251765</v>
      </c>
      <c r="AP767" s="177">
        <f>IF(and($AJ$677&gt;0,Model!AC$1&lt;='Assumptions (Wind)'!$V$13),PPMT('Assumptions (Wind)'!$V$10,Model!AC1,'Assumptions (Wind)'!$V$13,'Assumptions (Wind)'!$V$8*Model!$AJ$677*AVERAGE('Assumptions (Wind)'!$AG$2:$AH$2)/10^9),0)</f>
        <v>-0.07886719062</v>
      </c>
      <c r="AQ767" s="177">
        <f>IF(and($AJ$677&gt;0,Model!AD$1&lt;='Assumptions (Wind)'!$V$13),PPMT('Assumptions (Wind)'!$V$10,Model!AD1,'Assumptions (Wind)'!$V$13,'Assumptions (Wind)'!$V$8*Model!$AJ$677*AVERAGE('Assumptions (Wind)'!$AG$2:$AH$2)/10^9),0)</f>
        <v>-0.08517656587</v>
      </c>
      <c r="AR767" s="177">
        <f>IF(and($AJ$677&gt;0,Model!AE$1&lt;='Assumptions (Wind)'!$V$13),PPMT('Assumptions (Wind)'!$V$10,Model!AE1,'Assumptions (Wind)'!$V$13,'Assumptions (Wind)'!$V$8*Model!$AJ$677*AVERAGE('Assumptions (Wind)'!$AG$2:$AH$2)/10^9),0)</f>
        <v>-0.09199069114</v>
      </c>
      <c r="AS767" s="177">
        <f>IF(and($AJ$677&gt;0,Model!AF$1&lt;='Assumptions (Wind)'!$V$13),PPMT('Assumptions (Wind)'!$V$10,Model!AF1,'Assumptions (Wind)'!$V$13,'Assumptions (Wind)'!$V$8*Model!$AJ$677*AVERAGE('Assumptions (Wind)'!$AG$2:$AH$2)/10^9),0)</f>
        <v>-0.09934994644</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-0.05013422256</v>
      </c>
      <c r="AL768" s="160">
        <f>IF(and($AK$677&gt;0,Model!X$1&lt;='Assumptions (Wind)'!$V$13),PPMT('Assumptions (Wind)'!$V$10,Model!X1,'Assumptions (Wind)'!$V$13,'Assumptions (Wind)'!$V$8*Model!$AK$677*AVERAGE('Assumptions (Wind)'!$AH$2:$AI$2)/10^9),0)</f>
        <v>-0.05414496036</v>
      </c>
      <c r="AM768" s="160">
        <f>IF(and($AK$677&gt;0,Model!Y$1&lt;='Assumptions (Wind)'!$V$13),PPMT('Assumptions (Wind)'!$V$10,Model!Y1,'Assumptions (Wind)'!$V$13,'Assumptions (Wind)'!$V$8*Model!$AK$677*AVERAGE('Assumptions (Wind)'!$AH$2:$AI$2)/10^9),0)</f>
        <v>-0.05847655719</v>
      </c>
      <c r="AN768" s="160">
        <f>IF(and($AK$677&gt;0,Model!Z$1&lt;='Assumptions (Wind)'!$V$13),PPMT('Assumptions (Wind)'!$V$10,Model!Z1,'Assumptions (Wind)'!$V$13,'Assumptions (Wind)'!$V$8*Model!$AK$677*AVERAGE('Assumptions (Wind)'!$AH$2:$AI$2)/10^9),0)</f>
        <v>-0.06315468177</v>
      </c>
      <c r="AO768" s="160">
        <f>IF(and($AK$677&gt;0,Model!AA$1&lt;='Assumptions (Wind)'!$V$13),PPMT('Assumptions (Wind)'!$V$10,Model!AA1,'Assumptions (Wind)'!$V$13,'Assumptions (Wind)'!$V$8*Model!$AK$677*AVERAGE('Assumptions (Wind)'!$AH$2:$AI$2)/10^9),0)</f>
        <v>-0.06820705631</v>
      </c>
      <c r="AP768" s="160">
        <f>IF(and($AK$677&gt;0,Model!AB$1&lt;='Assumptions (Wind)'!$V$13),PPMT('Assumptions (Wind)'!$V$10,Model!AB1,'Assumptions (Wind)'!$V$13,'Assumptions (Wind)'!$V$8*Model!$AK$677*AVERAGE('Assumptions (Wind)'!$AH$2:$AI$2)/10^9),0)</f>
        <v>-0.07366362082</v>
      </c>
      <c r="AQ768" s="160">
        <f>IF(and($AK$677&gt;0,Model!AC$1&lt;='Assumptions (Wind)'!$V$13),PPMT('Assumptions (Wind)'!$V$10,Model!AC1,'Assumptions (Wind)'!$V$13,'Assumptions (Wind)'!$V$8*Model!$AK$677*AVERAGE('Assumptions (Wind)'!$AH$2:$AI$2)/10^9),0)</f>
        <v>-0.07955671048</v>
      </c>
      <c r="AR768" s="160">
        <f>IF(and($AK$677&gt;0,Model!AD$1&lt;='Assumptions (Wind)'!$V$13),PPMT('Assumptions (Wind)'!$V$10,Model!AD1,'Assumptions (Wind)'!$V$13,'Assumptions (Wind)'!$V$8*Model!$AK$677*AVERAGE('Assumptions (Wind)'!$AH$2:$AI$2)/10^9),0)</f>
        <v>-0.08592124732</v>
      </c>
      <c r="AS768" s="160">
        <f>IF(and($AK$677&gt;0,Model!AE$1&lt;='Assumptions (Wind)'!$V$13),PPMT('Assumptions (Wind)'!$V$10,Model!AE1,'Assumptions (Wind)'!$V$13,'Assumptions (Wind)'!$V$8*Model!$AK$677*AVERAGE('Assumptions (Wind)'!$AH$2:$AI$2)/10^9),0)</f>
        <v>-0.0927949471</v>
      </c>
      <c r="AT768" s="160">
        <f>IF(and($AK$677&gt;0,Model!AF$1&lt;='Assumptions (Wind)'!$V$13),PPMT('Assumptions (Wind)'!$V$10,Model!AF1,'Assumptions (Wind)'!$V$13,'Assumptions (Wind)'!$V$8*Model!$AK$677*AVERAGE('Assumptions (Wind)'!$AH$2:$AI$2)/10^9),0)</f>
        <v>-0.1002185429</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-0.05056638468</v>
      </c>
      <c r="AM769" s="177">
        <f>IF(and($AL$677&gt;0,Model!X$1&lt;='Assumptions (Wind)'!$V$13),PPMT('Assumptions (Wind)'!$V$10,Model!X1,'Assumptions (Wind)'!$V$13,'Assumptions (Wind)'!$V$8*Model!$AL$677*AVERAGE('Assumptions (Wind)'!$AI$2:$AJ$2)/10^9),0)</f>
        <v>-0.05461169546</v>
      </c>
      <c r="AN769" s="177">
        <f>IF(and($AL$677&gt;0,Model!Y$1&lt;='Assumptions (Wind)'!$V$13),PPMT('Assumptions (Wind)'!$V$10,Model!Y1,'Assumptions (Wind)'!$V$13,'Assumptions (Wind)'!$V$8*Model!$AL$677*AVERAGE('Assumptions (Wind)'!$AI$2:$AJ$2)/10^9),0)</f>
        <v>-0.0589806311</v>
      </c>
      <c r="AO769" s="177">
        <f>IF(and($AL$677&gt;0,Model!Z$1&lt;='Assumptions (Wind)'!$V$13),PPMT('Assumptions (Wind)'!$V$10,Model!Z1,'Assumptions (Wind)'!$V$13,'Assumptions (Wind)'!$V$8*Model!$AL$677*AVERAGE('Assumptions (Wind)'!$AI$2:$AJ$2)/10^9),0)</f>
        <v>-0.06369908158</v>
      </c>
      <c r="AP769" s="177">
        <f>IF(and($AL$677&gt;0,Model!AA$1&lt;='Assumptions (Wind)'!$V$13),PPMT('Assumptions (Wind)'!$V$10,Model!AA1,'Assumptions (Wind)'!$V$13,'Assumptions (Wind)'!$V$8*Model!$AL$677*AVERAGE('Assumptions (Wind)'!$AI$2:$AJ$2)/10^9),0)</f>
        <v>-0.06879500811</v>
      </c>
      <c r="AQ769" s="177">
        <f>IF(and($AL$677&gt;0,Model!AB$1&lt;='Assumptions (Wind)'!$V$13),PPMT('Assumptions (Wind)'!$V$10,Model!AB1,'Assumptions (Wind)'!$V$13,'Assumptions (Wind)'!$V$8*Model!$AL$677*AVERAGE('Assumptions (Wind)'!$AI$2:$AJ$2)/10^9),0)</f>
        <v>-0.07429860876</v>
      </c>
      <c r="AR769" s="177">
        <f>IF(and($AL$677&gt;0,Model!AC$1&lt;='Assumptions (Wind)'!$V$13),PPMT('Assumptions (Wind)'!$V$10,Model!AC1,'Assumptions (Wind)'!$V$13,'Assumptions (Wind)'!$V$8*Model!$AL$677*AVERAGE('Assumptions (Wind)'!$AI$2:$AJ$2)/10^9),0)</f>
        <v>-0.08024249746</v>
      </c>
      <c r="AS769" s="177">
        <f>IF(and($AL$677&gt;0,Model!AD$1&lt;='Assumptions (Wind)'!$V$13),PPMT('Assumptions (Wind)'!$V$10,Model!AD1,'Assumptions (Wind)'!$V$13,'Assumptions (Wind)'!$V$8*Model!$AL$677*AVERAGE('Assumptions (Wind)'!$AI$2:$AJ$2)/10^9),0)</f>
        <v>-0.08666189726</v>
      </c>
      <c r="AT769" s="177">
        <f>IF(and($AL$677&gt;0,Model!AE$1&lt;='Assumptions (Wind)'!$V$13),PPMT('Assumptions (Wind)'!$V$10,Model!AE1,'Assumptions (Wind)'!$V$13,'Assumptions (Wind)'!$V$8*Model!$AL$677*AVERAGE('Assumptions (Wind)'!$AI$2:$AJ$2)/10^9),0)</f>
        <v>-0.09359484904</v>
      </c>
      <c r="AU769" s="177">
        <f>IF(and($AL$677&gt;0,Model!AF$1&lt;='Assumptions (Wind)'!$V$13),PPMT('Assumptions (Wind)'!$V$10,Model!AF1,'Assumptions (Wind)'!$V$13,'Assumptions (Wind)'!$V$8*Model!$AL$677*AVERAGE('Assumptions (Wind)'!$AI$2:$AJ$2)/10^9),0)</f>
        <v>-0.101082437</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-0.05099672591</v>
      </c>
      <c r="AN770" s="160">
        <f>IF(and($AM$677&gt;0,Model!X$1&lt;='Assumptions (Wind)'!$V$13),PPMT('Assumptions (Wind)'!$V$10,Model!X1,'Assumptions (Wind)'!$V$13,'Assumptions (Wind)'!$V$8*Model!$AM$677*AVERAGE('Assumptions (Wind)'!$AJ$2:$AK$2)/10^9),0)</f>
        <v>-0.05507646399</v>
      </c>
      <c r="AO770" s="160">
        <f>IF(and($AM$677&gt;0,Model!Y$1&lt;='Assumptions (Wind)'!$V$13),PPMT('Assumptions (Wind)'!$V$10,Model!Y1,'Assumptions (Wind)'!$V$13,'Assumptions (Wind)'!$V$8*Model!$AM$677*AVERAGE('Assumptions (Wind)'!$AJ$2:$AK$2)/10^9),0)</f>
        <v>-0.05948258111</v>
      </c>
      <c r="AP770" s="160">
        <f>IF(and($AM$677&gt;0,Model!Z$1&lt;='Assumptions (Wind)'!$V$13),PPMT('Assumptions (Wind)'!$V$10,Model!Z1,'Assumptions (Wind)'!$V$13,'Assumptions (Wind)'!$V$8*Model!$AM$677*AVERAGE('Assumptions (Wind)'!$AJ$2:$AK$2)/10^9),0)</f>
        <v>-0.06424118759</v>
      </c>
      <c r="AQ770" s="160">
        <f>IF(and($AM$677&gt;0,Model!AA$1&lt;='Assumptions (Wind)'!$V$13),PPMT('Assumptions (Wind)'!$V$10,Model!AA1,'Assumptions (Wind)'!$V$13,'Assumptions (Wind)'!$V$8*Model!$AM$677*AVERAGE('Assumptions (Wind)'!$AJ$2:$AK$2)/10^9),0)</f>
        <v>-0.0693804826</v>
      </c>
      <c r="AR770" s="160">
        <f>IF(and($AM$677&gt;0,Model!AB$1&lt;='Assumptions (Wind)'!$V$13),PPMT('Assumptions (Wind)'!$V$10,Model!AB1,'Assumptions (Wind)'!$V$13,'Assumptions (Wind)'!$V$8*Model!$AM$677*AVERAGE('Assumptions (Wind)'!$AJ$2:$AK$2)/10^9),0)</f>
        <v>-0.07493092121</v>
      </c>
      <c r="AS770" s="160">
        <f>IF(and($AM$677&gt;0,Model!AC$1&lt;='Assumptions (Wind)'!$V$13),PPMT('Assumptions (Wind)'!$V$10,Model!AC1,'Assumptions (Wind)'!$V$13,'Assumptions (Wind)'!$V$8*Model!$AM$677*AVERAGE('Assumptions (Wind)'!$AJ$2:$AK$2)/10^9),0)</f>
        <v>-0.08092539491</v>
      </c>
      <c r="AT770" s="160">
        <f>IF(and($AM$677&gt;0,Model!AD$1&lt;='Assumptions (Wind)'!$V$13),PPMT('Assumptions (Wind)'!$V$10,Model!AD1,'Assumptions (Wind)'!$V$13,'Assumptions (Wind)'!$V$8*Model!$AM$677*AVERAGE('Assumptions (Wind)'!$AJ$2:$AK$2)/10^9),0)</f>
        <v>-0.0873994265</v>
      </c>
      <c r="AU770" s="160">
        <f>IF(and($AM$677&gt;0,Model!AE$1&lt;='Assumptions (Wind)'!$V$13),PPMT('Assumptions (Wind)'!$V$10,Model!AE1,'Assumptions (Wind)'!$V$13,'Assumptions (Wind)'!$V$8*Model!$AM$677*AVERAGE('Assumptions (Wind)'!$AJ$2:$AK$2)/10^9),0)</f>
        <v>-0.09439138062</v>
      </c>
      <c r="AV770" s="160">
        <f>IF(and($AM$677&gt;0,Model!AF$1&lt;='Assumptions (Wind)'!$V$13),PPMT('Assumptions (Wind)'!$V$10,Model!AF1,'Assumptions (Wind)'!$V$13,'Assumptions (Wind)'!$V$8*Model!$AM$677*AVERAGE('Assumptions (Wind)'!$AJ$2:$AK$2)/10^9),0)</f>
        <v>-0.1019426911</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-0.05142420672</v>
      </c>
      <c r="AO771" s="160">
        <f>IF(and($AN$677&gt;0,Model!X$1&lt;='Assumptions (Wind)'!$V$13),PPMT('Assumptions (Wind)'!$V$10,Model!X1,'Assumptions (Wind)'!$V$13,'Assumptions (Wind)'!$V$8*Model!$AN$677*AVERAGE('Assumptions (Wind)'!$AK$2:$AL$2)/10^9),0)</f>
        <v>-0.05553814326</v>
      </c>
      <c r="AP771" s="160">
        <f>IF(and($AN$677&gt;0,Model!Y$1&lt;='Assumptions (Wind)'!$V$13),PPMT('Assumptions (Wind)'!$V$10,Model!Y1,'Assumptions (Wind)'!$V$13,'Assumptions (Wind)'!$V$8*Model!$AN$677*AVERAGE('Assumptions (Wind)'!$AK$2:$AL$2)/10^9),0)</f>
        <v>-0.05998119472</v>
      </c>
      <c r="AQ771" s="160">
        <f>IF(and($AN$677&gt;0,Model!Z$1&lt;='Assumptions (Wind)'!$V$13),PPMT('Assumptions (Wind)'!$V$10,Model!Z1,'Assumptions (Wind)'!$V$13,'Assumptions (Wind)'!$V$8*Model!$AN$677*AVERAGE('Assumptions (Wind)'!$AK$2:$AL$2)/10^9),0)</f>
        <v>-0.0647796903</v>
      </c>
      <c r="AR771" s="160">
        <f>IF(and($AN$677&gt;0,Model!AA$1&lt;='Assumptions (Wind)'!$V$13),PPMT('Assumptions (Wind)'!$V$10,Model!AA1,'Assumptions (Wind)'!$V$13,'Assumptions (Wind)'!$V$8*Model!$AN$677*AVERAGE('Assumptions (Wind)'!$AK$2:$AL$2)/10^9),0)</f>
        <v>-0.06996206552</v>
      </c>
      <c r="AS771" s="160">
        <f>IF(and($AN$677&gt;0,Model!AB$1&lt;='Assumptions (Wind)'!$V$13),PPMT('Assumptions (Wind)'!$V$10,Model!AB1,'Assumptions (Wind)'!$V$13,'Assumptions (Wind)'!$V$8*Model!$AN$677*AVERAGE('Assumptions (Wind)'!$AK$2:$AL$2)/10^9),0)</f>
        <v>-0.07555903077</v>
      </c>
      <c r="AT771" s="160">
        <f>IF(and($AN$677&gt;0,Model!AC$1&lt;='Assumptions (Wind)'!$V$13),PPMT('Assumptions (Wind)'!$V$10,Model!AC1,'Assumptions (Wind)'!$V$13,'Assumptions (Wind)'!$V$8*Model!$AN$677*AVERAGE('Assumptions (Wind)'!$AK$2:$AL$2)/10^9),0)</f>
        <v>-0.08160375323</v>
      </c>
      <c r="AU771" s="160">
        <f>IF(and($AN$677&gt;0,Model!AD$1&lt;='Assumptions (Wind)'!$V$13),PPMT('Assumptions (Wind)'!$V$10,Model!AD1,'Assumptions (Wind)'!$V$13,'Assumptions (Wind)'!$V$8*Model!$AN$677*AVERAGE('Assumptions (Wind)'!$AK$2:$AL$2)/10^9),0)</f>
        <v>-0.08813205348</v>
      </c>
      <c r="AV771" s="160">
        <f>IF(and($AN$677&gt;0,Model!AE$1&lt;='Assumptions (Wind)'!$V$13),PPMT('Assumptions (Wind)'!$V$10,Model!AE1,'Assumptions (Wind)'!$V$13,'Assumptions (Wind)'!$V$8*Model!$AN$677*AVERAGE('Assumptions (Wind)'!$AK$2:$AL$2)/10^9),0)</f>
        <v>-0.09518261776</v>
      </c>
      <c r="AW771" s="160">
        <f>IF(and($AN$677&gt;0,Model!AF$1&lt;='Assumptions (Wind)'!$V$13),PPMT('Assumptions (Wind)'!$V$10,Model!AF1,'Assumptions (Wind)'!$V$13,'Assumptions (Wind)'!$V$8*Model!$AN$677*AVERAGE('Assumptions (Wind)'!$AK$2:$AL$2)/10^9),0)</f>
        <v>-0.1027972272</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-0.0518493714</v>
      </c>
      <c r="AP772" s="160">
        <f>IF(and($AO$677&gt;0,Model!X$1&lt;='Assumptions (Wind)'!$V$13),PPMT('Assumptions (Wind)'!$V$10,Model!X1,'Assumptions (Wind)'!$V$13,'Assumptions (Wind)'!$V$8*Model!$AO$677*AVERAGE('Assumptions (Wind)'!$AL$2:$AM$2)/10^9),0)</f>
        <v>-0.05599732111</v>
      </c>
      <c r="AQ772" s="160">
        <f>IF(and($AO$677&gt;0,Model!Y$1&lt;='Assumptions (Wind)'!$V$13),PPMT('Assumptions (Wind)'!$V$10,Model!Y1,'Assumptions (Wind)'!$V$13,'Assumptions (Wind)'!$V$8*Model!$AO$677*AVERAGE('Assumptions (Wind)'!$AL$2:$AM$2)/10^9),0)</f>
        <v>-0.0604771068</v>
      </c>
      <c r="AR772" s="160">
        <f>IF(and($AO$677&gt;0,Model!Z$1&lt;='Assumptions (Wind)'!$V$13),PPMT('Assumptions (Wind)'!$V$10,Model!Z1,'Assumptions (Wind)'!$V$13,'Assumptions (Wind)'!$V$8*Model!$AO$677*AVERAGE('Assumptions (Wind)'!$AL$2:$AM$2)/10^9),0)</f>
        <v>-0.06531527534</v>
      </c>
      <c r="AS772" s="160">
        <f>IF(and($AO$677&gt;0,Model!AA$1&lt;='Assumptions (Wind)'!$V$13),PPMT('Assumptions (Wind)'!$V$10,Model!AA1,'Assumptions (Wind)'!$V$13,'Assumptions (Wind)'!$V$8*Model!$AO$677*AVERAGE('Assumptions (Wind)'!$AL$2:$AM$2)/10^9),0)</f>
        <v>-0.07054049737</v>
      </c>
      <c r="AT772" s="160">
        <f>IF(and($AO$677&gt;0,Model!AB$1&lt;='Assumptions (Wind)'!$V$13),PPMT('Assumptions (Wind)'!$V$10,Model!AB1,'Assumptions (Wind)'!$V$13,'Assumptions (Wind)'!$V$8*Model!$AO$677*AVERAGE('Assumptions (Wind)'!$AL$2:$AM$2)/10^9),0)</f>
        <v>-0.07618373716</v>
      </c>
      <c r="AU772" s="160">
        <f>IF(and($AO$677&gt;0,Model!AC$1&lt;='Assumptions (Wind)'!$V$13),PPMT('Assumptions (Wind)'!$V$10,Model!AC1,'Assumptions (Wind)'!$V$13,'Assumptions (Wind)'!$V$8*Model!$AO$677*AVERAGE('Assumptions (Wind)'!$AL$2:$AM$2)/10^9),0)</f>
        <v>-0.08227843613</v>
      </c>
      <c r="AV772" s="160">
        <f>IF(and($AO$677&gt;0,Model!AD$1&lt;='Assumptions (Wind)'!$V$13),PPMT('Assumptions (Wind)'!$V$10,Model!AD1,'Assumptions (Wind)'!$V$13,'Assumptions (Wind)'!$V$8*Model!$AO$677*AVERAGE('Assumptions (Wind)'!$AL$2:$AM$2)/10^9),0)</f>
        <v>-0.08886071102</v>
      </c>
      <c r="AW772" s="160">
        <f>IF(and($AO$677&gt;0,Model!AE$1&lt;='Assumptions (Wind)'!$V$13),PPMT('Assumptions (Wind)'!$V$10,Model!AE1,'Assumptions (Wind)'!$V$13,'Assumptions (Wind)'!$V$8*Model!$AO$677*AVERAGE('Assumptions (Wind)'!$AL$2:$AM$2)/10^9),0)</f>
        <v>-0.0959695679</v>
      </c>
      <c r="AX772" s="160">
        <f>IF(and($AO$677&gt;0,Model!AF$1&lt;='Assumptions (Wind)'!$V$13),PPMT('Assumptions (Wind)'!$V$10,Model!AF1,'Assumptions (Wind)'!$V$13,'Assumptions (Wind)'!$V$8*Model!$AO$677*AVERAGE('Assumptions (Wind)'!$AL$2:$AM$2)/10^9),0)</f>
        <v>-0.1036471333</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-0.0522711312</v>
      </c>
      <c r="AQ773" s="160">
        <f>IF(and($AP$677&gt;0,Model!X$1&lt;='Assumptions (Wind)'!$V$13),PPMT('Assumptions (Wind)'!$V$10,Model!X1,'Assumptions (Wind)'!$V$13,'Assumptions (Wind)'!$V$8*Model!$AP$677*AVERAGE('Assumptions (Wind)'!$AM$2:$AN$2)/10^9),0)</f>
        <v>-0.05645282169</v>
      </c>
      <c r="AR773" s="160">
        <f>IF(and($AP$677&gt;0,Model!Y$1&lt;='Assumptions (Wind)'!$V$13),PPMT('Assumptions (Wind)'!$V$10,Model!Y1,'Assumptions (Wind)'!$V$13,'Assumptions (Wind)'!$V$8*Model!$AP$677*AVERAGE('Assumptions (Wind)'!$AM$2:$AN$2)/10^9),0)</f>
        <v>-0.06096904743</v>
      </c>
      <c r="AS773" s="160">
        <f>IF(and($AP$677&gt;0,Model!Z$1&lt;='Assumptions (Wind)'!$V$13),PPMT('Assumptions (Wind)'!$V$10,Model!Z1,'Assumptions (Wind)'!$V$13,'Assumptions (Wind)'!$V$8*Model!$AP$677*AVERAGE('Assumptions (Wind)'!$AM$2:$AN$2)/10^9),0)</f>
        <v>-0.06584657122</v>
      </c>
      <c r="AT773" s="160">
        <f>IF(and($AP$677&gt;0,Model!AA$1&lt;='Assumptions (Wind)'!$V$13),PPMT('Assumptions (Wind)'!$V$10,Model!AA1,'Assumptions (Wind)'!$V$13,'Assumptions (Wind)'!$V$8*Model!$AP$677*AVERAGE('Assumptions (Wind)'!$AM$2:$AN$2)/10^9),0)</f>
        <v>-0.07111429692</v>
      </c>
      <c r="AU773" s="160">
        <f>IF(and($AP$677&gt;0,Model!AB$1&lt;='Assumptions (Wind)'!$V$13),PPMT('Assumptions (Wind)'!$V$10,Model!AB1,'Assumptions (Wind)'!$V$13,'Assumptions (Wind)'!$V$8*Model!$AP$677*AVERAGE('Assumptions (Wind)'!$AM$2:$AN$2)/10^9),0)</f>
        <v>-0.07680344067</v>
      </c>
      <c r="AV773" s="160">
        <f>IF(and($AP$677&gt;0,Model!AC$1&lt;='Assumptions (Wind)'!$V$13),PPMT('Assumptions (Wind)'!$V$10,Model!AC1,'Assumptions (Wind)'!$V$13,'Assumptions (Wind)'!$V$8*Model!$AP$677*AVERAGE('Assumptions (Wind)'!$AM$2:$AN$2)/10^9),0)</f>
        <v>-0.08294771593</v>
      </c>
      <c r="AW773" s="160">
        <f>IF(and($AP$677&gt;0,Model!AD$1&lt;='Assumptions (Wind)'!$V$13),PPMT('Assumptions (Wind)'!$V$10,Model!AD1,'Assumptions (Wind)'!$V$13,'Assumptions (Wind)'!$V$8*Model!$AP$677*AVERAGE('Assumptions (Wind)'!$AM$2:$AN$2)/10^9),0)</f>
        <v>-0.0895835332</v>
      </c>
      <c r="AX773" s="160">
        <f>IF(and($AP$677&gt;0,Model!AE$1&lt;='Assumptions (Wind)'!$V$13),PPMT('Assumptions (Wind)'!$V$10,Model!AE1,'Assumptions (Wind)'!$V$13,'Assumptions (Wind)'!$V$8*Model!$AP$677*AVERAGE('Assumptions (Wind)'!$AM$2:$AN$2)/10^9),0)</f>
        <v>-0.09675021586</v>
      </c>
      <c r="AY773" s="160">
        <f>IF(and($AP$677&gt;0,Model!AF$1&lt;='Assumptions (Wind)'!$V$13),PPMT('Assumptions (Wind)'!$V$10,Model!AF1,'Assumptions (Wind)'!$V$13,'Assumptions (Wind)'!$V$8*Model!$AP$677*AVERAGE('Assumptions (Wind)'!$AM$2:$AN$2)/10^9),0)</f>
        <v>-0.1044902331</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-0.05269004342</v>
      </c>
      <c r="AR774" s="160">
        <f>IF(and($AQ$677&gt;0,Model!X$1&lt;='Assumptions (Wind)'!$V$13),PPMT('Assumptions (Wind)'!$V$10,Model!X1,'Assumptions (Wind)'!$V$13,'Assumptions (Wind)'!$V$8*Model!$AQ$677*AVERAGE('Assumptions (Wind)'!$AN$2:$AO$2)/10^9),0)</f>
        <v>-0.0569052469</v>
      </c>
      <c r="AS774" s="160">
        <f>IF(and($AQ$677&gt;0,Model!Y$1&lt;='Assumptions (Wind)'!$V$13),PPMT('Assumptions (Wind)'!$V$10,Model!Y1,'Assumptions (Wind)'!$V$13,'Assumptions (Wind)'!$V$8*Model!$AQ$677*AVERAGE('Assumptions (Wind)'!$AN$2:$AO$2)/10^9),0)</f>
        <v>-0.06145766665</v>
      </c>
      <c r="AT774" s="160">
        <f>IF(and($AQ$677&gt;0,Model!Z$1&lt;='Assumptions (Wind)'!$V$13),PPMT('Assumptions (Wind)'!$V$10,Model!Z1,'Assumptions (Wind)'!$V$13,'Assumptions (Wind)'!$V$8*Model!$AQ$677*AVERAGE('Assumptions (Wind)'!$AN$2:$AO$2)/10^9),0)</f>
        <v>-0.06637427998</v>
      </c>
      <c r="AU774" s="160">
        <f>IF(and($AQ$677&gt;0,Model!AA$1&lt;='Assumptions (Wind)'!$V$13),PPMT('Assumptions (Wind)'!$V$10,Model!AA1,'Assumptions (Wind)'!$V$13,'Assumptions (Wind)'!$V$8*Model!$AQ$677*AVERAGE('Assumptions (Wind)'!$AN$2:$AO$2)/10^9),0)</f>
        <v>-0.07168422238</v>
      </c>
      <c r="AV774" s="160">
        <f>IF(and($AQ$677&gt;0,Model!AB$1&lt;='Assumptions (Wind)'!$V$13),PPMT('Assumptions (Wind)'!$V$10,Model!AB1,'Assumptions (Wind)'!$V$13,'Assumptions (Wind)'!$V$8*Model!$AQ$677*AVERAGE('Assumptions (Wind)'!$AN$2:$AO$2)/10^9),0)</f>
        <v>-0.07741896017</v>
      </c>
      <c r="AW774" s="160">
        <f>IF(and($AQ$677&gt;0,Model!AC$1&lt;='Assumptions (Wind)'!$V$13),PPMT('Assumptions (Wind)'!$V$10,Model!AC1,'Assumptions (Wind)'!$V$13,'Assumptions (Wind)'!$V$8*Model!$AQ$677*AVERAGE('Assumptions (Wind)'!$AN$2:$AO$2)/10^9),0)</f>
        <v>-0.08361247698</v>
      </c>
      <c r="AX774" s="160">
        <f>IF(and($AQ$677&gt;0,Model!AD$1&lt;='Assumptions (Wind)'!$V$13),PPMT('Assumptions (Wind)'!$V$10,Model!AD1,'Assumptions (Wind)'!$V$13,'Assumptions (Wind)'!$V$8*Model!$AQ$677*AVERAGE('Assumptions (Wind)'!$AN$2:$AO$2)/10^9),0)</f>
        <v>-0.09030147514</v>
      </c>
      <c r="AY774" s="160">
        <f>IF(and($AQ$677&gt;0,Model!AE$1&lt;='Assumptions (Wind)'!$V$13),PPMT('Assumptions (Wind)'!$V$10,Model!AE1,'Assumptions (Wind)'!$V$13,'Assumptions (Wind)'!$V$8*Model!$AQ$677*AVERAGE('Assumptions (Wind)'!$AN$2:$AO$2)/10^9),0)</f>
        <v>-0.09752559315</v>
      </c>
      <c r="AZ774" s="160">
        <f>IF(and($AQ$677&gt;0,Model!AF$1&lt;='Assumptions (Wind)'!$V$13),PPMT('Assumptions (Wind)'!$V$10,Model!AF1,'Assumptions (Wind)'!$V$13,'Assumptions (Wind)'!$V$8*Model!$AQ$677*AVERAGE('Assumptions (Wind)'!$AN$2:$AO$2)/10^9),0)</f>
        <v>-0.1053276406</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-0.05310496786</v>
      </c>
      <c r="AS775" s="160">
        <f>IF(and($AR$677&gt;0,Model!X$1&lt;='Assumptions (Wind)'!$V$13),PPMT('Assumptions (Wind)'!$V$10,Model!X1,'Assumptions (Wind)'!$V$13,'Assumptions (Wind)'!$V$8*Model!$AR$677*AVERAGE('Assumptions (Wind)'!$AO$2:$AP$2)/10^9),0)</f>
        <v>-0.05735336529</v>
      </c>
      <c r="AT775" s="160">
        <f>IF(and($AR$677&gt;0,Model!Y$1&lt;='Assumptions (Wind)'!$V$13),PPMT('Assumptions (Wind)'!$V$10,Model!Y1,'Assumptions (Wind)'!$V$13,'Assumptions (Wind)'!$V$8*Model!$AR$677*AVERAGE('Assumptions (Wind)'!$AO$2:$AP$2)/10^9),0)</f>
        <v>-0.06194163451</v>
      </c>
      <c r="AU775" s="160">
        <f>IF(and($AR$677&gt;0,Model!Z$1&lt;='Assumptions (Wind)'!$V$13),PPMT('Assumptions (Wind)'!$V$10,Model!Z1,'Assumptions (Wind)'!$V$13,'Assumptions (Wind)'!$V$8*Model!$AR$677*AVERAGE('Assumptions (Wind)'!$AO$2:$AP$2)/10^9),0)</f>
        <v>-0.06689696527</v>
      </c>
      <c r="AV775" s="160">
        <f>IF(and($AR$677&gt;0,Model!AA$1&lt;='Assumptions (Wind)'!$V$13),PPMT('Assumptions (Wind)'!$V$10,Model!AA1,'Assumptions (Wind)'!$V$13,'Assumptions (Wind)'!$V$8*Model!$AR$677*AVERAGE('Assumptions (Wind)'!$AO$2:$AP$2)/10^9),0)</f>
        <v>-0.07224872249</v>
      </c>
      <c r="AW775" s="160">
        <f>IF(and($AR$677&gt;0,Model!AB$1&lt;='Assumptions (Wind)'!$V$13),PPMT('Assumptions (Wind)'!$V$10,Model!AB1,'Assumptions (Wind)'!$V$13,'Assumptions (Wind)'!$V$8*Model!$AR$677*AVERAGE('Assumptions (Wind)'!$AO$2:$AP$2)/10^9),0)</f>
        <v>-0.07802862029</v>
      </c>
      <c r="AX775" s="160">
        <f>IF(and($AR$677&gt;0,Model!AC$1&lt;='Assumptions (Wind)'!$V$13),PPMT('Assumptions (Wind)'!$V$10,Model!AC1,'Assumptions (Wind)'!$V$13,'Assumptions (Wind)'!$V$8*Model!$AR$677*AVERAGE('Assumptions (Wind)'!$AO$2:$AP$2)/10^9),0)</f>
        <v>-0.08427090991</v>
      </c>
      <c r="AY775" s="160">
        <f>IF(and($AR$677&gt;0,Model!AD$1&lt;='Assumptions (Wind)'!$V$13),PPMT('Assumptions (Wind)'!$V$10,Model!AD1,'Assumptions (Wind)'!$V$13,'Assumptions (Wind)'!$V$8*Model!$AR$677*AVERAGE('Assumptions (Wind)'!$AO$2:$AP$2)/10^9),0)</f>
        <v>-0.09101258271</v>
      </c>
      <c r="AZ775" s="160">
        <f>IF(and($AR$677&gt;0,Model!AE$1&lt;='Assumptions (Wind)'!$V$13),PPMT('Assumptions (Wind)'!$V$10,Model!AE1,'Assumptions (Wind)'!$V$13,'Assumptions (Wind)'!$V$8*Model!$AR$677*AVERAGE('Assumptions (Wind)'!$AO$2:$AP$2)/10^9),0)</f>
        <v>-0.09829358932</v>
      </c>
      <c r="BA775" s="160">
        <f>IF(and($AR$677&gt;0,Model!AF$1&lt;='Assumptions (Wind)'!$V$13),PPMT('Assumptions (Wind)'!$V$10,Model!AF1,'Assumptions (Wind)'!$V$13,'Assumptions (Wind)'!$V$8*Model!$AR$677*AVERAGE('Assumptions (Wind)'!$AO$2:$AP$2)/10^9),0)</f>
        <v>-0.1061570765</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-0.053516475</v>
      </c>
      <c r="AT776" s="160">
        <f>IF(and($AS$677&gt;0,Model!X$1&lt;='Assumptions (Wind)'!$V$13),PPMT('Assumptions (Wind)'!$V$10,Model!X1,'Assumptions (Wind)'!$V$13,'Assumptions (Wind)'!$V$8*Model!$AS$677*AVERAGE('Assumptions (Wind)'!$AP$2:$AQ$2)/10^9),0)</f>
        <v>-0.057797793</v>
      </c>
      <c r="AU776" s="160">
        <f>IF(and($AS$677&gt;0,Model!Y$1&lt;='Assumptions (Wind)'!$V$13),PPMT('Assumptions (Wind)'!$V$10,Model!Y1,'Assumptions (Wind)'!$V$13,'Assumptions (Wind)'!$V$8*Model!$AS$677*AVERAGE('Assumptions (Wind)'!$AP$2:$AQ$2)/10^9),0)</f>
        <v>-0.06242161644</v>
      </c>
      <c r="AV776" s="160">
        <f>IF(and($AS$677&gt;0,Model!Z$1&lt;='Assumptions (Wind)'!$V$13),PPMT('Assumptions (Wind)'!$V$10,Model!Z1,'Assumptions (Wind)'!$V$13,'Assumptions (Wind)'!$V$8*Model!$AS$677*AVERAGE('Assumptions (Wind)'!$AP$2:$AQ$2)/10^9),0)</f>
        <v>-0.06741534576</v>
      </c>
      <c r="AW776" s="160">
        <f>IF(and($AS$677&gt;0,Model!AA$1&lt;='Assumptions (Wind)'!$V$13),PPMT('Assumptions (Wind)'!$V$10,Model!AA1,'Assumptions (Wind)'!$V$13,'Assumptions (Wind)'!$V$8*Model!$AS$677*AVERAGE('Assumptions (Wind)'!$AP$2:$AQ$2)/10^9),0)</f>
        <v>-0.07280857342</v>
      </c>
      <c r="AX776" s="160">
        <f>IF(and($AS$677&gt;0,Model!AB$1&lt;='Assumptions (Wind)'!$V$13),PPMT('Assumptions (Wind)'!$V$10,Model!AB1,'Assumptions (Wind)'!$V$13,'Assumptions (Wind)'!$V$8*Model!$AS$677*AVERAGE('Assumptions (Wind)'!$AP$2:$AQ$2)/10^9),0)</f>
        <v>-0.07863325929</v>
      </c>
      <c r="AY776" s="160">
        <f>IF(and($AS$677&gt;0,Model!AC$1&lt;='Assumptions (Wind)'!$V$13),PPMT('Assumptions (Wind)'!$V$10,Model!AC1,'Assumptions (Wind)'!$V$13,'Assumptions (Wind)'!$V$8*Model!$AS$677*AVERAGE('Assumptions (Wind)'!$AP$2:$AQ$2)/10^9),0)</f>
        <v>-0.08492392004</v>
      </c>
      <c r="AZ776" s="160">
        <f>IF(and($AS$677&gt;0,Model!AD$1&lt;='Assumptions (Wind)'!$V$13),PPMT('Assumptions (Wind)'!$V$10,Model!AD1,'Assumptions (Wind)'!$V$13,'Assumptions (Wind)'!$V$8*Model!$AS$677*AVERAGE('Assumptions (Wind)'!$AP$2:$AQ$2)/10^9),0)</f>
        <v>-0.09171783364</v>
      </c>
      <c r="BA776" s="160">
        <f>IF(and($AS$677&gt;0,Model!AE$1&lt;='Assumptions (Wind)'!$V$13),PPMT('Assumptions (Wind)'!$V$10,Model!AE1,'Assumptions (Wind)'!$V$13,'Assumptions (Wind)'!$V$8*Model!$AS$677*AVERAGE('Assumptions (Wind)'!$AP$2:$AQ$2)/10^9),0)</f>
        <v>-0.09905526033</v>
      </c>
      <c r="BB776" s="160">
        <f>IF(and($AS$677&gt;0,Model!AF$1&lt;='Assumptions (Wind)'!$V$13),PPMT('Assumptions (Wind)'!$V$10,Model!AF1,'Assumptions (Wind)'!$V$13,'Assumptions (Wind)'!$V$8*Model!$AS$677*AVERAGE('Assumptions (Wind)'!$AP$2:$AQ$2)/10^9),0)</f>
        <v>-0.1069796812</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-0.05392337079</v>
      </c>
      <c r="AU777" s="160">
        <f>IF(and($AT$677&gt;0,Model!X$1&lt;='Assumptions (Wind)'!$V$13),PPMT('Assumptions (Wind)'!$V$10,Model!X1,'Assumptions (Wind)'!$V$13,'Assumptions (Wind)'!$V$8*Model!$AT$677*AVERAGE('Assumptions (Wind)'!$AQ$2:$AR$2)/10^9),0)</f>
        <v>-0.05823724045</v>
      </c>
      <c r="AV777" s="160">
        <f>IF(and($AT$677&gt;0,Model!Y$1&lt;='Assumptions (Wind)'!$V$13),PPMT('Assumptions (Wind)'!$V$10,Model!Y1,'Assumptions (Wind)'!$V$13,'Assumptions (Wind)'!$V$8*Model!$AT$677*AVERAGE('Assumptions (Wind)'!$AQ$2:$AR$2)/10^9),0)</f>
        <v>-0.06289621969</v>
      </c>
      <c r="AW777" s="160">
        <f>IF(and($AT$677&gt;0,Model!Z$1&lt;='Assumptions (Wind)'!$V$13),PPMT('Assumptions (Wind)'!$V$10,Model!Z1,'Assumptions (Wind)'!$V$13,'Assumptions (Wind)'!$V$8*Model!$AT$677*AVERAGE('Assumptions (Wind)'!$AQ$2:$AR$2)/10^9),0)</f>
        <v>-0.06792791726</v>
      </c>
      <c r="AX777" s="160">
        <f>IF(and($AT$677&gt;0,Model!AA$1&lt;='Assumptions (Wind)'!$V$13),PPMT('Assumptions (Wind)'!$V$10,Model!AA1,'Assumptions (Wind)'!$V$13,'Assumptions (Wind)'!$V$8*Model!$AT$677*AVERAGE('Assumptions (Wind)'!$AQ$2:$AR$2)/10^9),0)</f>
        <v>-0.07336215064</v>
      </c>
      <c r="AY777" s="160">
        <f>IF(and($AT$677&gt;0,Model!AB$1&lt;='Assumptions (Wind)'!$V$13),PPMT('Assumptions (Wind)'!$V$10,Model!AB1,'Assumptions (Wind)'!$V$13,'Assumptions (Wind)'!$V$8*Model!$AT$677*AVERAGE('Assumptions (Wind)'!$AQ$2:$AR$2)/10^9),0)</f>
        <v>-0.07923112269</v>
      </c>
      <c r="AZ777" s="160">
        <f>IF(and($AT$677&gt;0,Model!AC$1&lt;='Assumptions (Wind)'!$V$13),PPMT('Assumptions (Wind)'!$V$10,Model!AC1,'Assumptions (Wind)'!$V$13,'Assumptions (Wind)'!$V$8*Model!$AT$677*AVERAGE('Assumptions (Wind)'!$AQ$2:$AR$2)/10^9),0)</f>
        <v>-0.08556961251</v>
      </c>
      <c r="BA777" s="160">
        <f>IF(and($AT$677&gt;0,Model!AD$1&lt;='Assumptions (Wind)'!$V$13),PPMT('Assumptions (Wind)'!$V$10,Model!AD1,'Assumptions (Wind)'!$V$13,'Assumptions (Wind)'!$V$8*Model!$AT$677*AVERAGE('Assumptions (Wind)'!$AQ$2:$AR$2)/10^9),0)</f>
        <v>-0.09241518151</v>
      </c>
      <c r="BB777" s="160">
        <f>IF(and($AT$677&gt;0,Model!AE$1&lt;='Assumptions (Wind)'!$V$13),PPMT('Assumptions (Wind)'!$V$10,Model!AE1,'Assumptions (Wind)'!$V$13,'Assumptions (Wind)'!$V$8*Model!$AT$677*AVERAGE('Assumptions (Wind)'!$AQ$2:$AR$2)/10^9),0)</f>
        <v>-0.09980839603</v>
      </c>
      <c r="BC777" s="160">
        <f>IF(and($AT$677&gt;0,Model!AF$1&lt;='Assumptions (Wind)'!$V$13),PPMT('Assumptions (Wind)'!$V$10,Model!AF1,'Assumptions (Wind)'!$V$13,'Assumptions (Wind)'!$V$8*Model!$AT$677*AVERAGE('Assumptions (Wind)'!$AQ$2:$AR$2)/10^9),0)</f>
        <v>-0.1077930677</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-0.05430195663</v>
      </c>
      <c r="AV778" s="160">
        <f>IF(and($AU$677&gt;0,Model!X$1&lt;='Assumptions (Wind)'!$V$13),PPMT('Assumptions (Wind)'!$V$10,Model!X1,'Assumptions (Wind)'!$V$13,'Assumptions (Wind)'!$V$8*Model!$AU$677*AVERAGE('Assumptions (Wind)'!$AR$2:$AS$2)/10^9),0)</f>
        <v>-0.05864611316</v>
      </c>
      <c r="AW778" s="160">
        <f>IF(and($AU$677&gt;0,Model!Y$1&lt;='Assumptions (Wind)'!$V$13),PPMT('Assumptions (Wind)'!$V$10,Model!Y1,'Assumptions (Wind)'!$V$13,'Assumptions (Wind)'!$V$8*Model!$AU$677*AVERAGE('Assumptions (Wind)'!$AR$2:$AS$2)/10^9),0)</f>
        <v>-0.06333780221</v>
      </c>
      <c r="AX778" s="160">
        <f>IF(and($AU$677&gt;0,Model!Z$1&lt;='Assumptions (Wind)'!$V$13),PPMT('Assumptions (Wind)'!$V$10,Model!Z1,'Assumptions (Wind)'!$V$13,'Assumptions (Wind)'!$V$8*Model!$AU$677*AVERAGE('Assumptions (Wind)'!$AR$2:$AS$2)/10^9),0)</f>
        <v>-0.06840482639</v>
      </c>
      <c r="AY778" s="160">
        <f>IF(and($AU$677&gt;0,Model!AA$1&lt;='Assumptions (Wind)'!$V$13),PPMT('Assumptions (Wind)'!$V$10,Model!AA1,'Assumptions (Wind)'!$V$13,'Assumptions (Wind)'!$V$8*Model!$AU$677*AVERAGE('Assumptions (Wind)'!$AR$2:$AS$2)/10^9),0)</f>
        <v>-0.0738772125</v>
      </c>
      <c r="AZ778" s="160">
        <f>IF(and($AU$677&gt;0,Model!AB$1&lt;='Assumptions (Wind)'!$V$13),PPMT('Assumptions (Wind)'!$V$10,Model!AB1,'Assumptions (Wind)'!$V$13,'Assumptions (Wind)'!$V$8*Model!$AU$677*AVERAGE('Assumptions (Wind)'!$AR$2:$AS$2)/10^9),0)</f>
        <v>-0.0797873895</v>
      </c>
      <c r="BA778" s="160">
        <f>IF(and($AU$677&gt;0,Model!AC$1&lt;='Assumptions (Wind)'!$V$13),PPMT('Assumptions (Wind)'!$V$10,Model!AC1,'Assumptions (Wind)'!$V$13,'Assumptions (Wind)'!$V$8*Model!$AU$677*AVERAGE('Assumptions (Wind)'!$AR$2:$AS$2)/10^9),0)</f>
        <v>-0.08617038066</v>
      </c>
      <c r="BB778" s="160">
        <f>IF(and($AU$677&gt;0,Model!AD$1&lt;='Assumptions (Wind)'!$V$13),PPMT('Assumptions (Wind)'!$V$10,Model!AD1,'Assumptions (Wind)'!$V$13,'Assumptions (Wind)'!$V$8*Model!$AU$677*AVERAGE('Assumptions (Wind)'!$AR$2:$AS$2)/10^9),0)</f>
        <v>-0.09306401112</v>
      </c>
      <c r="BC778" s="160">
        <f>IF(and($AU$677&gt;0,Model!AE$1&lt;='Assumptions (Wind)'!$V$13),PPMT('Assumptions (Wind)'!$V$10,Model!AE1,'Assumptions (Wind)'!$V$13,'Assumptions (Wind)'!$V$8*Model!$AU$677*AVERAGE('Assumptions (Wind)'!$AR$2:$AS$2)/10^9),0)</f>
        <v>-0.100509132</v>
      </c>
      <c r="BD778" s="160">
        <f>IF(and($AU$677&gt;0,Model!AF$1&lt;='Assumptions (Wind)'!$V$13),PPMT('Assumptions (Wind)'!$V$10,Model!AF1,'Assumptions (Wind)'!$V$13,'Assumptions (Wind)'!$V$8*Model!$AU$677*AVERAGE('Assumptions (Wind)'!$AR$2:$AS$2)/10^9),0)</f>
        <v>-0.1085498626</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-0.05469954707</v>
      </c>
      <c r="AW779" s="160">
        <f>IF(and($AV$677&gt;0,Model!X$1&lt;='Assumptions (Wind)'!$V$13),PPMT('Assumptions (Wind)'!$V$10,Model!X1,'Assumptions (Wind)'!$V$13,'Assumptions (Wind)'!$V$8*Model!$AV$677*AVERAGE('Assumptions (Wind)'!$AS$2:$AT$2)/10^9),0)</f>
        <v>-0.05907551084</v>
      </c>
      <c r="AX779" s="160">
        <f>IF(and($AV$677&gt;0,Model!Y$1&lt;='Assumptions (Wind)'!$V$13),PPMT('Assumptions (Wind)'!$V$10,Model!Y1,'Assumptions (Wind)'!$V$13,'Assumptions (Wind)'!$V$8*Model!$AV$677*AVERAGE('Assumptions (Wind)'!$AS$2:$AT$2)/10^9),0)</f>
        <v>-0.0638015517</v>
      </c>
      <c r="AY779" s="160">
        <f>IF(and($AV$677&gt;0,Model!Z$1&lt;='Assumptions (Wind)'!$V$13),PPMT('Assumptions (Wind)'!$V$10,Model!Z1,'Assumptions (Wind)'!$V$13,'Assumptions (Wind)'!$V$8*Model!$AV$677*AVERAGE('Assumptions (Wind)'!$AS$2:$AT$2)/10^9),0)</f>
        <v>-0.06890567584</v>
      </c>
      <c r="AZ779" s="160">
        <f>IF(and($AV$677&gt;0,Model!AA$1&lt;='Assumptions (Wind)'!$V$13),PPMT('Assumptions (Wind)'!$V$10,Model!AA1,'Assumptions (Wind)'!$V$13,'Assumptions (Wind)'!$V$8*Model!$AV$677*AVERAGE('Assumptions (Wind)'!$AS$2:$AT$2)/10^9),0)</f>
        <v>-0.07441812991</v>
      </c>
      <c r="BA779" s="160">
        <f>IF(and($AV$677&gt;0,Model!AB$1&lt;='Assumptions (Wind)'!$V$13),PPMT('Assumptions (Wind)'!$V$10,Model!AB1,'Assumptions (Wind)'!$V$13,'Assumptions (Wind)'!$V$8*Model!$AV$677*AVERAGE('Assumptions (Wind)'!$AS$2:$AT$2)/10^9),0)</f>
        <v>-0.0803715803</v>
      </c>
      <c r="BB779" s="160">
        <f>IF(and($AV$677&gt;0,Model!AC$1&lt;='Assumptions (Wind)'!$V$13),PPMT('Assumptions (Wind)'!$V$10,Model!AC1,'Assumptions (Wind)'!$V$13,'Assumptions (Wind)'!$V$8*Model!$AV$677*AVERAGE('Assumptions (Wind)'!$AS$2:$AT$2)/10^9),0)</f>
        <v>-0.08680130672</v>
      </c>
      <c r="BC779" s="160">
        <f>IF(and($AV$677&gt;0,Model!AD$1&lt;='Assumptions (Wind)'!$V$13),PPMT('Assumptions (Wind)'!$V$10,Model!AD1,'Assumptions (Wind)'!$V$13,'Assumptions (Wind)'!$V$8*Model!$AV$677*AVERAGE('Assumptions (Wind)'!$AS$2:$AT$2)/10^9),0)</f>
        <v>-0.09374541126</v>
      </c>
      <c r="BD779" s="160">
        <f>IF(and($AV$677&gt;0,Model!AE$1&lt;='Assumptions (Wind)'!$V$13),PPMT('Assumptions (Wind)'!$V$10,Model!AE1,'Assumptions (Wind)'!$V$13,'Assumptions (Wind)'!$V$8*Model!$AV$677*AVERAGE('Assumptions (Wind)'!$AS$2:$AT$2)/10^9),0)</f>
        <v>-0.1012450442</v>
      </c>
      <c r="BE779" s="160">
        <f>IF(and($AV$677&gt;0,Model!AF$1&lt;='Assumptions (Wind)'!$V$13),PPMT('Assumptions (Wind)'!$V$10,Model!AF1,'Assumptions (Wind)'!$V$13,'Assumptions (Wind)'!$V$8*Model!$AV$677*AVERAGE('Assumptions (Wind)'!$AS$2:$AT$2)/10^9),0)</f>
        <v>-0.1093446477</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-0.05509150038</v>
      </c>
      <c r="AX780" s="160">
        <f>IF(and($AW$677&gt;0,Model!X$1&lt;='Assumptions (Wind)'!$V$13),PPMT('Assumptions (Wind)'!$V$10,Model!X1,'Assumptions (Wind)'!$V$13,'Assumptions (Wind)'!$V$8*Model!$AW$677*AVERAGE('Assumptions (Wind)'!$AT$2:$AU$2)/10^9),0)</f>
        <v>-0.05949882041</v>
      </c>
      <c r="AY780" s="160">
        <f>IF(and($AW$677&gt;0,Model!Y$1&lt;='Assumptions (Wind)'!$V$13),PPMT('Assumptions (Wind)'!$V$10,Model!Y1,'Assumptions (Wind)'!$V$13,'Assumptions (Wind)'!$V$8*Model!$AW$677*AVERAGE('Assumptions (Wind)'!$AT$2:$AU$2)/10^9),0)</f>
        <v>-0.06425872604</v>
      </c>
      <c r="AZ780" s="160">
        <f>IF(and($AW$677&gt;0,Model!Z$1&lt;='Assumptions (Wind)'!$V$13),PPMT('Assumptions (Wind)'!$V$10,Model!Z1,'Assumptions (Wind)'!$V$13,'Assumptions (Wind)'!$V$8*Model!$AW$677*AVERAGE('Assumptions (Wind)'!$AT$2:$AU$2)/10^9),0)</f>
        <v>-0.06939942412</v>
      </c>
      <c r="BA780" s="160">
        <f>IF(and($AW$677&gt;0,Model!AA$1&lt;='Assumptions (Wind)'!$V$13),PPMT('Assumptions (Wind)'!$V$10,Model!AA1,'Assumptions (Wind)'!$V$13,'Assumptions (Wind)'!$V$8*Model!$AW$677*AVERAGE('Assumptions (Wind)'!$AT$2:$AU$2)/10^9),0)</f>
        <v>-0.07495137805</v>
      </c>
      <c r="BB780" s="160">
        <f>IF(and($AW$677&gt;0,Model!AB$1&lt;='Assumptions (Wind)'!$V$13),PPMT('Assumptions (Wind)'!$V$10,Model!AB1,'Assumptions (Wind)'!$V$13,'Assumptions (Wind)'!$V$8*Model!$AW$677*AVERAGE('Assumptions (Wind)'!$AT$2:$AU$2)/10^9),0)</f>
        <v>-0.0809474883</v>
      </c>
      <c r="BC780" s="160">
        <f>IF(and($AW$677&gt;0,Model!AC$1&lt;='Assumptions (Wind)'!$V$13),PPMT('Assumptions (Wind)'!$V$10,Model!AC1,'Assumptions (Wind)'!$V$13,'Assumptions (Wind)'!$V$8*Model!$AW$677*AVERAGE('Assumptions (Wind)'!$AT$2:$AU$2)/10^9),0)</f>
        <v>-0.08742328736</v>
      </c>
      <c r="BD780" s="160">
        <f>IF(and($AW$677&gt;0,Model!AD$1&lt;='Assumptions (Wind)'!$V$13),PPMT('Assumptions (Wind)'!$V$10,Model!AD1,'Assumptions (Wind)'!$V$13,'Assumptions (Wind)'!$V$8*Model!$AW$677*AVERAGE('Assumptions (Wind)'!$AT$2:$AU$2)/10^9),0)</f>
        <v>-0.09441715035</v>
      </c>
      <c r="BE780" s="160">
        <f>IF(and($AW$677&gt;0,Model!AE$1&lt;='Assumptions (Wind)'!$V$13),PPMT('Assumptions (Wind)'!$V$10,Model!AE1,'Assumptions (Wind)'!$V$13,'Assumptions (Wind)'!$V$8*Model!$AW$677*AVERAGE('Assumptions (Wind)'!$AT$2:$AU$2)/10^9),0)</f>
        <v>-0.1019705224</v>
      </c>
      <c r="BF780" s="160">
        <f>IF(and($AW$677&gt;0,Model!AF$1&lt;='Assumptions (Wind)'!$V$13),PPMT('Assumptions (Wind)'!$V$10,Model!AF1,'Assumptions (Wind)'!$V$13,'Assumptions (Wind)'!$V$8*Model!$AW$677*AVERAGE('Assumptions (Wind)'!$AT$2:$AU$2)/10^9),0)</f>
        <v>-0.1101281642</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-0.05547842063</v>
      </c>
      <c r="AY781" s="160">
        <f>IF(and($AX$677&gt;0,Model!X$1&lt;='Assumptions (Wind)'!$V$13),PPMT('Assumptions (Wind)'!$V$10,Model!X1,'Assumptions (Wind)'!$V$13,'Assumptions (Wind)'!$V$8*Model!$AX$677*AVERAGE('Assumptions (Wind)'!$AU$2:$AV$2)/10^9),0)</f>
        <v>-0.05991669428</v>
      </c>
      <c r="AZ781" s="160">
        <f>IF(and($AX$677&gt;0,Model!Y$1&lt;='Assumptions (Wind)'!$V$13),PPMT('Assumptions (Wind)'!$V$10,Model!Y1,'Assumptions (Wind)'!$V$13,'Assumptions (Wind)'!$V$8*Model!$AX$677*AVERAGE('Assumptions (Wind)'!$AU$2:$AV$2)/10^9),0)</f>
        <v>-0.06471002983</v>
      </c>
      <c r="BA781" s="160">
        <f>IF(and($AX$677&gt;0,Model!Z$1&lt;='Assumptions (Wind)'!$V$13),PPMT('Assumptions (Wind)'!$V$10,Model!Z1,'Assumptions (Wind)'!$V$13,'Assumptions (Wind)'!$V$8*Model!$AX$677*AVERAGE('Assumptions (Wind)'!$AU$2:$AV$2)/10^9),0)</f>
        <v>-0.06988683221</v>
      </c>
      <c r="BB781" s="160">
        <f>IF(and($AX$677&gt;0,Model!AA$1&lt;='Assumptions (Wind)'!$V$13),PPMT('Assumptions (Wind)'!$V$10,Model!AA1,'Assumptions (Wind)'!$V$13,'Assumptions (Wind)'!$V$8*Model!$AX$677*AVERAGE('Assumptions (Wind)'!$AU$2:$AV$2)/10^9),0)</f>
        <v>-0.07547777879</v>
      </c>
      <c r="BC781" s="160">
        <f>IF(and($AX$677&gt;0,Model!AB$1&lt;='Assumptions (Wind)'!$V$13),PPMT('Assumptions (Wind)'!$V$10,Model!AB1,'Assumptions (Wind)'!$V$13,'Assumptions (Wind)'!$V$8*Model!$AX$677*AVERAGE('Assumptions (Wind)'!$AU$2:$AV$2)/10^9),0)</f>
        <v>-0.08151600109</v>
      </c>
      <c r="BD781" s="160">
        <f>IF(and($AX$677&gt;0,Model!AC$1&lt;='Assumptions (Wind)'!$V$13),PPMT('Assumptions (Wind)'!$V$10,Model!AC1,'Assumptions (Wind)'!$V$13,'Assumptions (Wind)'!$V$8*Model!$AX$677*AVERAGE('Assumptions (Wind)'!$AU$2:$AV$2)/10^9),0)</f>
        <v>-0.08803728118</v>
      </c>
      <c r="BE781" s="160">
        <f>IF(and($AX$677&gt;0,Model!AD$1&lt;='Assumptions (Wind)'!$V$13),PPMT('Assumptions (Wind)'!$V$10,Model!AD1,'Assumptions (Wind)'!$V$13,'Assumptions (Wind)'!$V$8*Model!$AX$677*AVERAGE('Assumptions (Wind)'!$AU$2:$AV$2)/10^9),0)</f>
        <v>-0.09508026368</v>
      </c>
      <c r="BF781" s="160">
        <f>IF(and($AX$677&gt;0,Model!AE$1&lt;='Assumptions (Wind)'!$V$13),PPMT('Assumptions (Wind)'!$V$10,Model!AE1,'Assumptions (Wind)'!$V$13,'Assumptions (Wind)'!$V$8*Model!$AX$677*AVERAGE('Assumptions (Wind)'!$AU$2:$AV$2)/10^9),0)</f>
        <v>-0.1026866848</v>
      </c>
      <c r="BG781" s="160">
        <f>IF(and($AX$677&gt;0,Model!AF$1&lt;='Assumptions (Wind)'!$V$13),PPMT('Assumptions (Wind)'!$V$10,Model!AF1,'Assumptions (Wind)'!$V$13,'Assumptions (Wind)'!$V$8*Model!$AX$677*AVERAGE('Assumptions (Wind)'!$AU$2:$AV$2)/10^9),0)</f>
        <v>-0.1109016196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-0.0558589679</v>
      </c>
      <c r="AZ782" s="160">
        <f>IF(and($AY$677&gt;0,Model!X$1&lt;='Assumptions (Wind)'!$V$13),PPMT('Assumptions (Wind)'!$V$10,Model!X1,'Assumptions (Wind)'!$V$13,'Assumptions (Wind)'!$V$8*Model!$AY$677*AVERAGE('Assumptions (Wind)'!$AV$2:$AW$2)/10^9),0)</f>
        <v>-0.06032768533</v>
      </c>
      <c r="BA782" s="160">
        <f>IF(and($AY$677&gt;0,Model!Y$1&lt;='Assumptions (Wind)'!$V$13),PPMT('Assumptions (Wind)'!$V$10,Model!Y1,'Assumptions (Wind)'!$V$13,'Assumptions (Wind)'!$V$8*Model!$AY$677*AVERAGE('Assumptions (Wind)'!$AV$2:$AW$2)/10^9),0)</f>
        <v>-0.06515390016</v>
      </c>
      <c r="BB782" s="160">
        <f>IF(and($AY$677&gt;0,Model!Z$1&lt;='Assumptions (Wind)'!$V$13),PPMT('Assumptions (Wind)'!$V$10,Model!Z1,'Assumptions (Wind)'!$V$13,'Assumptions (Wind)'!$V$8*Model!$AY$677*AVERAGE('Assumptions (Wind)'!$AV$2:$AW$2)/10^9),0)</f>
        <v>-0.07036621217</v>
      </c>
      <c r="BC782" s="160">
        <f>IF(and($AY$677&gt;0,Model!AA$1&lt;='Assumptions (Wind)'!$V$13),PPMT('Assumptions (Wind)'!$V$10,Model!AA1,'Assumptions (Wind)'!$V$13,'Assumptions (Wind)'!$V$8*Model!$AY$677*AVERAGE('Assumptions (Wind)'!$AV$2:$AW$2)/10^9),0)</f>
        <v>-0.07599550914</v>
      </c>
      <c r="BD782" s="160">
        <f>IF(and($AY$677&gt;0,Model!AB$1&lt;='Assumptions (Wind)'!$V$13),PPMT('Assumptions (Wind)'!$V$10,Model!AB1,'Assumptions (Wind)'!$V$13,'Assumptions (Wind)'!$V$8*Model!$AY$677*AVERAGE('Assumptions (Wind)'!$AV$2:$AW$2)/10^9),0)</f>
        <v>-0.08207514988</v>
      </c>
      <c r="BE782" s="160">
        <f>IF(and($AY$677&gt;0,Model!AC$1&lt;='Assumptions (Wind)'!$V$13),PPMT('Assumptions (Wind)'!$V$10,Model!AC1,'Assumptions (Wind)'!$V$13,'Assumptions (Wind)'!$V$8*Model!$AY$677*AVERAGE('Assumptions (Wind)'!$AV$2:$AW$2)/10^9),0)</f>
        <v>-0.08864116187</v>
      </c>
      <c r="BF782" s="160">
        <f>IF(and($AY$677&gt;0,Model!AD$1&lt;='Assumptions (Wind)'!$V$13),PPMT('Assumptions (Wind)'!$V$10,Model!AD1,'Assumptions (Wind)'!$V$13,'Assumptions (Wind)'!$V$8*Model!$AY$677*AVERAGE('Assumptions (Wind)'!$AV$2:$AW$2)/10^9),0)</f>
        <v>-0.09573245482</v>
      </c>
      <c r="BG782" s="160">
        <f>IF(and($AY$677&gt;0,Model!AE$1&lt;='Assumptions (Wind)'!$V$13),PPMT('Assumptions (Wind)'!$V$10,Model!AE1,'Assumptions (Wind)'!$V$13,'Assumptions (Wind)'!$V$8*Model!$AY$677*AVERAGE('Assumptions (Wind)'!$AV$2:$AW$2)/10^9),0)</f>
        <v>-0.1033910512</v>
      </c>
      <c r="BH782" s="160">
        <f>IF(and($AY$677&gt;0,Model!AF$1&lt;='Assumptions (Wind)'!$V$13),PPMT('Assumptions (Wind)'!$V$10,Model!AF1,'Assumptions (Wind)'!$V$13,'Assumptions (Wind)'!$V$8*Model!$AY$677*AVERAGE('Assumptions (Wind)'!$AV$2:$AW$2)/10^9),0)</f>
        <v>-0.1116623353</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-0.1124140294</v>
      </c>
      <c r="BA783" s="160">
        <f>IF(and($AZ$677&gt;0,Model!X$1&lt;='Assumptions (Wind)'!$V$13),PPMT('Assumptions (Wind)'!$V$10,Model!X1,'Assumptions (Wind)'!$V$13,'Assumptions (Wind)'!$V$8*Model!$AZ$677*AVERAGE('Assumptions (Wind)'!$AW$2:$AX$2)/10^9),0)</f>
        <v>-0.1214071518</v>
      </c>
      <c r="BB783" s="160">
        <f>IF(and($AZ$677&gt;0,Model!Y$1&lt;='Assumptions (Wind)'!$V$13),PPMT('Assumptions (Wind)'!$V$10,Model!Y1,'Assumptions (Wind)'!$V$13,'Assumptions (Wind)'!$V$8*Model!$AZ$677*AVERAGE('Assumptions (Wind)'!$AW$2:$AX$2)/10^9),0)</f>
        <v>-0.1311197239</v>
      </c>
      <c r="BC783" s="160">
        <f>IF(and($AZ$677&gt;0,Model!Z$1&lt;='Assumptions (Wind)'!$V$13),PPMT('Assumptions (Wind)'!$V$10,Model!Z1,'Assumptions (Wind)'!$V$13,'Assumptions (Wind)'!$V$8*Model!$AZ$677*AVERAGE('Assumptions (Wind)'!$AW$2:$AX$2)/10^9),0)</f>
        <v>-0.1416093018</v>
      </c>
      <c r="BD783" s="160">
        <f>IF(and($AZ$677&gt;0,Model!AA$1&lt;='Assumptions (Wind)'!$V$13),PPMT('Assumptions (Wind)'!$V$10,Model!AA1,'Assumptions (Wind)'!$V$13,'Assumptions (Wind)'!$V$8*Model!$AZ$677*AVERAGE('Assumptions (Wind)'!$AW$2:$AX$2)/10^9),0)</f>
        <v>-0.1529380459</v>
      </c>
      <c r="BE783" s="160">
        <f>IF(and($AZ$677&gt;0,Model!AB$1&lt;='Assumptions (Wind)'!$V$13),PPMT('Assumptions (Wind)'!$V$10,Model!AB1,'Assumptions (Wind)'!$V$13,'Assumptions (Wind)'!$V$8*Model!$AZ$677*AVERAGE('Assumptions (Wind)'!$AW$2:$AX$2)/10^9),0)</f>
        <v>-0.1651730896</v>
      </c>
      <c r="BF783" s="160">
        <f>IF(and($AZ$677&gt;0,Model!AC$1&lt;='Assumptions (Wind)'!$V$13),PPMT('Assumptions (Wind)'!$V$10,Model!AC1,'Assumptions (Wind)'!$V$13,'Assumptions (Wind)'!$V$8*Model!$AZ$677*AVERAGE('Assumptions (Wind)'!$AW$2:$AX$2)/10^9),0)</f>
        <v>-0.1783869368</v>
      </c>
      <c r="BG783" s="160">
        <f>IF(and($AZ$677&gt;0,Model!AD$1&lt;='Assumptions (Wind)'!$V$13),PPMT('Assumptions (Wind)'!$V$10,Model!AD1,'Assumptions (Wind)'!$V$13,'Assumptions (Wind)'!$V$8*Model!$AZ$677*AVERAGE('Assumptions (Wind)'!$AW$2:$AX$2)/10^9),0)</f>
        <v>-0.1926578917</v>
      </c>
      <c r="BH783" s="160">
        <f>IF(and($AZ$677&gt;0,Model!AE$1&lt;='Assumptions (Wind)'!$V$13),PPMT('Assumptions (Wind)'!$V$10,Model!AE1,'Assumptions (Wind)'!$V$13,'Assumptions (Wind)'!$V$8*Model!$AZ$677*AVERAGE('Assumptions (Wind)'!$AW$2:$AX$2)/10^9),0)</f>
        <v>-0.2080705231</v>
      </c>
      <c r="BI783" s="160">
        <f>IF(and($AZ$677&gt;0,Model!AF$1&lt;='Assumptions (Wind)'!$V$13),PPMT('Assumptions (Wind)'!$V$10,Model!AF1,'Assumptions (Wind)'!$V$13,'Assumptions (Wind)'!$V$8*Model!$AZ$677*AVERAGE('Assumptions (Wind)'!$AW$2:$AX$2)/10^9),0)</f>
        <v>-0.2247161649</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-0.1130947633</v>
      </c>
      <c r="BB784" s="160">
        <f>IF(and($BA$677&gt;0,Model!X$1&lt;='Assumptions (Wind)'!$V$13),PPMT('Assumptions (Wind)'!$V$10,Model!X1,'Assumptions (Wind)'!$V$13,'Assumptions (Wind)'!$V$8*Model!$BA$677*AVERAGE('Assumptions (Wind)'!$AX$2:$AY$2)/10^9),0)</f>
        <v>-0.1221423443</v>
      </c>
      <c r="BC784" s="160">
        <f>IF(and($BA$677&gt;0,Model!Y$1&lt;='Assumptions (Wind)'!$V$13),PPMT('Assumptions (Wind)'!$V$10,Model!Y1,'Assumptions (Wind)'!$V$13,'Assumptions (Wind)'!$V$8*Model!$BA$677*AVERAGE('Assumptions (Wind)'!$AX$2:$AY$2)/10^9),0)</f>
        <v>-0.1319137319</v>
      </c>
      <c r="BD784" s="160">
        <f>IF(and($BA$677&gt;0,Model!Z$1&lt;='Assumptions (Wind)'!$V$13),PPMT('Assumptions (Wind)'!$V$10,Model!Z1,'Assumptions (Wind)'!$V$13,'Assumptions (Wind)'!$V$8*Model!$BA$677*AVERAGE('Assumptions (Wind)'!$AX$2:$AY$2)/10^9),0)</f>
        <v>-0.1424668304</v>
      </c>
      <c r="BE784" s="160">
        <f>IF(and($BA$677&gt;0,Model!AA$1&lt;='Assumptions (Wind)'!$V$13),PPMT('Assumptions (Wind)'!$V$10,Model!AA1,'Assumptions (Wind)'!$V$13,'Assumptions (Wind)'!$V$8*Model!$BA$677*AVERAGE('Assumptions (Wind)'!$AX$2:$AY$2)/10^9),0)</f>
        <v>-0.1538641769</v>
      </c>
      <c r="BF784" s="160">
        <f>IF(and($BA$677&gt;0,Model!AB$1&lt;='Assumptions (Wind)'!$V$13),PPMT('Assumptions (Wind)'!$V$10,Model!AB1,'Assumptions (Wind)'!$V$13,'Assumptions (Wind)'!$V$8*Model!$BA$677*AVERAGE('Assumptions (Wind)'!$AX$2:$AY$2)/10^9),0)</f>
        <v>-0.166173311</v>
      </c>
      <c r="BG784" s="160">
        <f>IF(and($BA$677&gt;0,Model!AC$1&lt;='Assumptions (Wind)'!$V$13),PPMT('Assumptions (Wind)'!$V$10,Model!AC1,'Assumptions (Wind)'!$V$13,'Assumptions (Wind)'!$V$8*Model!$BA$677*AVERAGE('Assumptions (Wind)'!$AX$2:$AY$2)/10^9),0)</f>
        <v>-0.1794671759</v>
      </c>
      <c r="BH784" s="160">
        <f>IF(and($BA$677&gt;0,Model!AD$1&lt;='Assumptions (Wind)'!$V$13),PPMT('Assumptions (Wind)'!$V$10,Model!AD1,'Assumptions (Wind)'!$V$13,'Assumptions (Wind)'!$V$8*Model!$BA$677*AVERAGE('Assumptions (Wind)'!$AX$2:$AY$2)/10^9),0)</f>
        <v>-0.19382455</v>
      </c>
      <c r="BI784" s="160">
        <f>IF(and($BA$677&gt;0,Model!AE$1&lt;='Assumptions (Wind)'!$V$13),PPMT('Assumptions (Wind)'!$V$10,Model!AE1,'Assumptions (Wind)'!$V$13,'Assumptions (Wind)'!$V$8*Model!$BA$677*AVERAGE('Assumptions (Wind)'!$AX$2:$AY$2)/10^9),0)</f>
        <v>-0.209330514</v>
      </c>
      <c r="BJ784" s="160">
        <f>IF(and($BA$677&gt;0,Model!AF$1&lt;='Assumptions (Wind)'!$V$13),PPMT('Assumptions (Wind)'!$V$10,Model!AF1,'Assumptions (Wind)'!$V$13,'Assumptions (Wind)'!$V$8*Model!$BA$677*AVERAGE('Assumptions (Wind)'!$AX$2:$AY$2)/10^9),0)</f>
        <v>-0.2260769551</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v>
      </c>
      <c r="J785" s="177">
        <f t="array" ref="J785">SUM(IF(ISERROR(J786:J836),"",J786:J836))</f>
        <v>0</v>
      </c>
      <c r="K785" s="177">
        <f t="array" ref="K785">SUM(IF(ISERROR(K786:K836),"",K786:K836))</f>
        <v>0</v>
      </c>
      <c r="L785" s="177">
        <f t="array" ref="L785">SUM(IF(ISERROR(L786:L836),"",L786:L836))</f>
        <v>0</v>
      </c>
      <c r="M785" s="177">
        <f t="array" ref="M785">SUM(IF(ISERROR(M786:M836),"",M786:M836))</f>
        <v>0</v>
      </c>
      <c r="N785" s="177">
        <f t="array" ref="N785">SUM(IF(ISERROR(N786:N836),"",N786:N836))</f>
        <v>0</v>
      </c>
      <c r="O785" s="177">
        <f t="array" ref="O785">SUM(IF(ISERROR(O786:O836),"",O786:O836))</f>
        <v>0</v>
      </c>
      <c r="P785" s="177">
        <f t="array" ref="P785">SUM(IF(ISERROR(P786:P836),"",P786:P836))</f>
        <v>0</v>
      </c>
      <c r="Q785" s="177">
        <f t="array" ref="Q785">SUM(IF(ISERROR(Q786:Q836),"",Q786:Q836))</f>
        <v>0</v>
      </c>
      <c r="R785" s="177">
        <f t="array" ref="R785">SUM(IF(ISERROR(R786:R836),"",R786:R836))</f>
        <v>0</v>
      </c>
      <c r="S785" s="177">
        <f t="array" ref="S785">SUM(IF(ISERROR(S786:S836),"",S786:S836))</f>
        <v>0</v>
      </c>
      <c r="T785" s="177">
        <f t="array" ref="T785">SUM(IF(ISERROR(T786:T836),"",T786:T836))</f>
        <v>0</v>
      </c>
      <c r="U785" s="177">
        <f t="array" ref="U785">SUM(IF(ISERROR(U786:U836),"",U786:U836))</f>
        <v>0</v>
      </c>
      <c r="V785" s="177">
        <f t="array" ref="V785">SUM(IF(ISERROR(V786:V836),"",V786:V836))</f>
        <v>0</v>
      </c>
      <c r="W785" s="177">
        <f t="array" ref="W785">SUM(IF(ISERROR(W786:W836),"",W786:W836))</f>
        <v>0</v>
      </c>
      <c r="X785" s="177">
        <f t="array" ref="X785">SUM(IF(ISERROR(X786:X836),"",X786:X836))</f>
        <v>-0.06059469634</v>
      </c>
      <c r="Y785" s="177">
        <f t="array" ref="Y785">SUM(IF(ISERROR(Y786:Y836),"",Y786:Y836))</f>
        <v>-0.1169169562</v>
      </c>
      <c r="Z785" s="177">
        <f t="array" ref="Z785">SUM(IF(ISERROR(Z786:Z836),"",Z786:Z836))</f>
        <v>-0.1685336965</v>
      </c>
      <c r="AA785" s="177">
        <f t="array" ref="AA785">SUM(IF(ISERROR(AA786:AA836),"",AA786:AA836))</f>
        <v>-0.2150668183</v>
      </c>
      <c r="AB785" s="177">
        <f t="array" ref="AB785">SUM(IF(ISERROR(AB786:AB836),"",AB786:AB836))</f>
        <v>-0.256091921</v>
      </c>
      <c r="AC785" s="177">
        <f t="array" ref="AC785">SUM(IF(ISERROR(AC786:AC836),"",AC786:AC836))</f>
        <v>-0.2911563725</v>
      </c>
      <c r="AD785" s="177">
        <f t="array" ref="AD785">SUM(IF(ISERROR(AD786:AD836),"",AD786:AD836))</f>
        <v>-0.3197967759</v>
      </c>
      <c r="AE785" s="177">
        <f t="array" ref="AE785">SUM(IF(ISERROR(AE786:AE836),"",AE786:AE836))</f>
        <v>-0.3415167048</v>
      </c>
      <c r="AF785" s="177">
        <f t="array" ref="AF785">SUM(IF(ISERROR(AF786:AF836),"",AF786:AF836))</f>
        <v>-0.3557631535</v>
      </c>
      <c r="AG785" s="177">
        <f t="array" ref="AG785">SUM(IF(ISERROR(AG786:AG836),"",AG786:AG836))</f>
        <v>-0.3619455446</v>
      </c>
      <c r="AH785" s="177">
        <f t="array" ref="AH785">SUM(IF(ISERROR(AH786:AH836),"",AH786:AH836))</f>
        <v>-0.3594321545</v>
      </c>
      <c r="AI785" s="177">
        <f t="array" ref="AI785">SUM(IF(ISERROR(AI786:AI836),"",AI786:AI836))</f>
        <v>-0.3571809927</v>
      </c>
      <c r="AJ785" s="177">
        <f t="array" ref="AJ785">SUM(IF(ISERROR(AJ786:AJ836),"",AJ786:AJ836))</f>
        <v>-0.3557633711</v>
      </c>
      <c r="AK785" s="177">
        <f t="array" ref="AK785">SUM(IF(ISERROR(AK786:AK836),"",AK786:AK836))</f>
        <v>-0.355140165</v>
      </c>
      <c r="AL785" s="177">
        <f t="array" ref="AL785">SUM(IF(ISERROR(AL786:AL836),"",AL786:AL836))</f>
        <v>-0.355263643</v>
      </c>
      <c r="AM785" s="177">
        <f t="array" ref="AM785">SUM(IF(ISERROR(AM786:AM836),"",AM786:AM836))</f>
        <v>-0.3560756434</v>
      </c>
      <c r="AN785" s="177">
        <f t="array" ref="AN785">SUM(IF(ISERROR(AN786:AN836),"",AN786:AN836))</f>
        <v>-0.3575045429</v>
      </c>
      <c r="AO785" s="177">
        <f t="array" ref="AO785">SUM(IF(ISERROR(AO786:AO836),"",AO786:AO836))</f>
        <v>-0.3594688059</v>
      </c>
      <c r="AP785" s="177">
        <f t="array" ref="AP785">SUM(IF(ISERROR(AP786:AP836),"",AP786:AP836))</f>
        <v>-0.3618740173</v>
      </c>
      <c r="AQ785" s="177">
        <f t="array" ref="AQ785">SUM(IF(ISERROR(AQ786:AQ836),"",AQ786:AQ836))</f>
        <v>-0.3646106149</v>
      </c>
      <c r="AR785" s="177">
        <f t="array" ref="AR785">SUM(IF(ISERROR(AR786:AR836),"",AR786:AR836))</f>
        <v>-0.3675502927</v>
      </c>
      <c r="AS785" s="177">
        <f t="array" ref="AS785">SUM(IF(ISERROR(AS786:AS836),"",AS786:AS836))</f>
        <v>-0.370546226</v>
      </c>
      <c r="AT785" s="177">
        <f t="array" ref="AT785">SUM(IF(ISERROR(AT786:AT836),"",AT786:AT836))</f>
        <v>-0.3735189049</v>
      </c>
      <c r="AU785" s="177">
        <f t="array" ref="AU785">SUM(IF(ISERROR(AU786:AU836),"",AU786:AU836))</f>
        <v>-0.3764386652</v>
      </c>
      <c r="AV785" s="177">
        <f t="array" ref="AV785">SUM(IF(ISERROR(AV786:AV836),"",AV786:AV836))</f>
        <v>-0.3793329577</v>
      </c>
      <c r="AW785" s="177">
        <f t="array" ref="AW785">SUM(IF(ISERROR(AW786:AW836),"",AW786:AW836))</f>
        <v>-0.3821991831</v>
      </c>
      <c r="AX785" s="177">
        <f t="array" ref="AX785">SUM(IF(ISERROR(AX786:AX836),"",AX786:AX836))</f>
        <v>-0.3850358932</v>
      </c>
      <c r="AY785" s="177">
        <f t="array" ref="AY785">SUM(IF(ISERROR(AY786:AY836),"",AY786:AY836))</f>
        <v>-0.3878403463</v>
      </c>
      <c r="AZ785" s="177">
        <f t="array" ref="AZ785">SUM(IF(ISERROR(AZ786:AZ836),"",AZ786:AZ836))</f>
        <v>-0.4557197168</v>
      </c>
      <c r="BA785" s="177">
        <f t="array" ref="BA785">SUM(IF(ISERROR(BA786:BA836),"",BA786:BA836))</f>
        <v>-0.5194308359</v>
      </c>
      <c r="BB785" s="177">
        <f t="array" ref="BB785">SUM(IF(ISERROR(BB786:BB836),"",BB786:BB836))</f>
        <v>-0.4467377555</v>
      </c>
      <c r="BC785" s="177">
        <f t="array" ref="BC785">SUM(IF(ISERROR(BC786:BC836),"",BC786:BC836))</f>
        <v>-0.3774012001</v>
      </c>
      <c r="BD785" s="177">
        <f t="array" ref="BD785">SUM(IF(ISERROR(BD786:BD836),"",BD786:BD836))</f>
        <v>-0.3117607647</v>
      </c>
      <c r="BE785" s="177">
        <f t="array" ref="BE785">SUM(IF(ISERROR(BE786:BE836),"",BE786:BE836))</f>
        <v>-0.2501824156</v>
      </c>
      <c r="BF785" s="177">
        <f t="array" ref="BF785">SUM(IF(ISERROR(BF786:BF836),"",BF786:BF836))</f>
        <v>-0.1930565066</v>
      </c>
      <c r="BG785" s="177">
        <f t="array" ref="BG785">SUM(IF(ISERROR(BG786:BG836),"",BG786:BG836))</f>
        <v>-0.1408079025</v>
      </c>
      <c r="BH785" s="177">
        <f t="array" ref="BH785">SUM(IF(ISERROR(BH786:BH836),"",BH786:BH836))</f>
        <v>-0.09389448339</v>
      </c>
      <c r="BI785" s="177">
        <f t="array" ref="BI785">SUM(IF(ISERROR(BI786:BI836),"",BI786:BI836))</f>
        <v>-0.05280989072</v>
      </c>
      <c r="BJ785" s="177">
        <f t="array" ref="BJ785">SUM(IF(ISERROR(BJ786:BJ836),"",BJ786:BJ836))</f>
        <v>-0.01808615641</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-0.06059469634</v>
      </c>
      <c r="Y807" s="160">
        <f>IF($X$677&gt;0,IPMT('Assumptions (Wind)'!$V$10,Model!X1,'Assumptions (Wind)'!$V$13,'Assumptions (Wind)'!$V$8*Model!$X$677*'Assumptions (Wind)'!$V$2/10^9),0)</f>
        <v>-0.05641187544</v>
      </c>
      <c r="Z807" s="160">
        <f>IF($X$677&gt;0,IPMT('Assumptions (Wind)'!$V$10,Model!Y1,'Assumptions (Wind)'!$V$13,'Assumptions (Wind)'!$V$8*Model!$X$677*'Assumptions (Wind)'!$V$2/10^9),0)</f>
        <v>-0.05189442886</v>
      </c>
      <c r="AA807" s="160">
        <f>IF($X$677&gt;0,IPMT('Assumptions (Wind)'!$V$10,Model!Z1,'Assumptions (Wind)'!$V$13,'Assumptions (Wind)'!$V$8*Model!$X$677*'Assumptions (Wind)'!$V$2/10^9),0)</f>
        <v>-0.04701558655</v>
      </c>
      <c r="AB807" s="160">
        <f>IF($X$677&gt;0,IPMT('Assumptions (Wind)'!$V$10,Model!AA1,'Assumptions (Wind)'!$V$13,'Assumptions (Wind)'!$V$8*Model!$X$677*'Assumptions (Wind)'!$V$2/10^9),0)</f>
        <v>-0.04174643686</v>
      </c>
      <c r="AC807" s="160">
        <f>IF($X$677&gt;0,IPMT('Assumptions (Wind)'!$V$10,Model!AB1,'Assumptions (Wind)'!$V$13,'Assumptions (Wind)'!$V$8*Model!$X$677*'Assumptions (Wind)'!$V$2/10^9),0)</f>
        <v>-0.0360557552</v>
      </c>
      <c r="AD807" s="160">
        <f>IF($X$677&gt;0,IPMT('Assumptions (Wind)'!$V$10,Model!AC1,'Assumptions (Wind)'!$V$13,'Assumptions (Wind)'!$V$8*Model!$X$677*'Assumptions (Wind)'!$V$2/10^9),0)</f>
        <v>-0.029909819</v>
      </c>
      <c r="AE807" s="160">
        <f>IF($X$677&gt;0,IPMT('Assumptions (Wind)'!$V$10,Model!AD1,'Assumptions (Wind)'!$V$13,'Assumptions (Wind)'!$V$8*Model!$X$677*'Assumptions (Wind)'!$V$2/10^9),0)</f>
        <v>-0.02327220791</v>
      </c>
      <c r="AF807" s="160">
        <f>IF($X$677&gt;0,IPMT('Assumptions (Wind)'!$V$10,Model!AE1,'Assumptions (Wind)'!$V$13,'Assumptions (Wind)'!$V$8*Model!$X$677*'Assumptions (Wind)'!$V$2/10^9),0)</f>
        <v>-0.01610358793</v>
      </c>
      <c r="AG807" s="160">
        <f>IF($X$677&gt;0,IPMT('Assumptions (Wind)'!$V$10,Model!AF1,'Assumptions (Wind)'!$V$13,'Assumptions (Wind)'!$V$8*Model!$X$677*'Assumptions (Wind)'!$V$2/10^9),0)</f>
        <v>-0.008361478346</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-0.06050508073</v>
      </c>
      <c r="Z808" s="160">
        <f>IF($Y$677&gt;0,IPMT('Assumptions (Wind)'!$V$10,Model!X1,'Assumptions (Wind)'!$V$13,'Assumptions (Wind)'!$V$8*Model!$Y$677*AVERAGE('Assumptions (Wind)'!$V$2:$W$2)/10^9),0)</f>
        <v>-0.05632844594</v>
      </c>
      <c r="AA808" s="160">
        <f>IF($Y$677&gt;0,IPMT('Assumptions (Wind)'!$V$10,Model!Y1,'Assumptions (Wind)'!$V$13,'Assumptions (Wind)'!$V$8*Model!$Y$677*AVERAGE('Assumptions (Wind)'!$V$2:$W$2)/10^9),0)</f>
        <v>-0.05181768037</v>
      </c>
      <c r="AB808" s="160">
        <f>IF($Y$677&gt;0,IPMT('Assumptions (Wind)'!$V$10,Model!Z1,'Assumptions (Wind)'!$V$13,'Assumptions (Wind)'!$V$8*Model!$Y$677*AVERAGE('Assumptions (Wind)'!$V$2:$W$2)/10^9),0)</f>
        <v>-0.04694605356</v>
      </c>
      <c r="AC808" s="160">
        <f>IF($Y$677&gt;0,IPMT('Assumptions (Wind)'!$V$10,Model!AA1,'Assumptions (Wind)'!$V$13,'Assumptions (Wind)'!$V$8*Model!$Y$677*AVERAGE('Assumptions (Wind)'!$V$2:$W$2)/10^9),0)</f>
        <v>-0.0416846966</v>
      </c>
      <c r="AD808" s="160">
        <f>IF($Y$677&gt;0,IPMT('Assumptions (Wind)'!$V$10,Model!AB1,'Assumptions (Wind)'!$V$13,'Assumptions (Wind)'!$V$8*Model!$Y$677*AVERAGE('Assumptions (Wind)'!$V$2:$W$2)/10^9),0)</f>
        <v>-0.03600243108</v>
      </c>
      <c r="AE808" s="160">
        <f>IF($Y$677&gt;0,IPMT('Assumptions (Wind)'!$V$10,Model!AC1,'Assumptions (Wind)'!$V$13,'Assumptions (Wind)'!$V$8*Model!$Y$677*AVERAGE('Assumptions (Wind)'!$V$2:$W$2)/10^9),0)</f>
        <v>-0.02986558432</v>
      </c>
      <c r="AF808" s="160">
        <f>IF($Y$677&gt;0,IPMT('Assumptions (Wind)'!$V$10,Model!AD1,'Assumptions (Wind)'!$V$13,'Assumptions (Wind)'!$V$8*Model!$Y$677*AVERAGE('Assumptions (Wind)'!$V$2:$W$2)/10^9),0)</f>
        <v>-0.02323778983</v>
      </c>
      <c r="AG808" s="160">
        <f>IF($Y$677&gt;0,IPMT('Assumptions (Wind)'!$V$10,Model!AE1,'Assumptions (Wind)'!$V$13,'Assumptions (Wind)'!$V$8*Model!$Y$677*AVERAGE('Assumptions (Wind)'!$V$2:$W$2)/10^9),0)</f>
        <v>-0.01607977177</v>
      </c>
      <c r="AH808" s="160">
        <f>IF($Y$677&gt;0,IPMT('Assumptions (Wind)'!$V$10,Model!AF1,'Assumptions (Wind)'!$V$13,'Assumptions (Wind)'!$V$8*Model!$Y$677*AVERAGE('Assumptions (Wind)'!$V$2:$W$2)/10^9),0)</f>
        <v>-0.008349112264</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-0.06031082171</v>
      </c>
      <c r="AA809" s="160">
        <f>IF($Z$677&gt;0,IPMT('Assumptions (Wind)'!$V$10,Model!X1,'Assumptions (Wind)'!$V$13,'Assumptions (Wind)'!$V$8*Model!$Z$677*AVERAGE('Assumptions (Wind)'!$W$2:$X$2)/10^9),0)</f>
        <v>-0.05614759653</v>
      </c>
      <c r="AB809" s="160">
        <f>IF($Z$677&gt;0,IPMT('Assumptions (Wind)'!$V$10,Model!Y1,'Assumptions (Wind)'!$V$13,'Assumptions (Wind)'!$V$8*Model!$Z$677*AVERAGE('Assumptions (Wind)'!$W$2:$X$2)/10^9),0)</f>
        <v>-0.05165131333</v>
      </c>
      <c r="AC809" s="160">
        <f>IF($Z$677&gt;0,IPMT('Assumptions (Wind)'!$V$10,Model!Z1,'Assumptions (Wind)'!$V$13,'Assumptions (Wind)'!$V$8*Model!$Z$677*AVERAGE('Assumptions (Wind)'!$W$2:$X$2)/10^9),0)</f>
        <v>-0.04679532747</v>
      </c>
      <c r="AD809" s="160">
        <f>IF($Z$677&gt;0,IPMT('Assumptions (Wind)'!$V$10,Model!AA1,'Assumptions (Wind)'!$V$13,'Assumptions (Wind)'!$V$8*Model!$Z$677*AVERAGE('Assumptions (Wind)'!$W$2:$X$2)/10^9),0)</f>
        <v>-0.04155086275</v>
      </c>
      <c r="AE809" s="160">
        <f>IF($Z$677&gt;0,IPMT('Assumptions (Wind)'!$V$10,Model!AB1,'Assumptions (Wind)'!$V$13,'Assumptions (Wind)'!$V$8*Model!$Z$677*AVERAGE('Assumptions (Wind)'!$W$2:$X$2)/10^9),0)</f>
        <v>-0.03588684084</v>
      </c>
      <c r="AF809" s="160">
        <f>IF($Z$677&gt;0,IPMT('Assumptions (Wind)'!$V$10,Model!AC1,'Assumptions (Wind)'!$V$13,'Assumptions (Wind)'!$V$8*Model!$Z$677*AVERAGE('Assumptions (Wind)'!$W$2:$X$2)/10^9),0)</f>
        <v>-0.02976969719</v>
      </c>
      <c r="AG809" s="160">
        <f>IF($Z$677&gt;0,IPMT('Assumptions (Wind)'!$V$10,Model!AD1,'Assumptions (Wind)'!$V$13,'Assumptions (Wind)'!$V$8*Model!$Z$677*AVERAGE('Assumptions (Wind)'!$W$2:$X$2)/10^9),0)</f>
        <v>-0.02316318204</v>
      </c>
      <c r="AH809" s="160">
        <f>IF($Z$677&gt;0,IPMT('Assumptions (Wind)'!$V$10,Model!AE1,'Assumptions (Wind)'!$V$13,'Assumptions (Wind)'!$V$8*Model!$Z$677*AVERAGE('Assumptions (Wind)'!$W$2:$X$2)/10^9),0)</f>
        <v>-0.01602814568</v>
      </c>
      <c r="AI809" s="160">
        <f>IF($Z$677&gt;0,IPMT('Assumptions (Wind)'!$V$10,Model!AF1,'Assumptions (Wind)'!$V$13,'Assumptions (Wind)'!$V$8*Model!$Z$677*AVERAGE('Assumptions (Wind)'!$W$2:$X$2)/10^9),0)</f>
        <v>-0.00832230641</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-0.06008595487</v>
      </c>
      <c r="AB810" s="160">
        <f>IF($AA$677&gt;0,IPMT('Assumptions (Wind)'!$V$10,Model!X1,'Assumptions (Wind)'!$V$13,'Assumptions (Wind)'!$V$8*Model!$AA$677*AVERAGE('Assumptions (Wind)'!$X$2:$Y$2)/10^9),0)</f>
        <v>-0.05593825213</v>
      </c>
      <c r="AC810" s="160">
        <f>IF($AA$677&gt;0,IPMT('Assumptions (Wind)'!$V$10,Model!Y1,'Assumptions (Wind)'!$V$13,'Assumptions (Wind)'!$V$8*Model!$AA$677*AVERAGE('Assumptions (Wind)'!$X$2:$Y$2)/10^9),0)</f>
        <v>-0.05145873316</v>
      </c>
      <c r="AD810" s="160">
        <f>IF($AA$677&gt;0,IPMT('Assumptions (Wind)'!$V$10,Model!Z1,'Assumptions (Wind)'!$V$13,'Assumptions (Wind)'!$V$8*Model!$AA$677*AVERAGE('Assumptions (Wind)'!$X$2:$Y$2)/10^9),0)</f>
        <v>-0.04662085269</v>
      </c>
      <c r="AE810" s="160">
        <f>IF($AA$677&gt;0,IPMT('Assumptions (Wind)'!$V$10,Model!AA1,'Assumptions (Wind)'!$V$13,'Assumptions (Wind)'!$V$8*Model!$AA$677*AVERAGE('Assumptions (Wind)'!$X$2:$Y$2)/10^9),0)</f>
        <v>-0.04139594177</v>
      </c>
      <c r="AF810" s="160">
        <f>IF($AA$677&gt;0,IPMT('Assumptions (Wind)'!$V$10,Model!AB1,'Assumptions (Wind)'!$V$13,'Assumptions (Wind)'!$V$8*Model!$AA$677*AVERAGE('Assumptions (Wind)'!$X$2:$Y$2)/10^9),0)</f>
        <v>-0.03575303798</v>
      </c>
      <c r="AG810" s="160">
        <f>IF($AA$677&gt;0,IPMT('Assumptions (Wind)'!$V$10,Model!AC1,'Assumptions (Wind)'!$V$13,'Assumptions (Wind)'!$V$8*Model!$AA$677*AVERAGE('Assumptions (Wind)'!$X$2:$Y$2)/10^9),0)</f>
        <v>-0.02965870188</v>
      </c>
      <c r="AH810" s="160">
        <f>IF($AA$677&gt;0,IPMT('Assumptions (Wind)'!$V$10,Model!AD1,'Assumptions (Wind)'!$V$13,'Assumptions (Wind)'!$V$8*Model!$AA$677*AVERAGE('Assumptions (Wind)'!$X$2:$Y$2)/10^9),0)</f>
        <v>-0.0230768189</v>
      </c>
      <c r="AI810" s="160">
        <f>IF($AA$677&gt;0,IPMT('Assumptions (Wind)'!$V$10,Model!AE1,'Assumptions (Wind)'!$V$13,'Assumptions (Wind)'!$V$8*Model!$AA$677*AVERAGE('Assumptions (Wind)'!$X$2:$Y$2)/10^9),0)</f>
        <v>-0.01596838528</v>
      </c>
      <c r="AJ810" s="160">
        <f>IF($AA$677&gt;0,IPMT('Assumptions (Wind)'!$V$10,Model!AF1,'Assumptions (Wind)'!$V$13,'Assumptions (Wind)'!$V$8*Model!$AA$677*AVERAGE('Assumptions (Wind)'!$X$2:$Y$2)/10^9),0)</f>
        <v>-0.008291276974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-0.0598098651</v>
      </c>
      <c r="AC811" s="160">
        <f>IF($AB$677&gt;0,IPMT('Assumptions (Wind)'!$V$10,Model!X1,'Assumptions (Wind)'!$V$13,'Assumptions (Wind)'!$V$8*Model!$AB$677*AVERAGE('Assumptions (Wind)'!$Y$2:$Z$2)/10^9),0)</f>
        <v>-0.0556812207</v>
      </c>
      <c r="AD811" s="160">
        <f>IF($AB$677&gt;0,IPMT('Assumptions (Wind)'!$V$10,Model!Y1,'Assumptions (Wind)'!$V$13,'Assumptions (Wind)'!$V$8*Model!$AB$677*AVERAGE('Assumptions (Wind)'!$Y$2:$Z$2)/10^9),0)</f>
        <v>-0.05122228474</v>
      </c>
      <c r="AE811" s="160">
        <f>IF($AB$677&gt;0,IPMT('Assumptions (Wind)'!$V$10,Model!Z1,'Assumptions (Wind)'!$V$13,'Assumptions (Wind)'!$V$8*Model!$AB$677*AVERAGE('Assumptions (Wind)'!$Y$2:$Z$2)/10^9),0)</f>
        <v>-0.0464066339</v>
      </c>
      <c r="AF811" s="160">
        <f>IF($AB$677&gt;0,IPMT('Assumptions (Wind)'!$V$10,Model!AA1,'Assumptions (Wind)'!$V$13,'Assumptions (Wind)'!$V$8*Model!$AB$677*AVERAGE('Assumptions (Wind)'!$Y$2:$Z$2)/10^9),0)</f>
        <v>-0.041205731</v>
      </c>
      <c r="AG811" s="160">
        <f>IF($AB$677&gt;0,IPMT('Assumptions (Wind)'!$V$10,Model!AB1,'Assumptions (Wind)'!$V$13,'Assumptions (Wind)'!$V$8*Model!$AB$677*AVERAGE('Assumptions (Wind)'!$Y$2:$Z$2)/10^9),0)</f>
        <v>-0.03558875586</v>
      </c>
      <c r="AH811" s="160">
        <f>IF($AB$677&gt;0,IPMT('Assumptions (Wind)'!$V$10,Model!AC1,'Assumptions (Wind)'!$V$13,'Assumptions (Wind)'!$V$8*Model!$AB$677*AVERAGE('Assumptions (Wind)'!$Y$2:$Z$2)/10^9),0)</f>
        <v>-0.02952242272</v>
      </c>
      <c r="AI811" s="160">
        <f>IF($AB$677&gt;0,IPMT('Assumptions (Wind)'!$V$10,Model!AD1,'Assumptions (Wind)'!$V$13,'Assumptions (Wind)'!$V$8*Model!$AB$677*AVERAGE('Assumptions (Wind)'!$Y$2:$Z$2)/10^9),0)</f>
        <v>-0.02297078292</v>
      </c>
      <c r="AJ811" s="160">
        <f>IF($AB$677&gt;0,IPMT('Assumptions (Wind)'!$V$10,Model!AE1,'Assumptions (Wind)'!$V$13,'Assumptions (Wind)'!$V$8*Model!$AB$677*AVERAGE('Assumptions (Wind)'!$Y$2:$Z$2)/10^9),0)</f>
        <v>-0.01589501193</v>
      </c>
      <c r="AK811" s="160">
        <f>IF($AB$677&gt;0,IPMT('Assumptions (Wind)'!$V$10,Model!AF1,'Assumptions (Wind)'!$V$13,'Assumptions (Wind)'!$V$8*Model!$AB$677*AVERAGE('Assumptions (Wind)'!$Y$2:$Z$2)/10^9),0)</f>
        <v>-0.008253179274</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-0.05948063939</v>
      </c>
      <c r="AD812" s="160">
        <f>IF($AC$677&gt;0,IPMT('Assumptions (Wind)'!$V$10,Model!X1,'Assumptions (Wind)'!$V$13,'Assumptions (Wind)'!$V$8*Model!$AC$677*AVERAGE('Assumptions (Wind)'!$Z$2:$AA$2)/10^9),0)</f>
        <v>-0.05537472127</v>
      </c>
      <c r="AE812" s="160">
        <f>IF($AC$677&gt;0,IPMT('Assumptions (Wind)'!$V$10,Model!Y1,'Assumptions (Wind)'!$V$13,'Assumptions (Wind)'!$V$8*Model!$AC$677*AVERAGE('Assumptions (Wind)'!$Z$2:$AA$2)/10^9),0)</f>
        <v>-0.05094032969</v>
      </c>
      <c r="AF812" s="160">
        <f>IF($AC$677&gt;0,IPMT('Assumptions (Wind)'!$V$10,Model!Z1,'Assumptions (Wind)'!$V$13,'Assumptions (Wind)'!$V$8*Model!$AC$677*AVERAGE('Assumptions (Wind)'!$Z$2:$AA$2)/10^9),0)</f>
        <v>-0.04615118679</v>
      </c>
      <c r="AG812" s="160">
        <f>IF($AC$677&gt;0,IPMT('Assumptions (Wind)'!$V$10,Model!AA1,'Assumptions (Wind)'!$V$13,'Assumptions (Wind)'!$V$8*Model!$AC$677*AVERAGE('Assumptions (Wind)'!$Z$2:$AA$2)/10^9),0)</f>
        <v>-0.04097891246</v>
      </c>
      <c r="AH812" s="160">
        <f>IF($AC$677&gt;0,IPMT('Assumptions (Wind)'!$V$10,Model!AB1,'Assumptions (Wind)'!$V$13,'Assumptions (Wind)'!$V$8*Model!$AC$677*AVERAGE('Assumptions (Wind)'!$Z$2:$AA$2)/10^9),0)</f>
        <v>-0.03539285618</v>
      </c>
      <c r="AI812" s="160">
        <f>IF($AC$677&gt;0,IPMT('Assumptions (Wind)'!$V$10,Model!AC1,'Assumptions (Wind)'!$V$13,'Assumptions (Wind)'!$V$8*Model!$AC$677*AVERAGE('Assumptions (Wind)'!$Z$2:$AA$2)/10^9),0)</f>
        <v>-0.0293599154</v>
      </c>
      <c r="AJ812" s="160">
        <f>IF($AC$677&gt;0,IPMT('Assumptions (Wind)'!$V$10,Model!AD1,'Assumptions (Wind)'!$V$13,'Assumptions (Wind)'!$V$8*Model!$AC$677*AVERAGE('Assumptions (Wind)'!$Z$2:$AA$2)/10^9),0)</f>
        <v>-0.02284433936</v>
      </c>
      <c r="AK812" s="160">
        <f>IF($AC$677&gt;0,IPMT('Assumptions (Wind)'!$V$10,Model!AE1,'Assumptions (Wind)'!$V$13,'Assumptions (Wind)'!$V$8*Model!$AC$677*AVERAGE('Assumptions (Wind)'!$Z$2:$AA$2)/10^9),0)</f>
        <v>-0.01580751723</v>
      </c>
      <c r="AL812" s="160">
        <f>IF($AC$677&gt;0,IPMT('Assumptions (Wind)'!$V$10,Model!AF1,'Assumptions (Wind)'!$V$13,'Assumptions (Wind)'!$V$8*Model!$AC$677*AVERAGE('Assumptions (Wind)'!$Z$2:$AA$2)/10^9),0)</f>
        <v>-0.00820774933</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-0.05911580433</v>
      </c>
      <c r="AE813" s="160">
        <f>IF($AD$677&gt;0,IPMT('Assumptions (Wind)'!$V$10,Model!X1,'Assumptions (Wind)'!$V$13,'Assumptions (Wind)'!$V$8*Model!$AD$677*AVERAGE('Assumptions (Wind)'!$AA$2:$AB$2)/10^9),0)</f>
        <v>-0.05503507058</v>
      </c>
      <c r="AF813" s="160">
        <f>IF($AD$677&gt;0,IPMT('Assumptions (Wind)'!$V$10,Model!Y1,'Assumptions (Wind)'!$V$13,'Assumptions (Wind)'!$V$8*Model!$AD$677*AVERAGE('Assumptions (Wind)'!$AA$2:$AB$2)/10^9),0)</f>
        <v>-0.05062787814</v>
      </c>
      <c r="AG813" s="160">
        <f>IF($AD$677&gt;0,IPMT('Assumptions (Wind)'!$V$10,Model!Z1,'Assumptions (Wind)'!$V$13,'Assumptions (Wind)'!$V$8*Model!$AD$677*AVERAGE('Assumptions (Wind)'!$AA$2:$AB$2)/10^9),0)</f>
        <v>-0.04586811029</v>
      </c>
      <c r="AH813" s="160">
        <f>IF($AD$677&gt;0,IPMT('Assumptions (Wind)'!$V$10,Model!AA1,'Assumptions (Wind)'!$V$13,'Assumptions (Wind)'!$V$8*Model!$AD$677*AVERAGE('Assumptions (Wind)'!$AA$2:$AB$2)/10^9),0)</f>
        <v>-0.04072756102</v>
      </c>
      <c r="AI813" s="160">
        <f>IF($AD$677&gt;0,IPMT('Assumptions (Wind)'!$V$10,Model!AB1,'Assumptions (Wind)'!$V$13,'Assumptions (Wind)'!$V$8*Model!$AD$677*AVERAGE('Assumptions (Wind)'!$AA$2:$AB$2)/10^9),0)</f>
        <v>-0.03517576781</v>
      </c>
      <c r="AJ813" s="160">
        <f>IF($AD$677&gt;0,IPMT('Assumptions (Wind)'!$V$10,Model!AC1,'Assumptions (Wind)'!$V$13,'Assumptions (Wind)'!$V$8*Model!$AD$677*AVERAGE('Assumptions (Wind)'!$AA$2:$AB$2)/10^9),0)</f>
        <v>-0.02917983115</v>
      </c>
      <c r="AK813" s="160">
        <f>IF($AD$677&gt;0,IPMT('Assumptions (Wind)'!$V$10,Model!AD1,'Assumptions (Wind)'!$V$13,'Assumptions (Wind)'!$V$8*Model!$AD$677*AVERAGE('Assumptions (Wind)'!$AA$2:$AB$2)/10^9),0)</f>
        <v>-0.02270421954</v>
      </c>
      <c r="AL813" s="160">
        <f>IF($AD$677&gt;0,IPMT('Assumptions (Wind)'!$V$10,Model!AE1,'Assumptions (Wind)'!$V$13,'Assumptions (Wind)'!$V$8*Model!$AD$677*AVERAGE('Assumptions (Wind)'!$AA$2:$AB$2)/10^9),0)</f>
        <v>-0.01571055901</v>
      </c>
      <c r="AM813" s="160">
        <f>IF($AD$677&gt;0,IPMT('Assumptions (Wind)'!$V$10,Model!AF1,'Assumptions (Wind)'!$V$13,'Assumptions (Wind)'!$V$8*Model!$AD$677*AVERAGE('Assumptions (Wind)'!$AA$2:$AB$2)/10^9),0)</f>
        <v>-0.008157405642</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-0.05871409581</v>
      </c>
      <c r="AF814" s="160">
        <f>IF($AE$677&gt;0,IPMT('Assumptions (Wind)'!$V$10,Model!X1,'Assumptions (Wind)'!$V$13,'Assumptions (Wind)'!$V$8*Model!$AE$677*AVERAGE('Assumptions (Wind)'!$AB$2:$AC$2)/10^9),0)</f>
        <v>-0.0546610918</v>
      </c>
      <c r="AG814" s="160">
        <f>IF($AE$677&gt;0,IPMT('Assumptions (Wind)'!$V$10,Model!Y1,'Assumptions (Wind)'!$V$13,'Assumptions (Wind)'!$V$8*Model!$AE$677*AVERAGE('Assumptions (Wind)'!$AB$2:$AC$2)/10^9),0)</f>
        <v>-0.05028384747</v>
      </c>
      <c r="AH814" s="160">
        <f>IF($AE$677&gt;0,IPMT('Assumptions (Wind)'!$V$10,Model!Z1,'Assumptions (Wind)'!$V$13,'Assumptions (Wind)'!$V$8*Model!$AE$677*AVERAGE('Assumptions (Wind)'!$AB$2:$AC$2)/10^9),0)</f>
        <v>-0.04555642358</v>
      </c>
      <c r="AI814" s="160">
        <f>IF($AE$677&gt;0,IPMT('Assumptions (Wind)'!$V$10,Model!AA1,'Assumptions (Wind)'!$V$13,'Assumptions (Wind)'!$V$8*Model!$AE$677*AVERAGE('Assumptions (Wind)'!$AB$2:$AC$2)/10^9),0)</f>
        <v>-0.04045080579</v>
      </c>
      <c r="AJ814" s="160">
        <f>IF($AE$677&gt;0,IPMT('Assumptions (Wind)'!$V$10,Model!AB1,'Assumptions (Wind)'!$V$13,'Assumptions (Wind)'!$V$8*Model!$AE$677*AVERAGE('Assumptions (Wind)'!$AB$2:$AC$2)/10^9),0)</f>
        <v>-0.03493673858</v>
      </c>
      <c r="AK814" s="160">
        <f>IF($AE$677&gt;0,IPMT('Assumptions (Wind)'!$V$10,Model!AC1,'Assumptions (Wind)'!$V$13,'Assumptions (Wind)'!$V$8*Model!$AE$677*AVERAGE('Assumptions (Wind)'!$AB$2:$AC$2)/10^9),0)</f>
        <v>-0.02898154599</v>
      </c>
      <c r="AL814" s="160">
        <f>IF($AE$677&gt;0,IPMT('Assumptions (Wind)'!$V$10,Model!AD1,'Assumptions (Wind)'!$V$13,'Assumptions (Wind)'!$V$8*Model!$AE$677*AVERAGE('Assumptions (Wind)'!$AB$2:$AC$2)/10^9),0)</f>
        <v>-0.02254993799</v>
      </c>
      <c r="AM814" s="160">
        <f>IF($AE$677&gt;0,IPMT('Assumptions (Wind)'!$V$10,Model!AE1,'Assumptions (Wind)'!$V$13,'Assumptions (Wind)'!$V$8*Model!$AE$677*AVERAGE('Assumptions (Wind)'!$AB$2:$AC$2)/10^9),0)</f>
        <v>-0.01560380135</v>
      </c>
      <c r="AN814" s="160">
        <f>IF($AE$677&gt;0,IPMT('Assumptions (Wind)'!$V$10,Model!AF1,'Assumptions (Wind)'!$V$13,'Assumptions (Wind)'!$V$8*Model!$AE$677*AVERAGE('Assumptions (Wind)'!$AB$2:$AC$2)/10^9),0)</f>
        <v>-0.008101973776</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-0.05825315281</v>
      </c>
      <c r="AG815" s="160">
        <f>IF($AF$677&gt;0,IPMT('Assumptions (Wind)'!$V$10,Model!X1,'Assumptions (Wind)'!$V$13,'Assumptions (Wind)'!$V$8*Model!$AF$677*AVERAGE('Assumptions (Wind)'!$AC$2:$AD$2)/10^9),0)</f>
        <v>-0.05423196746</v>
      </c>
      <c r="AH815" s="160">
        <f>IF($AF$677&gt;0,IPMT('Assumptions (Wind)'!$V$10,Model!Y1,'Assumptions (Wind)'!$V$13,'Assumptions (Wind)'!$V$8*Model!$AF$677*AVERAGE('Assumptions (Wind)'!$AC$2:$AD$2)/10^9),0)</f>
        <v>-0.04988908728</v>
      </c>
      <c r="AI815" s="160">
        <f>IF($AF$677&gt;0,IPMT('Assumptions (Wind)'!$V$10,Model!Z1,'Assumptions (Wind)'!$V$13,'Assumptions (Wind)'!$V$8*Model!$AF$677*AVERAGE('Assumptions (Wind)'!$AC$2:$AD$2)/10^9),0)</f>
        <v>-0.04519877668</v>
      </c>
      <c r="AJ815" s="160">
        <f>IF($AF$677&gt;0,IPMT('Assumptions (Wind)'!$V$10,Model!AA1,'Assumptions (Wind)'!$V$13,'Assumptions (Wind)'!$V$8*Model!$AF$677*AVERAGE('Assumptions (Wind)'!$AC$2:$AD$2)/10^9),0)</f>
        <v>-0.04013324123</v>
      </c>
      <c r="AK815" s="160">
        <f>IF($AF$677&gt;0,IPMT('Assumptions (Wind)'!$V$10,Model!AB1,'Assumptions (Wind)'!$V$13,'Assumptions (Wind)'!$V$8*Model!$AF$677*AVERAGE('Assumptions (Wind)'!$AC$2:$AD$2)/10^9),0)</f>
        <v>-0.03466246296</v>
      </c>
      <c r="AL815" s="160">
        <f>IF($AF$677&gt;0,IPMT('Assumptions (Wind)'!$V$10,Model!AC1,'Assumptions (Wind)'!$V$13,'Assumptions (Wind)'!$V$8*Model!$AF$677*AVERAGE('Assumptions (Wind)'!$AC$2:$AD$2)/10^9),0)</f>
        <v>-0.02875402241</v>
      </c>
      <c r="AM815" s="160">
        <f>IF($AF$677&gt;0,IPMT('Assumptions (Wind)'!$V$10,Model!AD1,'Assumptions (Wind)'!$V$13,'Assumptions (Wind)'!$V$8*Model!$AF$677*AVERAGE('Assumptions (Wind)'!$AC$2:$AD$2)/10^9),0)</f>
        <v>-0.02237290663</v>
      </c>
      <c r="AN815" s="160">
        <f>IF($AF$677&gt;0,IPMT('Assumptions (Wind)'!$V$10,Model!AE1,'Assumptions (Wind)'!$V$13,'Assumptions (Wind)'!$V$8*Model!$AF$677*AVERAGE('Assumptions (Wind)'!$AC$2:$AD$2)/10^9),0)</f>
        <v>-0.01548130158</v>
      </c>
      <c r="AO815" s="160">
        <f>IF($AF$677&gt;0,IPMT('Assumptions (Wind)'!$V$10,Model!AF1,'Assumptions (Wind)'!$V$13,'Assumptions (Wind)'!$V$8*Model!$AF$677*AVERAGE('Assumptions (Wind)'!$AC$2:$AD$2)/10^9),0)</f>
        <v>-0.008038368128</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-0.057730817</v>
      </c>
      <c r="AH816" s="160">
        <f>IF($AG$677&gt;0,IPMT('Assumptions (Wind)'!$V$10,Model!X1,'Assumptions (Wind)'!$V$13,'Assumptions (Wind)'!$V$8*Model!$AG$677*AVERAGE('Assumptions (Wind)'!$AD$2:$AE$2)/10^9),0)</f>
        <v>-0.05374568822</v>
      </c>
      <c r="AI816" s="160">
        <f>IF($AG$677&gt;0,IPMT('Assumptions (Wind)'!$V$10,Model!Y1,'Assumptions (Wind)'!$V$13,'Assumptions (Wind)'!$V$8*Model!$AG$677*AVERAGE('Assumptions (Wind)'!$AD$2:$AE$2)/10^9),0)</f>
        <v>-0.04944174914</v>
      </c>
      <c r="AJ816" s="160">
        <f>IF($AG$677&gt;0,IPMT('Assumptions (Wind)'!$V$10,Model!Z1,'Assumptions (Wind)'!$V$13,'Assumptions (Wind)'!$V$8*Model!$AG$677*AVERAGE('Assumptions (Wind)'!$AD$2:$AE$2)/10^9),0)</f>
        <v>-0.04479349493</v>
      </c>
      <c r="AK816" s="160">
        <f>IF($AG$677&gt;0,IPMT('Assumptions (Wind)'!$V$10,Model!AA1,'Assumptions (Wind)'!$V$13,'Assumptions (Wind)'!$V$8*Model!$AG$677*AVERAGE('Assumptions (Wind)'!$AD$2:$AE$2)/10^9),0)</f>
        <v>-0.03977338039</v>
      </c>
      <c r="AL816" s="160">
        <f>IF($AG$677&gt;0,IPMT('Assumptions (Wind)'!$V$10,Model!AB1,'Assumptions (Wind)'!$V$13,'Assumptions (Wind)'!$V$8*Model!$AG$677*AVERAGE('Assumptions (Wind)'!$AD$2:$AE$2)/10^9),0)</f>
        <v>-0.03435165668</v>
      </c>
      <c r="AM816" s="160">
        <f>IF($AG$677&gt;0,IPMT('Assumptions (Wind)'!$V$10,Model!AC1,'Assumptions (Wind)'!$V$13,'Assumptions (Wind)'!$V$8*Model!$AG$677*AVERAGE('Assumptions (Wind)'!$AD$2:$AE$2)/10^9),0)</f>
        <v>-0.02849619507</v>
      </c>
      <c r="AN816" s="160">
        <f>IF($AG$677&gt;0,IPMT('Assumptions (Wind)'!$V$10,Model!AD1,'Assumptions (Wind)'!$V$13,'Assumptions (Wind)'!$V$8*Model!$AG$677*AVERAGE('Assumptions (Wind)'!$AD$2:$AE$2)/10^9),0)</f>
        <v>-0.02217229654</v>
      </c>
      <c r="AO816" s="160">
        <f>IF($AG$677&gt;0,IPMT('Assumptions (Wind)'!$V$10,Model!AE1,'Assumptions (Wind)'!$V$13,'Assumptions (Wind)'!$V$8*Model!$AG$677*AVERAGE('Assumptions (Wind)'!$AD$2:$AE$2)/10^9),0)</f>
        <v>-0.01534248612</v>
      </c>
      <c r="AP816" s="160">
        <f>IF($AG$677&gt;0,IPMT('Assumptions (Wind)'!$V$10,Model!AF1,'Assumptions (Wind)'!$V$13,'Assumptions (Wind)'!$V$8*Model!$AG$677*AVERAGE('Assumptions (Wind)'!$AD$2:$AE$2)/10^9),0)</f>
        <v>-0.00796629087</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-0.05714403863</v>
      </c>
      <c r="AI817" s="160">
        <f>IF($AH$677&gt;0,IPMT('Assumptions (Wind)'!$V$10,Model!X1,'Assumptions (Wind)'!$V$13,'Assumptions (Wind)'!$V$8*Model!$AH$677*AVERAGE('Assumptions (Wind)'!$AE$2:$AF$2)/10^9),0)</f>
        <v>-0.05319941486</v>
      </c>
      <c r="AJ817" s="160">
        <f>IF($AH$677&gt;0,IPMT('Assumptions (Wind)'!$V$10,Model!Y1,'Assumptions (Wind)'!$V$13,'Assumptions (Wind)'!$V$8*Model!$AH$677*AVERAGE('Assumptions (Wind)'!$AE$2:$AF$2)/10^9),0)</f>
        <v>-0.04893922119</v>
      </c>
      <c r="AK817" s="160">
        <f>IF($AH$677&gt;0,IPMT('Assumptions (Wind)'!$V$10,Model!Z1,'Assumptions (Wind)'!$V$13,'Assumptions (Wind)'!$V$8*Model!$AH$677*AVERAGE('Assumptions (Wind)'!$AE$2:$AF$2)/10^9),0)</f>
        <v>-0.04433821202</v>
      </c>
      <c r="AL817" s="160">
        <f>IF($AH$677&gt;0,IPMT('Assumptions (Wind)'!$V$10,Model!AA1,'Assumptions (Wind)'!$V$13,'Assumptions (Wind)'!$V$8*Model!$AH$677*AVERAGE('Assumptions (Wind)'!$AE$2:$AF$2)/10^9),0)</f>
        <v>-0.03936912213</v>
      </c>
      <c r="AM817" s="160">
        <f>IF($AH$677&gt;0,IPMT('Assumptions (Wind)'!$V$10,Model!AB1,'Assumptions (Wind)'!$V$13,'Assumptions (Wind)'!$V$8*Model!$AH$677*AVERAGE('Assumptions (Wind)'!$AE$2:$AF$2)/10^9),0)</f>
        <v>-0.03400250504</v>
      </c>
      <c r="AN817" s="160">
        <f>IF($AH$677&gt;0,IPMT('Assumptions (Wind)'!$V$10,Model!AC1,'Assumptions (Wind)'!$V$13,'Assumptions (Wind)'!$V$8*Model!$AH$677*AVERAGE('Assumptions (Wind)'!$AE$2:$AF$2)/10^9),0)</f>
        <v>-0.02820655858</v>
      </c>
      <c r="AO817" s="160">
        <f>IF($AH$677&gt;0,IPMT('Assumptions (Wind)'!$V$10,Model!AD1,'Assumptions (Wind)'!$V$13,'Assumptions (Wind)'!$V$8*Model!$AH$677*AVERAGE('Assumptions (Wind)'!$AE$2:$AF$2)/10^9),0)</f>
        <v>-0.02194693641</v>
      </c>
      <c r="AP817" s="160">
        <f>IF($AH$677&gt;0,IPMT('Assumptions (Wind)'!$V$10,Model!AE1,'Assumptions (Wind)'!$V$13,'Assumptions (Wind)'!$V$8*Model!$AH$677*AVERAGE('Assumptions (Wind)'!$AE$2:$AF$2)/10^9),0)</f>
        <v>-0.01518654447</v>
      </c>
      <c r="AQ817" s="160">
        <f>IF($AH$677&gt;0,IPMT('Assumptions (Wind)'!$V$10,Model!AF1,'Assumptions (Wind)'!$V$13,'Assumptions (Wind)'!$V$8*Model!$AH$677*AVERAGE('Assumptions (Wind)'!$AE$2:$AF$2)/10^9),0)</f>
        <v>-0.007885321165</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-0.05709308839</v>
      </c>
      <c r="AJ818" s="160">
        <f>IF($AI$677&gt;0,IPMT('Assumptions (Wind)'!$V$10,Model!X1,'Assumptions (Wind)'!$V$13,'Assumptions (Wind)'!$V$8*Model!$AI$677*AVERAGE('Assumptions (Wind)'!$AF$2:$AG$2)/10^9),0)</f>
        <v>-0.05315198169</v>
      </c>
      <c r="AK818" s="160">
        <f>IF($AI$677&gt;0,IPMT('Assumptions (Wind)'!$V$10,Model!Y1,'Assumptions (Wind)'!$V$13,'Assumptions (Wind)'!$V$8*Model!$AI$677*AVERAGE('Assumptions (Wind)'!$AF$2:$AG$2)/10^9),0)</f>
        <v>-0.04889558645</v>
      </c>
      <c r="AL818" s="160">
        <f>IF($AI$677&gt;0,IPMT('Assumptions (Wind)'!$V$10,Model!Z1,'Assumptions (Wind)'!$V$13,'Assumptions (Wind)'!$V$8*Model!$AI$677*AVERAGE('Assumptions (Wind)'!$AF$2:$AG$2)/10^9),0)</f>
        <v>-0.0442986796</v>
      </c>
      <c r="AM818" s="160">
        <f>IF($AI$677&gt;0,IPMT('Assumptions (Wind)'!$V$10,Model!AA1,'Assumptions (Wind)'!$V$13,'Assumptions (Wind)'!$V$8*Model!$AI$677*AVERAGE('Assumptions (Wind)'!$AF$2:$AG$2)/10^9),0)</f>
        <v>-0.0393340202</v>
      </c>
      <c r="AN818" s="160">
        <f>IF($AI$677&gt;0,IPMT('Assumptions (Wind)'!$V$10,Model!AB1,'Assumptions (Wind)'!$V$13,'Assumptions (Wind)'!$V$8*Model!$AI$677*AVERAGE('Assumptions (Wind)'!$AF$2:$AG$2)/10^9),0)</f>
        <v>-0.03397218804</v>
      </c>
      <c r="AO818" s="160">
        <f>IF($AI$677&gt;0,IPMT('Assumptions (Wind)'!$V$10,Model!AC1,'Assumptions (Wind)'!$V$13,'Assumptions (Wind)'!$V$8*Model!$AI$677*AVERAGE('Assumptions (Wind)'!$AF$2:$AG$2)/10^9),0)</f>
        <v>-0.02818140931</v>
      </c>
      <c r="AP818" s="160">
        <f>IF($AI$677&gt;0,IPMT('Assumptions (Wind)'!$V$10,Model!AD1,'Assumptions (Wind)'!$V$13,'Assumptions (Wind)'!$V$8*Model!$AI$677*AVERAGE('Assumptions (Wind)'!$AF$2:$AG$2)/10^9),0)</f>
        <v>-0.02192736829</v>
      </c>
      <c r="AQ818" s="160">
        <f>IF($AI$677&gt;0,IPMT('Assumptions (Wind)'!$V$10,Model!AE1,'Assumptions (Wind)'!$V$13,'Assumptions (Wind)'!$V$8*Model!$AI$677*AVERAGE('Assumptions (Wind)'!$AF$2:$AG$2)/10^9),0)</f>
        <v>-0.01517300398</v>
      </c>
      <c r="AR818" s="160">
        <f>IF($AI$677&gt;0,IPMT('Assumptions (Wind)'!$V$10,Model!AF1,'Assumptions (Wind)'!$V$13,'Assumptions (Wind)'!$V$8*Model!$AI$677*AVERAGE('Assumptions (Wind)'!$AF$2:$AG$2)/10^9),0)</f>
        <v>-0.007878290528</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-0.05759823406</v>
      </c>
      <c r="AK819" s="177">
        <f>IF($AJ$677&gt;0,IPMT('Assumptions (Wind)'!$V$10,Model!X1,'Assumptions (Wind)'!$V$13,'Assumptions (Wind)'!$V$8*Model!$AJ$677*AVERAGE('Assumptions (Wind)'!$AG$2:$AH$2)/10^9),0)</f>
        <v>-0.05362225741</v>
      </c>
      <c r="AL819" s="177">
        <f>IF($AJ$677&gt;0,IPMT('Assumptions (Wind)'!$V$10,Model!Y1,'Assumptions (Wind)'!$V$13,'Assumptions (Wind)'!$V$8*Model!$AJ$677*AVERAGE('Assumptions (Wind)'!$AG$2:$AH$2)/10^9),0)</f>
        <v>-0.04932820264</v>
      </c>
      <c r="AM819" s="177">
        <f>IF($AJ$677&gt;0,IPMT('Assumptions (Wind)'!$V$10,Model!Z1,'Assumptions (Wind)'!$V$13,'Assumptions (Wind)'!$V$8*Model!$AJ$677*AVERAGE('Assumptions (Wind)'!$AG$2:$AH$2)/10^9),0)</f>
        <v>-0.04469062347</v>
      </c>
      <c r="AN819" s="177">
        <f>IF($AJ$677&gt;0,IPMT('Assumptions (Wind)'!$V$10,Model!AA1,'Assumptions (Wind)'!$V$13,'Assumptions (Wind)'!$V$8*Model!$AJ$677*AVERAGE('Assumptions (Wind)'!$AG$2:$AH$2)/10^9),0)</f>
        <v>-0.03968203798</v>
      </c>
      <c r="AO819" s="177">
        <f>IF($AJ$677&gt;0,IPMT('Assumptions (Wind)'!$V$10,Model!AB1,'Assumptions (Wind)'!$V$13,'Assumptions (Wind)'!$V$8*Model!$AJ$677*AVERAGE('Assumptions (Wind)'!$AG$2:$AH$2)/10^9),0)</f>
        <v>-0.03427276565</v>
      </c>
      <c r="AP819" s="177">
        <f>IF($AJ$677&gt;0,IPMT('Assumptions (Wind)'!$V$10,Model!AC1,'Assumptions (Wind)'!$V$13,'Assumptions (Wind)'!$V$8*Model!$AJ$677*AVERAGE('Assumptions (Wind)'!$AG$2:$AH$2)/10^9),0)</f>
        <v>-0.02843075153</v>
      </c>
      <c r="AQ819" s="177">
        <f>IF($AJ$677&gt;0,IPMT('Assumptions (Wind)'!$V$10,Model!AD1,'Assumptions (Wind)'!$V$13,'Assumptions (Wind)'!$V$8*Model!$AJ$677*AVERAGE('Assumptions (Wind)'!$AG$2:$AH$2)/10^9),0)</f>
        <v>-0.02212137628</v>
      </c>
      <c r="AR819" s="177">
        <f>IF($AJ$677&gt;0,IPMT('Assumptions (Wind)'!$V$10,Model!AE1,'Assumptions (Wind)'!$V$13,'Assumptions (Wind)'!$V$8*Model!$AJ$677*AVERAGE('Assumptions (Wind)'!$AG$2:$AH$2)/10^9),0)</f>
        <v>-0.01530725101</v>
      </c>
      <c r="AS819" s="177">
        <f>IF($AJ$677&gt;0,IPMT('Assumptions (Wind)'!$V$10,Model!AF1,'Assumptions (Wind)'!$V$13,'Assumptions (Wind)'!$V$8*Model!$AJ$677*AVERAGE('Assumptions (Wind)'!$AG$2:$AH$2)/10^9),0)</f>
        <v>-0.007947995715</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-0.05810180374</v>
      </c>
      <c r="AL820" s="160">
        <f>IF($AK$677&gt;0,IPMT('Assumptions (Wind)'!$V$10,Model!X1,'Assumptions (Wind)'!$V$13,'Assumptions (Wind)'!$V$8*Model!$AK$677*AVERAGE('Assumptions (Wind)'!$AH$2:$AI$2)/10^9),0)</f>
        <v>-0.05409106594</v>
      </c>
      <c r="AM820" s="160">
        <f>IF($AK$677&gt;0,IPMT('Assumptions (Wind)'!$V$10,Model!Y1,'Assumptions (Wind)'!$V$13,'Assumptions (Wind)'!$V$8*Model!$AK$677*AVERAGE('Assumptions (Wind)'!$AH$2:$AI$2)/10^9),0)</f>
        <v>-0.04975946911</v>
      </c>
      <c r="AN820" s="160">
        <f>IF($AK$677&gt;0,IPMT('Assumptions (Wind)'!$V$10,Model!Z1,'Assumptions (Wind)'!$V$13,'Assumptions (Wind)'!$V$8*Model!$AK$677*AVERAGE('Assumptions (Wind)'!$AH$2:$AI$2)/10^9),0)</f>
        <v>-0.04508134453</v>
      </c>
      <c r="AO820" s="160">
        <f>IF($AK$677&gt;0,IPMT('Assumptions (Wind)'!$V$10,Model!AA1,'Assumptions (Wind)'!$V$13,'Assumptions (Wind)'!$V$8*Model!$AK$677*AVERAGE('Assumptions (Wind)'!$AH$2:$AI$2)/10^9),0)</f>
        <v>-0.04002896999</v>
      </c>
      <c r="AP820" s="160">
        <f>IF($AK$677&gt;0,IPMT('Assumptions (Wind)'!$V$10,Model!AB1,'Assumptions (Wind)'!$V$13,'Assumptions (Wind)'!$V$8*Model!$AK$677*AVERAGE('Assumptions (Wind)'!$AH$2:$AI$2)/10^9),0)</f>
        <v>-0.03457240549</v>
      </c>
      <c r="AQ820" s="160">
        <f>IF($AK$677&gt;0,IPMT('Assumptions (Wind)'!$V$10,Model!AC1,'Assumptions (Wind)'!$V$13,'Assumptions (Wind)'!$V$8*Model!$AK$677*AVERAGE('Assumptions (Wind)'!$AH$2:$AI$2)/10^9),0)</f>
        <v>-0.02867931582</v>
      </c>
      <c r="AR820" s="160">
        <f>IF($AK$677&gt;0,IPMT('Assumptions (Wind)'!$V$10,Model!AD1,'Assumptions (Wind)'!$V$13,'Assumptions (Wind)'!$V$8*Model!$AK$677*AVERAGE('Assumptions (Wind)'!$AH$2:$AI$2)/10^9),0)</f>
        <v>-0.02231477898</v>
      </c>
      <c r="AS820" s="160">
        <f>IF($AK$677&gt;0,IPMT('Assumptions (Wind)'!$V$10,Model!AE1,'Assumptions (Wind)'!$V$13,'Assumptions (Wind)'!$V$8*Model!$AK$677*AVERAGE('Assumptions (Wind)'!$AH$2:$AI$2)/10^9),0)</f>
        <v>-0.0154410792</v>
      </c>
      <c r="AT820" s="160">
        <f>IF($AK$677&gt;0,IPMT('Assumptions (Wind)'!$V$10,Model!AF1,'Assumptions (Wind)'!$V$13,'Assumptions (Wind)'!$V$8*Model!$AK$677*AVERAGE('Assumptions (Wind)'!$AH$2:$AI$2)/10^9),0)</f>
        <v>-0.00801748343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-0.05860264723</v>
      </c>
      <c r="AM821" s="177">
        <f>IF($AL$677&gt;0,IPMT('Assumptions (Wind)'!$V$10,Model!X1,'Assumptions (Wind)'!$V$13,'Assumptions (Wind)'!$V$8*Model!$AL$677*AVERAGE('Assumptions (Wind)'!$AI$2:$AJ$2)/10^9),0)</f>
        <v>-0.05455733646</v>
      </c>
      <c r="AN821" s="177">
        <f>IF($AL$677&gt;0,IPMT('Assumptions (Wind)'!$V$10,Model!Y1,'Assumptions (Wind)'!$V$13,'Assumptions (Wind)'!$V$8*Model!$AL$677*AVERAGE('Assumptions (Wind)'!$AI$2:$AJ$2)/10^9),0)</f>
        <v>-0.05018840082</v>
      </c>
      <c r="AO821" s="177">
        <f>IF($AL$677&gt;0,IPMT('Assumptions (Wind)'!$V$10,Model!Z1,'Assumptions (Wind)'!$V$13,'Assumptions (Wind)'!$V$8*Model!$AL$677*AVERAGE('Assumptions (Wind)'!$AI$2:$AJ$2)/10^9),0)</f>
        <v>-0.04546995033</v>
      </c>
      <c r="AP821" s="177">
        <f>IF($AL$677&gt;0,IPMT('Assumptions (Wind)'!$V$10,Model!AA1,'Assumptions (Wind)'!$V$13,'Assumptions (Wind)'!$V$8*Model!$AL$677*AVERAGE('Assumptions (Wind)'!$AI$2:$AJ$2)/10^9),0)</f>
        <v>-0.04037402381</v>
      </c>
      <c r="AQ821" s="177">
        <f>IF($AL$677&gt;0,IPMT('Assumptions (Wind)'!$V$10,Model!AB1,'Assumptions (Wind)'!$V$13,'Assumptions (Wind)'!$V$8*Model!$AL$677*AVERAGE('Assumptions (Wind)'!$AI$2:$AJ$2)/10^9),0)</f>
        <v>-0.03487042316</v>
      </c>
      <c r="AR821" s="177">
        <f>IF($AL$677&gt;0,IPMT('Assumptions (Wind)'!$V$10,Model!AC1,'Assumptions (Wind)'!$V$13,'Assumptions (Wind)'!$V$8*Model!$AL$677*AVERAGE('Assumptions (Wind)'!$AI$2:$AJ$2)/10^9),0)</f>
        <v>-0.02892653446</v>
      </c>
      <c r="AS821" s="177">
        <f>IF($AL$677&gt;0,IPMT('Assumptions (Wind)'!$V$10,Model!AD1,'Assumptions (Wind)'!$V$13,'Assumptions (Wind)'!$V$8*Model!$AL$677*AVERAGE('Assumptions (Wind)'!$AI$2:$AJ$2)/10^9),0)</f>
        <v>-0.02250713466</v>
      </c>
      <c r="AT821" s="177">
        <f>IF($AL$677&gt;0,IPMT('Assumptions (Wind)'!$V$10,Model!AE1,'Assumptions (Wind)'!$V$13,'Assumptions (Wind)'!$V$8*Model!$AL$677*AVERAGE('Assumptions (Wind)'!$AI$2:$AJ$2)/10^9),0)</f>
        <v>-0.01557418288</v>
      </c>
      <c r="AU821" s="177">
        <f>IF($AL$677&gt;0,IPMT('Assumptions (Wind)'!$V$10,Model!AF1,'Assumptions (Wind)'!$V$13,'Assumptions (Wind)'!$V$8*Model!$AL$677*AVERAGE('Assumptions (Wind)'!$AI$2:$AJ$2)/10^9),0)</f>
        <v>-0.008086594957</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-0.05910138044</v>
      </c>
      <c r="AN822" s="160">
        <f>IF($AM$677&gt;0,IPMT('Assumptions (Wind)'!$V$10,Model!X1,'Assumptions (Wind)'!$V$13,'Assumptions (Wind)'!$V$8*Model!$AM$677*AVERAGE('Assumptions (Wind)'!$AJ$2:$AK$2)/10^9),0)</f>
        <v>-0.05502164237</v>
      </c>
      <c r="AO822" s="160">
        <f>IF($AM$677&gt;0,IPMT('Assumptions (Wind)'!$V$10,Model!Y1,'Assumptions (Wind)'!$V$13,'Assumptions (Wind)'!$V$8*Model!$AM$677*AVERAGE('Assumptions (Wind)'!$AJ$2:$AK$2)/10^9),0)</f>
        <v>-0.05061552525</v>
      </c>
      <c r="AP822" s="160">
        <f>IF($AM$677&gt;0,IPMT('Assumptions (Wind)'!$V$10,Model!Z1,'Assumptions (Wind)'!$V$13,'Assumptions (Wind)'!$V$8*Model!$AM$677*AVERAGE('Assumptions (Wind)'!$AJ$2:$AK$2)/10^9),0)</f>
        <v>-0.04585691876</v>
      </c>
      <c r="AQ822" s="160">
        <f>IF($AM$677&gt;0,IPMT('Assumptions (Wind)'!$V$10,Model!AA1,'Assumptions (Wind)'!$V$13,'Assumptions (Wind)'!$V$8*Model!$AM$677*AVERAGE('Assumptions (Wind)'!$AJ$2:$AK$2)/10^9),0)</f>
        <v>-0.04071762375</v>
      </c>
      <c r="AR822" s="160">
        <f>IF($AM$677&gt;0,IPMT('Assumptions (Wind)'!$V$10,Model!AB1,'Assumptions (Wind)'!$V$13,'Assumptions (Wind)'!$V$8*Model!$AM$677*AVERAGE('Assumptions (Wind)'!$AJ$2:$AK$2)/10^9),0)</f>
        <v>-0.03516718514</v>
      </c>
      <c r="AS822" s="160">
        <f>IF($AM$677&gt;0,IPMT('Assumptions (Wind)'!$V$10,Model!AC1,'Assumptions (Wind)'!$V$13,'Assumptions (Wind)'!$V$8*Model!$AM$677*AVERAGE('Assumptions (Wind)'!$AJ$2:$AK$2)/10^9),0)</f>
        <v>-0.02917271145</v>
      </c>
      <c r="AT822" s="160">
        <f>IF($AM$677&gt;0,IPMT('Assumptions (Wind)'!$V$10,Model!AD1,'Assumptions (Wind)'!$V$13,'Assumptions (Wind)'!$V$8*Model!$AM$677*AVERAGE('Assumptions (Wind)'!$AJ$2:$AK$2)/10^9),0)</f>
        <v>-0.02269867985</v>
      </c>
      <c r="AU822" s="160">
        <f>IF($AM$677&gt;0,IPMT('Assumptions (Wind)'!$V$10,Model!AE1,'Assumptions (Wind)'!$V$13,'Assumptions (Wind)'!$V$8*Model!$AM$677*AVERAGE('Assumptions (Wind)'!$AJ$2:$AK$2)/10^9),0)</f>
        <v>-0.01570672573</v>
      </c>
      <c r="AV822" s="160">
        <f>IF($AM$677&gt;0,IPMT('Assumptions (Wind)'!$V$10,Model!AF1,'Assumptions (Wind)'!$V$13,'Assumptions (Wind)'!$V$8*Model!$AM$677*AVERAGE('Assumptions (Wind)'!$AJ$2:$AK$2)/10^9),0)</f>
        <v>-0.008155415285</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-0.05959679864</v>
      </c>
      <c r="AO823" s="160">
        <f>IF($AN$677&gt;0,IPMT('Assumptions (Wind)'!$V$10,Model!X1,'Assumptions (Wind)'!$V$13,'Assumptions (Wind)'!$V$8*Model!$AN$677*AVERAGE('Assumptions (Wind)'!$AK$2:$AL$2)/10^9),0)</f>
        <v>-0.0554828621</v>
      </c>
      <c r="AP823" s="160">
        <f>IF($AN$677&gt;0,IPMT('Assumptions (Wind)'!$V$10,Model!Y1,'Assumptions (Wind)'!$V$13,'Assumptions (Wind)'!$V$8*Model!$AN$677*AVERAGE('Assumptions (Wind)'!$AK$2:$AL$2)/10^9),0)</f>
        <v>-0.05103981064</v>
      </c>
      <c r="AQ823" s="160">
        <f>IF($AN$677&gt;0,IPMT('Assumptions (Wind)'!$V$10,Model!Z1,'Assumptions (Wind)'!$V$13,'Assumptions (Wind)'!$V$8*Model!$AN$677*AVERAGE('Assumptions (Wind)'!$AK$2:$AL$2)/10^9),0)</f>
        <v>-0.04624131506</v>
      </c>
      <c r="AR823" s="160">
        <f>IF($AN$677&gt;0,IPMT('Assumptions (Wind)'!$V$10,Model!AA1,'Assumptions (Wind)'!$V$13,'Assumptions (Wind)'!$V$8*Model!$AN$677*AVERAGE('Assumptions (Wind)'!$AK$2:$AL$2)/10^9),0)</f>
        <v>-0.04105893984</v>
      </c>
      <c r="AS823" s="160">
        <f>IF($AN$677&gt;0,IPMT('Assumptions (Wind)'!$V$10,Model!AB1,'Assumptions (Wind)'!$V$13,'Assumptions (Wind)'!$V$8*Model!$AN$677*AVERAGE('Assumptions (Wind)'!$AK$2:$AL$2)/10^9),0)</f>
        <v>-0.03546197459</v>
      </c>
      <c r="AT823" s="160">
        <f>IF($AN$677&gt;0,IPMT('Assumptions (Wind)'!$V$10,Model!AC1,'Assumptions (Wind)'!$V$13,'Assumptions (Wind)'!$V$8*Model!$AN$677*AVERAGE('Assumptions (Wind)'!$AK$2:$AL$2)/10^9),0)</f>
        <v>-0.02941725213</v>
      </c>
      <c r="AU823" s="160">
        <f>IF($AN$677&gt;0,IPMT('Assumptions (Wind)'!$V$10,Model!AD1,'Assumptions (Wind)'!$V$13,'Assumptions (Wind)'!$V$8*Model!$AN$677*AVERAGE('Assumptions (Wind)'!$AK$2:$AL$2)/10^9),0)</f>
        <v>-0.02288895187</v>
      </c>
      <c r="AV823" s="160">
        <f>IF($AN$677&gt;0,IPMT('Assumptions (Wind)'!$V$10,Model!AE1,'Assumptions (Wind)'!$V$13,'Assumptions (Wind)'!$V$8*Model!$AN$677*AVERAGE('Assumptions (Wind)'!$AK$2:$AL$2)/10^9),0)</f>
        <v>-0.0158383876</v>
      </c>
      <c r="AW823" s="160">
        <f>IF($AN$677&gt;0,IPMT('Assumptions (Wind)'!$V$10,Model!AF1,'Assumptions (Wind)'!$V$13,'Assumptions (Wind)'!$V$8*Model!$AN$677*AVERAGE('Assumptions (Wind)'!$AK$2:$AL$2)/10^9),0)</f>
        <v>-0.008223778175</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-0.06008953261</v>
      </c>
      <c r="AP824" s="160">
        <f>IF($AO$677&gt;0,IPMT('Assumptions (Wind)'!$V$10,Model!X1,'Assumptions (Wind)'!$V$13,'Assumptions (Wind)'!$V$8*Model!$AO$677*AVERAGE('Assumptions (Wind)'!$AL$2:$AM$2)/10^9),0)</f>
        <v>-0.05594158289</v>
      </c>
      <c r="AQ824" s="160">
        <f>IF($AO$677&gt;0,IPMT('Assumptions (Wind)'!$V$10,Model!Y1,'Assumptions (Wind)'!$V$13,'Assumptions (Wind)'!$V$8*Model!$AO$677*AVERAGE('Assumptions (Wind)'!$AL$2:$AM$2)/10^9),0)</f>
        <v>-0.05146179721</v>
      </c>
      <c r="AR824" s="160">
        <f>IF($AO$677&gt;0,IPMT('Assumptions (Wind)'!$V$10,Model!Z1,'Assumptions (Wind)'!$V$13,'Assumptions (Wind)'!$V$8*Model!$AO$677*AVERAGE('Assumptions (Wind)'!$AL$2:$AM$2)/10^9),0)</f>
        <v>-0.04662362866</v>
      </c>
      <c r="AS824" s="160">
        <f>IF($AO$677&gt;0,IPMT('Assumptions (Wind)'!$V$10,Model!AA1,'Assumptions (Wind)'!$V$13,'Assumptions (Wind)'!$V$8*Model!$AO$677*AVERAGE('Assumptions (Wind)'!$AL$2:$AM$2)/10^9),0)</f>
        <v>-0.04139840663</v>
      </c>
      <c r="AT824" s="160">
        <f>IF($AO$677&gt;0,IPMT('Assumptions (Wind)'!$V$10,Model!AB1,'Assumptions (Wind)'!$V$13,'Assumptions (Wind)'!$V$8*Model!$AO$677*AVERAGE('Assumptions (Wind)'!$AL$2:$AM$2)/10^9),0)</f>
        <v>-0.03575516684</v>
      </c>
      <c r="AU824" s="160">
        <f>IF($AO$677&gt;0,IPMT('Assumptions (Wind)'!$V$10,Model!AC1,'Assumptions (Wind)'!$V$13,'Assumptions (Wind)'!$V$8*Model!$AO$677*AVERAGE('Assumptions (Wind)'!$AL$2:$AM$2)/10^9),0)</f>
        <v>-0.02966046787</v>
      </c>
      <c r="AV824" s="160">
        <f>IF($AO$677&gt;0,IPMT('Assumptions (Wind)'!$V$10,Model!AD1,'Assumptions (Wind)'!$V$13,'Assumptions (Wind)'!$V$8*Model!$AO$677*AVERAGE('Assumptions (Wind)'!$AL$2:$AM$2)/10^9),0)</f>
        <v>-0.02307819298</v>
      </c>
      <c r="AW824" s="160">
        <f>IF($AO$677&gt;0,IPMT('Assumptions (Wind)'!$V$10,Model!AE1,'Assumptions (Wind)'!$V$13,'Assumptions (Wind)'!$V$8*Model!$AO$677*AVERAGE('Assumptions (Wind)'!$AL$2:$AM$2)/10^9),0)</f>
        <v>-0.0159693361</v>
      </c>
      <c r="AX824" s="160">
        <f>IF($AO$677&gt;0,IPMT('Assumptions (Wind)'!$V$10,Model!AF1,'Assumptions (Wind)'!$V$13,'Assumptions (Wind)'!$V$8*Model!$AO$677*AVERAGE('Assumptions (Wind)'!$AL$2:$AM$2)/10^9),0)</f>
        <v>-0.008291770667</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-0.06057832058</v>
      </c>
      <c r="AQ825" s="160">
        <f>IF($AP$677&gt;0,IPMT('Assumptions (Wind)'!$V$10,Model!X1,'Assumptions (Wind)'!$V$13,'Assumptions (Wind)'!$V$8*Model!$AP$677*AVERAGE('Assumptions (Wind)'!$AM$2:$AN$2)/10^9),0)</f>
        <v>-0.05639663008</v>
      </c>
      <c r="AR825" s="160">
        <f>IF($AP$677&gt;0,IPMT('Assumptions (Wind)'!$V$10,Model!Y1,'Assumptions (Wind)'!$V$13,'Assumptions (Wind)'!$V$8*Model!$AP$677*AVERAGE('Assumptions (Wind)'!$AM$2:$AN$2)/10^9),0)</f>
        <v>-0.05188040435</v>
      </c>
      <c r="AS825" s="160">
        <f>IF($AP$677&gt;0,IPMT('Assumptions (Wind)'!$V$10,Model!Z1,'Assumptions (Wind)'!$V$13,'Assumptions (Wind)'!$V$8*Model!$AP$677*AVERAGE('Assumptions (Wind)'!$AM$2:$AN$2)/10^9),0)</f>
        <v>-0.04700288055</v>
      </c>
      <c r="AT825" s="160">
        <f>IF($AP$677&gt;0,IPMT('Assumptions (Wind)'!$V$10,Model!AA1,'Assumptions (Wind)'!$V$13,'Assumptions (Wind)'!$V$8*Model!$AP$677*AVERAGE('Assumptions (Wind)'!$AM$2:$AN$2)/10^9),0)</f>
        <v>-0.04173515486</v>
      </c>
      <c r="AU825" s="160">
        <f>IF($AP$677&gt;0,IPMT('Assumptions (Wind)'!$V$10,Model!AB1,'Assumptions (Wind)'!$V$13,'Assumptions (Wind)'!$V$8*Model!$AP$677*AVERAGE('Assumptions (Wind)'!$AM$2:$AN$2)/10^9),0)</f>
        <v>-0.0360460111</v>
      </c>
      <c r="AV825" s="160">
        <f>IF($AP$677&gt;0,IPMT('Assumptions (Wind)'!$V$10,Model!AC1,'Assumptions (Wind)'!$V$13,'Assumptions (Wind)'!$V$8*Model!$AP$677*AVERAGE('Assumptions (Wind)'!$AM$2:$AN$2)/10^9),0)</f>
        <v>-0.02990173585</v>
      </c>
      <c r="AW825" s="160">
        <f>IF($AP$677&gt;0,IPMT('Assumptions (Wind)'!$V$10,Model!AD1,'Assumptions (Wind)'!$V$13,'Assumptions (Wind)'!$V$8*Model!$AP$677*AVERAGE('Assumptions (Wind)'!$AM$2:$AN$2)/10^9),0)</f>
        <v>-0.02326591857</v>
      </c>
      <c r="AX825" s="160">
        <f>IF($AP$677&gt;0,IPMT('Assumptions (Wind)'!$V$10,Model!AE1,'Assumptions (Wind)'!$V$13,'Assumptions (Wind)'!$V$8*Model!$AP$677*AVERAGE('Assumptions (Wind)'!$AM$2:$AN$2)/10^9),0)</f>
        <v>-0.01609923592</v>
      </c>
      <c r="AY825" s="160">
        <f>IF($AP$677&gt;0,IPMT('Assumptions (Wind)'!$V$10,Model!AF1,'Assumptions (Wind)'!$V$13,'Assumptions (Wind)'!$V$8*Model!$AP$677*AVERAGE('Assumptions (Wind)'!$AM$2:$AN$2)/10^9),0)</f>
        <v>-0.00835921865</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-0.06106380843</v>
      </c>
      <c r="AR826" s="160">
        <f>IF($AQ$677&gt;0,IPMT('Assumptions (Wind)'!$V$10,Model!X1,'Assumptions (Wind)'!$V$13,'Assumptions (Wind)'!$V$8*Model!$AQ$677*AVERAGE('Assumptions (Wind)'!$AN$2:$AO$2)/10^9),0)</f>
        <v>-0.05684860496</v>
      </c>
      <c r="AS826" s="160">
        <f>IF($AQ$677&gt;0,IPMT('Assumptions (Wind)'!$V$10,Model!Y1,'Assumptions (Wind)'!$V$13,'Assumptions (Wind)'!$V$8*Model!$AQ$677*AVERAGE('Assumptions (Wind)'!$AN$2:$AO$2)/10^9),0)</f>
        <v>-0.05229618521</v>
      </c>
      <c r="AT826" s="160">
        <f>IF($AQ$677&gt;0,IPMT('Assumptions (Wind)'!$V$10,Model!Z1,'Assumptions (Wind)'!$V$13,'Assumptions (Wind)'!$V$8*Model!$AQ$677*AVERAGE('Assumptions (Wind)'!$AN$2:$AO$2)/10^9),0)</f>
        <v>-0.04737957187</v>
      </c>
      <c r="AU826" s="160">
        <f>IF($AQ$677&gt;0,IPMT('Assumptions (Wind)'!$V$10,Model!AA1,'Assumptions (Wind)'!$V$13,'Assumptions (Wind)'!$V$8*Model!$AQ$677*AVERAGE('Assumptions (Wind)'!$AN$2:$AO$2)/10^9),0)</f>
        <v>-0.04206962947</v>
      </c>
      <c r="AV826" s="160">
        <f>IF($AQ$677&gt;0,IPMT('Assumptions (Wind)'!$V$10,Model!AB1,'Assumptions (Wind)'!$V$13,'Assumptions (Wind)'!$V$8*Model!$AQ$677*AVERAGE('Assumptions (Wind)'!$AN$2:$AO$2)/10^9),0)</f>
        <v>-0.03633489168</v>
      </c>
      <c r="AW826" s="160">
        <f>IF($AQ$677&gt;0,IPMT('Assumptions (Wind)'!$V$10,Model!AC1,'Assumptions (Wind)'!$V$13,'Assumptions (Wind)'!$V$8*Model!$AQ$677*AVERAGE('Assumptions (Wind)'!$AN$2:$AO$2)/10^9),0)</f>
        <v>-0.03014137487</v>
      </c>
      <c r="AX826" s="160">
        <f>IF($AQ$677&gt;0,IPMT('Assumptions (Wind)'!$V$10,Model!AD1,'Assumptions (Wind)'!$V$13,'Assumptions (Wind)'!$V$8*Model!$AQ$677*AVERAGE('Assumptions (Wind)'!$AN$2:$AO$2)/10^9),0)</f>
        <v>-0.02345237671</v>
      </c>
      <c r="AY826" s="160">
        <f>IF($AQ$677&gt;0,IPMT('Assumptions (Wind)'!$V$10,Model!AE1,'Assumptions (Wind)'!$V$13,'Assumptions (Wind)'!$V$8*Model!$AQ$677*AVERAGE('Assumptions (Wind)'!$AN$2:$AO$2)/10^9),0)</f>
        <v>-0.0162282587</v>
      </c>
      <c r="AZ826" s="160">
        <f>IF($AQ$677&gt;0,IPMT('Assumptions (Wind)'!$V$10,Model!AF1,'Assumptions (Wind)'!$V$13,'Assumptions (Wind)'!$V$8*Model!$AQ$677*AVERAGE('Assumptions (Wind)'!$AN$2:$AO$2)/10^9),0)</f>
        <v>-0.008426211249</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-0.06154467473</v>
      </c>
      <c r="AS827" s="160">
        <f>IF($AR$677&gt;0,IPMT('Assumptions (Wind)'!$V$10,Model!X1,'Assumptions (Wind)'!$V$13,'Assumptions (Wind)'!$V$8*Model!$AR$677*AVERAGE('Assumptions (Wind)'!$AO$2:$AP$2)/10^9),0)</f>
        <v>-0.0572962773</v>
      </c>
      <c r="AT827" s="160">
        <f>IF($AR$677&gt;0,IPMT('Assumptions (Wind)'!$V$10,Model!Y1,'Assumptions (Wind)'!$V$13,'Assumptions (Wind)'!$V$8*Model!$AR$677*AVERAGE('Assumptions (Wind)'!$AO$2:$AP$2)/10^9),0)</f>
        <v>-0.05270800808</v>
      </c>
      <c r="AU827" s="160">
        <f>IF($AR$677&gt;0,IPMT('Assumptions (Wind)'!$V$10,Model!Z1,'Assumptions (Wind)'!$V$13,'Assumptions (Wind)'!$V$8*Model!$AR$677*AVERAGE('Assumptions (Wind)'!$AO$2:$AP$2)/10^9),0)</f>
        <v>-0.04775267732</v>
      </c>
      <c r="AV827" s="160">
        <f>IF($AR$677&gt;0,IPMT('Assumptions (Wind)'!$V$10,Model!AA1,'Assumptions (Wind)'!$V$13,'Assumptions (Wind)'!$V$8*Model!$AR$677*AVERAGE('Assumptions (Wind)'!$AO$2:$AP$2)/10^9),0)</f>
        <v>-0.04240092009</v>
      </c>
      <c r="AW827" s="160">
        <f>IF($AR$677&gt;0,IPMT('Assumptions (Wind)'!$V$10,Model!AB1,'Assumptions (Wind)'!$V$13,'Assumptions (Wind)'!$V$8*Model!$AR$677*AVERAGE('Assumptions (Wind)'!$AO$2:$AP$2)/10^9),0)</f>
        <v>-0.0366210223</v>
      </c>
      <c r="AX827" s="160">
        <f>IF($AR$677&gt;0,IPMT('Assumptions (Wind)'!$V$10,Model!AC1,'Assumptions (Wind)'!$V$13,'Assumptions (Wind)'!$V$8*Model!$AR$677*AVERAGE('Assumptions (Wind)'!$AO$2:$AP$2)/10^9),0)</f>
        <v>-0.03037873267</v>
      </c>
      <c r="AY827" s="160">
        <f>IF($AR$677&gt;0,IPMT('Assumptions (Wind)'!$V$10,Model!AD1,'Assumptions (Wind)'!$V$13,'Assumptions (Wind)'!$V$8*Model!$AR$677*AVERAGE('Assumptions (Wind)'!$AO$2:$AP$2)/10^9),0)</f>
        <v>-0.02363705988</v>
      </c>
      <c r="AZ827" s="160">
        <f>IF($AR$677&gt;0,IPMT('Assumptions (Wind)'!$V$10,Model!AE1,'Assumptions (Wind)'!$V$13,'Assumptions (Wind)'!$V$8*Model!$AR$677*AVERAGE('Assumptions (Wind)'!$AO$2:$AP$2)/10^9),0)</f>
        <v>-0.01635605326</v>
      </c>
      <c r="BA827" s="160">
        <f>IF($AR$677&gt;0,IPMT('Assumptions (Wind)'!$V$10,Model!AF1,'Assumptions (Wind)'!$V$13,'Assumptions (Wind)'!$V$8*Model!$AR$677*AVERAGE('Assumptions (Wind)'!$AO$2:$AP$2)/10^9),0)</f>
        <v>-0.008492566117</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-0.06202158065</v>
      </c>
      <c r="AT828" s="160">
        <f>IF($AS$677&gt;0,IPMT('Assumptions (Wind)'!$V$10,Model!X1,'Assumptions (Wind)'!$V$13,'Assumptions (Wind)'!$V$8*Model!$AS$677*AVERAGE('Assumptions (Wind)'!$AP$2:$AQ$2)/10^9),0)</f>
        <v>-0.05774026265</v>
      </c>
      <c r="AU828" s="160">
        <f>IF($AS$677&gt;0,IPMT('Assumptions (Wind)'!$V$10,Model!Y1,'Assumptions (Wind)'!$V$13,'Assumptions (Wind)'!$V$8*Model!$AS$677*AVERAGE('Assumptions (Wind)'!$AP$2:$AQ$2)/10^9),0)</f>
        <v>-0.05311643921</v>
      </c>
      <c r="AV828" s="160">
        <f>IF($AS$677&gt;0,IPMT('Assumptions (Wind)'!$V$10,Model!Z1,'Assumptions (Wind)'!$V$13,'Assumptions (Wind)'!$V$8*Model!$AS$677*AVERAGE('Assumptions (Wind)'!$AP$2:$AQ$2)/10^9),0)</f>
        <v>-0.04812270989</v>
      </c>
      <c r="AW828" s="160">
        <f>IF($AS$677&gt;0,IPMT('Assumptions (Wind)'!$V$10,Model!AA1,'Assumptions (Wind)'!$V$13,'Assumptions (Wind)'!$V$8*Model!$AS$677*AVERAGE('Assumptions (Wind)'!$AP$2:$AQ$2)/10^9),0)</f>
        <v>-0.04272948223</v>
      </c>
      <c r="AX828" s="160">
        <f>IF($AS$677&gt;0,IPMT('Assumptions (Wind)'!$V$10,Model!AB1,'Assumptions (Wind)'!$V$13,'Assumptions (Wind)'!$V$8*Model!$AS$677*AVERAGE('Assumptions (Wind)'!$AP$2:$AQ$2)/10^9),0)</f>
        <v>-0.03690479636</v>
      </c>
      <c r="AY828" s="160">
        <f>IF($AS$677&gt;0,IPMT('Assumptions (Wind)'!$V$10,Model!AC1,'Assumptions (Wind)'!$V$13,'Assumptions (Wind)'!$V$8*Model!$AS$677*AVERAGE('Assumptions (Wind)'!$AP$2:$AQ$2)/10^9),0)</f>
        <v>-0.03061413561</v>
      </c>
      <c r="AZ828" s="160">
        <f>IF($AS$677&gt;0,IPMT('Assumptions (Wind)'!$V$10,Model!AD1,'Assumptions (Wind)'!$V$13,'Assumptions (Wind)'!$V$8*Model!$AS$677*AVERAGE('Assumptions (Wind)'!$AP$2:$AQ$2)/10^9),0)</f>
        <v>-0.02382022201</v>
      </c>
      <c r="BA828" s="160">
        <f>IF($AS$677&gt;0,IPMT('Assumptions (Wind)'!$V$10,Model!AE1,'Assumptions (Wind)'!$V$13,'Assumptions (Wind)'!$V$8*Model!$AS$677*AVERAGE('Assumptions (Wind)'!$AP$2:$AQ$2)/10^9),0)</f>
        <v>-0.01648279532</v>
      </c>
      <c r="BB828" s="160">
        <f>IF($AS$677&gt;0,IPMT('Assumptions (Wind)'!$V$10,Model!AF1,'Assumptions (Wind)'!$V$13,'Assumptions (Wind)'!$V$8*Model!$AS$677*AVERAGE('Assumptions (Wind)'!$AP$2:$AQ$2)/10^9),0)</f>
        <v>-0.008558374493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-0.06249314234</v>
      </c>
      <c r="AU829" s="181">
        <f>IF($AT$677&gt;0,IPMT('Assumptions (Wind)'!$V$10,Model!X1,'Assumptions (Wind)'!$V$13,'Assumptions (Wind)'!$V$8*Model!$AT$677*AVERAGE('Assumptions (Wind)'!$AQ$2:$AR$2)/10^9),0)</f>
        <v>-0.05817927268</v>
      </c>
      <c r="AV829" s="181">
        <f>IF($AT$677&gt;0,IPMT('Assumptions (Wind)'!$V$10,Model!Y1,'Assumptions (Wind)'!$V$13,'Assumptions (Wind)'!$V$8*Model!$AT$677*AVERAGE('Assumptions (Wind)'!$AQ$2:$AR$2)/10^9),0)</f>
        <v>-0.05352029344</v>
      </c>
      <c r="AW829" s="181">
        <f>IF($AT$677&gt;0,IPMT('Assumptions (Wind)'!$V$10,Model!Z1,'Assumptions (Wind)'!$V$13,'Assumptions (Wind)'!$V$8*Model!$AT$677*AVERAGE('Assumptions (Wind)'!$AQ$2:$AR$2)/10^9),0)</f>
        <v>-0.04848859587</v>
      </c>
      <c r="AX829" s="181">
        <f>IF($AT$677&gt;0,IPMT('Assumptions (Wind)'!$V$10,Model!AA1,'Assumptions (Wind)'!$V$13,'Assumptions (Wind)'!$V$8*Model!$AT$677*AVERAGE('Assumptions (Wind)'!$AQ$2:$AR$2)/10^9),0)</f>
        <v>-0.04305436249</v>
      </c>
      <c r="AY829" s="181">
        <f>IF($AT$677&gt;0,IPMT('Assumptions (Wind)'!$V$10,Model!AB1,'Assumptions (Wind)'!$V$13,'Assumptions (Wind)'!$V$8*Model!$AT$677*AVERAGE('Assumptions (Wind)'!$AQ$2:$AR$2)/10^9),0)</f>
        <v>-0.03718539044</v>
      </c>
      <c r="AZ829" s="181">
        <f>IF($AT$677&gt;0,IPMT('Assumptions (Wind)'!$V$10,Model!AC1,'Assumptions (Wind)'!$V$13,'Assumptions (Wind)'!$V$8*Model!$AT$677*AVERAGE('Assumptions (Wind)'!$AQ$2:$AR$2)/10^9),0)</f>
        <v>-0.03084690062</v>
      </c>
      <c r="BA829" s="181">
        <f>IF($AT$677&gt;0,IPMT('Assumptions (Wind)'!$V$10,Model!AD1,'Assumptions (Wind)'!$V$13,'Assumptions (Wind)'!$V$8*Model!$AT$677*AVERAGE('Assumptions (Wind)'!$AQ$2:$AR$2)/10^9),0)</f>
        <v>-0.02400133162</v>
      </c>
      <c r="BB829" s="181">
        <f>IF($AT$677&gt;0,IPMT('Assumptions (Wind)'!$V$10,Model!AE1,'Assumptions (Wind)'!$V$13,'Assumptions (Wind)'!$V$8*Model!$AT$677*AVERAGE('Assumptions (Wind)'!$AQ$2:$AR$2)/10^9),0)</f>
        <v>-0.0166081171</v>
      </c>
      <c r="BC829" s="181">
        <f>IF($AT$677&gt;0,IPMT('Assumptions (Wind)'!$V$10,Model!AF1,'Assumptions (Wind)'!$V$13,'Assumptions (Wind)'!$V$8*Model!$AT$677*AVERAGE('Assumptions (Wind)'!$AQ$2:$AR$2)/10^9),0)</f>
        <v>-0.008623445417</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-0.06293189494</v>
      </c>
      <c r="AV830" s="160">
        <f>IF($AU$677&gt;0,IPMT('Assumptions (Wind)'!$V$10,Model!X1,'Assumptions (Wind)'!$V$13,'Assumptions (Wind)'!$V$8*Model!$AU$677*AVERAGE('Assumptions (Wind)'!$AR$2:$AS$2)/10^9),0)</f>
        <v>-0.05858773841</v>
      </c>
      <c r="AW830" s="160">
        <f>IF($AU$677&gt;0,IPMT('Assumptions (Wind)'!$V$10,Model!Y1,'Assumptions (Wind)'!$V$13,'Assumptions (Wind)'!$V$8*Model!$AU$677*AVERAGE('Assumptions (Wind)'!$AR$2:$AS$2)/10^9),0)</f>
        <v>-0.05389604936</v>
      </c>
      <c r="AX830" s="160">
        <f>IF($AU$677&gt;0,IPMT('Assumptions (Wind)'!$V$10,Model!Z1,'Assumptions (Wind)'!$V$13,'Assumptions (Wind)'!$V$8*Model!$AU$677*AVERAGE('Assumptions (Wind)'!$AR$2:$AS$2)/10^9),0)</f>
        <v>-0.04882902518</v>
      </c>
      <c r="AY830" s="160">
        <f>IF($AU$677&gt;0,IPMT('Assumptions (Wind)'!$V$10,Model!AA1,'Assumptions (Wind)'!$V$13,'Assumptions (Wind)'!$V$8*Model!$AU$677*AVERAGE('Assumptions (Wind)'!$AR$2:$AS$2)/10^9),0)</f>
        <v>-0.04335663907</v>
      </c>
      <c r="AZ830" s="160">
        <f>IF($AU$677&gt;0,IPMT('Assumptions (Wind)'!$V$10,Model!AB1,'Assumptions (Wind)'!$V$13,'Assumptions (Wind)'!$V$8*Model!$AU$677*AVERAGE('Assumptions (Wind)'!$AR$2:$AS$2)/10^9),0)</f>
        <v>-0.03744646207</v>
      </c>
      <c r="BA830" s="160">
        <f>IF($AU$677&gt;0,IPMT('Assumptions (Wind)'!$V$10,Model!AC1,'Assumptions (Wind)'!$V$13,'Assumptions (Wind)'!$V$8*Model!$AU$677*AVERAGE('Assumptions (Wind)'!$AR$2:$AS$2)/10^9),0)</f>
        <v>-0.03106347091</v>
      </c>
      <c r="BB830" s="160">
        <f>IF($AU$677&gt;0,IPMT('Assumptions (Wind)'!$V$10,Model!AD1,'Assumptions (Wind)'!$V$13,'Assumptions (Wind)'!$V$8*Model!$AU$677*AVERAGE('Assumptions (Wind)'!$AR$2:$AS$2)/10^9),0)</f>
        <v>-0.02416984046</v>
      </c>
      <c r="BC830" s="160">
        <f>IF($AU$677&gt;0,IPMT('Assumptions (Wind)'!$V$10,Model!AE1,'Assumptions (Wind)'!$V$13,'Assumptions (Wind)'!$V$8*Model!$AU$677*AVERAGE('Assumptions (Wind)'!$AR$2:$AS$2)/10^9),0)</f>
        <v>-0.01672471957</v>
      </c>
      <c r="BD830" s="160">
        <f>IF($AU$677&gt;0,IPMT('Assumptions (Wind)'!$V$10,Model!AF1,'Assumptions (Wind)'!$V$13,'Assumptions (Wind)'!$V$8*Model!$AU$677*AVERAGE('Assumptions (Wind)'!$AR$2:$AS$2)/10^9),0)</f>
        <v>-0.008683989005</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-0.06339267244</v>
      </c>
      <c r="AW831" s="160">
        <f>IF($AV$677&gt;0,IPMT('Assumptions (Wind)'!$V$10,Model!X1,'Assumptions (Wind)'!$V$13,'Assumptions (Wind)'!$V$8*Model!$AV$677*AVERAGE('Assumptions (Wind)'!$AS$2:$AT$2)/10^9),0)</f>
        <v>-0.05901670867</v>
      </c>
      <c r="AX831" s="160">
        <f>IF($AV$677&gt;0,IPMT('Assumptions (Wind)'!$V$10,Model!Y1,'Assumptions (Wind)'!$V$13,'Assumptions (Wind)'!$V$8*Model!$AV$677*AVERAGE('Assumptions (Wind)'!$AS$2:$AT$2)/10^9),0)</f>
        <v>-0.05429066781</v>
      </c>
      <c r="AY831" s="160">
        <f>IF($AV$677&gt;0,IPMT('Assumptions (Wind)'!$V$10,Model!Z1,'Assumptions (Wind)'!$V$13,'Assumptions (Wind)'!$V$8*Model!$AV$677*AVERAGE('Assumptions (Wind)'!$AS$2:$AT$2)/10^9),0)</f>
        <v>-0.04918654367</v>
      </c>
      <c r="AZ831" s="160">
        <f>IF($AV$677&gt;0,IPMT('Assumptions (Wind)'!$V$10,Model!AA1,'Assumptions (Wind)'!$V$13,'Assumptions (Wind)'!$V$8*Model!$AV$677*AVERAGE('Assumptions (Wind)'!$AS$2:$AT$2)/10^9),0)</f>
        <v>-0.0436740896</v>
      </c>
      <c r="BA831" s="160">
        <f>IF($AV$677&gt;0,IPMT('Assumptions (Wind)'!$V$10,Model!AB1,'Assumptions (Wind)'!$V$13,'Assumptions (Wind)'!$V$8*Model!$AV$677*AVERAGE('Assumptions (Wind)'!$AS$2:$AT$2)/10^9),0)</f>
        <v>-0.03772063921</v>
      </c>
      <c r="BB831" s="160">
        <f>IF($AV$677&gt;0,IPMT('Assumptions (Wind)'!$V$10,Model!AC1,'Assumptions (Wind)'!$V$13,'Assumptions (Wind)'!$V$8*Model!$AV$677*AVERAGE('Assumptions (Wind)'!$AS$2:$AT$2)/10^9),0)</f>
        <v>-0.03129091279</v>
      </c>
      <c r="BC831" s="160">
        <f>IF($AV$677&gt;0,IPMT('Assumptions (Wind)'!$V$10,Model!AD1,'Assumptions (Wind)'!$V$13,'Assumptions (Wind)'!$V$8*Model!$AV$677*AVERAGE('Assumptions (Wind)'!$AS$2:$AT$2)/10^9),0)</f>
        <v>-0.02434680825</v>
      </c>
      <c r="BD831" s="160">
        <f>IF($AV$677&gt;0,IPMT('Assumptions (Wind)'!$V$10,Model!AE1,'Assumptions (Wind)'!$V$13,'Assumptions (Wind)'!$V$8*Model!$AV$677*AVERAGE('Assumptions (Wind)'!$AS$2:$AT$2)/10^9),0)</f>
        <v>-0.01684717535</v>
      </c>
      <c r="BE831" s="160">
        <f>IF($AV$677&gt;0,IPMT('Assumptions (Wind)'!$V$10,Model!AF1,'Assumptions (Wind)'!$V$13,'Assumptions (Wind)'!$V$8*Model!$AV$677*AVERAGE('Assumptions (Wind)'!$AS$2:$AT$2)/10^9),0)</f>
        <v>-0.008747571816</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-0.06384691692</v>
      </c>
      <c r="AX832" s="160">
        <f>IF($AW$677&gt;0,IPMT('Assumptions (Wind)'!$V$10,Model!X1,'Assumptions (Wind)'!$V$13,'Assumptions (Wind)'!$V$8*Model!$AW$677*AVERAGE('Assumptions (Wind)'!$AT$2:$AU$2)/10^9),0)</f>
        <v>-0.05943959689</v>
      </c>
      <c r="AY832" s="160">
        <f>IF($AW$677&gt;0,IPMT('Assumptions (Wind)'!$V$10,Model!Y1,'Assumptions (Wind)'!$V$13,'Assumptions (Wind)'!$V$8*Model!$AW$677*AVERAGE('Assumptions (Wind)'!$AT$2:$AU$2)/10^9),0)</f>
        <v>-0.05467969126</v>
      </c>
      <c r="AZ832" s="160">
        <f>IF($AW$677&gt;0,IPMT('Assumptions (Wind)'!$V$10,Model!Z1,'Assumptions (Wind)'!$V$13,'Assumptions (Wind)'!$V$8*Model!$AW$677*AVERAGE('Assumptions (Wind)'!$AT$2:$AU$2)/10^9),0)</f>
        <v>-0.04953899318</v>
      </c>
      <c r="BA832" s="160">
        <f>IF($AW$677&gt;0,IPMT('Assumptions (Wind)'!$V$10,Model!AA1,'Assumptions (Wind)'!$V$13,'Assumptions (Wind)'!$V$8*Model!$AW$677*AVERAGE('Assumptions (Wind)'!$AT$2:$AU$2)/10^9),0)</f>
        <v>-0.04398703925</v>
      </c>
      <c r="BB832" s="160">
        <f>IF($AW$677&gt;0,IPMT('Assumptions (Wind)'!$V$10,Model!AB1,'Assumptions (Wind)'!$V$13,'Assumptions (Wind)'!$V$8*Model!$AW$677*AVERAGE('Assumptions (Wind)'!$AT$2:$AU$2)/10^9),0)</f>
        <v>-0.037990929</v>
      </c>
      <c r="BC832" s="160">
        <f>IF($AW$677&gt;0,IPMT('Assumptions (Wind)'!$V$10,Model!AC1,'Assumptions (Wind)'!$V$13,'Assumptions (Wind)'!$V$8*Model!$AW$677*AVERAGE('Assumptions (Wind)'!$AT$2:$AU$2)/10^9),0)</f>
        <v>-0.03151512994</v>
      </c>
      <c r="BD832" s="160">
        <f>IF($AW$677&gt;0,IPMT('Assumptions (Wind)'!$V$10,Model!AD1,'Assumptions (Wind)'!$V$13,'Assumptions (Wind)'!$V$8*Model!$AW$677*AVERAGE('Assumptions (Wind)'!$AT$2:$AU$2)/10^9),0)</f>
        <v>-0.02452126695</v>
      </c>
      <c r="BE832" s="160">
        <f>IF($AW$677&gt;0,IPMT('Assumptions (Wind)'!$V$10,Model!AE1,'Assumptions (Wind)'!$V$13,'Assumptions (Wind)'!$V$8*Model!$AW$677*AVERAGE('Assumptions (Wind)'!$AT$2:$AU$2)/10^9),0)</f>
        <v>-0.01696789492</v>
      </c>
      <c r="BF832" s="160">
        <f>IF($AW$677&gt;0,IPMT('Assumptions (Wind)'!$V$10,Model!AF1,'Assumptions (Wind)'!$V$13,'Assumptions (Wind)'!$V$8*Model!$AW$677*AVERAGE('Assumptions (Wind)'!$AT$2:$AU$2)/10^9),0)</f>
        <v>-0.008810253133</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-0.06429532848</v>
      </c>
      <c r="AY833" s="160">
        <f>IF($AX$677&gt;0,IPMT('Assumptions (Wind)'!$V$10,Model!X1,'Assumptions (Wind)'!$V$13,'Assumptions (Wind)'!$V$8*Model!$AX$677*AVERAGE('Assumptions (Wind)'!$AU$2:$AV$2)/10^9),0)</f>
        <v>-0.05985705483</v>
      </c>
      <c r="AZ833" s="160">
        <f>IF($AX$677&gt;0,IPMT('Assumptions (Wind)'!$V$10,Model!Y1,'Assumptions (Wind)'!$V$13,'Assumptions (Wind)'!$V$8*Model!$AX$677*AVERAGE('Assumptions (Wind)'!$AU$2:$AV$2)/10^9),0)</f>
        <v>-0.05506371929</v>
      </c>
      <c r="BA833" s="160">
        <f>IF($AX$677&gt;0,IPMT('Assumptions (Wind)'!$V$10,Model!Z1,'Assumptions (Wind)'!$V$13,'Assumptions (Wind)'!$V$8*Model!$AX$677*AVERAGE('Assumptions (Wind)'!$AU$2:$AV$2)/10^9),0)</f>
        <v>-0.0498869169</v>
      </c>
      <c r="BB833" s="160">
        <f>IF($AX$677&gt;0,IPMT('Assumptions (Wind)'!$V$10,Model!AA1,'Assumptions (Wind)'!$V$13,'Assumptions (Wind)'!$V$8*Model!$AX$677*AVERAGE('Assumptions (Wind)'!$AU$2:$AV$2)/10^9),0)</f>
        <v>-0.04429597033</v>
      </c>
      <c r="BC833" s="160">
        <f>IF($AX$677&gt;0,IPMT('Assumptions (Wind)'!$V$10,Model!AB1,'Assumptions (Wind)'!$V$13,'Assumptions (Wind)'!$V$8*Model!$AX$677*AVERAGE('Assumptions (Wind)'!$AU$2:$AV$2)/10^9),0)</f>
        <v>-0.03825774802</v>
      </c>
      <c r="BD833" s="160">
        <f>IF($AX$677&gt;0,IPMT('Assumptions (Wind)'!$V$10,Model!AC1,'Assumptions (Wind)'!$V$13,'Assumptions (Wind)'!$V$8*Model!$AX$677*AVERAGE('Assumptions (Wind)'!$AU$2:$AV$2)/10^9),0)</f>
        <v>-0.03173646793</v>
      </c>
      <c r="BE833" s="160">
        <f>IF($AX$677&gt;0,IPMT('Assumptions (Wind)'!$V$10,Model!AD1,'Assumptions (Wind)'!$V$13,'Assumptions (Wind)'!$V$8*Model!$AX$677*AVERAGE('Assumptions (Wind)'!$AU$2:$AV$2)/10^9),0)</f>
        <v>-0.02469348544</v>
      </c>
      <c r="BF833" s="160">
        <f>IF($AX$677&gt;0,IPMT('Assumptions (Wind)'!$V$10,Model!AE1,'Assumptions (Wind)'!$V$13,'Assumptions (Wind)'!$V$8*Model!$AX$677*AVERAGE('Assumptions (Wind)'!$AU$2:$AV$2)/10^9),0)</f>
        <v>-0.01708706435</v>
      </c>
      <c r="BG833" s="160">
        <f>IF($AX$677&gt;0,IPMT('Assumptions (Wind)'!$V$10,Model!AF1,'Assumptions (Wind)'!$V$13,'Assumptions (Wind)'!$V$8*Model!$AX$677*AVERAGE('Assumptions (Wind)'!$AU$2:$AV$2)/10^9),0)</f>
        <v>-0.008872129564</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-0.06473635422</v>
      </c>
      <c r="AZ834" s="160">
        <f>IF($AY$677&gt;0,IPMT('Assumptions (Wind)'!$V$10,Model!X1,'Assumptions (Wind)'!$V$13,'Assumptions (Wind)'!$V$8*Model!$AY$677*AVERAGE('Assumptions (Wind)'!$AV$2:$AW$2)/10^9),0)</f>
        <v>-0.06026763679</v>
      </c>
      <c r="BA834" s="160">
        <f>IF($AY$677&gt;0,IPMT('Assumptions (Wind)'!$V$10,Model!Y1,'Assumptions (Wind)'!$V$13,'Assumptions (Wind)'!$V$8*Model!$AY$677*AVERAGE('Assumptions (Wind)'!$AV$2:$AW$2)/10^9),0)</f>
        <v>-0.05544142196</v>
      </c>
      <c r="BB834" s="160">
        <f>IF($AY$677&gt;0,IPMT('Assumptions (Wind)'!$V$10,Model!Z1,'Assumptions (Wind)'!$V$13,'Assumptions (Wind)'!$V$8*Model!$AY$677*AVERAGE('Assumptions (Wind)'!$AV$2:$AW$2)/10^9),0)</f>
        <v>-0.05022910995</v>
      </c>
      <c r="BC834" s="160">
        <f>IF($AY$677&gt;0,IPMT('Assumptions (Wind)'!$V$10,Model!AA1,'Assumptions (Wind)'!$V$13,'Assumptions (Wind)'!$V$8*Model!$AY$677*AVERAGE('Assumptions (Wind)'!$AV$2:$AW$2)/10^9),0)</f>
        <v>-0.04459981298</v>
      </c>
      <c r="BD834" s="160">
        <f>IF($AY$677&gt;0,IPMT('Assumptions (Wind)'!$V$10,Model!AB1,'Assumptions (Wind)'!$V$13,'Assumptions (Wind)'!$V$8*Model!$AY$677*AVERAGE('Assumptions (Wind)'!$AV$2:$AW$2)/10^9),0)</f>
        <v>-0.03852017224</v>
      </c>
      <c r="BE834" s="160">
        <f>IF($AY$677&gt;0,IPMT('Assumptions (Wind)'!$V$10,Model!AC1,'Assumptions (Wind)'!$V$13,'Assumptions (Wind)'!$V$8*Model!$AY$677*AVERAGE('Assumptions (Wind)'!$AV$2:$AW$2)/10^9),0)</f>
        <v>-0.03195416025</v>
      </c>
      <c r="BF834" s="160">
        <f>IF($AY$677&gt;0,IPMT('Assumptions (Wind)'!$V$10,Model!AD1,'Assumptions (Wind)'!$V$13,'Assumptions (Wind)'!$V$8*Model!$AY$677*AVERAGE('Assumptions (Wind)'!$AV$2:$AW$2)/10^9),0)</f>
        <v>-0.02486286731</v>
      </c>
      <c r="BG834" s="160">
        <f>IF($AY$677&gt;0,IPMT('Assumptions (Wind)'!$V$10,Model!AE1,'Assumptions (Wind)'!$V$13,'Assumptions (Wind)'!$V$8*Model!$AY$677*AVERAGE('Assumptions (Wind)'!$AV$2:$AW$2)/10^9),0)</f>
        <v>-0.01720427092</v>
      </c>
      <c r="BH834" s="160">
        <f>IF($AY$677&gt;0,IPMT('Assumptions (Wind)'!$V$10,Model!AF1,'Assumptions (Wind)'!$V$13,'Assumptions (Wind)'!$V$8*Model!$AY$677*AVERAGE('Assumptions (Wind)'!$AV$2:$AW$2)/10^9),0)</f>
        <v>-0.008932986824</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-0.1302794287</v>
      </c>
      <c r="BA835" s="160">
        <f>IF($AZ$677&gt;0,IPMT('Assumptions (Wind)'!$V$10,Model!X1,'Assumptions (Wind)'!$V$13,'Assumptions (Wind)'!$V$8*Model!$AZ$677*AVERAGE('Assumptions (Wind)'!$AW$2:$AX$2)/10^9),0)</f>
        <v>-0.1212863064</v>
      </c>
      <c r="BB835" s="160">
        <f>IF($AZ$677&gt;0,IPMT('Assumptions (Wind)'!$V$10,Model!Y1,'Assumptions (Wind)'!$V$13,'Assumptions (Wind)'!$V$8*Model!$AZ$677*AVERAGE('Assumptions (Wind)'!$AW$2:$AX$2)/10^9),0)</f>
        <v>-0.1115737342</v>
      </c>
      <c r="BC835" s="160">
        <f>IF($AZ$677&gt;0,IPMT('Assumptions (Wind)'!$V$10,Model!Z1,'Assumptions (Wind)'!$V$13,'Assumptions (Wind)'!$V$8*Model!$AZ$677*AVERAGE('Assumptions (Wind)'!$AW$2:$AX$2)/10^9),0)</f>
        <v>-0.1010841563</v>
      </c>
      <c r="BD835" s="160">
        <f>IF($AZ$677&gt;0,IPMT('Assumptions (Wind)'!$V$10,Model!AA1,'Assumptions (Wind)'!$V$13,'Assumptions (Wind)'!$V$8*Model!$AZ$677*AVERAGE('Assumptions (Wind)'!$AW$2:$AX$2)/10^9),0)</f>
        <v>-0.08975541217</v>
      </c>
      <c r="BE835" s="160">
        <f>IF($AZ$677&gt;0,IPMT('Assumptions (Wind)'!$V$10,Model!AB1,'Assumptions (Wind)'!$V$13,'Assumptions (Wind)'!$V$8*Model!$AZ$677*AVERAGE('Assumptions (Wind)'!$AW$2:$AX$2)/10^9),0)</f>
        <v>-0.07752036849</v>
      </c>
      <c r="BF835" s="160">
        <f>IF($AZ$677&gt;0,IPMT('Assumptions (Wind)'!$V$10,Model!AC1,'Assumptions (Wind)'!$V$13,'Assumptions (Wind)'!$V$8*Model!$AZ$677*AVERAGE('Assumptions (Wind)'!$AW$2:$AX$2)/10^9),0)</f>
        <v>-0.06430652132</v>
      </c>
      <c r="BG835" s="160">
        <f>IF($AZ$677&gt;0,IPMT('Assumptions (Wind)'!$V$10,Model!AD1,'Assumptions (Wind)'!$V$13,'Assumptions (Wind)'!$V$8*Model!$AZ$677*AVERAGE('Assumptions (Wind)'!$AW$2:$AX$2)/10^9),0)</f>
        <v>-0.05003556638</v>
      </c>
      <c r="BH835" s="160">
        <f>IF($AZ$677&gt;0,IPMT('Assumptions (Wind)'!$V$10,Model!AE1,'Assumptions (Wind)'!$V$13,'Assumptions (Wind)'!$V$8*Model!$AZ$677*AVERAGE('Assumptions (Wind)'!$AW$2:$AX$2)/10^9),0)</f>
        <v>-0.03462293504</v>
      </c>
      <c r="BI835" s="160">
        <f>IF($AZ$677&gt;0,IPMT('Assumptions (Wind)'!$V$10,Model!AF1,'Assumptions (Wind)'!$V$13,'Assumptions (Wind)'!$V$8*Model!$AZ$677*AVERAGE('Assumptions (Wind)'!$AW$2:$AX$2)/10^9),0)</f>
        <v>-0.01797729319</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-0.1310683482</v>
      </c>
      <c r="BB836" s="160">
        <f>IF($BA$677&gt;0,IPMT('Assumptions (Wind)'!$V$10,Model!X1,'Assumptions (Wind)'!$V$13,'Assumptions (Wind)'!$V$8*Model!$BA$677*AVERAGE('Assumptions (Wind)'!$AX$2:$AY$2)/10^9),0)</f>
        <v>-0.1220207672</v>
      </c>
      <c r="BC836" s="160">
        <f>IF($BA$677&gt;0,IPMT('Assumptions (Wind)'!$V$10,Model!Y1,'Assumptions (Wind)'!$V$13,'Assumptions (Wind)'!$V$8*Model!$BA$677*AVERAGE('Assumptions (Wind)'!$AX$2:$AY$2)/10^9),0)</f>
        <v>-0.1122493796</v>
      </c>
      <c r="BD836" s="160">
        <f>IF($BA$677&gt;0,IPMT('Assumptions (Wind)'!$V$10,Model!Z1,'Assumptions (Wind)'!$V$13,'Assumptions (Wind)'!$V$8*Model!$BA$677*AVERAGE('Assumptions (Wind)'!$AX$2:$AY$2)/10^9),0)</f>
        <v>-0.1016962811</v>
      </c>
      <c r="BE836" s="160">
        <f>IF($BA$677&gt;0,IPMT('Assumptions (Wind)'!$V$10,Model!AA1,'Assumptions (Wind)'!$V$13,'Assumptions (Wind)'!$V$8*Model!$BA$677*AVERAGE('Assumptions (Wind)'!$AX$2:$AY$2)/10^9),0)</f>
        <v>-0.09029893464</v>
      </c>
      <c r="BF836" s="160">
        <f>IF($BA$677&gt;0,IPMT('Assumptions (Wind)'!$V$10,Model!AB1,'Assumptions (Wind)'!$V$13,'Assumptions (Wind)'!$V$8*Model!$BA$677*AVERAGE('Assumptions (Wind)'!$AX$2:$AY$2)/10^9),0)</f>
        <v>-0.07798980048</v>
      </c>
      <c r="BG836" s="160">
        <f>IF($BA$677&gt;0,IPMT('Assumptions (Wind)'!$V$10,Model!AC1,'Assumptions (Wind)'!$V$13,'Assumptions (Wind)'!$V$8*Model!$BA$677*AVERAGE('Assumptions (Wind)'!$AX$2:$AY$2)/10^9),0)</f>
        <v>-0.0646959356</v>
      </c>
      <c r="BH836" s="160">
        <f>IF($BA$677&gt;0,IPMT('Assumptions (Wind)'!$V$10,Model!AD1,'Assumptions (Wind)'!$V$13,'Assumptions (Wind)'!$V$8*Model!$BA$677*AVERAGE('Assumptions (Wind)'!$AX$2:$AY$2)/10^9),0)</f>
        <v>-0.05033856153</v>
      </c>
      <c r="BI836" s="160">
        <f>IF($BA$677&gt;0,IPMT('Assumptions (Wind)'!$V$10,Model!AE1,'Assumptions (Wind)'!$V$13,'Assumptions (Wind)'!$V$8*Model!$BA$677*AVERAGE('Assumptions (Wind)'!$AX$2:$AY$2)/10^9),0)</f>
        <v>-0.03483259753</v>
      </c>
      <c r="BJ836" s="160">
        <f>IF($BA$677&gt;0,IPMT('Assumptions (Wind)'!$V$10,Model!AF1,'Assumptions (Wind)'!$V$13,'Assumptions (Wind)'!$V$8*Model!$BA$677*AVERAGE('Assumptions (Wind)'!$AX$2:$AY$2)/10^9),0)</f>
        <v>-0.01808615641</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v>
      </c>
      <c r="J837" s="176">
        <f t="shared" si="36"/>
        <v>0</v>
      </c>
      <c r="K837" s="176">
        <f t="shared" si="36"/>
        <v>0</v>
      </c>
      <c r="L837" s="176">
        <f t="shared" si="36"/>
        <v>0</v>
      </c>
      <c r="M837" s="176">
        <f t="shared" si="36"/>
        <v>0</v>
      </c>
      <c r="N837" s="176">
        <f t="shared" si="36"/>
        <v>0</v>
      </c>
      <c r="O837" s="176">
        <f t="shared" si="36"/>
        <v>0</v>
      </c>
      <c r="P837" s="176">
        <f t="shared" si="36"/>
        <v>0</v>
      </c>
      <c r="Q837" s="176">
        <f t="shared" si="36"/>
        <v>0</v>
      </c>
      <c r="R837" s="176">
        <f t="shared" si="36"/>
        <v>0</v>
      </c>
      <c r="S837" s="176">
        <f t="shared" si="36"/>
        <v>0</v>
      </c>
      <c r="T837" s="176">
        <f t="shared" si="36"/>
        <v>0</v>
      </c>
      <c r="U837" s="176">
        <f t="shared" si="36"/>
        <v>0</v>
      </c>
      <c r="V837" s="176">
        <f t="shared" si="36"/>
        <v>0</v>
      </c>
      <c r="W837" s="176">
        <f t="shared" si="36"/>
        <v>0</v>
      </c>
      <c r="X837" s="176">
        <f t="shared" si="36"/>
        <v>0.2524779014</v>
      </c>
      <c r="Y837" s="176">
        <f t="shared" si="36"/>
        <v>0.6560691453</v>
      </c>
      <c r="Z837" s="176">
        <f t="shared" si="36"/>
        <v>0.8970410807</v>
      </c>
      <c r="AA837" s="176">
        <f t="shared" si="36"/>
        <v>1.039877884</v>
      </c>
      <c r="AB837" s="176">
        <f t="shared" si="36"/>
        <v>1.181663556</v>
      </c>
      <c r="AC837" s="176">
        <f t="shared" si="36"/>
        <v>1.249584052</v>
      </c>
      <c r="AD837" s="176">
        <f t="shared" si="36"/>
        <v>1.243651268</v>
      </c>
      <c r="AE837" s="176">
        <f t="shared" si="36"/>
        <v>1.23679294</v>
      </c>
      <c r="AF837" s="176">
        <f t="shared" si="36"/>
        <v>1.229012349</v>
      </c>
      <c r="AG837" s="176">
        <f t="shared" si="36"/>
        <v>1.220159109</v>
      </c>
      <c r="AH837" s="176">
        <f t="shared" si="36"/>
        <v>1.210153413</v>
      </c>
      <c r="AI837" s="176">
        <f t="shared" si="36"/>
        <v>1.201431756</v>
      </c>
      <c r="AJ837" s="176">
        <f t="shared" si="36"/>
        <v>1.198007828</v>
      </c>
      <c r="AK837" s="176">
        <f t="shared" si="36"/>
        <v>1.200054866</v>
      </c>
      <c r="AL837" s="176">
        <f t="shared" si="36"/>
        <v>1.205362077</v>
      </c>
      <c r="AM837" s="176">
        <f t="shared" si="36"/>
        <v>1.213179302</v>
      </c>
      <c r="AN837" s="176">
        <f t="shared" si="36"/>
        <v>1.222931583</v>
      </c>
      <c r="AO837" s="176">
        <f t="shared" si="36"/>
        <v>1.233299128</v>
      </c>
      <c r="AP837" s="176">
        <f t="shared" si="36"/>
        <v>1.243605579</v>
      </c>
      <c r="AQ837" s="176">
        <f t="shared" si="36"/>
        <v>1.253844943</v>
      </c>
      <c r="AR837" s="176">
        <f t="shared" si="36"/>
        <v>1.264010335</v>
      </c>
      <c r="AS837" s="176">
        <f t="shared" si="36"/>
        <v>1.274095324</v>
      </c>
      <c r="AT837" s="176">
        <f t="shared" si="36"/>
        <v>1.284092545</v>
      </c>
      <c r="AU837" s="176">
        <f t="shared" si="36"/>
        <v>1.293877845</v>
      </c>
      <c r="AV837" s="176">
        <f t="shared" si="36"/>
        <v>1.303490254</v>
      </c>
      <c r="AW837" s="176">
        <f t="shared" si="36"/>
        <v>1.313063161</v>
      </c>
      <c r="AX837" s="176">
        <f t="shared" si="36"/>
        <v>1.322559991</v>
      </c>
      <c r="AY837" s="176">
        <f t="shared" si="36"/>
        <v>1.331928733</v>
      </c>
      <c r="AZ837" s="176">
        <f t="shared" si="36"/>
        <v>1.61248125</v>
      </c>
      <c r="BA837" s="176">
        <f t="shared" si="36"/>
        <v>2.057205655</v>
      </c>
      <c r="BB837" s="176">
        <f t="shared" si="36"/>
        <v>1.781199042</v>
      </c>
      <c r="BC837" s="176">
        <f t="shared" si="36"/>
        <v>1.069465666</v>
      </c>
      <c r="BD837" s="176">
        <f t="shared" si="36"/>
        <v>0.7049182897</v>
      </c>
      <c r="BE837" s="176">
        <f t="shared" si="36"/>
        <v>0.4708993502</v>
      </c>
      <c r="BF837" s="176">
        <f t="shared" si="36"/>
        <v>0.1572820179</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0.2524779014</v>
      </c>
      <c r="Y859" s="160">
        <f>IF($X$677&gt;0,'Assumptions (Wind)'!W14*Model!$X$677*'Assumptions (Wind)'!$V$2/10^9,0)</f>
        <v>0.4039646423</v>
      </c>
      <c r="Z859" s="160">
        <f>IF($X$677&gt;0,'Assumptions (Wind)'!X14*Model!$X$677*'Assumptions (Wind)'!$V$2/10^9,0)</f>
        <v>0.2423787854</v>
      </c>
      <c r="AA859" s="160">
        <f>IF($X$677&gt;0,'Assumptions (Wind)'!Y14*Model!$X$677*'Assumptions (Wind)'!$V$2/10^9,0)</f>
        <v>0.1454272712</v>
      </c>
      <c r="AB859" s="160">
        <f>IF($X$677&gt;0,'Assumptions (Wind)'!Z14*Model!$X$677*'Assumptions (Wind)'!$V$2/10^9,0)</f>
        <v>0.1454272712</v>
      </c>
      <c r="AC859" s="160">
        <f>IF($X$677&gt;0,'Assumptions (Wind)'!AA14*Model!$X$677*'Assumptions (Wind)'!$V$2/10^9,0)</f>
        <v>0.07271363561</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0.252104503</v>
      </c>
      <c r="Z860" s="160">
        <f>IF($Y$677&gt;0,'Assumptions (Wind)'!W14*Model!$Y$677*AVERAGE('Assumptions (Wind)'!$V$2:$W$2)/10^9,0)</f>
        <v>0.4033672049</v>
      </c>
      <c r="AA860" s="160">
        <f>IF($Y$677&gt;0,'Assumptions (Wind)'!X14*Model!$Y$677*AVERAGE('Assumptions (Wind)'!$V$2:$W$2)/10^9,0)</f>
        <v>0.2420203229</v>
      </c>
      <c r="AB860" s="160">
        <f>IF($Y$677&gt;0,'Assumptions (Wind)'!Y14*Model!$Y$677*AVERAGE('Assumptions (Wind)'!$V$2:$W$2)/10^9,0)</f>
        <v>0.1452121938</v>
      </c>
      <c r="AC860" s="160">
        <f>IF($Y$677&gt;0,'Assumptions (Wind)'!Z14*Model!$Y$677*AVERAGE('Assumptions (Wind)'!$V$2:$W$2)/10^9,0)</f>
        <v>0.1452121938</v>
      </c>
      <c r="AD860" s="160">
        <f>IF($Y$677&gt;0,'Assumptions (Wind)'!AA14*Model!$Y$677*AVERAGE('Assumptions (Wind)'!$V$2:$W$2)/10^9,0)</f>
        <v>0.07260609688</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0.2512950905</v>
      </c>
      <c r="AA861" s="160">
        <f>IF($Z$677&gt;0,'Assumptions (Wind)'!W14*Model!$Z$677*AVERAGE('Assumptions (Wind)'!$W$2:$X$2)/10^9,0)</f>
        <v>0.4020721448</v>
      </c>
      <c r="AB861" s="160">
        <f>IF($Z$677&gt;0,'Assumptions (Wind)'!X14*Model!$Z$677*AVERAGE('Assumptions (Wind)'!$W$2:$X$2)/10^9,0)</f>
        <v>0.2412432869</v>
      </c>
      <c r="AC861" s="160">
        <f>IF($Z$677&gt;0,'Assumptions (Wind)'!Y14*Model!$Z$677*AVERAGE('Assumptions (Wind)'!$W$2:$X$2)/10^9,0)</f>
        <v>0.1447459721</v>
      </c>
      <c r="AD861" s="160">
        <f>IF($Z$677&gt;0,'Assumptions (Wind)'!Z14*Model!$Z$677*AVERAGE('Assumptions (Wind)'!$W$2:$X$2)/10^9,0)</f>
        <v>0.1447459721</v>
      </c>
      <c r="AE861" s="160">
        <f>IF($Z$677&gt;0,'Assumptions (Wind)'!AA14*Model!$Z$677*AVERAGE('Assumptions (Wind)'!$W$2:$X$2)/10^9,0)</f>
        <v>0.07237298606</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0.2503581453</v>
      </c>
      <c r="AB862" s="160">
        <f>IF($AA$677&gt;0,'Assumptions (Wind)'!W14*Model!$AA$677*AVERAGE('Assumptions (Wind)'!$X$2:$Y$2)/10^9,0)</f>
        <v>0.4005730325</v>
      </c>
      <c r="AC862" s="160">
        <f>IF($AA$677&gt;0,'Assumptions (Wind)'!X14*Model!$AA$677*AVERAGE('Assumptions (Wind)'!$X$2:$Y$2)/10^9,0)</f>
        <v>0.2403438195</v>
      </c>
      <c r="AD862" s="160">
        <f>IF($AA$677&gt;0,'Assumptions (Wind)'!Y14*Model!$AA$677*AVERAGE('Assumptions (Wind)'!$X$2:$Y$2)/10^9,0)</f>
        <v>0.1442062917</v>
      </c>
      <c r="AE862" s="160">
        <f>IF($AA$677&gt;0,'Assumptions (Wind)'!Z14*Model!$AA$677*AVERAGE('Assumptions (Wind)'!$X$2:$Y$2)/10^9,0)</f>
        <v>0.1442062917</v>
      </c>
      <c r="AF862" s="160">
        <f>IF($AA$677&gt;0,'Assumptions (Wind)'!AA14*Model!$AA$677*AVERAGE('Assumptions (Wind)'!$X$2:$Y$2)/10^9,0)</f>
        <v>0.07210314584</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0.2492077713</v>
      </c>
      <c r="AC863" s="160">
        <f>IF($AB$677&gt;0,'Assumptions (Wind)'!W14*Model!$AB$677*AVERAGE('Assumptions (Wind)'!$Y$2:$Z$2)/10^9,0)</f>
        <v>0.398732434</v>
      </c>
      <c r="AD863" s="160">
        <f>IF($AB$677&gt;0,'Assumptions (Wind)'!X14*Model!$AB$677*AVERAGE('Assumptions (Wind)'!$Y$2:$Z$2)/10^9,0)</f>
        <v>0.2392394604</v>
      </c>
      <c r="AE863" s="160">
        <f>IF($AB$677&gt;0,'Assumptions (Wind)'!Y14*Model!$AB$677*AVERAGE('Assumptions (Wind)'!$Y$2:$Z$2)/10^9,0)</f>
        <v>0.1435436763</v>
      </c>
      <c r="AF863" s="160">
        <f>IF($AB$677&gt;0,'Assumptions (Wind)'!Z14*Model!$AB$677*AVERAGE('Assumptions (Wind)'!$Y$2:$Z$2)/10^9,0)</f>
        <v>0.1435436763</v>
      </c>
      <c r="AG863" s="160">
        <f>IF($AB$677&gt;0,'Assumptions (Wind)'!AA14*Model!$AB$677*AVERAGE('Assumptions (Wind)'!$Y$2:$Z$2)/10^9,0)</f>
        <v>0.07177183813</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0.2478359975</v>
      </c>
      <c r="AD864" s="160">
        <f>IF($AC$677&gt;0,'Assumptions (Wind)'!W14*Model!$AC$677*AVERAGE('Assumptions (Wind)'!$Z$2:$AA$2)/10^9,0)</f>
        <v>0.396537596</v>
      </c>
      <c r="AE864" s="160">
        <f>IF($AC$677&gt;0,'Assumptions (Wind)'!X14*Model!$AC$677*AVERAGE('Assumptions (Wind)'!$Z$2:$AA$2)/10^9,0)</f>
        <v>0.2379225576</v>
      </c>
      <c r="AF864" s="160">
        <f>IF($AC$677&gt;0,'Assumptions (Wind)'!Y14*Model!$AC$677*AVERAGE('Assumptions (Wind)'!$Z$2:$AA$2)/10^9,0)</f>
        <v>0.1427535345</v>
      </c>
      <c r="AG864" s="160">
        <f>IF($AC$677&gt;0,'Assumptions (Wind)'!Z14*Model!$AC$677*AVERAGE('Assumptions (Wind)'!$Z$2:$AA$2)/10^9,0)</f>
        <v>0.1427535345</v>
      </c>
      <c r="AH864" s="160">
        <f>IF($AC$677&gt;0,'Assumptions (Wind)'!AA14*Model!$AC$677*AVERAGE('Assumptions (Wind)'!$Z$2:$AA$2)/10^9,0)</f>
        <v>0.07137676727</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0.2463158514</v>
      </c>
      <c r="AE865" s="160">
        <f>IF($AD$677&gt;0,'Assumptions (Wind)'!W14*Model!$AD$677*AVERAGE('Assumptions (Wind)'!$AA$2:$AB$2)/10^9,0)</f>
        <v>0.3941053622</v>
      </c>
      <c r="AF865" s="160">
        <f>IF($AD$677&gt;0,'Assumptions (Wind)'!X14*Model!$AD$677*AVERAGE('Assumptions (Wind)'!$AA$2:$AB$2)/10^9,0)</f>
        <v>0.2364632173</v>
      </c>
      <c r="AG865" s="160">
        <f>IF($AD$677&gt;0,'Assumptions (Wind)'!Y14*Model!$AD$677*AVERAGE('Assumptions (Wind)'!$AA$2:$AB$2)/10^9,0)</f>
        <v>0.1418779304</v>
      </c>
      <c r="AH865" s="160">
        <f>IF($AD$677&gt;0,'Assumptions (Wind)'!Z14*Model!$AD$677*AVERAGE('Assumptions (Wind)'!$AA$2:$AB$2)/10^9,0)</f>
        <v>0.1418779304</v>
      </c>
      <c r="AI865" s="160">
        <f>IF($AD$677&gt;0,'Assumptions (Wind)'!AA14*Model!$AD$677*AVERAGE('Assumptions (Wind)'!$AA$2:$AB$2)/10^9,0)</f>
        <v>0.0709389652</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0.2446420659</v>
      </c>
      <c r="AF866" s="160">
        <f>IF($AE$677&gt;0,'Assumptions (Wind)'!W14*Model!$AE$677*AVERAGE('Assumptions (Wind)'!$AB$2:$AC$2)/10^9,0)</f>
        <v>0.3914273054</v>
      </c>
      <c r="AG866" s="160">
        <f>IF($AE$677&gt;0,'Assumptions (Wind)'!X14*Model!$AE$677*AVERAGE('Assumptions (Wind)'!$AB$2:$AC$2)/10^9,0)</f>
        <v>0.2348563833</v>
      </c>
      <c r="AH866" s="160">
        <f>IF($AE$677&gt;0,'Assumptions (Wind)'!Y14*Model!$AE$677*AVERAGE('Assumptions (Wind)'!$AB$2:$AC$2)/10^9,0)</f>
        <v>0.14091383</v>
      </c>
      <c r="AI866" s="160">
        <f>IF($AE$677&gt;0,'Assumptions (Wind)'!Z14*Model!$AE$677*AVERAGE('Assumptions (Wind)'!$AB$2:$AC$2)/10^9,0)</f>
        <v>0.14091383</v>
      </c>
      <c r="AJ866" s="160">
        <f>IF($AE$677&gt;0,'Assumptions (Wind)'!AA14*Model!$AE$677*AVERAGE('Assumptions (Wind)'!$AB$2:$AC$2)/10^9,0)</f>
        <v>0.07045691498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0.24272147</v>
      </c>
      <c r="AG867" s="160">
        <f>IF($AF$677&gt;0,'Assumptions (Wind)'!W14*Model!$AF$677*AVERAGE('Assumptions (Wind)'!$AC$2:$AD$2)/10^9,0)</f>
        <v>0.3883543521</v>
      </c>
      <c r="AH867" s="160">
        <f>IF($AF$677&gt;0,'Assumptions (Wind)'!X14*Model!$AF$677*AVERAGE('Assumptions (Wind)'!$AC$2:$AD$2)/10^9,0)</f>
        <v>0.2330126112</v>
      </c>
      <c r="AI867" s="160">
        <f>IF($AF$677&gt;0,'Assumptions (Wind)'!Y14*Model!$AF$677*AVERAGE('Assumptions (Wind)'!$AC$2:$AD$2)/10^9,0)</f>
        <v>0.1398075667</v>
      </c>
      <c r="AJ867" s="160">
        <f>IF($AF$677&gt;0,'Assumptions (Wind)'!Z14*Model!$AF$677*AVERAGE('Assumptions (Wind)'!$AC$2:$AD$2)/10^9,0)</f>
        <v>0.1398075667</v>
      </c>
      <c r="AK867" s="160">
        <f>IF($AF$677&gt;0,'Assumptions (Wind)'!AA14*Model!$AF$677*AVERAGE('Assumptions (Wind)'!$AC$2:$AD$2)/10^9,0)</f>
        <v>0.06990378337</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0.2405450708</v>
      </c>
      <c r="AH868" s="160">
        <f>IF($AG$677&gt;0,'Assumptions (Wind)'!W14*Model!$AG$677*AVERAGE('Assumptions (Wind)'!$AD$2:$AE$2)/10^9,0)</f>
        <v>0.3848721134</v>
      </c>
      <c r="AI868" s="160">
        <f>IF($AG$677&gt;0,'Assumptions (Wind)'!X14*Model!$AG$677*AVERAGE('Assumptions (Wind)'!$AD$2:$AE$2)/10^9,0)</f>
        <v>0.230923268</v>
      </c>
      <c r="AJ868" s="160">
        <f>IF($AG$677&gt;0,'Assumptions (Wind)'!Y14*Model!$AG$677*AVERAGE('Assumptions (Wind)'!$AD$2:$AE$2)/10^9,0)</f>
        <v>0.1385539608</v>
      </c>
      <c r="AK868" s="160">
        <f>IF($AG$677&gt;0,'Assumptions (Wind)'!Z14*Model!$AG$677*AVERAGE('Assumptions (Wind)'!$AD$2:$AE$2)/10^9,0)</f>
        <v>0.1385539608</v>
      </c>
      <c r="AL868" s="160">
        <f>IF($AG$677&gt;0,'Assumptions (Wind)'!AA14*Model!$AG$677*AVERAGE('Assumptions (Wind)'!$AD$2:$AE$2)/10^9,0)</f>
        <v>0.0692769804</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0.2381001609</v>
      </c>
      <c r="AI869" s="160">
        <f>IF($AH$677&gt;0,'Assumptions (Wind)'!W14*Model!$AH$677*AVERAGE('Assumptions (Wind)'!$AE$2:$AF$2)/10^9,0)</f>
        <v>0.3809602575</v>
      </c>
      <c r="AJ869" s="160">
        <f>IF($AH$677&gt;0,'Assumptions (Wind)'!X14*Model!$AH$677*AVERAGE('Assumptions (Wind)'!$AE$2:$AF$2)/10^9,0)</f>
        <v>0.2285761545</v>
      </c>
      <c r="AK869" s="160">
        <f>IF($AH$677&gt;0,'Assumptions (Wind)'!Y14*Model!$AH$677*AVERAGE('Assumptions (Wind)'!$AE$2:$AF$2)/10^9,0)</f>
        <v>0.1371456927</v>
      </c>
      <c r="AL869" s="160">
        <f>IF($AH$677&gt;0,'Assumptions (Wind)'!Z14*Model!$AH$677*AVERAGE('Assumptions (Wind)'!$AE$2:$AF$2)/10^9,0)</f>
        <v>0.1371456927</v>
      </c>
      <c r="AM869" s="160">
        <f>IF($AH$677&gt;0,'Assumptions (Wind)'!AA14*Model!$AH$677*AVERAGE('Assumptions (Wind)'!$AE$2:$AF$2)/10^9,0)</f>
        <v>0.06857284635</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0.2378878683</v>
      </c>
      <c r="AJ870" s="177">
        <f>IF($AI$677&gt;0,'Assumptions (Wind)'!W14*Model!$AI$677*AVERAGE('Assumptions (Wind)'!$AF$2:$AG$2)/10^9,0)</f>
        <v>0.3806205893</v>
      </c>
      <c r="AK870" s="177">
        <f>IF($AI$677&gt;0,'Assumptions (Wind)'!X14*Model!$AI$677*AVERAGE('Assumptions (Wind)'!$AF$2:$AG$2)/10^9,0)</f>
        <v>0.2283723536</v>
      </c>
      <c r="AL870" s="177">
        <f>IF($AI$677&gt;0,'Assumptions (Wind)'!Y14*Model!$AI$677*AVERAGE('Assumptions (Wind)'!$AF$2:$AG$2)/10^9,0)</f>
        <v>0.1370234121</v>
      </c>
      <c r="AM870" s="177">
        <f>IF($AI$677&gt;0,'Assumptions (Wind)'!Z14*Model!$AI$677*AVERAGE('Assumptions (Wind)'!$AF$2:$AG$2)/10^9,0)</f>
        <v>0.1370234121</v>
      </c>
      <c r="AN870" s="177">
        <f>IF($AI$677&gt;0,'Assumptions (Wind)'!AA14*Model!$AI$677*AVERAGE('Assumptions (Wind)'!$AF$2:$AG$2)/10^9,0)</f>
        <v>0.06851170607</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0.2399926419</v>
      </c>
      <c r="AK871" s="177">
        <f>IF($AJ$677&gt;0,'Assumptions (Wind)'!W14*Model!$AJ$677*AVERAGE('Assumptions (Wind)'!$AG$2:$AH$2)/10^9,0)</f>
        <v>0.3839882271</v>
      </c>
      <c r="AL871" s="177">
        <f>IF($AJ$677&gt;0,'Assumptions (Wind)'!X14*Model!$AJ$677*AVERAGE('Assumptions (Wind)'!$AG$2:$AH$2)/10^9,0)</f>
        <v>0.2303929362</v>
      </c>
      <c r="AM871" s="177">
        <f>IF($AJ$677&gt;0,'Assumptions (Wind)'!Y14*Model!$AJ$677*AVERAGE('Assumptions (Wind)'!$AG$2:$AH$2)/10^9,0)</f>
        <v>0.1382357617</v>
      </c>
      <c r="AN871" s="177">
        <f>IF($AJ$677&gt;0,'Assumptions (Wind)'!Z14*Model!$AJ$677*AVERAGE('Assumptions (Wind)'!$AG$2:$AH$2)/10^9,0)</f>
        <v>0.1382357617</v>
      </c>
      <c r="AO871" s="177">
        <f>IF($AJ$677&gt;0,'Assumptions (Wind)'!AA14*Model!$AJ$677*AVERAGE('Assumptions (Wind)'!$AG$2:$AH$2)/10^9,0)</f>
        <v>0.06911788087</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0.2420908489</v>
      </c>
      <c r="AL872" s="160">
        <f>IF($AK$677&gt;0,'Assumptions (Wind)'!W14*Model!$AK$677*AVERAGE('Assumptions (Wind)'!$AH$2:$AI$2)/10^9,0)</f>
        <v>0.3873453583</v>
      </c>
      <c r="AM872" s="160">
        <f>IF($AK$677&gt;0,'Assumptions (Wind)'!X14*Model!$AK$677*AVERAGE('Assumptions (Wind)'!$AH$2:$AI$2)/10^9,0)</f>
        <v>0.232407215</v>
      </c>
      <c r="AN872" s="160">
        <f>IF($AK$677&gt;0,'Assumptions (Wind)'!Y14*Model!$AK$677*AVERAGE('Assumptions (Wind)'!$AH$2:$AI$2)/10^9,0)</f>
        <v>0.139444329</v>
      </c>
      <c r="AO872" s="160">
        <f>IF($AK$677&gt;0,'Assumptions (Wind)'!Z14*Model!$AK$677*AVERAGE('Assumptions (Wind)'!$AH$2:$AI$2)/10^9,0)</f>
        <v>0.139444329</v>
      </c>
      <c r="AP872" s="160">
        <f>IF($AK$677&gt;0,'Assumptions (Wind)'!AA14*Model!$AK$677*AVERAGE('Assumptions (Wind)'!$AH$2:$AI$2)/10^9,0)</f>
        <v>0.06972216449</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0.2441776968</v>
      </c>
      <c r="AM873" s="177">
        <f>IF($AL$677&gt;0,'Assumptions (Wind)'!W14*Model!$AL$677*AVERAGE('Assumptions (Wind)'!$AI$2:$AJ$2)/10^9,0)</f>
        <v>0.3906843149</v>
      </c>
      <c r="AN873" s="177">
        <f>IF($AL$677&gt;0,'Assumptions (Wind)'!X14*Model!$AL$677*AVERAGE('Assumptions (Wind)'!$AI$2:$AJ$2)/10^9,0)</f>
        <v>0.2344105889</v>
      </c>
      <c r="AO873" s="177">
        <f>IF($AL$677&gt;0,'Assumptions (Wind)'!Y14*Model!$AL$677*AVERAGE('Assumptions (Wind)'!$AI$2:$AJ$2)/10^9,0)</f>
        <v>0.1406463534</v>
      </c>
      <c r="AP873" s="177">
        <f>IF($AL$677&gt;0,'Assumptions (Wind)'!Z14*Model!$AL$677*AVERAGE('Assumptions (Wind)'!$AI$2:$AJ$2)/10^9,0)</f>
        <v>0.1406463534</v>
      </c>
      <c r="AQ873" s="177">
        <f>IF($AL$677&gt;0,'Assumptions (Wind)'!AA14*Model!$AL$677*AVERAGE('Assumptions (Wind)'!$AI$2:$AJ$2)/10^9,0)</f>
        <v>0.07032317668</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0.2462557518</v>
      </c>
      <c r="AN874" s="160">
        <f>IF($AM$677&gt;0,'Assumptions (Wind)'!W14*Model!$AM$677*AVERAGE('Assumptions (Wind)'!$AJ$2:$AK$2)/10^9,0)</f>
        <v>0.3940092029</v>
      </c>
      <c r="AO874" s="160">
        <f>IF($AM$677&gt;0,'Assumptions (Wind)'!X14*Model!$AM$677*AVERAGE('Assumptions (Wind)'!$AJ$2:$AK$2)/10^9,0)</f>
        <v>0.2364055218</v>
      </c>
      <c r="AP874" s="160">
        <f>IF($AM$677&gt;0,'Assumptions (Wind)'!Y14*Model!$AM$677*AVERAGE('Assumptions (Wind)'!$AJ$2:$AK$2)/10^9,0)</f>
        <v>0.1418433131</v>
      </c>
      <c r="AQ874" s="160">
        <f>IF($AM$677&gt;0,'Assumptions (Wind)'!Z14*Model!$AM$677*AVERAGE('Assumptions (Wind)'!$AJ$2:$AK$2)/10^9,0)</f>
        <v>0.1418433131</v>
      </c>
      <c r="AR874" s="160">
        <f>IF($AM$677&gt;0,'Assumptions (Wind)'!AA14*Model!$AM$677*AVERAGE('Assumptions (Wind)'!$AJ$2:$AK$2)/10^9,0)</f>
        <v>0.07092165653</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0.2483199943</v>
      </c>
      <c r="AO875" s="160">
        <f>IF($AN$677&gt;0,'Assumptions (Wind)'!W14*Model!$AN$677*AVERAGE('Assumptions (Wind)'!$AK$2:$AL$2)/10^9,0)</f>
        <v>0.3973119909</v>
      </c>
      <c r="AP875" s="160">
        <f>IF($AN$677&gt;0,'Assumptions (Wind)'!X14*Model!$AN$677*AVERAGE('Assumptions (Wind)'!$AK$2:$AL$2)/10^9,0)</f>
        <v>0.2383871945</v>
      </c>
      <c r="AQ875" s="160">
        <f>IF($AN$677&gt;0,'Assumptions (Wind)'!Y14*Model!$AN$677*AVERAGE('Assumptions (Wind)'!$AK$2:$AL$2)/10^9,0)</f>
        <v>0.1430323167</v>
      </c>
      <c r="AR875" s="160">
        <f>IF($AN$677&gt;0,'Assumptions (Wind)'!Z14*Model!$AN$677*AVERAGE('Assumptions (Wind)'!$AK$2:$AL$2)/10^9,0)</f>
        <v>0.1430323167</v>
      </c>
      <c r="AS875" s="160">
        <f>IF($AN$677&gt;0,'Assumptions (Wind)'!AA14*Model!$AN$677*AVERAGE('Assumptions (Wind)'!$AK$2:$AL$2)/10^9,0)</f>
        <v>0.07151615836</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0.2503730525</v>
      </c>
      <c r="AP876" s="160">
        <f>IF($AO$677&gt;0,'Assumptions (Wind)'!W14*Model!$AO$677*AVERAGE('Assumptions (Wind)'!$AL$2:$AM$2)/10^9,0)</f>
        <v>0.400596884</v>
      </c>
      <c r="AQ876" s="160">
        <f>IF($AO$677&gt;0,'Assumptions (Wind)'!X14*Model!$AO$677*AVERAGE('Assumptions (Wind)'!$AL$2:$AM$2)/10^9,0)</f>
        <v>0.2403581304</v>
      </c>
      <c r="AR876" s="160">
        <f>IF($AO$677&gt;0,'Assumptions (Wind)'!Y14*Model!$AO$677*AVERAGE('Assumptions (Wind)'!$AL$2:$AM$2)/10^9,0)</f>
        <v>0.1442148783</v>
      </c>
      <c r="AS876" s="160">
        <f>IF($AO$677&gt;0,'Assumptions (Wind)'!Z14*Model!$AO$677*AVERAGE('Assumptions (Wind)'!$AL$2:$AM$2)/10^9,0)</f>
        <v>0.1442148783</v>
      </c>
      <c r="AT876" s="160">
        <f>IF($AO$677&gt;0,'Assumptions (Wind)'!AA14*Model!$AO$677*AVERAGE('Assumptions (Wind)'!$AL$2:$AM$2)/10^9,0)</f>
        <v>0.07210743913</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0.2524096691</v>
      </c>
      <c r="AQ877" s="160">
        <f>IF($AP$677&gt;0,'Assumptions (Wind)'!W14*Model!$AP$677*AVERAGE('Assumptions (Wind)'!$AM$2:$AN$2)/10^9,0)</f>
        <v>0.4038554705</v>
      </c>
      <c r="AR877" s="160">
        <f>IF($AP$677&gt;0,'Assumptions (Wind)'!X14*Model!$AP$677*AVERAGE('Assumptions (Wind)'!$AM$2:$AN$2)/10^9,0)</f>
        <v>0.2423132823</v>
      </c>
      <c r="AS877" s="160">
        <f>IF($AP$677&gt;0,'Assumptions (Wind)'!Y14*Model!$AP$677*AVERAGE('Assumptions (Wind)'!$AM$2:$AN$2)/10^9,0)</f>
        <v>0.1453879694</v>
      </c>
      <c r="AT877" s="160">
        <f>IF($AP$677&gt;0,'Assumptions (Wind)'!Z14*Model!$AP$677*AVERAGE('Assumptions (Wind)'!$AM$2:$AN$2)/10^9,0)</f>
        <v>0.1453879694</v>
      </c>
      <c r="AU877" s="160">
        <f>IF($AP$677&gt;0,'Assumptions (Wind)'!AA14*Model!$AP$677*AVERAGE('Assumptions (Wind)'!$AM$2:$AN$2)/10^9,0)</f>
        <v>0.07269398469</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0.2544325351</v>
      </c>
      <c r="AR878" s="160">
        <f>IF($AQ$677&gt;0,'Assumptions (Wind)'!W14*Model!$AQ$677*AVERAGE('Assumptions (Wind)'!$AN$2:$AO$2)/10^9,0)</f>
        <v>0.4070920562</v>
      </c>
      <c r="AS878" s="160">
        <f>IF($AQ$677&gt;0,'Assumptions (Wind)'!X14*Model!$AQ$677*AVERAGE('Assumptions (Wind)'!$AN$2:$AO$2)/10^9,0)</f>
        <v>0.2442552337</v>
      </c>
      <c r="AT878" s="160">
        <f>IF($AQ$677&gt;0,'Assumptions (Wind)'!Y14*Model!$AQ$677*AVERAGE('Assumptions (Wind)'!$AN$2:$AO$2)/10^9,0)</f>
        <v>0.1465531402</v>
      </c>
      <c r="AU878" s="160">
        <f>IF($AQ$677&gt;0,'Assumptions (Wind)'!Z14*Model!$AQ$677*AVERAGE('Assumptions (Wind)'!$AN$2:$AO$2)/10^9,0)</f>
        <v>0.1465531402</v>
      </c>
      <c r="AV878" s="160">
        <f>IF($AQ$677&gt;0,'Assumptions (Wind)'!AA14*Model!$AQ$677*AVERAGE('Assumptions (Wind)'!$AN$2:$AO$2)/10^9,0)</f>
        <v>0.07327657012</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0.2564361447</v>
      </c>
      <c r="AS879" s="160">
        <f>IF($AR$677&gt;0,'Assumptions (Wind)'!W14*Model!$AR$677*AVERAGE('Assumptions (Wind)'!$AO$2:$AP$2)/10^9,0)</f>
        <v>0.4102978315</v>
      </c>
      <c r="AT879" s="160">
        <f>IF($AR$677&gt;0,'Assumptions (Wind)'!X14*Model!$AR$677*AVERAGE('Assumptions (Wind)'!$AO$2:$AP$2)/10^9,0)</f>
        <v>0.2461786989</v>
      </c>
      <c r="AU879" s="160">
        <f>IF($AR$677&gt;0,'Assumptions (Wind)'!Y14*Model!$AR$677*AVERAGE('Assumptions (Wind)'!$AO$2:$AP$2)/10^9,0)</f>
        <v>0.1477072193</v>
      </c>
      <c r="AV879" s="160">
        <f>IF($AR$677&gt;0,'Assumptions (Wind)'!Z14*Model!$AR$677*AVERAGE('Assumptions (Wind)'!$AO$2:$AP$2)/10^9,0)</f>
        <v>0.1477072193</v>
      </c>
      <c r="AW879" s="160">
        <f>IF($AR$677&gt;0,'Assumptions (Wind)'!AA14*Model!$AR$677*AVERAGE('Assumptions (Wind)'!$AO$2:$AP$2)/10^9,0)</f>
        <v>0.07385360967</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0.2584232527</v>
      </c>
      <c r="AT880" s="160">
        <f>IF($AS$677&gt;0,'Assumptions (Wind)'!W14*Model!$AS$677*AVERAGE('Assumptions (Wind)'!$AP$2:$AQ$2)/10^9,0)</f>
        <v>0.4134772043</v>
      </c>
      <c r="AU880" s="160">
        <f>IF($AS$677&gt;0,'Assumptions (Wind)'!X14*Model!$AS$677*AVERAGE('Assumptions (Wind)'!$AP$2:$AQ$2)/10^9,0)</f>
        <v>0.2480863226</v>
      </c>
      <c r="AV880" s="160">
        <f>IF($AS$677&gt;0,'Assumptions (Wind)'!Y14*Model!$AS$677*AVERAGE('Assumptions (Wind)'!$AP$2:$AQ$2)/10^9,0)</f>
        <v>0.1488517936</v>
      </c>
      <c r="AW880" s="160">
        <f>IF($AS$677&gt;0,'Assumptions (Wind)'!Z14*Model!$AS$677*AVERAGE('Assumptions (Wind)'!$AP$2:$AQ$2)/10^9,0)</f>
        <v>0.1488517936</v>
      </c>
      <c r="AX880" s="160">
        <f>IF($AS$677&gt;0,'Assumptions (Wind)'!AA14*Model!$AS$677*AVERAGE('Assumptions (Wind)'!$AP$2:$AQ$2)/10^9,0)</f>
        <v>0.07442589678</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0.2603880931</v>
      </c>
      <c r="AU881" s="181">
        <f>IF($AT$677&gt;0,'Assumptions (Wind)'!W14*Model!$AT$677*AVERAGE('Assumptions (Wind)'!$AQ$2:$AR$2)/10^9,0)</f>
        <v>0.416620949</v>
      </c>
      <c r="AV881" s="181">
        <f>IF($AT$677&gt;0,'Assumptions (Wind)'!X14*Model!$AT$677*AVERAGE('Assumptions (Wind)'!$AQ$2:$AR$2)/10^9,0)</f>
        <v>0.2499725694</v>
      </c>
      <c r="AW881" s="181">
        <f>IF($AT$677&gt;0,'Assumptions (Wind)'!Y14*Model!$AT$677*AVERAGE('Assumptions (Wind)'!$AQ$2:$AR$2)/10^9,0)</f>
        <v>0.1499835416</v>
      </c>
      <c r="AX881" s="181">
        <f>IF($AT$677&gt;0,'Assumptions (Wind)'!Z14*Model!$AT$677*AVERAGE('Assumptions (Wind)'!$AQ$2:$AR$2)/10^9,0)</f>
        <v>0.1499835416</v>
      </c>
      <c r="AY881" s="181">
        <f>IF($AT$677&gt;0,'Assumptions (Wind)'!AA14*Model!$AT$677*AVERAGE('Assumptions (Wind)'!$AQ$2:$AR$2)/10^9,0)</f>
        <v>0.07499177081</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0.2622162289</v>
      </c>
      <c r="AV882" s="160">
        <f>IF($AU$677&gt;0,'Assumptions (Wind)'!W14*Model!$AU$677*AVERAGE('Assumptions (Wind)'!$AR$2:$AS$2)/10^9,0)</f>
        <v>0.4195459663</v>
      </c>
      <c r="AW882" s="160">
        <f>IF($AU$677&gt;0,'Assumptions (Wind)'!X14*Model!$AU$677*AVERAGE('Assumptions (Wind)'!$AR$2:$AS$2)/10^9,0)</f>
        <v>0.2517275798</v>
      </c>
      <c r="AX882" s="160">
        <f>IF($AU$677&gt;0,'Assumptions (Wind)'!Y14*Model!$AU$677*AVERAGE('Assumptions (Wind)'!$AR$2:$AS$2)/10^9,0)</f>
        <v>0.1510365479</v>
      </c>
      <c r="AY882" s="160">
        <f>IF($AU$677&gt;0,'Assumptions (Wind)'!Z14*Model!$AU$677*AVERAGE('Assumptions (Wind)'!$AR$2:$AS$2)/10^9,0)</f>
        <v>0.1510365479</v>
      </c>
      <c r="AZ882" s="160">
        <f>IF($AU$677&gt;0,'Assumptions (Wind)'!AA14*Model!$AU$677*AVERAGE('Assumptions (Wind)'!$AR$2:$AS$2)/10^9,0)</f>
        <v>0.07551827393</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0.2641361352</v>
      </c>
      <c r="AW883" s="160">
        <f>IF($AV$677&gt;0,'Assumptions (Wind)'!W14*Model!$AV$677*AVERAGE('Assumptions (Wind)'!$AS$2:$AT$2)/10^9,0)</f>
        <v>0.4226178163</v>
      </c>
      <c r="AX883" s="160">
        <f>IF($AV$677&gt;0,'Assumptions (Wind)'!X14*Model!$AV$677*AVERAGE('Assumptions (Wind)'!$AS$2:$AT$2)/10^9,0)</f>
        <v>0.2535706898</v>
      </c>
      <c r="AY883" s="160">
        <f>IF($AV$677&gt;0,'Assumptions (Wind)'!Y14*Model!$AV$677*AVERAGE('Assumptions (Wind)'!$AS$2:$AT$2)/10^9,0)</f>
        <v>0.1521424139</v>
      </c>
      <c r="AZ883" s="160">
        <f>IF($AV$677&gt;0,'Assumptions (Wind)'!Z14*Model!$AV$677*AVERAGE('Assumptions (Wind)'!$AS$2:$AT$2)/10^9,0)</f>
        <v>0.1521424139</v>
      </c>
      <c r="BA883" s="160">
        <f>IF($AV$677&gt;0,'Assumptions (Wind)'!AA14*Model!$AV$677*AVERAGE('Assumptions (Wind)'!$AS$2:$AT$2)/10^9,0)</f>
        <v>0.07607120693</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0.2660288205</v>
      </c>
      <c r="AX884" s="160">
        <f>IF($AW$677&gt;0,'Assumptions (Wind)'!W14*Model!$AW$677*AVERAGE('Assumptions (Wind)'!$AT$2:$AU$2)/10^9,0)</f>
        <v>0.4256461128</v>
      </c>
      <c r="AY884" s="160">
        <f>IF($AW$677&gt;0,'Assumptions (Wind)'!X14*Model!$AW$677*AVERAGE('Assumptions (Wind)'!$AT$2:$AU$2)/10^9,0)</f>
        <v>0.2553876677</v>
      </c>
      <c r="AZ884" s="160">
        <f>IF($AW$677&gt;0,'Assumptions (Wind)'!Y14*Model!$AW$677*AVERAGE('Assumptions (Wind)'!$AT$2:$AU$2)/10^9,0)</f>
        <v>0.1532326006</v>
      </c>
      <c r="BA884" s="160">
        <f>IF($AW$677&gt;0,'Assumptions (Wind)'!Z14*Model!$AW$677*AVERAGE('Assumptions (Wind)'!$AT$2:$AU$2)/10^9,0)</f>
        <v>0.1532326006</v>
      </c>
      <c r="BB884" s="160">
        <f>IF($AW$677&gt;0,'Assumptions (Wind)'!AA14*Model!$AW$677*AVERAGE('Assumptions (Wind)'!$AT$2:$AU$2)/10^9,0)</f>
        <v>0.07661630031</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0.267897202</v>
      </c>
      <c r="AY885" s="160">
        <f>IF($AX$677&gt;0,'Assumptions (Wind)'!W14*Model!$AX$677*AVERAGE('Assumptions (Wind)'!$AU$2:$AV$2)/10^9,0)</f>
        <v>0.4286355232</v>
      </c>
      <c r="AZ885" s="160">
        <f>IF($AX$677&gt;0,'Assumptions (Wind)'!X14*Model!$AX$677*AVERAGE('Assumptions (Wind)'!$AU$2:$AV$2)/10^9,0)</f>
        <v>0.2571813139</v>
      </c>
      <c r="BA885" s="160">
        <f>IF($AX$677&gt;0,'Assumptions (Wind)'!Y14*Model!$AX$677*AVERAGE('Assumptions (Wind)'!$AU$2:$AV$2)/10^9,0)</f>
        <v>0.1543087884</v>
      </c>
      <c r="BB885" s="160">
        <f>IF($AX$677&gt;0,'Assumptions (Wind)'!Z14*Model!$AX$677*AVERAGE('Assumptions (Wind)'!$AU$2:$AV$2)/10^9,0)</f>
        <v>0.1543087884</v>
      </c>
      <c r="BC885" s="160">
        <f>IF($AX$677&gt;0,'Assumptions (Wind)'!AA14*Model!$AX$677*AVERAGE('Assumptions (Wind)'!$AU$2:$AV$2)/10^9,0)</f>
        <v>0.07715439418</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0.2697348093</v>
      </c>
      <c r="AZ886" s="160">
        <f>IF($AY$677&gt;0,'Assumptions (Wind)'!W14*Model!$AY$677*AVERAGE('Assumptions (Wind)'!$AV$2:$AW$2)/10^9,0)</f>
        <v>0.4315756948</v>
      </c>
      <c r="BA886" s="160">
        <f>IF($AY$677&gt;0,'Assumptions (Wind)'!X14*Model!$AY$677*AVERAGE('Assumptions (Wind)'!$AV$2:$AW$2)/10^9,0)</f>
        <v>0.2589454169</v>
      </c>
      <c r="BB886" s="160">
        <f>IF($AY$677&gt;0,'Assumptions (Wind)'!Y14*Model!$AY$677*AVERAGE('Assumptions (Wind)'!$AV$2:$AW$2)/10^9,0)</f>
        <v>0.1553672501</v>
      </c>
      <c r="BC886" s="160">
        <f>IF($AY$677&gt;0,'Assumptions (Wind)'!Z14*Model!$AY$677*AVERAGE('Assumptions (Wind)'!$AV$2:$AW$2)/10^9,0)</f>
        <v>0.1553672501</v>
      </c>
      <c r="BD886" s="160">
        <f>IF($AY$677&gt;0,'Assumptions (Wind)'!AA14*Model!$AY$677*AVERAGE('Assumptions (Wind)'!$AV$2:$AW$2)/10^9,0)</f>
        <v>0.07768362507</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0.542830953</v>
      </c>
      <c r="BA887" s="160">
        <f>IF($AZ$677&gt;0,'Assumptions (Wind)'!W14*Model!$AZ$677*AVERAGE('Assumptions (Wind)'!$AW$2:$AX$2)/10^9,0)</f>
        <v>0.8685295248</v>
      </c>
      <c r="BB887" s="160">
        <f>IF($AZ$677&gt;0,'Assumptions (Wind)'!X14*Model!$AZ$677*AVERAGE('Assumptions (Wind)'!$AW$2:$AX$2)/10^9,0)</f>
        <v>0.5211177149</v>
      </c>
      <c r="BC887" s="160">
        <f>IF($AZ$677&gt;0,'Assumptions (Wind)'!Y14*Model!$AZ$677*AVERAGE('Assumptions (Wind)'!$AW$2:$AX$2)/10^9,0)</f>
        <v>0.3126706289</v>
      </c>
      <c r="BD887" s="160">
        <f>IF($AZ$677&gt;0,'Assumptions (Wind)'!Z14*Model!$AZ$677*AVERAGE('Assumptions (Wind)'!$AW$2:$AX$2)/10^9,0)</f>
        <v>0.3126706289</v>
      </c>
      <c r="BE887" s="160">
        <f>IF($AZ$677&gt;0,'Assumptions (Wind)'!AA14*Model!$AZ$677*AVERAGE('Assumptions (Wind)'!$AW$2:$AX$2)/10^9,0)</f>
        <v>0.1563353145</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0.5461181176</v>
      </c>
      <c r="BB888" s="160">
        <f>IF($BA$677&gt;0,'Assumptions (Wind)'!W14*Model!$BA$677*AVERAGE('Assumptions (Wind)'!$AX$2:$AY$2)/10^9,0)</f>
        <v>0.8737889882</v>
      </c>
      <c r="BC888" s="160">
        <f>IF($BA$677&gt;0,'Assumptions (Wind)'!X14*Model!$BA$677*AVERAGE('Assumptions (Wind)'!$AX$2:$AY$2)/10^9,0)</f>
        <v>0.5242733929</v>
      </c>
      <c r="BD888" s="160">
        <f>IF($BA$677&gt;0,'Assumptions (Wind)'!Y14*Model!$BA$677*AVERAGE('Assumptions (Wind)'!$AX$2:$AY$2)/10^9,0)</f>
        <v>0.3145640358</v>
      </c>
      <c r="BE888" s="160">
        <f>IF($BA$677&gt;0,'Assumptions (Wind)'!Z14*Model!$BA$677*AVERAGE('Assumptions (Wind)'!$AX$2:$AY$2)/10^9,0)</f>
        <v>0.3145640358</v>
      </c>
      <c r="BF888" s="160">
        <f>IF($BA$677&gt;0,'Assumptions (Wind)'!AA14*Model!$BA$677*AVERAGE('Assumptions (Wind)'!$AX$2:$AY$2)/10^9,0)</f>
        <v>0.1572820179</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v>
      </c>
      <c r="D889" s="160">
        <f>IF(Model!D675+Model!D676-Model!D674-D837+D785&gt;0,(1-'Assumptions (Wind)'!C28)*(Model!D675+Model!D676-Model!D674-D837+D785)+D837-D732+D733,Model!D675+Model!D676-Model!D674+D785-D732+D733)</f>
        <v>0</v>
      </c>
      <c r="E889" s="160">
        <f>IF(Model!E675+Model!E676-Model!E674-E837+E785&gt;0,(1-'Assumptions (Wind)'!D28)*(Model!E675+Model!E676-Model!E674-E837+E785)+E837-E732+E733,Model!E675+Model!E676-Model!E674+E785-E732+E733)</f>
        <v>0</v>
      </c>
      <c r="F889" s="160">
        <f>IF(Model!F675+Model!F676-Model!F674-F837+F785&gt;0,(1-'Assumptions (Wind)'!E28)*(Model!F675+Model!F676-Model!F674-F837+F785)+F837-F732+F733,Model!F675+Model!F676-Model!F674+F785-F732+F733)</f>
        <v>0</v>
      </c>
      <c r="G889" s="160">
        <f>IF(Model!G675+Model!G676-Model!G674-G837+G785&gt;0,(1-'Assumptions (Wind)'!F28)*(Model!G675+Model!G676-Model!G674-G837+G785)+G837-G732+G733,Model!G675+Model!G676-Model!G674+G785-G732+G733)</f>
        <v>0</v>
      </c>
      <c r="H889" s="160">
        <f>IF(Model!H675+Model!H676-Model!H674-H837+H785&gt;0,(1-'Assumptions (Wind)'!G28)*(Model!H675+Model!H676-Model!H674-H837+H785)+H837-H732+H733,Model!H675+Model!H676-Model!H674+H785-H732+H733)</f>
        <v>0</v>
      </c>
      <c r="I889" s="160">
        <f>IF(Model!I675+Model!I676-Model!I674-I837+I785&gt;0,(1-'Assumptions (Wind)'!H28)*(Model!I675+Model!I676-Model!I674-I837+I785)+I837-I732+I733,Model!I675+Model!I676-Model!I674+I785-I732+I733)</f>
        <v>0</v>
      </c>
      <c r="J889" s="160">
        <f>IF(Model!J675+Model!J676-Model!J674-J837+J785&gt;0,(1-'Assumptions (Wind)'!I28)*(Model!J675+Model!J676-Model!J674-J837+J785)+J837-J732+J733,Model!J675+Model!J676-Model!J674+J785-J732+J733)</f>
        <v>0</v>
      </c>
      <c r="K889" s="160">
        <f>IF(Model!K675+Model!K676-Model!K674-K837+K785&gt;0,(1-'Assumptions (Wind)'!J28)*(Model!K675+Model!K676-Model!K674-K837+K785)+K837-K732+K733,Model!K675+Model!K676-Model!K674+K785-K732+K733)</f>
        <v>0</v>
      </c>
      <c r="L889" s="160">
        <f>IF(Model!L675+Model!L676-Model!L674-L837+L785&gt;0,(1-'Assumptions (Wind)'!K28)*(Model!L675+Model!L676-Model!L674-L837+L785)+L837-L732+L733,Model!L675+Model!L676-Model!L674+L785-L732+L733)</f>
        <v>0</v>
      </c>
      <c r="M889" s="160">
        <f>IF(Model!M675+Model!M676-Model!M674-M837+M785&gt;0,(1-'Assumptions (Wind)'!L28)*(Model!M675+Model!M676-Model!M674-M837+M785)+M837-M732+M733,Model!M675+Model!M676-Model!M674+M785-M732+M733)</f>
        <v>0</v>
      </c>
      <c r="N889" s="160">
        <f>IF(Model!N675+Model!N676-Model!N674-N837+N785&gt;0,(1-'Assumptions (Wind)'!M28)*(Model!N675+Model!N676-Model!N674-N837+N785)+N837-N732+N733,Model!N675+Model!N676-Model!N674+N785-N732+N733)</f>
        <v>0</v>
      </c>
      <c r="O889" s="160">
        <f>IF(Model!O675+Model!O676-Model!O674-O837+O785&gt;0,(1-'Assumptions (Wind)'!N28)*(Model!O675+Model!O676-Model!O674-O837+O785)+O837-O732+O733,Model!O675+Model!O676-Model!O674+O785-O732+O733)</f>
        <v>0</v>
      </c>
      <c r="P889" s="160">
        <f>IF(Model!P675+Model!P676-Model!P674-P837+P785&gt;0,(1-'Assumptions (Wind)'!O28)*(Model!P675+Model!P676-Model!P674-P837+P785)+P837-P732+P733,Model!P675+Model!P676-Model!P674+P785-P732+P733)</f>
        <v>0</v>
      </c>
      <c r="Q889" s="160">
        <f>IF(Model!Q675+Model!Q676-Model!Q674-Q837+Q785&gt;0,(1-'Assumptions (Wind)'!P28)*(Model!Q675+Model!Q676-Model!Q674-Q837+Q785)+Q837-Q732+Q733,Model!Q675+Model!Q676-Model!Q674+Q785-Q732+Q733)</f>
        <v>0</v>
      </c>
      <c r="R889" s="160">
        <f>IF(Model!R675+Model!R676-Model!R674-R837+R785&gt;0,(1-'Assumptions (Wind)'!Q28)*(Model!R675+Model!R676-Model!R674-R837+R785)+R837-R732+R733,Model!R675+Model!R676-Model!R674+R785-R732+R733)</f>
        <v>0</v>
      </c>
      <c r="S889" s="160">
        <f>IF(Model!S675+Model!S676-Model!S674-S837+S785&gt;0,(1-'Assumptions (Wind)'!R28)*(Model!S675+Model!S676-Model!S674-S837+S785)+S837-S732+S733,Model!S675+Model!S676-Model!S674+S785-S732+S733)</f>
        <v>0</v>
      </c>
      <c r="T889" s="160">
        <f>IF(Model!T675+Model!T676-Model!T674-T837+T785&gt;0,(1-'Assumptions (Wind)'!S28)*(Model!T675+Model!T676-Model!T674-T837+T785)+T837-T732+T733,Model!T675+Model!T676-Model!T674+T785-T732+T733)</f>
        <v>0</v>
      </c>
      <c r="U889" s="160">
        <f>IF(Model!U675+Model!U676-Model!U674-U837+U785&gt;0,(1-'Assumptions (Wind)'!T28)*(Model!U675+Model!U676-Model!U674-U837+U785)+U837-U732+U733,Model!U675+Model!U676-Model!U674+U785-U732+U733)</f>
        <v>0</v>
      </c>
      <c r="V889" s="160">
        <f>IF(Model!V675+Model!V676-Model!V674-V837+V785&gt;0,(1-'Assumptions (Wind)'!U28)*(Model!V675+Model!V676-Model!V674-V837+V785)+V837-V732+V733,Model!V675+Model!V676-Model!V674+V785-V732+V733)</f>
        <v>-0.2529564436</v>
      </c>
      <c r="W889" s="160">
        <f>IF(Model!W675+Model!W676-Model!W674-W837+W785&gt;0,(1-'Assumptions (Wind)'!V28)*(Model!W675+Model!W676-Model!W674-W837+W785)+W837-W732+W733,Model!W675+Model!W676-Model!W674+W785-W732+W733)</f>
        <v>-0.5049558029</v>
      </c>
      <c r="X889" s="160">
        <f>IF(Model!X675+Model!X676-Model!X674-X837+X785&gt;0,(1-'Assumptions (Wind)'!W28)*(Model!X675+Model!X676-Model!X674-X837+X785)+X837-X732+X733,Model!X675+Model!X676-Model!X674+X785-X732+X733)</f>
        <v>-0.5282413333</v>
      </c>
      <c r="Y889" s="160">
        <f>IF(Model!Y675+Model!Y676-Model!Y674-Y837+Y785&gt;0,(1-'Assumptions (Wind)'!X28)*(Model!Y675+Model!Y676-Model!Y674-Y837+Y785)+Y837-Y732+Y733,Model!Y675+Model!Y676-Model!Y674+Y785-Y732+Y733)</f>
        <v>-0.5501442614</v>
      </c>
      <c r="Z889" s="160">
        <f>IF(Model!Z675+Model!Z676-Model!Z674-Z837+Z785&gt;0,(1-'Assumptions (Wind)'!Y28)*(Model!Z675+Model!Z676-Model!Z674-Z837+Z785)+Z837-Z732+Z733,Model!Z675+Model!Z676-Model!Z674+Z785-Z732+Z733)</f>
        <v>-0.5654983706</v>
      </c>
      <c r="AA889" s="160">
        <f>IF(Model!AA675+Model!AA676-Model!AA674-AA837+AA785&gt;0,(1-'Assumptions (Wind)'!Z28)*(Model!AA675+Model!AA676-Model!AA674-AA837+AA785)+AA837-AA732+AA733,Model!AA675+Model!AA676-Model!AA674+AA785-AA732+AA733)</f>
        <v>-0.577281346</v>
      </c>
      <c r="AB889" s="160">
        <f>IF(Model!AB675+Model!AB676-Model!AB674-AB837+AB785&gt;0,(1-'Assumptions (Wind)'!AA28)*(Model!AB675+Model!AB676-Model!AB674-AB837+AB785)+AB837-AB732+AB733,Model!AB675+Model!AB676-Model!AB674+AB785-AB732+AB733)</f>
        <v>-0.5788957731</v>
      </c>
      <c r="AC889" s="160">
        <f>IF(Model!AC675+Model!AC676-Model!AC674-AC837+AC785&gt;0,(1-'Assumptions (Wind)'!AB28)*(Model!AC675+Model!AC676-Model!AC674-AC837+AC785)+AC837-AC732+AC733,Model!AC675+Model!AC676-Model!AC674+AC785-AC732+AC733)</f>
        <v>-0.5775683077</v>
      </c>
      <c r="AD889" s="160">
        <f>IF(Model!AD675+Model!AD676-Model!AD674-AD837+AD785&gt;0,(1-'Assumptions (Wind)'!AC28)*(Model!AD675+Model!AD676-Model!AD674-AD837+AD785)+AD837-AD732+AD733,Model!AD675+Model!AD676-Model!AD674+AD785-AD732+AD733)</f>
        <v>-0.5731367217</v>
      </c>
      <c r="AE889" s="160">
        <f>IF(Model!AE675+Model!AE676-Model!AE674-AE837+AE785&gt;0,(1-'Assumptions (Wind)'!AD28)*(Model!AE675+Model!AE676-Model!AE674-AE837+AE785)+AE837-AE732+AE733,Model!AE675+Model!AE676-Model!AE674+AE785-AE732+AE733)</f>
        <v>-0.5653703207</v>
      </c>
      <c r="AF889" s="160">
        <f>IF(Model!AF675+Model!AF676-Model!AF674-AF837+AF785&gt;0,(1-'Assumptions (Wind)'!AE28)*(Model!AF675+Model!AF676-Model!AF674-AF837+AF785)+AF837-AF732+AF733,Model!AF675+Model!AF676-Model!AF674+AF785-AF732+AF733)</f>
        <v>-0.5436813831</v>
      </c>
      <c r="AG889" s="160">
        <f>IF(Model!AG675+Model!AG676-Model!AG674-AG837+AG785&gt;0,(1-'Assumptions (Wind)'!AF28)*(Model!AG675+Model!AG676-Model!AG674-AG837+AG785)+AG837-AG732+AG733,Model!AG675+Model!AG676-Model!AG674+AG785-AG732+AG733)</f>
        <v>-0.5232285739</v>
      </c>
      <c r="AH889" s="160">
        <f>IF(Model!AH675+Model!AH676-Model!AH674-AH837+AH785&gt;0,(1-'Assumptions (Wind)'!AG28)*(Model!AH675+Model!AH676-Model!AH674-AH837+AH785)+AH837-AH732+AH733,Model!AH675+Model!AH676-Model!AH674+AH785-AH732+AH733)</f>
        <v>-0.3920010537</v>
      </c>
      <c r="AI889" s="160">
        <f>IF(Model!AI675+Model!AI676-Model!AI674-AI837+AI785&gt;0,(1-'Assumptions (Wind)'!AH28)*(Model!AI675+Model!AI676-Model!AI674-AI837+AI785)+AI837-AI732+AI733,Model!AI675+Model!AI676-Model!AI674+AI785-AI732+AI733)</f>
        <v>-0.2516470695</v>
      </c>
      <c r="AJ889" s="160">
        <f>IF(Model!AJ675+Model!AJ676-Model!AJ674-AJ837+AJ785&gt;0,(1-'Assumptions (Wind)'!AI28)*(Model!AJ675+Model!AJ676-Model!AJ674-AJ837+AJ785)+AJ837-AJ732+AJ733,Model!AJ675+Model!AJ676-Model!AJ674+AJ785-AJ732+AJ733)</f>
        <v>-0.1207761473</v>
      </c>
      <c r="AK889" s="160">
        <f>IF(Model!AK675+Model!AK676-Model!AK674-AK837+AK785&gt;0,(1-'Assumptions (Wind)'!AJ28)*(Model!AK675+Model!AK676-Model!AK674-AK837+AK785)+AK837-AK732+AK733,Model!AK675+Model!AK676-Model!AK674+AK785-AK732+AK733)</f>
        <v>0.005518795036</v>
      </c>
      <c r="AL889" s="160">
        <f>IF(Model!AL675+Model!AL676-Model!AL674-AL837+AL785&gt;0,(1-'Assumptions (Wind)'!AK28)*(Model!AL675+Model!AL676-Model!AL674-AL837+AL785)+AL837-AL732+AL733,Model!AL675+Model!AL676-Model!AL674+AL785-AL732+AL733)</f>
        <v>0.1274913722</v>
      </c>
      <c r="AM889" s="160">
        <f>IF(Model!AM675+Model!AM676-Model!AM674-AM837+AM785&gt;0,(1-'Assumptions (Wind)'!AL28)*(Model!AM675+Model!AM676-Model!AM674-AM837+AM785)+AM837-AM732+AM733,Model!AM675+Model!AM676-Model!AM674+AM785-AM732+AM733)</f>
        <v>0.2490275839</v>
      </c>
      <c r="AN889" s="160">
        <f>IF(Model!AN675+Model!AN676-Model!AN674-AN837+AN785&gt;0,(1-'Assumptions (Wind)'!AM28)*(Model!AN675+Model!AN676-Model!AN674-AN837+AN785)+AN837-AN732+AN733,Model!AN675+Model!AN676-Model!AN674+AN785-AN732+AN733)</f>
        <v>0.3714945908</v>
      </c>
      <c r="AO889" s="160">
        <f>IF(Model!AO675+Model!AO676-Model!AO674-AO837+AO785&gt;0,(1-'Assumptions (Wind)'!AN28)*(Model!AO675+Model!AO676-Model!AO674-AO837+AO785)+AO837-AO732+AO733,Model!AO675+Model!AO676-Model!AO674+AO785-AO732+AO733)</f>
        <v>0.5036407001</v>
      </c>
      <c r="AP889" s="160">
        <f>IF(Model!AP675+Model!AP676-Model!AP674-AP837+AP785&gt;0,(1-'Assumptions (Wind)'!AO28)*(Model!AP675+Model!AP676-Model!AP674-AP837+AP785)+AP837-AP732+AP733,Model!AP675+Model!AP676-Model!AP674+AP785-AP732+AP733)</f>
        <v>0.6551949215</v>
      </c>
      <c r="AQ889" s="160">
        <f>IF(Model!AQ675+Model!AQ676-Model!AQ674-AQ837+AQ785&gt;0,(1-'Assumptions (Wind)'!AP28)*(Model!AQ675+Model!AQ676-Model!AQ674-AQ837+AQ785)+AQ837-AQ732+AQ733,Model!AQ675+Model!AQ676-Model!AQ674+AQ785-AQ732+AQ733)</f>
        <v>0.7907837709</v>
      </c>
      <c r="AR889" s="160">
        <f>IF(Model!AR675+Model!AR676-Model!AR674-AR837+AR785&gt;0,(1-'Assumptions (Wind)'!AQ28)*(Model!AR675+Model!AR676-Model!AR674-AR837+AR785)+AR837-AR732+AR733,Model!AR675+Model!AR676-Model!AR674+AR785-AR732+AR733)</f>
        <v>0.9266908381</v>
      </c>
      <c r="AS889" s="160">
        <f>IF(Model!AS675+Model!AS676-Model!AS674-AS837+AS785&gt;0,(1-'Assumptions (Wind)'!AR28)*(Model!AS675+Model!AS676-Model!AS674-AS837+AS785)+AS837-AS732+AS733,Model!AS675+Model!AS676-Model!AS674+AS785-AS732+AS733)</f>
        <v>1.085471755</v>
      </c>
      <c r="AT889" s="160">
        <f>IF(Model!AT675+Model!AT676-Model!AT674-AT837+AT785&gt;0,(1-'Assumptions (Wind)'!AS28)*(Model!AT675+Model!AT676-Model!AT674-AT837+AT785)+AT837-AT732+AT733,Model!AT675+Model!AT676-Model!AT674+AT785-AT732+AT733)</f>
        <v>1.232976135</v>
      </c>
      <c r="AU889" s="160">
        <f>IF(Model!AU675+Model!AU676-Model!AU674-AU837+AU785&gt;0,(1-'Assumptions (Wind)'!AT28)*(Model!AU675+Model!AU676-Model!AU674-AU837+AU785)+AU837-AU732+AU733,Model!AU675+Model!AU676-Model!AU674+AU785-AU732+AU733)</f>
        <v>1.388585143</v>
      </c>
      <c r="AV889" s="160">
        <f>IF(Model!AV675+Model!AV676-Model!AV674-AV837+AV785&gt;0,(1-'Assumptions (Wind)'!AU28)*(Model!AV675+Model!AV676-Model!AV674-AV837+AV785)+AV837-AV732+AV733,Model!AV675+Model!AV676-Model!AV674+AV785-AV732+AV733)</f>
        <v>1.550995137</v>
      </c>
      <c r="AW889" s="160">
        <f>IF(Model!AW675+Model!AW676-Model!AW674-AW837+AW785&gt;0,(1-'Assumptions (Wind)'!AV28)*(Model!AW675+Model!AW676-Model!AW674-AW837+AW785)+AW837-AW732+AW733,Model!AW675+Model!AW676-Model!AW674+AW785-AW732+AW733)</f>
        <v>1.736338794</v>
      </c>
      <c r="AX889" s="160">
        <f>IF(Model!AX675+Model!AX676-Model!AX674-AX837+AX785&gt;0,(1-'Assumptions (Wind)'!AW28)*(Model!AX675+Model!AX676-Model!AX674-AX837+AX785)+AX837-AX732+AX733,Model!AX675+Model!AX676-Model!AX674+AX785-AX732+AX733)</f>
        <v>1.646477628</v>
      </c>
      <c r="AY889" s="160">
        <f>IF(Model!AY675+Model!AY676-Model!AY674-AY837+AY785&gt;0,(1-'Assumptions (Wind)'!AX28)*(Model!AY675+Model!AY676-Model!AY674-AY837+AY785)+AY837-AY732+AY733,Model!AY675+Model!AY676-Model!AY674+AY785-AY732+AY733)</f>
        <v>1.62141623</v>
      </c>
      <c r="AZ889" s="160">
        <f>IF(Model!AZ675+Model!AZ676-Model!AZ674-AZ837+AZ785&gt;0,(1-'Assumptions (Wind)'!AY28)*(Model!AZ675+Model!AZ676-Model!AZ674-AZ837+AZ785)+AZ837-AZ732+AZ733,Model!AZ675+Model!AZ676-Model!AZ674+AZ785-AZ732+AZ733)</f>
        <v>2.365967339</v>
      </c>
      <c r="BA889" s="160">
        <f>IF(Model!BA675+Model!BA676-Model!BA674-BA837+BA785&gt;0,(1-'Assumptions (Wind)'!AZ28)*(Model!BA675+Model!BA676-Model!BA674-BA837+BA785)+BA837-BA732+BA733,Model!BA675+Model!BA676-Model!BA674+BA785-BA732+BA733)</f>
        <v>3.100933098</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v>
      </c>
      <c r="F890" s="160">
        <f>IF(Model!F675+Model!F676-Model!F674-F837+F785&gt;0,'Assumptions (Wind)'!E28*(Model!F675+Model!F676-Model!F674-F837+F785)-'Assumptions (Wind)'!E29*Model!F673/10^3,-'Assumptions (Wind)'!E29*Model!F673/10^3)</f>
        <v>0</v>
      </c>
      <c r="G890" s="160">
        <f>IF(Model!G675+Model!G676-Model!G674-G837+G785&gt;0,'Assumptions (Wind)'!F28*(Model!G675+Model!G676-Model!G674-G837+G785)-'Assumptions (Wind)'!F29*Model!G673/10^3,-'Assumptions (Wind)'!F29*Model!G673/10^3)</f>
        <v>0</v>
      </c>
      <c r="H890" s="160">
        <f>IF(Model!H675+Model!H676-Model!H674-H837+H785&gt;0,'Assumptions (Wind)'!G28*(Model!H675+Model!H676-Model!H674-H837+H785)-'Assumptions (Wind)'!G29*Model!H673/10^3,-'Assumptions (Wind)'!G29*Model!H673/10^3)</f>
        <v>0</v>
      </c>
      <c r="I890" s="160">
        <f>IF(Model!I675+Model!I676-Model!I674-I837+I785&gt;0,'Assumptions (Wind)'!H28*(Model!I675+Model!I676-Model!I674-I837+I785)-'Assumptions (Wind)'!H29*Model!I673/10^3,-'Assumptions (Wind)'!H29*Model!I673/10^3)</f>
        <v>0</v>
      </c>
      <c r="J890" s="160">
        <f>IF(Model!J675+Model!J676-Model!J674-J837+J785&gt;0,'Assumptions (Wind)'!I28*(Model!J675+Model!J676-Model!J674-J837+J785)-'Assumptions (Wind)'!I29*Model!J673/10^3,-'Assumptions (Wind)'!I29*Model!J673/10^3)</f>
        <v>0</v>
      </c>
      <c r="K890" s="160">
        <f>IF(Model!K675+Model!K676-Model!K674-K837+K785&gt;0,'Assumptions (Wind)'!J28*(Model!K675+Model!K676-Model!K674-K837+K785)-'Assumptions (Wind)'!J29*Model!K673/10^3,-'Assumptions (Wind)'!J29*Model!K673/10^3)</f>
        <v>0</v>
      </c>
      <c r="L890" s="160">
        <f>IF(Model!L675+Model!L676-Model!L674-L837+L785&gt;0,'Assumptions (Wind)'!K28*(Model!L675+Model!L676-Model!L674-L837+L785)-'Assumptions (Wind)'!K29*Model!L673/10^3,-'Assumptions (Wind)'!K29*Model!L673/10^3)</f>
        <v>0</v>
      </c>
      <c r="M890" s="160">
        <f>IF(Model!M675+Model!M676-Model!M674-M837+M785&gt;0,'Assumptions (Wind)'!L28*(Model!M675+Model!M676-Model!M674-M837+M785)-'Assumptions (Wind)'!L29*Model!M673/10^3,-'Assumptions (Wind)'!L29*Model!M673/10^3)</f>
        <v>0</v>
      </c>
      <c r="N890" s="160">
        <f>IF(Model!N675+Model!N676-Model!N674-N837+N785&gt;0,'Assumptions (Wind)'!M28*(Model!N675+Model!N676-Model!N674-N837+N785)-'Assumptions (Wind)'!M29*Model!N673/10^3,-'Assumptions (Wind)'!M29*Model!N673/10^3)</f>
        <v>0</v>
      </c>
      <c r="O890" s="160">
        <f>IF(Model!O675+Model!O676-Model!O674-O837+O785&gt;0,'Assumptions (Wind)'!N28*(Model!O675+Model!O676-Model!O674-O837+O785)-'Assumptions (Wind)'!N29*Model!O673/10^3,-'Assumptions (Wind)'!N29*Model!O673/10^3)</f>
        <v>0</v>
      </c>
      <c r="P890" s="160">
        <f>IF(Model!P675+Model!P676-Model!P674-P837+P785&gt;0,'Assumptions (Wind)'!O28*(Model!P675+Model!P676-Model!P674-P837+P785)-'Assumptions (Wind)'!O29*Model!P673/10^3,-'Assumptions (Wind)'!O29*Model!P673/10^3)</f>
        <v>0</v>
      </c>
      <c r="Q890" s="160">
        <f>IF(Model!Q675+Model!Q676-Model!Q674-Q837+Q785&gt;0,'Assumptions (Wind)'!P28*(Model!Q675+Model!Q676-Model!Q674-Q837+Q785)-'Assumptions (Wind)'!P29*Model!Q673/10^3,-'Assumptions (Wind)'!P29*Model!Q673/10^3)</f>
        <v>0</v>
      </c>
      <c r="R890" s="160">
        <f>IF(Model!R675+Model!R676-Model!R674-R837+R785&gt;0,'Assumptions (Wind)'!Q28*(Model!R675+Model!R676-Model!R674-R837+R785)-'Assumptions (Wind)'!Q29*Model!R673/10^3,-'Assumptions (Wind)'!Q29*Model!R673/10^3)</f>
        <v>0</v>
      </c>
      <c r="S890" s="160">
        <f>IF(Model!S675+Model!S676-Model!S674-S837+S785&gt;0,'Assumptions (Wind)'!R28*(Model!S675+Model!S676-Model!S674-S837+S785)-'Assumptions (Wind)'!R29*Model!S673/10^3,-'Assumptions (Wind)'!R29*Model!S673/10^3)</f>
        <v>0</v>
      </c>
      <c r="T890" s="160">
        <f>IF(Model!T675+Model!T676-Model!T674-T837+T785&gt;0,'Assumptions (Wind)'!S28*(Model!T675+Model!T676-Model!T674-T837+T785)-'Assumptions (Wind)'!S29*Model!T673/10^3,-'Assumptions (Wind)'!S29*Model!T673/10^3)</f>
        <v>0</v>
      </c>
      <c r="U890" s="160">
        <f>IF(Model!U675+Model!U676-Model!U674-U837+U785&gt;0,'Assumptions (Wind)'!T28*(Model!U675+Model!U676-Model!U674-U837+U785)-'Assumptions (Wind)'!T29*Model!U673/10^3,-'Assumptions (Wind)'!T29*Model!U673/10^3)</f>
        <v>0</v>
      </c>
      <c r="V890" s="160">
        <f>IF(Model!V675+Model!V676-Model!V674-V837+V785&gt;0,'Assumptions (Wind)'!U28*(Model!V675+Model!V676-Model!V674-V837+V785)-'Assumptions (Wind)'!U29*Model!V673/10^3,-'Assumptions (Wind)'!U29*Model!V673/10^3)</f>
        <v>0</v>
      </c>
      <c r="W890" s="160">
        <f>IF(Model!W675+Model!W676-Model!W674-W837+W785&gt;0,'Assumptions (Wind)'!V28*(Model!W675+Model!W676-Model!W674-W837+W785)-'Assumptions (Wind)'!V29*Model!W673/10^3,-'Assumptions (Wind)'!V29*Model!W673/10^3)</f>
        <v>0</v>
      </c>
      <c r="X890" s="160">
        <f>IF(Model!X675+Model!X676-Model!X674-X837+X785&gt;0,'Assumptions (Wind)'!W28*(Model!X675+Model!X676-Model!X674-X837+X785)-'Assumptions (Wind)'!W29*Model!X673/10^3,-'Assumptions (Wind)'!W29*Model!X673/10^3)</f>
        <v>-0.02320731137</v>
      </c>
      <c r="Y890" s="160">
        <f>IF(Model!Y675+Model!Y676-Model!Y674-Y837+Y785&gt;0,'Assumptions (Wind)'!X28*(Model!Y675+Model!Y676-Model!Y674-Y837+Y785)-'Assumptions (Wind)'!X29*Model!Y673/10^3,-'Assumptions (Wind)'!X29*Model!Y673/10^3)</f>
        <v>-0.04733800626</v>
      </c>
      <c r="Z890" s="160">
        <f>IF(Model!Z675+Model!Z676-Model!Z674-Z837+Z785&gt;0,'Assumptions (Wind)'!Y28*(Model!Z675+Model!Z676-Model!Z674-Z837+Z785)-'Assumptions (Wind)'!Y29*Model!Z673/10^3,-'Assumptions (Wind)'!Y29*Model!Z673/10^3)</f>
        <v>-0.07241963969</v>
      </c>
      <c r="AA890" s="160">
        <f>IF(Model!AA675+Model!AA676-Model!AA674-AA837+AA785&gt;0,'Assumptions (Wind)'!Z28*(Model!AA675+Model!AA676-Model!AA674-AA837+AA785)-'Assumptions (Wind)'!Z29*Model!AA673/10^3,-'Assumptions (Wind)'!Z29*Model!AA673/10^3)</f>
        <v>-0.09848049759</v>
      </c>
      <c r="AB890" s="160">
        <f>IF(Model!AB675+Model!AB676-Model!AB674-AB837+AB785&gt;0,'Assumptions (Wind)'!AA28*(Model!AB675+Model!AB676-Model!AB674-AB837+AB785)-'Assumptions (Wind)'!AA29*Model!AB673/10^3,-'Assumptions (Wind)'!AA29*Model!AB673/10^3)</f>
        <v>-0.125549615</v>
      </c>
      <c r="AC890" s="160">
        <f>IF(Model!AC675+Model!AC676-Model!AC674-AC837+AC785&gt;0,'Assumptions (Wind)'!AB28*(Model!AC675+Model!AC676-Model!AC674-AC837+AC785)-'Assumptions (Wind)'!AB29*Model!AC673/10^3,-'Assumptions (Wind)'!AB29*Model!AC673/10^3)</f>
        <v>-0.1536567946</v>
      </c>
      <c r="AD890" s="160">
        <f>IF(Model!AD675+Model!AD676-Model!AD674-AD837+AD785&gt;0,'Assumptions (Wind)'!AC28*(Model!AD675+Model!AD676-Model!AD674-AD837+AD785)-'Assumptions (Wind)'!AC29*Model!AD673/10^3,-'Assumptions (Wind)'!AC29*Model!AD673/10^3)</f>
        <v>-0.1828326259</v>
      </c>
      <c r="AE890" s="160">
        <f>IF(Model!AE675+Model!AE676-Model!AE674-AE837+AE785&gt;0,'Assumptions (Wind)'!AD28*(Model!AE675+Model!AE676-Model!AE674-AE837+AE785)-'Assumptions (Wind)'!AD29*Model!AE673/10^3,-'Assumptions (Wind)'!AD29*Model!AE673/10^3)</f>
        <v>-0.2131085046</v>
      </c>
      <c r="AF890" s="160">
        <f>IF(Model!AF675+Model!AF676-Model!AF674-AF837+AF785&gt;0,'Assumptions (Wind)'!AE28*(Model!AF675+Model!AF676-Model!AF674-AF837+AF785)-'Assumptions (Wind)'!AE29*Model!AF673/10^3,-'Assumptions (Wind)'!AE29*Model!AF673/10^3)</f>
        <v>-0.2445166528</v>
      </c>
      <c r="AG890" s="160">
        <f>IF(Model!AG675+Model!AG676-Model!AG674-AG837+AG785&gt;0,'Assumptions (Wind)'!AF28*(Model!AG675+Model!AG676-Model!AG674-AG837+AG785)-'Assumptions (Wind)'!AF29*Model!AG673/10^3,-'Assumptions (Wind)'!AF29*Model!AG673/10^3)</f>
        <v>-0.277090139</v>
      </c>
      <c r="AH890" s="160">
        <f>IF(Model!AH675+Model!AH676-Model!AH674-AH837+AH785&gt;0,'Assumptions (Wind)'!AG28*(Model!AH675+Model!AH676-Model!AH674-AH837+AH785)-'Assumptions (Wind)'!AG29*Model!AH673/10^3,-'Assumptions (Wind)'!AG29*Model!AH673/10^3)</f>
        <v>-0.3108628996</v>
      </c>
      <c r="AI890" s="160">
        <f>IF(Model!AI675+Model!AI676-Model!AI674-AI837+AI785&gt;0,'Assumptions (Wind)'!AH28*(Model!AI675+Model!AI676-Model!AI674-AI837+AI785)-'Assumptions (Wind)'!AH29*Model!AI673/10^3,-'Assumptions (Wind)'!AH29*Model!AI673/10^3)</f>
        <v>-0.3458697599</v>
      </c>
      <c r="AJ890" s="160">
        <f>IF(Model!AJ675+Model!AJ676-Model!AJ674-AJ837+AJ785&gt;0,'Assumptions (Wind)'!AI28*(Model!AJ675+Model!AJ676-Model!AJ674-AJ837+AJ785)-'Assumptions (Wind)'!AI29*Model!AJ673/10^3,-'Assumptions (Wind)'!AI29*Model!AJ673/10^3)</f>
        <v>-0.3821464563</v>
      </c>
      <c r="AK890" s="160">
        <f>IF(Model!AK675+Model!AK676-Model!AK674-AK837+AK785&gt;0,'Assumptions (Wind)'!AJ28*(Model!AK675+Model!AK676-Model!AK674-AK837+AK785)-'Assumptions (Wind)'!AJ29*Model!AK673/10^3,-'Assumptions (Wind)'!AJ29*Model!AK673/10^3)</f>
        <v>-0.4126071816</v>
      </c>
      <c r="AL890" s="160">
        <f>IF(Model!AL675+Model!AL676-Model!AL674-AL837+AL785&gt;0,'Assumptions (Wind)'!AK28*(Model!AL675+Model!AL676-Model!AL674-AL837+AL785)-'Assumptions (Wind)'!AK29*Model!AL673/10^3,-'Assumptions (Wind)'!AK29*Model!AL673/10^3)</f>
        <v>-0.4199986464</v>
      </c>
      <c r="AM890" s="160">
        <f>IF(Model!AM675+Model!AM676-Model!AM674-AM837+AM785&gt;0,'Assumptions (Wind)'!AL28*(Model!AM675+Model!AM676-Model!AM674-AM837+AM785)-'Assumptions (Wind)'!AL29*Model!AM673/10^3,-'Assumptions (Wind)'!AL29*Model!AM673/10^3)</f>
        <v>-0.429442571</v>
      </c>
      <c r="AN890" s="160">
        <f>IF(Model!AN675+Model!AN676-Model!AN674-AN837+AN785&gt;0,'Assumptions (Wind)'!AM28*(Model!AN675+Model!AN676-Model!AN674-AN837+AN785)-'Assumptions (Wind)'!AM29*Model!AN673/10^3,-'Assumptions (Wind)'!AM29*Model!AN673/10^3)</f>
        <v>-0.4402122055</v>
      </c>
      <c r="AO890" s="160">
        <f>IF(Model!AO675+Model!AO676-Model!AO674-AO837+AO785&gt;0,'Assumptions (Wind)'!AN28*(Model!AO675+Model!AO676-Model!AO674-AO837+AO785)-'Assumptions (Wind)'!AN29*Model!AO673/10^3,-'Assumptions (Wind)'!AN29*Model!AO673/10^3)</f>
        <v>-0.4498539145</v>
      </c>
      <c r="AP890" s="160">
        <f>IF(Model!AP675+Model!AP676-Model!AP674-AP837+AP785&gt;0,'Assumptions (Wind)'!AO28*(Model!AP675+Model!AP676-Model!AP674-AP837+AP785)-'Assumptions (Wind)'!AO29*Model!AP673/10^3,-'Assumptions (Wind)'!AO29*Model!AP673/10^3)</f>
        <v>-0.4553674094</v>
      </c>
      <c r="AQ890" s="160">
        <f>IF(Model!AQ675+Model!AQ676-Model!AQ674-AQ837+AQ785&gt;0,'Assumptions (Wind)'!AP28*(Model!AQ675+Model!AQ676-Model!AQ674-AQ837+AQ785)-'Assumptions (Wind)'!AP29*Model!AQ673/10^3,-'Assumptions (Wind)'!AP29*Model!AQ673/10^3)</f>
        <v>-0.4663684334</v>
      </c>
      <c r="AR890" s="160">
        <f>IF(Model!AR675+Model!AR676-Model!AR674-AR837+AR785&gt;0,'Assumptions (Wind)'!AQ28*(Model!AR675+Model!AR676-Model!AR674-AR837+AR785)-'Assumptions (Wind)'!AQ29*Model!AR673/10^3,-'Assumptions (Wind)'!AQ29*Model!AR673/10^3)</f>
        <v>-0.4782744517</v>
      </c>
      <c r="AS890" s="160">
        <f>IF(Model!AS675+Model!AS676-Model!AS674-AS837+AS785&gt;0,'Assumptions (Wind)'!AR28*(Model!AS675+Model!AS676-Model!AS674-AS837+AS785)-'Assumptions (Wind)'!AR29*Model!AS673/10^3,-'Assumptions (Wind)'!AR29*Model!AS673/10^3)</f>
        <v>-0.4855996728</v>
      </c>
      <c r="AT890" s="160">
        <f>IF(Model!AT675+Model!AT676-Model!AT674-AT837+AT785&gt;0,'Assumptions (Wind)'!AS28*(Model!AT675+Model!AT676-Model!AT674-AT837+AT785)-'Assumptions (Wind)'!AS29*Model!AT673/10^3,-'Assumptions (Wind)'!AS29*Model!AT673/10^3)</f>
        <v>-0.4976063932</v>
      </c>
      <c r="AU890" s="160">
        <f>IF(Model!AU675+Model!AU676-Model!AU674-AU837+AU785&gt;0,'Assumptions (Wind)'!AT28*(Model!AU675+Model!AU676-Model!AU674-AU837+AU785)-'Assumptions (Wind)'!AT29*Model!AU673/10^3,-'Assumptions (Wind)'!AT29*Model!AU673/10^3)</f>
        <v>-0.5090384203</v>
      </c>
      <c r="AV890" s="160">
        <f>IF(Model!AV675+Model!AV676-Model!AV674-AV837+AV785&gt;0,'Assumptions (Wind)'!AU28*(Model!AV675+Model!AV676-Model!AV674-AV837+AV785)-'Assumptions (Wind)'!AU29*Model!AV673/10^3,-'Assumptions (Wind)'!AU29*Model!AV673/10^3)</f>
        <v>-0.5205489914</v>
      </c>
      <c r="AW890" s="160">
        <f>IF(Model!AW675+Model!AW676-Model!AW674-AW837+AW785&gt;0,'Assumptions (Wind)'!AV28*(Model!AW675+Model!AW676-Model!AW674-AW837+AW785)-'Assumptions (Wind)'!AV29*Model!AW673/10^3,-'Assumptions (Wind)'!AV29*Model!AW673/10^3)</f>
        <v>-0.5276806575</v>
      </c>
      <c r="AX890" s="160">
        <f>IF(Model!AX675+Model!AX676-Model!AX674-AX837+AX785&gt;0,'Assumptions (Wind)'!AW28*(Model!AX675+Model!AX676-Model!AX674-AX837+AX785)-'Assumptions (Wind)'!AW29*Model!AX673/10^3,-'Assumptions (Wind)'!AW29*Model!AX673/10^3)</f>
        <v>-0.5380629191</v>
      </c>
      <c r="AY890" s="160">
        <f>IF(Model!AY675+Model!AY676-Model!AY674-AY837+AY785&gt;0,'Assumptions (Wind)'!AX28*(Model!AY675+Model!AY676-Model!AY674-AY837+AY785)-'Assumptions (Wind)'!AX29*Model!AY673/10^3,-'Assumptions (Wind)'!AX29*Model!AY673/10^3)</f>
        <v>-0.5322699693</v>
      </c>
      <c r="AZ890" s="160">
        <f>IF(Model!AZ675+Model!AZ676-Model!AZ674-AZ837+AZ785&gt;0,'Assumptions (Wind)'!AY28*(Model!AZ675+Model!AZ676-Model!AZ674-AZ837+AZ785)-'Assumptions (Wind)'!AY29*Model!AZ673/10^3,-'Assumptions (Wind)'!AY29*Model!AZ673/10^3)</f>
        <v>-0.5986232991</v>
      </c>
      <c r="BA890" s="160">
        <f>IF(Model!BA675+Model!BA676-Model!BA674-BA837+BA785&gt;0,'Assumptions (Wind)'!AZ28*(Model!BA675+Model!BA676-Model!BA674-BA837+BA785)-'Assumptions (Wind)'!AZ29*Model!BA673/10^3,-'Assumptions (Wind)'!AZ29*Model!BA673/10^3)</f>
        <v>-0.7136750556</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v>
      </c>
      <c r="T891" s="247">
        <f>'Assumptions (Wind)'!$V$27*T677/1000000000</f>
        <v>0</v>
      </c>
      <c r="U891" s="247">
        <f>'Assumptions (Wind)'!$V$27*U677/1000000000</f>
        <v>0</v>
      </c>
      <c r="V891" s="247">
        <f>'Assumptions (Wind)'!$V$27*V677/1000000000</f>
        <v>0</v>
      </c>
      <c r="W891" s="247">
        <f>'Assumptions (Wind)'!$V$27*W677/1000000000</f>
        <v>0</v>
      </c>
      <c r="X891" s="247">
        <f>'Assumptions (Wind)'!$V$27*X677/1000000000</f>
        <v>0.4477661125</v>
      </c>
      <c r="Y891" s="247">
        <f>'Assumptions (Wind)'!$V$27*Y677/1000000000</f>
        <v>0.4477661125</v>
      </c>
      <c r="Z891" s="247">
        <f>'Assumptions (Wind)'!$V$27*Z677/1000000000</f>
        <v>0.4477661125</v>
      </c>
      <c r="AA891" s="247">
        <f>'Assumptions (Wind)'!$V$27*AA677/1000000000</f>
        <v>0.4477661125</v>
      </c>
      <c r="AB891" s="247">
        <f>'Assumptions (Wind)'!$V$27*AB677/1000000000</f>
        <v>0.4477661125</v>
      </c>
      <c r="AC891" s="247">
        <f>'Assumptions (Wind)'!$V$27*AC677/1000000000</f>
        <v>0.4477661125</v>
      </c>
      <c r="AD891" s="247">
        <f>'Assumptions (Wind)'!$V$27*AD677/1000000000</f>
        <v>0.4477661125</v>
      </c>
      <c r="AE891" s="247">
        <f>'Assumptions (Wind)'!$V$27*AE677/1000000000</f>
        <v>0.4477661125</v>
      </c>
      <c r="AF891" s="247">
        <f>'Assumptions (Wind)'!$V$27*AF677/1000000000</f>
        <v>0.4477661125</v>
      </c>
      <c r="AG891" s="247">
        <f>'Assumptions (Wind)'!$V$27*AG677/1000000000</f>
        <v>0.4477661125</v>
      </c>
      <c r="AH891" s="247">
        <f>'Assumptions (Wind)'!$V$27*AH677/1000000000</f>
        <v>0.4477661125</v>
      </c>
      <c r="AI891" s="247">
        <f>'Assumptions (Wind)'!$V$27*AI677/1000000000</f>
        <v>0.4477661125</v>
      </c>
      <c r="AJ891" s="247">
        <f>'Assumptions (Wind)'!$V$27*AJ677/1000000000</f>
        <v>0.4477661125</v>
      </c>
      <c r="AK891" s="247">
        <f>'Assumptions (Wind)'!$V$27*AK677/1000000000</f>
        <v>0.4477661125</v>
      </c>
      <c r="AL891" s="247">
        <f>'Assumptions (Wind)'!$V$27*AL677/1000000000</f>
        <v>0.4477661125</v>
      </c>
      <c r="AM891" s="247">
        <f>'Assumptions (Wind)'!$V$27*AM677/1000000000</f>
        <v>0.4477661125</v>
      </c>
      <c r="AN891" s="247">
        <f>'Assumptions (Wind)'!$V$27*AN677/1000000000</f>
        <v>0.4477661125</v>
      </c>
      <c r="AO891" s="247">
        <f>'Assumptions (Wind)'!$V$27*AO677/1000000000</f>
        <v>0.4477661125</v>
      </c>
      <c r="AP891" s="247">
        <f>'Assumptions (Wind)'!$V$27*AP677/1000000000</f>
        <v>0.4477661125</v>
      </c>
      <c r="AQ891" s="247">
        <f>'Assumptions (Wind)'!$V$27*AQ677/1000000000</f>
        <v>0.4477661125</v>
      </c>
      <c r="AR891" s="247">
        <f>'Assumptions (Wind)'!$V$27*AR677/1000000000</f>
        <v>0.4477661125</v>
      </c>
      <c r="AS891" s="247">
        <f>'Assumptions (Wind)'!$V$27*AS677/1000000000</f>
        <v>0.4477661125</v>
      </c>
      <c r="AT891" s="247">
        <f>'Assumptions (Wind)'!$V$27*AT677/1000000000</f>
        <v>0.4477661125</v>
      </c>
      <c r="AU891" s="247">
        <f>'Assumptions (Wind)'!$V$27*AU677/1000000000</f>
        <v>0.4477661125</v>
      </c>
      <c r="AV891" s="247">
        <f>'Assumptions (Wind)'!$V$27*AV677/1000000000</f>
        <v>0.4477661125</v>
      </c>
      <c r="AW891" s="247">
        <f>'Assumptions (Wind)'!$V$27*AW677/1000000000</f>
        <v>0.4477661125</v>
      </c>
      <c r="AX891" s="247">
        <f>'Assumptions (Wind)'!$V$27*AX677/1000000000</f>
        <v>0.4477661125</v>
      </c>
      <c r="AY891" s="247">
        <f>'Assumptions (Wind)'!$V$27*AY677/1000000000</f>
        <v>0.4477661125</v>
      </c>
      <c r="AZ891" s="247">
        <f>'Assumptions (Wind)'!$V$27*AZ677/1000000000</f>
        <v>0.895532225</v>
      </c>
      <c r="BA891" s="247">
        <f>'Assumptions (Wind)'!$V$27*BA677/1000000000</f>
        <v>0.895532225</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0</v>
      </c>
      <c r="AM895" s="252">
        <f>'Assumptions (Solar)'!AL51</f>
        <v>0</v>
      </c>
      <c r="AN895" s="252">
        <f>'Assumptions (Solar)'!AM51</f>
        <v>0</v>
      </c>
      <c r="AO895" s="252">
        <f>'Assumptions (Solar)'!AN51</f>
        <v>0</v>
      </c>
      <c r="AP895" s="252">
        <f>'Assumptions (Solar)'!AO51</f>
        <v>0</v>
      </c>
      <c r="AQ895" s="252">
        <f>'Assumptions (Solar)'!AP51</f>
        <v>0</v>
      </c>
      <c r="AR895" s="252">
        <f>'Assumptions (Solar)'!AQ51</f>
        <v>12</v>
      </c>
      <c r="AS895" s="252">
        <f>'Assumptions (Solar)'!AR51</f>
        <v>2.1</v>
      </c>
      <c r="AT895" s="252">
        <f>'Assumptions (Solar)'!AS51</f>
        <v>6</v>
      </c>
      <c r="AU895" s="252">
        <f>'Assumptions (Solar)'!AT51</f>
        <v>81</v>
      </c>
      <c r="AV895" s="252">
        <f>'Assumptions (Solar)'!AU51</f>
        <v>0</v>
      </c>
      <c r="AW895" s="252">
        <f>'Assumptions (Solar)'!AV51</f>
        <v>0</v>
      </c>
      <c r="AX895" s="253">
        <f>'Assumptions (Solar)'!AW51</f>
        <v>135390.817</v>
      </c>
      <c r="AY895" s="253">
        <f>'Assumptions (Solar)'!AX51</f>
        <v>135390.817</v>
      </c>
      <c r="AZ895" s="253">
        <f>'Assumptions (Solar)'!AY51</f>
        <v>135390.817</v>
      </c>
      <c r="BA895" s="253">
        <f>'Assumptions (Solar)'!AZ51</f>
        <v>135390.817</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182.1</v>
      </c>
      <c r="Y896" s="167">
        <f>X896-'Assumptions (Solar)'!X51+X902</f>
        <v>135572.917</v>
      </c>
      <c r="Z896" s="167">
        <f>Y896-'Assumptions (Solar)'!Y51+Y902</f>
        <v>270963.7341</v>
      </c>
      <c r="AA896" s="167">
        <f>Z896-'Assumptions (Solar)'!Z51+Z902</f>
        <v>406354.5511</v>
      </c>
      <c r="AB896" s="167">
        <f>AA896-'Assumptions (Solar)'!AA51+AA902</f>
        <v>541745.3682</v>
      </c>
      <c r="AC896" s="167">
        <f>AB896-'Assumptions (Solar)'!AB51+AB902</f>
        <v>677136.1852</v>
      </c>
      <c r="AD896" s="167">
        <f>AC896-'Assumptions (Solar)'!AC51+AC902</f>
        <v>812527.0022</v>
      </c>
      <c r="AE896" s="167">
        <f>AD896-'Assumptions (Solar)'!AD51+AD902</f>
        <v>947917.8193</v>
      </c>
      <c r="AF896" s="167">
        <f>AE896-'Assumptions (Solar)'!AE51+AE902</f>
        <v>1083308.636</v>
      </c>
      <c r="AG896" s="167">
        <f>AF896-'Assumptions (Solar)'!AF51+AF902</f>
        <v>1218699.453</v>
      </c>
      <c r="AH896" s="167">
        <f>AG896-'Assumptions (Solar)'!AG51+AG902</f>
        <v>1354090.27</v>
      </c>
      <c r="AI896" s="167">
        <f>AH896-'Assumptions (Solar)'!AH51+AH902</f>
        <v>1489481.087</v>
      </c>
      <c r="AJ896" s="167">
        <f>AI896-'Assumptions (Solar)'!AI51+AI902</f>
        <v>1624871.904</v>
      </c>
      <c r="AK896" s="167">
        <f>AJ896-'Assumptions (Solar)'!AJ51+AJ902</f>
        <v>1760262.722</v>
      </c>
      <c r="AL896" s="167">
        <f>AK896-'Assumptions (Solar)'!AK51+AK902</f>
        <v>1895653.539</v>
      </c>
      <c r="AM896" s="167">
        <f>AL896-'Assumptions (Solar)'!AL51+AL902</f>
        <v>2031044.356</v>
      </c>
      <c r="AN896" s="167">
        <f>AM896-'Assumptions (Solar)'!AM51+AM902</f>
        <v>2166435.173</v>
      </c>
      <c r="AO896" s="167">
        <f>AN896-'Assumptions (Solar)'!AN51+AN902</f>
        <v>2301825.99</v>
      </c>
      <c r="AP896" s="167">
        <f>AO896-'Assumptions (Solar)'!AO51+AO902</f>
        <v>2437216.807</v>
      </c>
      <c r="AQ896" s="167">
        <f>AP896-'Assumptions (Solar)'!AP51+AP902</f>
        <v>2572607.624</v>
      </c>
      <c r="AR896" s="167">
        <f>AQ896-'Assumptions (Solar)'!AQ51+AQ902</f>
        <v>2707986.441</v>
      </c>
      <c r="AS896" s="167">
        <f>AR896-'Assumptions (Solar)'!AR51+AR902</f>
        <v>2843387.158</v>
      </c>
      <c r="AT896" s="167">
        <f>AS896-'Assumptions (Solar)'!AS51+AS902</f>
        <v>2978774.075</v>
      </c>
      <c r="AU896" s="167">
        <f>AT896-'Assumptions (Solar)'!AT51+AT902</f>
        <v>3114089.892</v>
      </c>
      <c r="AV896" s="167">
        <f>AU896-'Assumptions (Solar)'!AU51+AU902</f>
        <v>3249561.709</v>
      </c>
      <c r="AW896" s="167">
        <f>AV896-'Assumptions (Solar)'!AV51+AV902</f>
        <v>3384952.526</v>
      </c>
      <c r="AX896" s="167">
        <f>AW896-'Assumptions (Solar)'!AW51+AW902</f>
        <v>3384952.526</v>
      </c>
      <c r="AY896" s="167">
        <f>AX896-'Assumptions (Solar)'!AX51+AX902</f>
        <v>3520343.343</v>
      </c>
      <c r="AZ896" s="167">
        <f>AY896-'Assumptions (Solar)'!AY51+AY902</f>
        <v>3655734.16</v>
      </c>
      <c r="BA896" s="167">
        <f>AZ896-'Assumptions (Solar)'!AZ51+AZ902</f>
        <v>3791124.977</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0.0</v>
      </c>
      <c r="M897" s="151">
        <v>0.0</v>
      </c>
      <c r="N897" s="151">
        <v>0.0</v>
      </c>
      <c r="O897" s="151">
        <v>0.0</v>
      </c>
      <c r="P897" s="151">
        <v>0.0</v>
      </c>
      <c r="Q897" s="151">
        <v>0.0</v>
      </c>
      <c r="R897" s="151">
        <v>12.0</v>
      </c>
      <c r="S897" s="151">
        <v>14.1</v>
      </c>
      <c r="T897" s="151">
        <v>20.1</v>
      </c>
      <c r="U897" s="151">
        <v>101.1</v>
      </c>
      <c r="V897" s="172">
        <f t="shared" ref="V897:W897" si="37">U897+U902</f>
        <v>182.1</v>
      </c>
      <c r="W897" s="172">
        <f t="shared" si="37"/>
        <v>182.1</v>
      </c>
      <c r="X897" s="154">
        <f t="shared" ref="X897:AZ897" si="38">W897+($BA$897-$W$897)/($BA$2-$W$2)</f>
        <v>135572.917</v>
      </c>
      <c r="Y897" s="154">
        <f t="shared" si="38"/>
        <v>270963.7341</v>
      </c>
      <c r="Z897" s="154">
        <f t="shared" si="38"/>
        <v>406354.5511</v>
      </c>
      <c r="AA897" s="154">
        <f t="shared" si="38"/>
        <v>541745.3682</v>
      </c>
      <c r="AB897" s="154">
        <f t="shared" si="38"/>
        <v>677136.1852</v>
      </c>
      <c r="AC897" s="154">
        <f t="shared" si="38"/>
        <v>812527.0022</v>
      </c>
      <c r="AD897" s="154">
        <f t="shared" si="38"/>
        <v>947917.8193</v>
      </c>
      <c r="AE897" s="154">
        <f t="shared" si="38"/>
        <v>1083308.636</v>
      </c>
      <c r="AF897" s="154">
        <f t="shared" si="38"/>
        <v>1218699.453</v>
      </c>
      <c r="AG897" s="154">
        <f t="shared" si="38"/>
        <v>1354090.27</v>
      </c>
      <c r="AH897" s="154">
        <f t="shared" si="38"/>
        <v>1489481.087</v>
      </c>
      <c r="AI897" s="154">
        <f t="shared" si="38"/>
        <v>1624871.904</v>
      </c>
      <c r="AJ897" s="154">
        <f t="shared" si="38"/>
        <v>1760262.722</v>
      </c>
      <c r="AK897" s="154">
        <f t="shared" si="38"/>
        <v>1895653.539</v>
      </c>
      <c r="AL897" s="154">
        <f t="shared" si="38"/>
        <v>2031044.356</v>
      </c>
      <c r="AM897" s="154">
        <f t="shared" si="38"/>
        <v>2166435.173</v>
      </c>
      <c r="AN897" s="154">
        <f t="shared" si="38"/>
        <v>2301825.99</v>
      </c>
      <c r="AO897" s="154">
        <f t="shared" si="38"/>
        <v>2437216.807</v>
      </c>
      <c r="AP897" s="154">
        <f t="shared" si="38"/>
        <v>2572607.624</v>
      </c>
      <c r="AQ897" s="154">
        <f t="shared" si="38"/>
        <v>2707998.441</v>
      </c>
      <c r="AR897" s="154">
        <f t="shared" si="38"/>
        <v>2843389.258</v>
      </c>
      <c r="AS897" s="154">
        <f t="shared" si="38"/>
        <v>2978780.075</v>
      </c>
      <c r="AT897" s="154">
        <f t="shared" si="38"/>
        <v>3114170.892</v>
      </c>
      <c r="AU897" s="154">
        <f t="shared" si="38"/>
        <v>3249561.709</v>
      </c>
      <c r="AV897" s="154">
        <f t="shared" si="38"/>
        <v>3384952.526</v>
      </c>
      <c r="AW897" s="154">
        <f t="shared" si="38"/>
        <v>3520343.343</v>
      </c>
      <c r="AX897" s="154">
        <f t="shared" si="38"/>
        <v>3655734.16</v>
      </c>
      <c r="AY897" s="154">
        <f t="shared" si="38"/>
        <v>3791124.977</v>
      </c>
      <c r="AZ897" s="154">
        <f t="shared" si="38"/>
        <v>3926515.794</v>
      </c>
      <c r="BA897" s="155">
        <f>Inputs!$H$8</f>
        <v>4061906.611</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v>
      </c>
      <c r="M898" s="156">
        <v>0.0</v>
      </c>
      <c r="N898" s="156">
        <v>0.0</v>
      </c>
      <c r="O898" s="156">
        <v>0.0</v>
      </c>
      <c r="P898" s="156">
        <v>0.0</v>
      </c>
      <c r="Q898" s="156">
        <v>0.0</v>
      </c>
      <c r="R898" s="156">
        <v>9.27E-4</v>
      </c>
      <c r="S898" s="156">
        <v>0.026142</v>
      </c>
      <c r="T898" s="156">
        <v>0.033235</v>
      </c>
      <c r="U898" s="156">
        <v>0.204931</v>
      </c>
      <c r="V898" s="157">
        <f t="shared" ref="V898:W898" si="39">if($U$898&gt;0,(V897/$U$897)*$U$898,U$898)</f>
        <v>0.3691190415</v>
      </c>
      <c r="W898" s="157">
        <f t="shared" si="39"/>
        <v>0.3691190415</v>
      </c>
      <c r="X898" s="154">
        <f t="shared" ref="X898:AZ898" si="40">W898+($BA$898-$W$898)/($BA$2-$W$2)</f>
        <v>4.101405576</v>
      </c>
      <c r="Y898" s="154">
        <f t="shared" si="40"/>
        <v>7.833692111</v>
      </c>
      <c r="Z898" s="154">
        <f t="shared" si="40"/>
        <v>11.56597865</v>
      </c>
      <c r="AA898" s="154">
        <f t="shared" si="40"/>
        <v>15.29826518</v>
      </c>
      <c r="AB898" s="154">
        <f t="shared" si="40"/>
        <v>19.03055172</v>
      </c>
      <c r="AC898" s="154">
        <f t="shared" si="40"/>
        <v>22.76283825</v>
      </c>
      <c r="AD898" s="154">
        <f t="shared" si="40"/>
        <v>26.49512478</v>
      </c>
      <c r="AE898" s="154">
        <f t="shared" si="40"/>
        <v>30.22741132</v>
      </c>
      <c r="AF898" s="154">
        <f t="shared" si="40"/>
        <v>33.95969785</v>
      </c>
      <c r="AG898" s="154">
        <f t="shared" si="40"/>
        <v>37.69198439</v>
      </c>
      <c r="AH898" s="154">
        <f t="shared" si="40"/>
        <v>41.42427092</v>
      </c>
      <c r="AI898" s="154">
        <f t="shared" si="40"/>
        <v>45.15655746</v>
      </c>
      <c r="AJ898" s="154">
        <f t="shared" si="40"/>
        <v>48.88884399</v>
      </c>
      <c r="AK898" s="154">
        <f t="shared" si="40"/>
        <v>52.62113053</v>
      </c>
      <c r="AL898" s="154">
        <f t="shared" si="40"/>
        <v>56.35341706</v>
      </c>
      <c r="AM898" s="154">
        <f t="shared" si="40"/>
        <v>60.0857036</v>
      </c>
      <c r="AN898" s="154">
        <f t="shared" si="40"/>
        <v>63.81799013</v>
      </c>
      <c r="AO898" s="154">
        <f t="shared" si="40"/>
        <v>67.55027667</v>
      </c>
      <c r="AP898" s="154">
        <f t="shared" si="40"/>
        <v>71.2825632</v>
      </c>
      <c r="AQ898" s="154">
        <f t="shared" si="40"/>
        <v>75.01484974</v>
      </c>
      <c r="AR898" s="154">
        <f t="shared" si="40"/>
        <v>78.74713627</v>
      </c>
      <c r="AS898" s="154">
        <f t="shared" si="40"/>
        <v>82.47942281</v>
      </c>
      <c r="AT898" s="154">
        <f t="shared" si="40"/>
        <v>86.21170934</v>
      </c>
      <c r="AU898" s="154">
        <f t="shared" si="40"/>
        <v>89.94399588</v>
      </c>
      <c r="AV898" s="154">
        <f t="shared" si="40"/>
        <v>93.67628241</v>
      </c>
      <c r="AW898" s="154">
        <f t="shared" si="40"/>
        <v>97.40856895</v>
      </c>
      <c r="AX898" s="154">
        <f t="shared" si="40"/>
        <v>101.1408555</v>
      </c>
      <c r="AY898" s="154">
        <f t="shared" si="40"/>
        <v>104.873142</v>
      </c>
      <c r="AZ898" s="154">
        <f t="shared" si="40"/>
        <v>108.6054285</v>
      </c>
      <c r="BA898" s="243">
        <f>Inputs!$I$8</f>
        <v>112.3377151</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v>
      </c>
      <c r="M899" s="212">
        <f>M897*('Assumptions (Solar)'!L20*'Assumptions (Solar)'!L27+'Assumptions (Solar)'!L21*'Assumptions (Solar)'!L28)/10^9</f>
        <v>0</v>
      </c>
      <c r="N899" s="212">
        <f>N897*('Assumptions (Solar)'!M20*'Assumptions (Solar)'!M27+'Assumptions (Solar)'!M21*'Assumptions (Solar)'!M28)/10^9</f>
        <v>0</v>
      </c>
      <c r="O899" s="212">
        <f>O897*('Assumptions (Solar)'!N20*'Assumptions (Solar)'!N27+'Assumptions (Solar)'!N21*'Assumptions (Solar)'!N28)/10^9</f>
        <v>0</v>
      </c>
      <c r="P899" s="212">
        <f>P897*('Assumptions (Solar)'!O20*'Assumptions (Solar)'!O27+'Assumptions (Solar)'!O21*'Assumptions (Solar)'!O28)/10^9</f>
        <v>0</v>
      </c>
      <c r="Q899" s="212">
        <f>Q897*('Assumptions (Solar)'!P20*'Assumptions (Solar)'!P27+'Assumptions (Solar)'!P21*'Assumptions (Solar)'!P28)/10^9</f>
        <v>0</v>
      </c>
      <c r="R899" s="212">
        <f>R897*('Assumptions (Solar)'!Q20*'Assumptions (Solar)'!Q27+'Assumptions (Solar)'!Q21*'Assumptions (Solar)'!Q28)/10^9</f>
        <v>0.0002526511746</v>
      </c>
      <c r="S899" s="212">
        <f>S897*('Assumptions (Solar)'!R20*'Assumptions (Solar)'!R27+'Assumptions (Solar)'!R21*'Assumptions (Solar)'!R28)/10^9</f>
        <v>0.0002902527131</v>
      </c>
      <c r="T899" s="212">
        <f>T897*('Assumptions (Solar)'!S20*'Assumptions (Solar)'!S27+'Assumptions (Solar)'!S21*'Assumptions (Solar)'!S28)/10^9</f>
        <v>0.0004085584596</v>
      </c>
      <c r="U899" s="212">
        <f>U897*('Assumptions (Solar)'!T20*'Assumptions (Solar)'!T27+'Assumptions (Solar)'!T21*'Assumptions (Solar)'!T28)/10^9</f>
        <v>0.002043553957</v>
      </c>
      <c r="V899" s="212">
        <f>V897*('Assumptions (Solar)'!U20*'Assumptions (Solar)'!U27+'Assumptions (Solar)'!U21*'Assumptions (Solar)'!U28)/10^9</f>
        <v>0.003363734826</v>
      </c>
      <c r="W899" s="212">
        <f>W897*('Assumptions (Solar)'!V20*'Assumptions (Solar)'!V27+'Assumptions (Solar)'!V21*'Assumptions (Solar)'!V28)/10^9</f>
        <v>0.003319279255</v>
      </c>
      <c r="X899" s="212">
        <f>X897*('Assumptions (Solar)'!W20*'Assumptions (Solar)'!W27+'Assumptions (Solar)'!W21*'Assumptions (Solar)'!W28)/10^9</f>
        <v>2.190291994</v>
      </c>
      <c r="Y899" s="212">
        <f>Y897*('Assumptions (Solar)'!X20*'Assumptions (Solar)'!X27+'Assumptions (Solar)'!X21*'Assumptions (Solar)'!X28)/10^9</f>
        <v>4.285940347</v>
      </c>
      <c r="Z899" s="212">
        <f>Z897*('Assumptions (Solar)'!Y20*'Assumptions (Solar)'!Y27+'Assumptions (Solar)'!Y21*'Assumptions (Solar)'!Y28)/10^9</f>
        <v>6.281636642</v>
      </c>
      <c r="AA899" s="212">
        <f>AA897*('Assumptions (Solar)'!Z20*'Assumptions (Solar)'!Z27+'Assumptions (Solar)'!Z21*'Assumptions (Solar)'!Z28)/10^9</f>
        <v>8.16930668</v>
      </c>
      <c r="AB899" s="212">
        <f>AB897*('Assumptions (Solar)'!AA20*'Assumptions (Solar)'!AA27+'Assumptions (Solar)'!AA21*'Assumptions (Solar)'!AA28)/10^9</f>
        <v>9.941156354</v>
      </c>
      <c r="AC899" s="212">
        <f>AC897*('Assumptions (Solar)'!AB20*'Assumptions (Solar)'!AB27+'Assumptions (Solar)'!AB21*'Assumptions (Solar)'!AB28)/10^9</f>
        <v>11.58687573</v>
      </c>
      <c r="AD899" s="212">
        <f>AD897*('Assumptions (Solar)'!AC20*'Assumptions (Solar)'!AC27+'Assumptions (Solar)'!AC21*'Assumptions (Solar)'!AC28)/10^9</f>
        <v>13.09776498</v>
      </c>
      <c r="AE899" s="212">
        <f>AE897*('Assumptions (Solar)'!AD20*'Assumptions (Solar)'!AD27+'Assumptions (Solar)'!AD21*'Assumptions (Solar)'!AD28)/10^9</f>
        <v>14.46544186</v>
      </c>
      <c r="AF899" s="212">
        <f>AF897*('Assumptions (Solar)'!AE20*'Assumptions (Solar)'!AE27+'Assumptions (Solar)'!AE21*'Assumptions (Solar)'!AE28)/10^9</f>
        <v>15.67737325</v>
      </c>
      <c r="AG899" s="212">
        <f>AG897*('Assumptions (Solar)'!AF20*'Assumptions (Solar)'!AF27+'Assumptions (Solar)'!AF21*'Assumptions (Solar)'!AF28)/10^9</f>
        <v>16.72417474</v>
      </c>
      <c r="AH899" s="212">
        <f>AH897*('Assumptions (Solar)'!AG20*'Assumptions (Solar)'!AG27+'Assumptions (Solar)'!AG21*'Assumptions (Solar)'!AG28)/10^9</f>
        <v>18.58867578</v>
      </c>
      <c r="AI899" s="212">
        <f>AI897*('Assumptions (Solar)'!AH20*'Assumptions (Solar)'!AH27+'Assumptions (Solar)'!AH21*'Assumptions (Solar)'!AH28)/10^9</f>
        <v>20.48868517</v>
      </c>
      <c r="AJ899" s="212">
        <f>AJ897*('Assumptions (Solar)'!AI20*'Assumptions (Solar)'!AI27+'Assumptions (Solar)'!AI21*'Assumptions (Solar)'!AI28)/10^9</f>
        <v>22.42427639</v>
      </c>
      <c r="AK899" s="212">
        <f>AK897*('Assumptions (Solar)'!AJ20*'Assumptions (Solar)'!AJ27+'Assumptions (Solar)'!AJ21*'Assumptions (Solar)'!AJ28)/10^9</f>
        <v>24.39550051</v>
      </c>
      <c r="AL899" s="212">
        <f>AL897*('Assumptions (Solar)'!AK20*'Assumptions (Solar)'!AK27+'Assumptions (Solar)'!AK21*'Assumptions (Solar)'!AK28)/10^9</f>
        <v>26.40238511</v>
      </c>
      <c r="AM899" s="212">
        <f>AM897*('Assumptions (Solar)'!AL20*'Assumptions (Solar)'!AL27+'Assumptions (Solar)'!AL21*'Assumptions (Solar)'!AL28)/10^9</f>
        <v>28.44493304</v>
      </c>
      <c r="AN899" s="212">
        <f>AN897*('Assumptions (Solar)'!AM20*'Assumptions (Solar)'!AM27+'Assumptions (Solar)'!AM21*'Assumptions (Solar)'!AM28)/10^9</f>
        <v>30.52312123</v>
      </c>
      <c r="AO899" s="212">
        <f>AO897*('Assumptions (Solar)'!AN20*'Assumptions (Solar)'!AN27+'Assumptions (Solar)'!AN21*'Assumptions (Solar)'!AN28)/10^9</f>
        <v>32.63689947</v>
      </c>
      <c r="AP899" s="212">
        <f>AP897*('Assumptions (Solar)'!AO20*'Assumptions (Solar)'!AO27+'Assumptions (Solar)'!AO21*'Assumptions (Solar)'!AO28)/10^9</f>
        <v>34.78618906</v>
      </c>
      <c r="AQ899" s="212">
        <f>AQ897*('Assumptions (Solar)'!AP20*'Assumptions (Solar)'!AP27+'Assumptions (Solar)'!AP21*'Assumptions (Solar)'!AP28)/10^9</f>
        <v>36.9708815</v>
      </c>
      <c r="AR899" s="212">
        <f>AR897*('Assumptions (Solar)'!AQ20*'Assumptions (Solar)'!AQ27+'Assumptions (Solar)'!AQ21*'Assumptions (Solar)'!AQ28)/10^9</f>
        <v>39.19083708</v>
      </c>
      <c r="AS899" s="212">
        <f>AS897*('Assumptions (Solar)'!AR20*'Assumptions (Solar)'!AR27+'Assumptions (Solar)'!AR21*'Assumptions (Solar)'!AR28)/10^9</f>
        <v>41.44588344</v>
      </c>
      <c r="AT899" s="212">
        <f>AT897*('Assumptions (Solar)'!AS20*'Assumptions (Solar)'!AS27+'Assumptions (Solar)'!AS21*'Assumptions (Solar)'!AS28)/10^9</f>
        <v>43.73581413</v>
      </c>
      <c r="AU899" s="212">
        <f>AU897*('Assumptions (Solar)'!AT20*'Assumptions (Solar)'!AT27+'Assumptions (Solar)'!AT21*'Assumptions (Solar)'!AT28)/10^9</f>
        <v>46.06038698</v>
      </c>
      <c r="AV899" s="212">
        <f>AV897*('Assumptions (Solar)'!AU20*'Assumptions (Solar)'!AU27+'Assumptions (Solar)'!AU21*'Assumptions (Solar)'!AU28)/10^9</f>
        <v>48.4193226</v>
      </c>
      <c r="AW899" s="212">
        <f>AW897*('Assumptions (Solar)'!AV20*'Assumptions (Solar)'!AV27+'Assumptions (Solar)'!AV21*'Assumptions (Solar)'!AV28)/10^9</f>
        <v>50.81230269</v>
      </c>
      <c r="AX899" s="212">
        <f>AX897*('Assumptions (Solar)'!AW20*'Assumptions (Solar)'!AW27+'Assumptions (Solar)'!AW21*'Assumptions (Solar)'!AW28)/10^9</f>
        <v>53.23896832</v>
      </c>
      <c r="AY899" s="212">
        <f>AY897*('Assumptions (Solar)'!AX20*'Assumptions (Solar)'!AX27+'Assumptions (Solar)'!AX21*'Assumptions (Solar)'!AX28)/10^9</f>
        <v>55.69891822</v>
      </c>
      <c r="AZ899" s="212">
        <f>AZ897*('Assumptions (Solar)'!AY20*'Assumptions (Solar)'!AY27+'Assumptions (Solar)'!AY21*'Assumptions (Solar)'!AY28)/10^9</f>
        <v>58.19170695</v>
      </c>
      <c r="BA899" s="212">
        <f>BA897*('Assumptions (Solar)'!AZ20*'Assumptions (Solar)'!AZ27+'Assumptions (Solar)'!AZ21*'Assumptions (Solar)'!AZ28)/10^9</f>
        <v>60.71684298</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v>
      </c>
      <c r="M900" s="212">
        <f>M898*'Assumptions (Solar)'!L45/10^3</f>
        <v>0</v>
      </c>
      <c r="N900" s="212">
        <f>N898*'Assumptions (Solar)'!M45/10^3</f>
        <v>0</v>
      </c>
      <c r="O900" s="212">
        <f>O898*'Assumptions (Solar)'!N45/10^3</f>
        <v>0</v>
      </c>
      <c r="P900" s="212">
        <f>P898*'Assumptions (Solar)'!O45/10^3</f>
        <v>0</v>
      </c>
      <c r="Q900" s="212">
        <f>Q898*'Assumptions (Solar)'!P45/10^3</f>
        <v>0</v>
      </c>
      <c r="R900" s="212">
        <f>R898*'Assumptions (Solar)'!Q45/10^3</f>
        <v>0.0000554963382</v>
      </c>
      <c r="S900" s="212">
        <f>S898*'Assumptions (Solar)'!R45/10^3</f>
        <v>0.00167491794</v>
      </c>
      <c r="T900" s="212">
        <f>T898*'Assumptions (Solar)'!S45/10^3</f>
        <v>0.0020785169</v>
      </c>
      <c r="U900" s="212">
        <f>U898*'Assumptions (Solar)'!T45/10^3</f>
        <v>0.0131565702</v>
      </c>
      <c r="V900" s="212">
        <f>V898*'Assumptions (Solar)'!U45/10^3</f>
        <v>0.02402595841</v>
      </c>
      <c r="W900" s="212">
        <f>W898*'Assumptions (Solar)'!V45/10^3</f>
        <v>0.02506070244</v>
      </c>
      <c r="X900" s="212">
        <f>X898*'Assumptions (Solar)'!W45/10^3</f>
        <v>0.280569896</v>
      </c>
      <c r="Y900" s="212">
        <f>Y898*'Assumptions (Solar)'!X45/10^3</f>
        <v>0.54083685</v>
      </c>
      <c r="Z900" s="212">
        <f>Z898*'Assumptions (Solar)'!Y45/10^3</f>
        <v>0.811537648</v>
      </c>
      <c r="AA900" s="212">
        <f>AA898*'Assumptions (Solar)'!Z45/10^3</f>
        <v>1.093818923</v>
      </c>
      <c r="AB900" s="212">
        <f>AB898*'Assumptions (Solar)'!AA45/10^3</f>
        <v>1.399061268</v>
      </c>
      <c r="AC900" s="212">
        <f>AC898*'Assumptions (Solar)'!AB45/10^3</f>
        <v>1.700466419</v>
      </c>
      <c r="AD900" s="212">
        <f>AD898*'Assumptions (Solar)'!AC45/10^3</f>
        <v>2.018176312</v>
      </c>
      <c r="AE900" s="212">
        <f>AE898*'Assumptions (Solar)'!AD45/10^3</f>
        <v>2.342910933</v>
      </c>
      <c r="AF900" s="212">
        <f>AF898*'Assumptions (Solar)'!AE45/10^3</f>
        <v>2.680677688</v>
      </c>
      <c r="AG900" s="212">
        <f>AG898*'Assumptions (Solar)'!AF45/10^3</f>
        <v>3.030238039</v>
      </c>
      <c r="AH900" s="212">
        <f>AH898*'Assumptions (Solar)'!AG45/10^3</f>
        <v>3.396757905</v>
      </c>
      <c r="AI900" s="212">
        <f>AI898*'Assumptions (Solar)'!AH45/10^3</f>
        <v>3.761006131</v>
      </c>
      <c r="AJ900" s="212">
        <f>AJ898*'Assumptions (Solar)'!AI45/10^3</f>
        <v>4.133658337</v>
      </c>
      <c r="AK900" s="212">
        <f>AK898*'Assumptions (Solar)'!AJ45/10^3</f>
        <v>4.517132555</v>
      </c>
      <c r="AL900" s="212">
        <f>AL898*'Assumptions (Solar)'!AK45/10^3</f>
        <v>4.918667125</v>
      </c>
      <c r="AM900" s="212">
        <f>AM898*'Assumptions (Solar)'!AL45/10^3</f>
        <v>5.353129067</v>
      </c>
      <c r="AN900" s="212">
        <f>AN898*'Assumptions (Solar)'!AM45/10^3</f>
        <v>5.797552334</v>
      </c>
      <c r="AO900" s="212">
        <f>AO898*'Assumptions (Solar)'!AN45/10^3</f>
        <v>6.274398667</v>
      </c>
      <c r="AP900" s="212">
        <f>AP898*'Assumptions (Solar)'!AO45/10^3</f>
        <v>6.769019289</v>
      </c>
      <c r="AQ900" s="212">
        <f>AQ898*'Assumptions (Solar)'!AP45/10^3</f>
        <v>7.268792661</v>
      </c>
      <c r="AR900" s="212">
        <f>AR898*'Assumptions (Solar)'!AQ45/10^3</f>
        <v>7.779659534</v>
      </c>
      <c r="AS900" s="212">
        <f>AS898*'Assumptions (Solar)'!AR45/10^3</f>
        <v>8.303609293</v>
      </c>
      <c r="AT900" s="212">
        <f>AT898*'Assumptions (Solar)'!AS45/10^3</f>
        <v>8.851339818</v>
      </c>
      <c r="AU900" s="212">
        <f>AU898*'Assumptions (Solar)'!AT45/10^3</f>
        <v>9.425963472</v>
      </c>
      <c r="AV900" s="212">
        <f>AV898*'Assumptions (Solar)'!AU45/10^3</f>
        <v>10.02159455</v>
      </c>
      <c r="AW900" s="212">
        <f>AW898*'Assumptions (Solar)'!AV45/10^3</f>
        <v>10.61552545</v>
      </c>
      <c r="AX900" s="212">
        <f>AX898*'Assumptions (Solar)'!AW45/10^3</f>
        <v>11.26452435</v>
      </c>
      <c r="AY900" s="212">
        <f>AY898*'Assumptions (Solar)'!AX45/10^3</f>
        <v>12.10123949</v>
      </c>
      <c r="AZ900" s="212">
        <f>AZ898*'Assumptions (Solar)'!AY45/10^3</f>
        <v>12.86572488</v>
      </c>
      <c r="BA900" s="212">
        <f>BA898*'Assumptions (Solar)'!AZ45/10^3</f>
        <v>13.57931672</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v>
      </c>
      <c r="M901" s="176">
        <f>M897*'Assumptions (Solar)'!L47*'Assumptions (Solar)'!L48*365/10^9</f>
        <v>0</v>
      </c>
      <c r="N901" s="176">
        <f>N897*'Assumptions (Solar)'!M47*'Assumptions (Solar)'!M48*365/10^9</f>
        <v>0</v>
      </c>
      <c r="O901" s="176">
        <f>O897*'Assumptions (Solar)'!N47*'Assumptions (Solar)'!N48*365/10^9</f>
        <v>0</v>
      </c>
      <c r="P901" s="176">
        <f>P897*'Assumptions (Solar)'!O47*'Assumptions (Solar)'!O48*365/10^9</f>
        <v>0</v>
      </c>
      <c r="Q901" s="176">
        <f>Q897*'Assumptions (Solar)'!P47*'Assumptions (Solar)'!P48*365/10^9</f>
        <v>0</v>
      </c>
      <c r="R901" s="176">
        <f>R897*'Assumptions (Solar)'!Q47*'Assumptions (Solar)'!Q48*365/10^9</f>
        <v>0.0004302864088</v>
      </c>
      <c r="S901" s="176">
        <f>S897*'Assumptions (Solar)'!R47*'Assumptions (Solar)'!R48*365/10^9</f>
        <v>0.0004165479215</v>
      </c>
      <c r="T901" s="176">
        <f>T897*'Assumptions (Solar)'!S47*'Assumptions (Solar)'!S48*365/10^9</f>
        <v>0.0006354948662</v>
      </c>
      <c r="U901" s="176">
        <f>U897*'Assumptions (Solar)'!T47*'Assumptions (Solar)'!T48*365/10^9</f>
        <v>0.003120112817</v>
      </c>
      <c r="V901" s="176">
        <f>V897*'Assumptions (Solar)'!U47*'Assumptions (Solar)'!U48*365/10^9</f>
        <v>0.005769075717</v>
      </c>
      <c r="W901" s="176">
        <f>W897*'Assumptions (Solar)'!V47*'Assumptions (Solar)'!V48*365/10^9</f>
        <v>0.005849052</v>
      </c>
      <c r="X901" s="176">
        <f>X897*'Assumptions (Solar)'!W47*'Assumptions (Solar)'!W48*365/10^9</f>
        <v>4.387630436</v>
      </c>
      <c r="Y901" s="176">
        <f>Y897*'Assumptions (Solar)'!X47*'Assumptions (Solar)'!X48*365/10^9</f>
        <v>8.850334617</v>
      </c>
      <c r="Z901" s="176">
        <f>Z897*'Assumptions (Solar)'!Y47*'Assumptions (Solar)'!Y48*365/10^9</f>
        <v>13.4890126</v>
      </c>
      <c r="AA901" s="176">
        <f>AA897*'Assumptions (Solar)'!Z47*'Assumptions (Solar)'!Z48*365/10^9</f>
        <v>18.32513576</v>
      </c>
      <c r="AB901" s="176">
        <f>AB897*'Assumptions (Solar)'!AA47*'Assumptions (Solar)'!AA48*365/10^9</f>
        <v>23.55104179</v>
      </c>
      <c r="AC901" s="176">
        <f>AC897*'Assumptions (Solar)'!AB47*'Assumptions (Solar)'!AB48*365/10^9</f>
        <v>28.71628111</v>
      </c>
      <c r="AD901" s="176">
        <f>AD897*'Assumptions (Solar)'!AC47*'Assumptions (Solar)'!AC48*365/10^9</f>
        <v>34.15958365</v>
      </c>
      <c r="AE901" s="176">
        <f>AE897*'Assumptions (Solar)'!AD47*'Assumptions (Solar)'!AD48*365/10^9</f>
        <v>39.72425626</v>
      </c>
      <c r="AF901" s="176">
        <f>AF897*'Assumptions (Solar)'!AE47*'Assumptions (Solar)'!AE48*365/10^9</f>
        <v>45.51202345</v>
      </c>
      <c r="AG901" s="176">
        <f>AG897*'Assumptions (Solar)'!AF47*'Assumptions (Solar)'!AF48*365/10^9</f>
        <v>51.50200145</v>
      </c>
      <c r="AH901" s="176">
        <f>AH897*'Assumptions (Solar)'!AG47*'Assumptions (Solar)'!AG48*365/10^9</f>
        <v>57.7821185</v>
      </c>
      <c r="AI901" s="176">
        <f>AI897*'Assumptions (Solar)'!AH47*'Assumptions (Solar)'!AH48*365/10^9</f>
        <v>64.02522173</v>
      </c>
      <c r="AJ901" s="176">
        <f>AJ897*'Assumptions (Solar)'!AI47*'Assumptions (Solar)'!AI48*365/10^9</f>
        <v>70.41270802</v>
      </c>
      <c r="AK901" s="176">
        <f>AK897*'Assumptions (Solar)'!AJ47*'Assumptions (Solar)'!AJ48*365/10^9</f>
        <v>76.98575491</v>
      </c>
      <c r="AL901" s="176">
        <f>AL897*'Assumptions (Solar)'!AK47*'Assumptions (Solar)'!AK48*365/10^9</f>
        <v>83.86781553</v>
      </c>
      <c r="AM901" s="176">
        <f>AM897*'Assumptions (Solar)'!AL47*'Assumptions (Solar)'!AL48*365/10^9</f>
        <v>91.31266282</v>
      </c>
      <c r="AN901" s="176">
        <f>AN897*'Assumptions (Solar)'!AM47*'Assumptions (Solar)'!AM48*365/10^9</f>
        <v>98.92881127</v>
      </c>
      <c r="AO901" s="176">
        <f>AO897*'Assumptions (Solar)'!AN47*'Assumptions (Solar)'!AN48*365/10^9</f>
        <v>107.0996097</v>
      </c>
      <c r="AP901" s="176">
        <f>AP897*'Assumptions (Solar)'!AO47*'Assumptions (Solar)'!AO48*365/10^9</f>
        <v>115.5752236</v>
      </c>
      <c r="AQ901" s="176">
        <f>AQ897*'Assumptions (Solar)'!AP47*'Assumptions (Solar)'!AP48*365/10^9</f>
        <v>124.1401293</v>
      </c>
      <c r="AR901" s="176">
        <f>AR897*'Assumptions (Solar)'!AQ47*'Assumptions (Solar)'!AQ48*365/10^9</f>
        <v>132.895687</v>
      </c>
      <c r="AS901" s="176">
        <f>AS897*'Assumptions (Solar)'!AR47*'Assumptions (Solar)'!AR48*365/10^9</f>
        <v>141.875851</v>
      </c>
      <c r="AT901" s="176">
        <f>AT897*'Assumptions (Solar)'!AS47*'Assumptions (Solar)'!AS48*365/10^9</f>
        <v>151.2634305</v>
      </c>
      <c r="AU901" s="176">
        <f>AU897*'Assumptions (Solar)'!AT47*'Assumptions (Solar)'!AT48*365/10^9</f>
        <v>161.1117108</v>
      </c>
      <c r="AV901" s="176">
        <f>AV897*'Assumptions (Solar)'!AU47*'Assumptions (Solar)'!AU48*365/10^9</f>
        <v>171.3201749</v>
      </c>
      <c r="AW901" s="176">
        <f>AW897*'Assumptions (Solar)'!AV47*'Assumptions (Solar)'!AV48*365/10^9</f>
        <v>181.5006153</v>
      </c>
      <c r="AX901" s="176">
        <f>AX897*'Assumptions (Solar)'!AW47*'Assumptions (Solar)'!AW48*365/10^9</f>
        <v>192.6236413</v>
      </c>
      <c r="AY901" s="176">
        <f>AY897*'Assumptions (Solar)'!AX47*'Assumptions (Solar)'!AX48*365/10^9</f>
        <v>206.9580978</v>
      </c>
      <c r="AZ901" s="176">
        <f>AZ897*'Assumptions (Solar)'!AY47*'Assumptions (Solar)'!AY48*365/10^9</f>
        <v>220.0588411</v>
      </c>
      <c r="BA901" s="176">
        <f>BA897*'Assumptions (Solar)'!AZ47*'Assumptions (Solar)'!AZ48*365/10^9</f>
        <v>232.2902663</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0.0</v>
      </c>
      <c r="M902" s="172">
        <v>0.0</v>
      </c>
      <c r="N902" s="172">
        <v>0.0</v>
      </c>
      <c r="O902" s="172">
        <v>0.0</v>
      </c>
      <c r="P902" s="172">
        <v>0.0</v>
      </c>
      <c r="Q902" s="172">
        <v>0.0</v>
      </c>
      <c r="R902" s="172">
        <v>12.0</v>
      </c>
      <c r="S902" s="172">
        <v>2.1</v>
      </c>
      <c r="T902" s="172">
        <v>6.0</v>
      </c>
      <c r="U902" s="172">
        <v>81.0</v>
      </c>
      <c r="V902" s="172">
        <v>0.0</v>
      </c>
      <c r="W902" s="152">
        <v>0.0</v>
      </c>
      <c r="X902" s="148">
        <f t="shared" ref="X902:BA902" si="41">if(X897&gt;X896,X897-X896,0)</f>
        <v>135390.817</v>
      </c>
      <c r="Y902" s="148">
        <f t="shared" si="41"/>
        <v>135390.817</v>
      </c>
      <c r="Z902" s="148">
        <f t="shared" si="41"/>
        <v>135390.817</v>
      </c>
      <c r="AA902" s="148">
        <f t="shared" si="41"/>
        <v>135390.817</v>
      </c>
      <c r="AB902" s="148">
        <f t="shared" si="41"/>
        <v>135390.817</v>
      </c>
      <c r="AC902" s="148">
        <f t="shared" si="41"/>
        <v>135390.817</v>
      </c>
      <c r="AD902" s="148">
        <f t="shared" si="41"/>
        <v>135390.817</v>
      </c>
      <c r="AE902" s="148">
        <f t="shared" si="41"/>
        <v>135390.817</v>
      </c>
      <c r="AF902" s="148">
        <f t="shared" si="41"/>
        <v>135390.817</v>
      </c>
      <c r="AG902" s="148">
        <f t="shared" si="41"/>
        <v>135390.817</v>
      </c>
      <c r="AH902" s="148">
        <f t="shared" si="41"/>
        <v>135390.817</v>
      </c>
      <c r="AI902" s="148">
        <f t="shared" si="41"/>
        <v>135390.817</v>
      </c>
      <c r="AJ902" s="148">
        <f t="shared" si="41"/>
        <v>135390.817</v>
      </c>
      <c r="AK902" s="148">
        <f t="shared" si="41"/>
        <v>135390.817</v>
      </c>
      <c r="AL902" s="148">
        <f t="shared" si="41"/>
        <v>135390.817</v>
      </c>
      <c r="AM902" s="148">
        <f t="shared" si="41"/>
        <v>135390.817</v>
      </c>
      <c r="AN902" s="148">
        <f t="shared" si="41"/>
        <v>135390.817</v>
      </c>
      <c r="AO902" s="148">
        <f t="shared" si="41"/>
        <v>135390.817</v>
      </c>
      <c r="AP902" s="148">
        <f t="shared" si="41"/>
        <v>135390.817</v>
      </c>
      <c r="AQ902" s="148">
        <f t="shared" si="41"/>
        <v>135390.817</v>
      </c>
      <c r="AR902" s="148">
        <f t="shared" si="41"/>
        <v>135402.817</v>
      </c>
      <c r="AS902" s="148">
        <f t="shared" si="41"/>
        <v>135392.917</v>
      </c>
      <c r="AT902" s="148">
        <f t="shared" si="41"/>
        <v>135396.817</v>
      </c>
      <c r="AU902" s="148">
        <f t="shared" si="41"/>
        <v>135471.817</v>
      </c>
      <c r="AV902" s="148">
        <f t="shared" si="41"/>
        <v>135390.817</v>
      </c>
      <c r="AW902" s="148">
        <f t="shared" si="41"/>
        <v>135390.817</v>
      </c>
      <c r="AX902" s="148">
        <f t="shared" si="41"/>
        <v>270781.6341</v>
      </c>
      <c r="AY902" s="148">
        <f t="shared" si="41"/>
        <v>270781.6341</v>
      </c>
      <c r="AZ902" s="148">
        <f t="shared" si="41"/>
        <v>270781.6341</v>
      </c>
      <c r="BA902" s="148">
        <f t="shared" si="41"/>
        <v>270781.6341</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v>
      </c>
      <c r="L904" s="176">
        <f t="shared" si="42"/>
        <v>0</v>
      </c>
      <c r="M904" s="176">
        <f t="shared" si="42"/>
        <v>0</v>
      </c>
      <c r="N904" s="176">
        <f t="shared" si="42"/>
        <v>0</v>
      </c>
      <c r="O904" s="176">
        <f t="shared" si="42"/>
        <v>0</v>
      </c>
      <c r="P904" s="176">
        <f t="shared" si="42"/>
        <v>0</v>
      </c>
      <c r="Q904" s="176">
        <f t="shared" si="42"/>
        <v>0.04814312616</v>
      </c>
      <c r="R904" s="176">
        <f t="shared" si="42"/>
        <v>0.007576462348</v>
      </c>
      <c r="S904" s="176">
        <f t="shared" si="42"/>
        <v>0.01879480487</v>
      </c>
      <c r="T904" s="176">
        <f t="shared" si="42"/>
        <v>0.2395419392</v>
      </c>
      <c r="U904" s="176">
        <f t="shared" si="42"/>
        <v>0</v>
      </c>
      <c r="V904" s="176">
        <f t="shared" si="42"/>
        <v>0</v>
      </c>
      <c r="W904" s="176">
        <f t="shared" si="42"/>
        <v>267.3911284</v>
      </c>
      <c r="X904" s="176">
        <f t="shared" si="42"/>
        <v>186.7984864</v>
      </c>
      <c r="Y904" s="176">
        <f t="shared" si="42"/>
        <v>182.8367256</v>
      </c>
      <c r="Z904" s="176">
        <f t="shared" si="42"/>
        <v>178.6492895</v>
      </c>
      <c r="AA904" s="176">
        <f t="shared" si="42"/>
        <v>174.3809127</v>
      </c>
      <c r="AB904" s="176">
        <f t="shared" si="42"/>
        <v>169.7230004</v>
      </c>
      <c r="AC904" s="176">
        <f t="shared" si="42"/>
        <v>164.8169766</v>
      </c>
      <c r="AD904" s="176">
        <f t="shared" si="42"/>
        <v>159.8160381</v>
      </c>
      <c r="AE904" s="176">
        <f t="shared" si="42"/>
        <v>154.392996</v>
      </c>
      <c r="AF904" s="176">
        <f t="shared" si="42"/>
        <v>148.697532</v>
      </c>
      <c r="AG904" s="176">
        <f t="shared" si="42"/>
        <v>142.7210806</v>
      </c>
      <c r="AH904" s="176">
        <f t="shared" si="42"/>
        <v>144.2870757</v>
      </c>
      <c r="AI904" s="176">
        <f t="shared" si="42"/>
        <v>145.8598531</v>
      </c>
      <c r="AJ904" s="176">
        <f t="shared" si="42"/>
        <v>147.2581745</v>
      </c>
      <c r="AK904" s="176">
        <f t="shared" si="42"/>
        <v>148.8399774</v>
      </c>
      <c r="AL904" s="176">
        <f t="shared" si="42"/>
        <v>150.2394182</v>
      </c>
      <c r="AM904" s="176">
        <f t="shared" si="42"/>
        <v>151.8285165</v>
      </c>
      <c r="AN904" s="176">
        <f t="shared" si="42"/>
        <v>153.2269944</v>
      </c>
      <c r="AO904" s="176">
        <f t="shared" si="42"/>
        <v>154.8215076</v>
      </c>
      <c r="AP904" s="176">
        <f t="shared" si="42"/>
        <v>156.4199173</v>
      </c>
      <c r="AQ904" s="176">
        <f t="shared" si="42"/>
        <v>157.8286501</v>
      </c>
      <c r="AR904" s="176">
        <f t="shared" si="42"/>
        <v>159.4179136</v>
      </c>
      <c r="AS904" s="176">
        <f t="shared" si="42"/>
        <v>160.8104747</v>
      </c>
      <c r="AT904" s="176">
        <f t="shared" si="42"/>
        <v>162.5013623</v>
      </c>
      <c r="AU904" s="176">
        <f t="shared" si="42"/>
        <v>163.7825671</v>
      </c>
      <c r="AV904" s="176">
        <f t="shared" si="42"/>
        <v>165.3810148</v>
      </c>
      <c r="AW904" s="176">
        <f t="shared" si="42"/>
        <v>333.9589902</v>
      </c>
      <c r="AX904" s="176">
        <f t="shared" si="42"/>
        <v>336.6806034</v>
      </c>
      <c r="AY904" s="176">
        <f t="shared" si="42"/>
        <v>339.8647527</v>
      </c>
      <c r="AZ904" s="176">
        <f t="shared" si="42"/>
        <v>342.5521196</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0.04814312616</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0.007576462348</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0.01879480487</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0.2395419392</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267.3911284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186.7984864</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182.8367256</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178.6492895</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174.3809127</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169.7230004</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164.8169766</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159.8160381</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154.392996</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148.697532</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142.7210806</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144.2870757</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145.8598531</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147.2581745</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148.8399774</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150.2394182</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151.8285165</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153.2269944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154.8215076</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156.4199173</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157.8286501</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159.4179136</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160.8104747</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162.5013623</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163.7825671</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165.3810148</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333.9589902</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336.6806034</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339.8647527</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342.5521196</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v>
      </c>
      <c r="L956" s="244">
        <f>L904*'Assumptions (Solar)'!$V$8</f>
        <v>0</v>
      </c>
      <c r="M956" s="244">
        <f>M904*'Assumptions (Solar)'!$V$8</f>
        <v>0</v>
      </c>
      <c r="N956" s="244">
        <f>N904*'Assumptions (Solar)'!$V$8</f>
        <v>0</v>
      </c>
      <c r="O956" s="244">
        <f>O904*'Assumptions (Solar)'!$V$8</f>
        <v>0</v>
      </c>
      <c r="P956" s="244">
        <f>P904*'Assumptions (Solar)'!$V$8</f>
        <v>0</v>
      </c>
      <c r="Q956" s="244">
        <f>Q904*'Assumptions (Solar)'!$V$8</f>
        <v>0.0288858757</v>
      </c>
      <c r="R956" s="244">
        <f>R904*'Assumptions (Solar)'!$V$8</f>
        <v>0.004545877409</v>
      </c>
      <c r="S956" s="244">
        <f>S904*'Assumptions (Solar)'!$V$8</f>
        <v>0.01127688292</v>
      </c>
      <c r="T956" s="244">
        <f>T904*'Assumptions (Solar)'!$V$8</f>
        <v>0.1437251635</v>
      </c>
      <c r="U956" s="244">
        <f>U904*'Assumptions (Solar)'!$V$8</f>
        <v>0</v>
      </c>
      <c r="V956" s="244">
        <f>V904*'Assumptions (Solar)'!$V$8</f>
        <v>0</v>
      </c>
      <c r="W956" s="244">
        <f>W904*'Assumptions (Solar)'!$V$8</f>
        <v>160.434677</v>
      </c>
      <c r="X956" s="244">
        <f>X904*'Assumptions (Solar)'!$V$8</f>
        <v>112.0790919</v>
      </c>
      <c r="Y956" s="244">
        <f>Y904*'Assumptions (Solar)'!$V$8</f>
        <v>109.7020354</v>
      </c>
      <c r="Z956" s="244">
        <f>Z904*'Assumptions (Solar)'!$V$8</f>
        <v>107.1895737</v>
      </c>
      <c r="AA956" s="244">
        <f>AA904*'Assumptions (Solar)'!$V$8</f>
        <v>104.6285476</v>
      </c>
      <c r="AB956" s="244">
        <f>AB904*'Assumptions (Solar)'!$V$8</f>
        <v>101.8338003</v>
      </c>
      <c r="AC956" s="244">
        <f>AC904*'Assumptions (Solar)'!$V$8</f>
        <v>98.89018598</v>
      </c>
      <c r="AD956" s="244">
        <f>AD904*'Assumptions (Solar)'!$V$8</f>
        <v>95.88962288</v>
      </c>
      <c r="AE956" s="244">
        <f>AE904*'Assumptions (Solar)'!$V$8</f>
        <v>92.63579762</v>
      </c>
      <c r="AF956" s="244">
        <f>AF904*'Assumptions (Solar)'!$V$8</f>
        <v>89.21851918</v>
      </c>
      <c r="AG956" s="244">
        <f>AG904*'Assumptions (Solar)'!$V$8</f>
        <v>85.63264834</v>
      </c>
      <c r="AH956" s="244">
        <f>AH904*'Assumptions (Solar)'!$V$8</f>
        <v>86.57224541</v>
      </c>
      <c r="AI956" s="244">
        <f>AI904*'Assumptions (Solar)'!$V$8</f>
        <v>87.51591183</v>
      </c>
      <c r="AJ956" s="244">
        <f>AJ904*'Assumptions (Solar)'!$V$8</f>
        <v>88.35490468</v>
      </c>
      <c r="AK956" s="244">
        <f>AK904*'Assumptions (Solar)'!$V$8</f>
        <v>89.30398642</v>
      </c>
      <c r="AL956" s="244">
        <f>AL904*'Assumptions (Solar)'!$V$8</f>
        <v>90.14365092</v>
      </c>
      <c r="AM956" s="244">
        <f>AM904*'Assumptions (Solar)'!$V$8</f>
        <v>91.09710991</v>
      </c>
      <c r="AN956" s="244">
        <f>AN904*'Assumptions (Solar)'!$V$8</f>
        <v>91.93619667</v>
      </c>
      <c r="AO956" s="244">
        <f>AO904*'Assumptions (Solar)'!$V$8</f>
        <v>92.89290459</v>
      </c>
      <c r="AP956" s="244">
        <f>AP904*'Assumptions (Solar)'!$V$8</f>
        <v>93.85195037</v>
      </c>
      <c r="AQ956" s="244">
        <f>AQ904*'Assumptions (Solar)'!$V$8</f>
        <v>94.69719007</v>
      </c>
      <c r="AR956" s="244">
        <f>AR904*'Assumptions (Solar)'!$V$8</f>
        <v>95.65074815</v>
      </c>
      <c r="AS956" s="244">
        <f>AS904*'Assumptions (Solar)'!$V$8</f>
        <v>96.48628484</v>
      </c>
      <c r="AT956" s="244">
        <f>AT904*'Assumptions (Solar)'!$V$8</f>
        <v>97.50081738</v>
      </c>
      <c r="AU956" s="244">
        <f>AU904*'Assumptions (Solar)'!$V$8</f>
        <v>98.26954026</v>
      </c>
      <c r="AV956" s="244">
        <f>AV904*'Assumptions (Solar)'!$V$8</f>
        <v>99.22860891</v>
      </c>
      <c r="AW956" s="244">
        <f>AW904*'Assumptions (Solar)'!$V$8</f>
        <v>200.3753941</v>
      </c>
      <c r="AX956" s="244">
        <f>AX904*'Assumptions (Solar)'!$V$8</f>
        <v>202.008362</v>
      </c>
      <c r="AY956" s="244">
        <f>AY904*'Assumptions (Solar)'!$V$8</f>
        <v>203.9188516</v>
      </c>
      <c r="AZ956" s="244">
        <f>AZ904*'Assumptions (Solar)'!$V$8</f>
        <v>205.5312718</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v>
      </c>
      <c r="L957" s="244">
        <f>L904*'Assumptions (Solar)'!$V$9</f>
        <v>0</v>
      </c>
      <c r="M957" s="244">
        <f>M904*'Assumptions (Solar)'!$V$9</f>
        <v>0</v>
      </c>
      <c r="N957" s="244">
        <f>N904*'Assumptions (Solar)'!$V$9</f>
        <v>0</v>
      </c>
      <c r="O957" s="244">
        <f>O904*'Assumptions (Solar)'!$V$9</f>
        <v>0</v>
      </c>
      <c r="P957" s="244">
        <f>P904*'Assumptions (Solar)'!$V$9</f>
        <v>0</v>
      </c>
      <c r="Q957" s="244">
        <f>Q904*'Assumptions (Solar)'!$V$9</f>
        <v>0.01925725046</v>
      </c>
      <c r="R957" s="244">
        <f>R904*'Assumptions (Solar)'!$V$9</f>
        <v>0.003030584939</v>
      </c>
      <c r="S957" s="244">
        <f>S904*'Assumptions (Solar)'!$V$9</f>
        <v>0.00751792195</v>
      </c>
      <c r="T957" s="244">
        <f>T904*'Assumptions (Solar)'!$V$9</f>
        <v>0.09581677568</v>
      </c>
      <c r="U957" s="244">
        <f>U904*'Assumptions (Solar)'!$V$9</f>
        <v>0</v>
      </c>
      <c r="V957" s="244">
        <f>V904*'Assumptions (Solar)'!$V$9</f>
        <v>0</v>
      </c>
      <c r="W957" s="244">
        <f>W904*'Assumptions (Solar)'!$V$9</f>
        <v>106.9564514</v>
      </c>
      <c r="X957" s="244">
        <f>X904*'Assumptions (Solar)'!$V$9</f>
        <v>74.71939457</v>
      </c>
      <c r="Y957" s="244">
        <f>Y904*'Assumptions (Solar)'!$V$9</f>
        <v>73.13469024</v>
      </c>
      <c r="Z957" s="244">
        <f>Z904*'Assumptions (Solar)'!$V$9</f>
        <v>71.45971579</v>
      </c>
      <c r="AA957" s="244">
        <f>AA904*'Assumptions (Solar)'!$V$9</f>
        <v>69.75236506</v>
      </c>
      <c r="AB957" s="244">
        <f>AB904*'Assumptions (Solar)'!$V$9</f>
        <v>67.88920017</v>
      </c>
      <c r="AC957" s="244">
        <f>AC904*'Assumptions (Solar)'!$V$9</f>
        <v>65.92679065</v>
      </c>
      <c r="AD957" s="244">
        <f>AD904*'Assumptions (Solar)'!$V$9</f>
        <v>63.92641525</v>
      </c>
      <c r="AE957" s="244">
        <f>AE904*'Assumptions (Solar)'!$V$9</f>
        <v>61.75719841</v>
      </c>
      <c r="AF957" s="244">
        <f>AF904*'Assumptions (Solar)'!$V$9</f>
        <v>59.47901278</v>
      </c>
      <c r="AG957" s="244">
        <f>AG904*'Assumptions (Solar)'!$V$9</f>
        <v>57.08843223</v>
      </c>
      <c r="AH957" s="244">
        <f>AH904*'Assumptions (Solar)'!$V$9</f>
        <v>57.71483027</v>
      </c>
      <c r="AI957" s="244">
        <f>AI904*'Assumptions (Solar)'!$V$9</f>
        <v>58.34394122</v>
      </c>
      <c r="AJ957" s="244">
        <f>AJ904*'Assumptions (Solar)'!$V$9</f>
        <v>58.90326978</v>
      </c>
      <c r="AK957" s="244">
        <f>AK904*'Assumptions (Solar)'!$V$9</f>
        <v>59.53599095</v>
      </c>
      <c r="AL957" s="244">
        <f>AL904*'Assumptions (Solar)'!$V$9</f>
        <v>60.09576728</v>
      </c>
      <c r="AM957" s="244">
        <f>AM904*'Assumptions (Solar)'!$V$9</f>
        <v>60.73140661</v>
      </c>
      <c r="AN957" s="244">
        <f>AN904*'Assumptions (Solar)'!$V$9</f>
        <v>61.29079778</v>
      </c>
      <c r="AO957" s="244">
        <f>AO904*'Assumptions (Solar)'!$V$9</f>
        <v>61.92860306</v>
      </c>
      <c r="AP957" s="244">
        <f>AP904*'Assumptions (Solar)'!$V$9</f>
        <v>62.56796691</v>
      </c>
      <c r="AQ957" s="244">
        <f>AQ904*'Assumptions (Solar)'!$V$9</f>
        <v>63.13146005</v>
      </c>
      <c r="AR957" s="244">
        <f>AR904*'Assumptions (Solar)'!$V$9</f>
        <v>63.76716544</v>
      </c>
      <c r="AS957" s="244">
        <f>AS904*'Assumptions (Solar)'!$V$9</f>
        <v>64.32418989</v>
      </c>
      <c r="AT957" s="244">
        <f>AT904*'Assumptions (Solar)'!$V$9</f>
        <v>65.00054492</v>
      </c>
      <c r="AU957" s="244">
        <f>AU904*'Assumptions (Solar)'!$V$9</f>
        <v>65.51302684</v>
      </c>
      <c r="AV957" s="244">
        <f>AV904*'Assumptions (Solar)'!$V$9</f>
        <v>66.15240594</v>
      </c>
      <c r="AW957" s="244">
        <f>AW904*'Assumptions (Solar)'!$V$9</f>
        <v>133.5835961</v>
      </c>
      <c r="AX957" s="244">
        <f>AX904*'Assumptions (Solar)'!$V$9</f>
        <v>134.6722414</v>
      </c>
      <c r="AY957" s="244">
        <f>AY904*'Assumptions (Solar)'!$V$9</f>
        <v>135.9459011</v>
      </c>
      <c r="AZ957" s="244">
        <f>AZ904*'Assumptions (Solar)'!$V$9</f>
        <v>137.0208479</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v>
      </c>
      <c r="M958" s="177">
        <f t="array" ref="M958">SUM(IF(ISERROR(M959:M1009),"",M959:M1009))</f>
        <v>0</v>
      </c>
      <c r="N958" s="177">
        <f t="array" ref="N958">SUM(IF(ISERROR(N959:N1009),"",N959:N1009))</f>
        <v>0</v>
      </c>
      <c r="O958" s="177">
        <f t="array" ref="O958">SUM(IF(ISERROR(O959:O1009),"",O959:O1009))</f>
        <v>0</v>
      </c>
      <c r="P958" s="177">
        <f t="array" ref="P958">SUM(IF(ISERROR(P959:P1009),"",P959:P1009))</f>
        <v>0</v>
      </c>
      <c r="Q958" s="177">
        <f t="array" ref="Q958">SUM(IF(ISERROR(Q959:Q1009),"",Q959:Q1009))</f>
        <v>0</v>
      </c>
      <c r="R958" s="177">
        <f t="array" ref="R958">SUM(IF(ISERROR(R959:R1009),"",R959:R1009))</f>
        <v>-0.00199397723</v>
      </c>
      <c r="S958" s="177">
        <f t="array" ref="S958">SUM(IF(ISERROR(S959:S1009),"",S959:S1009))</f>
        <v>-0.002467295002</v>
      </c>
      <c r="T958" s="177">
        <f t="array" ref="T958">SUM(IF(ISERROR(T959:T1009),"",T959:T1009))</f>
        <v>-0.003443116064</v>
      </c>
      <c r="U958" s="177">
        <f t="array" ref="U958">SUM(IF(ISERROR(U959:U1009),"",U959:U1009))</f>
        <v>-0.0136398399</v>
      </c>
      <c r="V958" s="177">
        <f t="array" ref="V958">SUM(IF(ISERROR(V959:V1009),"",V959:V1009))</f>
        <v>-0.01473102709</v>
      </c>
      <c r="W958" s="177">
        <f t="array" ref="W958">SUM(IF(ISERROR(W959:W1009),"",W959:W1009))</f>
        <v>-0.01590950926</v>
      </c>
      <c r="X958" s="177">
        <f t="array" ref="X958">SUM(IF(ISERROR(X959:X1009),"",X959:X1009))</f>
        <v>-11.091906</v>
      </c>
      <c r="Y958" s="177">
        <f t="array" ref="Y958">SUM(IF(ISERROR(Y959:Y1009),"",Y959:Y1009))</f>
        <v>-19.71602088</v>
      </c>
      <c r="Z958" s="177">
        <f t="array" ref="Z958">SUM(IF(ISERROR(Z959:Z1009),"",Z959:Z1009))</f>
        <v>-28.86597796</v>
      </c>
      <c r="AA958" s="177">
        <f t="array" ref="AA958">SUM(IF(ISERROR(AA959:AA1009),"",AA959:AA1009))</f>
        <v>-38.57449766</v>
      </c>
      <c r="AB958" s="177">
        <f t="array" ref="AB958">SUM(IF(ISERROR(AB959:AB1009),"",AB959:AB1009))</f>
        <v>-48.87860777</v>
      </c>
      <c r="AC958" s="177">
        <f t="array" ref="AC958">SUM(IF(ISERROR(AC959:AC1009),"",AC959:AC1009))</f>
        <v>-59.81775409</v>
      </c>
      <c r="AD958" s="177">
        <f t="array" ref="AD958">SUM(IF(ISERROR(AD959:AD1009),"",AD959:AD1009))</f>
        <v>-71.4278328</v>
      </c>
      <c r="AE958" s="177">
        <f t="array" ref="AE958">SUM(IF(ISERROR(AE959:AE1009),"",AE959:AE1009))</f>
        <v>-83.73985178</v>
      </c>
      <c r="AF958" s="177">
        <f t="array" ref="AF958">SUM(IF(ISERROR(AF959:AF1009),"",AF959:AF1009))</f>
        <v>-96.83364166</v>
      </c>
      <c r="AG958" s="177">
        <f t="array" ref="AG958">SUM(IF(ISERROR(AG959:AG1009),"",AG959:AG1009))</f>
        <v>-110.7390418</v>
      </c>
      <c r="AH958" s="177">
        <f t="array" ref="AH958">SUM(IF(ISERROR(AH959:AH1009),"",AH959:AH1009))</f>
        <v>-101.5998451</v>
      </c>
      <c r="AI958" s="177">
        <f t="array" ref="AI958">SUM(IF(ISERROR(AI959:AI1009),"",AI959:AI1009))</f>
        <v>-99.00078083</v>
      </c>
      <c r="AJ958" s="177">
        <f t="array" ref="AJ958">SUM(IF(ISERROR(AJ959:AJ1009),"",AJ959:AJ1009))</f>
        <v>-96.61318371</v>
      </c>
      <c r="AK958" s="177">
        <f t="array" ref="AK958">SUM(IF(ISERROR(AK959:AK1009),"",AK959:AK1009))</f>
        <v>-94.46692494</v>
      </c>
      <c r="AL958" s="177">
        <f t="array" ref="AL958">SUM(IF(ISERROR(AL959:AL1009),"",AL959:AL1009))</f>
        <v>-92.5961485</v>
      </c>
      <c r="AM958" s="177">
        <f t="array" ref="AM958">SUM(IF(ISERROR(AM959:AM1009),"",AM959:AM1009))</f>
        <v>-91.05017133</v>
      </c>
      <c r="AN958" s="177">
        <f t="array" ref="AN958">SUM(IF(ISERROR(AN959:AN1009),"",AN959:AN1009))</f>
        <v>-89.8850181</v>
      </c>
      <c r="AO958" s="177">
        <f t="array" ref="AO958">SUM(IF(ISERROR(AO959:AO1009),"",AO959:AO1009))</f>
        <v>-89.13174673</v>
      </c>
      <c r="AP958" s="177">
        <f t="array" ref="AP958">SUM(IF(ISERROR(AP959:AP1009),"",AP959:AP1009))</f>
        <v>-88.86917062</v>
      </c>
      <c r="AQ958" s="177">
        <f t="array" ref="AQ958">SUM(IF(ISERROR(AQ959:AQ1009),"",AQ959:AQ1009))</f>
        <v>-89.16106613</v>
      </c>
      <c r="AR958" s="177">
        <f t="array" ref="AR958">SUM(IF(ISERROR(AR959:AR1009),"",AR959:AR1009))</f>
        <v>-90.06906023</v>
      </c>
      <c r="AS958" s="177">
        <f t="array" ref="AS958">SUM(IF(ISERROR(AS959:AS1009),"",AS959:AS1009))</f>
        <v>-90.97548982</v>
      </c>
      <c r="AT958" s="177">
        <f t="array" ref="AT958">SUM(IF(ISERROR(AT959:AT1009),"",AT959:AT1009))</f>
        <v>-91.87147632</v>
      </c>
      <c r="AU958" s="177">
        <f t="array" ref="AU958">SUM(IF(ISERROR(AU959:AU1009),"",AU959:AU1009))</f>
        <v>-92.78413973</v>
      </c>
      <c r="AV958" s="177">
        <f t="array" ref="AV958">SUM(IF(ISERROR(AV959:AV1009),"",AV959:AV1009))</f>
        <v>-93.68143959</v>
      </c>
      <c r="AW958" s="177">
        <f t="array" ref="AW958">SUM(IF(ISERROR(AW959:AW1009),"",AW959:AW1009))</f>
        <v>-94.59159269</v>
      </c>
      <c r="AX958" s="177">
        <f t="array" ref="AX958">SUM(IF(ISERROR(AX959:AX1009),"",AX959:AX1009))</f>
        <v>-102.4145754</v>
      </c>
      <c r="AY958" s="177">
        <f t="array" ref="AY958">SUM(IF(ISERROR(AY959:AY1009),"",AY959:AY1009))</f>
        <v>-110.851071</v>
      </c>
      <c r="AZ958" s="177">
        <f t="array" ref="AZ958">SUM(IF(ISERROR(AZ959:AZ1009),"",AZ959:AZ1009))</f>
        <v>-119.9517887</v>
      </c>
      <c r="BA958" s="177">
        <f t="array" ref="BA958">SUM(IF(ISERROR(BA959:BA1009),"",BA959:BA1009))</f>
        <v>-129.7489422</v>
      </c>
      <c r="BB958" s="177">
        <f t="array" ref="BB958">SUM(IF(ISERROR(BB959:BB1009),"",BB959:BB1009))</f>
        <v>-126.0161837</v>
      </c>
      <c r="BC958" s="177">
        <f t="array" ref="BC958">SUM(IF(ISERROR(BC959:BC1009),"",BC959:BC1009))</f>
        <v>-121.8426963</v>
      </c>
      <c r="BD958" s="177">
        <f t="array" ref="BD958">SUM(IF(ISERROR(BD959:BD1009),"",BD959:BD1009))</f>
        <v>-117.2108103</v>
      </c>
      <c r="BE958" s="177">
        <f t="array" ref="BE958">SUM(IF(ISERROR(BE959:BE1009),"",BE959:BE1009))</f>
        <v>-112.0571782</v>
      </c>
      <c r="BF958" s="177">
        <f t="array" ref="BF958">SUM(IF(ISERROR(BF959:BF1009),"",BF959:BF1009))</f>
        <v>-106.3766931</v>
      </c>
      <c r="BG958" s="177">
        <f t="array" ref="BG958">SUM(IF(ISERROR(BG959:BG1009),"",BG959:BG1009))</f>
        <v>-100.0988397</v>
      </c>
      <c r="BH958" s="177">
        <f t="array" ref="BH958">SUM(IF(ISERROR(BH959:BH1009),"",BH959:BH1009))</f>
        <v>-78.24490438</v>
      </c>
      <c r="BI958" s="177">
        <f t="array" ref="BI958">SUM(IF(ISERROR(BI959:BI1009),"",BI959:BI1009))</f>
        <v>-54.39929382</v>
      </c>
      <c r="BJ958" s="177">
        <f t="array" ref="BJ958">SUM(IF(ISERROR(BJ959:BJ1009),"",BJ959:BJ1009))</f>
        <v>-28.36131513</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v>
      </c>
      <c r="M968" s="160">
        <f>IF(and($L$902&gt;0,Model!X$1&lt;='Assumptions (Solar)'!$V$13),PPMT('Assumptions (Solar)'!$V$10,Model!X$1,'Assumptions (Solar)'!$V$13,'Assumptions (Solar)'!$V$8*Model!$L$902*('Assumptions (Solar)'!$J$20*'Assumptions (Solar)'!$J$2+'Assumptions (Solar)'!$J$21*'Assumptions (Solar)'!$J$3)/10^9),0)</f>
        <v>0</v>
      </c>
      <c r="N968" s="160">
        <f>IF(and($L$902&gt;0,Model!Y$1&lt;='Assumptions (Solar)'!$V$13),PPMT('Assumptions (Solar)'!$V$10,Model!Y$1,'Assumptions (Solar)'!$V$13,'Assumptions (Solar)'!$V$8*Model!$L$902*('Assumptions (Solar)'!$J$20*'Assumptions (Solar)'!$J$2+'Assumptions (Solar)'!$J$21*'Assumptions (Solar)'!$J$3)/10^9),0)</f>
        <v>0</v>
      </c>
      <c r="O968" s="160">
        <f>IF(and($L$902&gt;0,Model!Z$1&lt;='Assumptions (Solar)'!$V$13),PPMT('Assumptions (Solar)'!$V$10,Model!Z$1,'Assumptions (Solar)'!$V$13,'Assumptions (Solar)'!$V$8*Model!$L$902*('Assumptions (Solar)'!$J$20*'Assumptions (Solar)'!$J$2+'Assumptions (Solar)'!$J$21*'Assumptions (Solar)'!$J$3)/10^9),0)</f>
        <v>0</v>
      </c>
      <c r="P968" s="160">
        <f>IF(and($L$902&gt;0,Model!AA$1&lt;='Assumptions (Solar)'!$V$13),PPMT('Assumptions (Solar)'!$V$10,Model!AA$1,'Assumptions (Solar)'!$V$13,'Assumptions (Solar)'!$V$8*Model!$L$902*('Assumptions (Solar)'!$J$20*'Assumptions (Solar)'!$J$2+'Assumptions (Solar)'!$J$21*'Assumptions (Solar)'!$J$3)/10^9),0)</f>
        <v>0</v>
      </c>
      <c r="Q968" s="160">
        <f>IF(and($L$902&gt;0,Model!AB$1&lt;='Assumptions (Solar)'!$V$13),PPMT('Assumptions (Solar)'!$V$10,Model!AB$1,'Assumptions (Solar)'!$V$13,'Assumptions (Solar)'!$V$8*Model!$L$902*('Assumptions (Solar)'!$J$20*'Assumptions (Solar)'!$J$2+'Assumptions (Solar)'!$J$21*'Assumptions (Solar)'!$J$3)/10^9),0)</f>
        <v>0</v>
      </c>
      <c r="R968" s="160">
        <f>IF(and($L$902&gt;0,Model!AC$1&lt;='Assumptions (Solar)'!$V$13),PPMT('Assumptions (Solar)'!$V$10,Model!AC$1,'Assumptions (Solar)'!$V$13,'Assumptions (Solar)'!$V$8*Model!$L$902*('Assumptions (Solar)'!$J$20*'Assumptions (Solar)'!$J$2+'Assumptions (Solar)'!$J$21*'Assumptions (Solar)'!$J$3)/10^9),0)</f>
        <v>0</v>
      </c>
      <c r="S968" s="160">
        <f>IF(and($L$902&gt;0,Model!AD$1&lt;='Assumptions (Solar)'!$V$13),PPMT('Assumptions (Solar)'!$V$10,Model!AD$1,'Assumptions (Solar)'!$V$13,'Assumptions (Solar)'!$V$8*Model!$L$902*('Assumptions (Solar)'!$J$20*'Assumptions (Solar)'!$J$2+'Assumptions (Solar)'!$J$21*'Assumptions (Solar)'!$J$3)/10^9),0)</f>
        <v>0</v>
      </c>
      <c r="T968" s="160">
        <f>IF(and($L$902&gt;0,Model!AE$1&lt;='Assumptions (Solar)'!$V$13),PPMT('Assumptions (Solar)'!$V$10,Model!AE$1,'Assumptions (Solar)'!$V$13,'Assumptions (Solar)'!$V$8*Model!$L$902*('Assumptions (Solar)'!$J$20*'Assumptions (Solar)'!$J$2+'Assumptions (Solar)'!$J$21*'Assumptions (Solar)'!$J$3)/10^9),0)</f>
        <v>0</v>
      </c>
      <c r="U968" s="160">
        <f>IF(and($L$902&gt;0,Model!AF$1&lt;='Assumptions (Solar)'!$V$13),PPMT('Assumptions (Solar)'!$V$10,Model!AF$1,'Assumptions (Solar)'!$V$13,'Assumptions (Solar)'!$V$8*Model!$L$902*('Assumptions (Solar)'!$J$20*'Assumptions (Solar)'!$J$2+'Assumptions (Solar)'!$J$21*'Assumptions (Solar)'!$J$3)/10^9),0)</f>
        <v>0</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v>
      </c>
      <c r="N969" s="160">
        <f>IF(and($M$902&gt;0,Model!X$1&lt;='Assumptions (Solar)'!$V$13),PPMT('Assumptions (Solar)'!$V$10,Model!X$1,'Assumptions (Solar)'!$V$13,'Assumptions (Solar)'!$V$8*Model!$M$902*('Assumptions (Solar)'!$K$20*'Assumptions (Solar)'!$K$2+'Assumptions (Solar)'!$K$21*'Assumptions (Solar)'!$K$3)/10^9),0)</f>
        <v>0</v>
      </c>
      <c r="O969" s="160">
        <f>IF(and($M$902&gt;0,Model!Y$1&lt;='Assumptions (Solar)'!$V$13),PPMT('Assumptions (Solar)'!$V$10,Model!Y$1,'Assumptions (Solar)'!$V$13,'Assumptions (Solar)'!$V$8*Model!$M$902*('Assumptions (Solar)'!$K$20*'Assumptions (Solar)'!$K$2+'Assumptions (Solar)'!$K$21*'Assumptions (Solar)'!$K$3)/10^9),0)</f>
        <v>0</v>
      </c>
      <c r="P969" s="160">
        <f>IF(and($M$902&gt;0,Model!Z$1&lt;='Assumptions (Solar)'!$V$13),PPMT('Assumptions (Solar)'!$V$10,Model!Z$1,'Assumptions (Solar)'!$V$13,'Assumptions (Solar)'!$V$8*Model!$M$902*('Assumptions (Solar)'!$K$20*'Assumptions (Solar)'!$K$2+'Assumptions (Solar)'!$K$21*'Assumptions (Solar)'!$K$3)/10^9),0)</f>
        <v>0</v>
      </c>
      <c r="Q969" s="160">
        <f>IF(and($M$902&gt;0,Model!AA$1&lt;='Assumptions (Solar)'!$V$13),PPMT('Assumptions (Solar)'!$V$10,Model!AA$1,'Assumptions (Solar)'!$V$13,'Assumptions (Solar)'!$V$8*Model!$M$902*('Assumptions (Solar)'!$K$20*'Assumptions (Solar)'!$K$2+'Assumptions (Solar)'!$K$21*'Assumptions (Solar)'!$K$3)/10^9),0)</f>
        <v>0</v>
      </c>
      <c r="R969" s="160">
        <f>IF(and($M$902&gt;0,Model!AB$1&lt;='Assumptions (Solar)'!$V$13),PPMT('Assumptions (Solar)'!$V$10,Model!AB$1,'Assumptions (Solar)'!$V$13,'Assumptions (Solar)'!$V$8*Model!$M$902*('Assumptions (Solar)'!$K$20*'Assumptions (Solar)'!$K$2+'Assumptions (Solar)'!$K$21*'Assumptions (Solar)'!$K$3)/10^9),0)</f>
        <v>0</v>
      </c>
      <c r="S969" s="160">
        <f>IF(and($M$902&gt;0,Model!AC$1&lt;='Assumptions (Solar)'!$V$13),PPMT('Assumptions (Solar)'!$V$10,Model!AC$1,'Assumptions (Solar)'!$V$13,'Assumptions (Solar)'!$V$8*Model!$M$902*('Assumptions (Solar)'!$K$20*'Assumptions (Solar)'!$K$2+'Assumptions (Solar)'!$K$21*'Assumptions (Solar)'!$K$3)/10^9),0)</f>
        <v>0</v>
      </c>
      <c r="T969" s="160">
        <f>IF(and($M$902&gt;0,Model!AD$1&lt;='Assumptions (Solar)'!$V$13),PPMT('Assumptions (Solar)'!$V$10,Model!AD$1,'Assumptions (Solar)'!$V$13,'Assumptions (Solar)'!$V$8*Model!$M$902*('Assumptions (Solar)'!$K$20*'Assumptions (Solar)'!$K$2+'Assumptions (Solar)'!$K$21*'Assumptions (Solar)'!$K$3)/10^9),0)</f>
        <v>0</v>
      </c>
      <c r="U969" s="160">
        <f>IF(and($M$902&gt;0,Model!AE$1&lt;='Assumptions (Solar)'!$V$13),PPMT('Assumptions (Solar)'!$V$10,Model!AE$1,'Assumptions (Solar)'!$V$13,'Assumptions (Solar)'!$V$8*Model!$M$902*('Assumptions (Solar)'!$K$20*'Assumptions (Solar)'!$K$2+'Assumptions (Solar)'!$K$21*'Assumptions (Solar)'!$K$3)/10^9),0)</f>
        <v>0</v>
      </c>
      <c r="V969" s="160">
        <f>IF(and($M$902&gt;0,Model!AF$1&lt;='Assumptions (Solar)'!$V$13),PPMT('Assumptions (Solar)'!$V$10,Model!AF$1,'Assumptions (Solar)'!$V$13,'Assumptions (Solar)'!$V$8*Model!$M$902*('Assumptions (Solar)'!$K$20*'Assumptions (Solar)'!$K$2+'Assumptions (Solar)'!$K$21*'Assumptions (Solar)'!$K$3)/10^9),0)</f>
        <v>0</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v>
      </c>
      <c r="O970" s="177">
        <f>IF(and($N$902&gt;0,Model!X$1&lt;='Assumptions (Solar)'!$V$13),PPMT('Assumptions (Solar)'!$V$10,Model!X$1,'Assumptions (Solar)'!$V$13,'Assumptions (Solar)'!$V$8*Model!$N$902*('Assumptions (Solar)'!$L$20*'Assumptions (Solar)'!$L$2+'Assumptions (Solar)'!$L$21*'Assumptions (Solar)'!$L$3)/10^9),0)</f>
        <v>0</v>
      </c>
      <c r="P970" s="177">
        <f>IF(and($N$902&gt;0,Model!Y$1&lt;='Assumptions (Solar)'!$V$13),PPMT('Assumptions (Solar)'!$V$10,Model!Y$1,'Assumptions (Solar)'!$V$13,'Assumptions (Solar)'!$V$8*Model!$N$902*('Assumptions (Solar)'!$L$20*'Assumptions (Solar)'!$L$2+'Assumptions (Solar)'!$L$21*'Assumptions (Solar)'!$L$3)/10^9),0)</f>
        <v>0</v>
      </c>
      <c r="Q970" s="177">
        <f>IF(and($N$902&gt;0,Model!Z$1&lt;='Assumptions (Solar)'!$V$13),PPMT('Assumptions (Solar)'!$V$10,Model!Z$1,'Assumptions (Solar)'!$V$13,'Assumptions (Solar)'!$V$8*Model!$N$902*('Assumptions (Solar)'!$L$20*'Assumptions (Solar)'!$L$2+'Assumptions (Solar)'!$L$21*'Assumptions (Solar)'!$L$3)/10^9),0)</f>
        <v>0</v>
      </c>
      <c r="R970" s="177">
        <f>IF(and($N$902&gt;0,Model!AA$1&lt;='Assumptions (Solar)'!$V$13),PPMT('Assumptions (Solar)'!$V$10,Model!AA$1,'Assumptions (Solar)'!$V$13,'Assumptions (Solar)'!$V$8*Model!$N$902*('Assumptions (Solar)'!$L$20*'Assumptions (Solar)'!$L$2+'Assumptions (Solar)'!$L$21*'Assumptions (Solar)'!$L$3)/10^9),0)</f>
        <v>0</v>
      </c>
      <c r="S970" s="177">
        <f>IF(and($N$902&gt;0,Model!AB$1&lt;='Assumptions (Solar)'!$V$13),PPMT('Assumptions (Solar)'!$V$10,Model!AB$1,'Assumptions (Solar)'!$V$13,'Assumptions (Solar)'!$V$8*Model!$N$902*('Assumptions (Solar)'!$L$20*'Assumptions (Solar)'!$L$2+'Assumptions (Solar)'!$L$21*'Assumptions (Solar)'!$L$3)/10^9),0)</f>
        <v>0</v>
      </c>
      <c r="T970" s="177">
        <f>IF(and($N$902&gt;0,Model!AC$1&lt;='Assumptions (Solar)'!$V$13),PPMT('Assumptions (Solar)'!$V$10,Model!AC$1,'Assumptions (Solar)'!$V$13,'Assumptions (Solar)'!$V$8*Model!$N$902*('Assumptions (Solar)'!$L$20*'Assumptions (Solar)'!$L$2+'Assumptions (Solar)'!$L$21*'Assumptions (Solar)'!$L$3)/10^9),0)</f>
        <v>0</v>
      </c>
      <c r="U970" s="177">
        <f>IF(and($N$902&gt;0,Model!AD$1&lt;='Assumptions (Solar)'!$V$13),PPMT('Assumptions (Solar)'!$V$10,Model!AD$1,'Assumptions (Solar)'!$V$13,'Assumptions (Solar)'!$V$8*Model!$N$902*('Assumptions (Solar)'!$L$20*'Assumptions (Solar)'!$L$2+'Assumptions (Solar)'!$L$21*'Assumptions (Solar)'!$L$3)/10^9),0)</f>
        <v>0</v>
      </c>
      <c r="V970" s="177">
        <f>IF(and($N$902&gt;0,Model!AE$1&lt;='Assumptions (Solar)'!$V$13),PPMT('Assumptions (Solar)'!$V$10,Model!AE$1,'Assumptions (Solar)'!$V$13,'Assumptions (Solar)'!$V$8*Model!$N$902*('Assumptions (Solar)'!$L$20*'Assumptions (Solar)'!$L$2+'Assumptions (Solar)'!$L$21*'Assumptions (Solar)'!$L$3)/10^9),0)</f>
        <v>0</v>
      </c>
      <c r="W970" s="177">
        <f>IF(and($N$902&gt;0,Model!AF$1&lt;='Assumptions (Solar)'!$V$13),PPMT('Assumptions (Solar)'!$V$10,Model!AF$1,'Assumptions (Solar)'!$V$13,'Assumptions (Solar)'!$V$8*Model!$N$902*('Assumptions (Solar)'!$L$20*'Assumptions (Solar)'!$L$2+'Assumptions (Solar)'!$L$21*'Assumptions (Solar)'!$L$3)/10^9),0)</f>
        <v>0</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v>
      </c>
      <c r="P971" s="160">
        <f>IF(and($O$902&gt;0,Model!X$1&lt;='Assumptions (Solar)'!$V$13),PPMT('Assumptions (Solar)'!$V$10,Model!X$1,'Assumptions (Solar)'!$V$13,'Assumptions (Solar)'!$V$8*Model!$O$902*('Assumptions (Solar)'!$M$20*'Assumptions (Solar)'!$M$2+'Assumptions (Solar)'!$M$21*'Assumptions (Solar)'!$M$3)/10^9),0)</f>
        <v>0</v>
      </c>
      <c r="Q971" s="160">
        <f>IF(and($O$902&gt;0,Model!Y$1&lt;='Assumptions (Solar)'!$V$13),PPMT('Assumptions (Solar)'!$V$10,Model!Y$1,'Assumptions (Solar)'!$V$13,'Assumptions (Solar)'!$V$8*Model!$O$902*('Assumptions (Solar)'!$M$20*'Assumptions (Solar)'!$M$2+'Assumptions (Solar)'!$M$21*'Assumptions (Solar)'!$M$3)/10^9),0)</f>
        <v>0</v>
      </c>
      <c r="R971" s="160">
        <f>IF(and($O$902&gt;0,Model!Z$1&lt;='Assumptions (Solar)'!$V$13),PPMT('Assumptions (Solar)'!$V$10,Model!Z$1,'Assumptions (Solar)'!$V$13,'Assumptions (Solar)'!$V$8*Model!$O$902*('Assumptions (Solar)'!$M$20*'Assumptions (Solar)'!$M$2+'Assumptions (Solar)'!$M$21*'Assumptions (Solar)'!$M$3)/10^9),0)</f>
        <v>0</v>
      </c>
      <c r="S971" s="160">
        <f>IF(and($O$902&gt;0,Model!AA$1&lt;='Assumptions (Solar)'!$V$13),PPMT('Assumptions (Solar)'!$V$10,Model!AA$1,'Assumptions (Solar)'!$V$13,'Assumptions (Solar)'!$V$8*Model!$O$902*('Assumptions (Solar)'!$M$20*'Assumptions (Solar)'!$M$2+'Assumptions (Solar)'!$M$21*'Assumptions (Solar)'!$M$3)/10^9),0)</f>
        <v>0</v>
      </c>
      <c r="T971" s="160">
        <f>IF(and($O$902&gt;0,Model!AB$1&lt;='Assumptions (Solar)'!$V$13),PPMT('Assumptions (Solar)'!$V$10,Model!AB$1,'Assumptions (Solar)'!$V$13,'Assumptions (Solar)'!$V$8*Model!$O$902*('Assumptions (Solar)'!$M$20*'Assumptions (Solar)'!$M$2+'Assumptions (Solar)'!$M$21*'Assumptions (Solar)'!$M$3)/10^9),0)</f>
        <v>0</v>
      </c>
      <c r="U971" s="160">
        <f>IF(and($O$902&gt;0,Model!AC$1&lt;='Assumptions (Solar)'!$V$13),PPMT('Assumptions (Solar)'!$V$10,Model!AC$1,'Assumptions (Solar)'!$V$13,'Assumptions (Solar)'!$V$8*Model!$O$902*('Assumptions (Solar)'!$M$20*'Assumptions (Solar)'!$M$2+'Assumptions (Solar)'!$M$21*'Assumptions (Solar)'!$M$3)/10^9),0)</f>
        <v>0</v>
      </c>
      <c r="V971" s="160">
        <f>IF(and($O$902&gt;0,Model!AD$1&lt;='Assumptions (Solar)'!$V$13),PPMT('Assumptions (Solar)'!$V$10,Model!AD$1,'Assumptions (Solar)'!$V$13,'Assumptions (Solar)'!$V$8*Model!$O$902*('Assumptions (Solar)'!$M$20*'Assumptions (Solar)'!$M$2+'Assumptions (Solar)'!$M$21*'Assumptions (Solar)'!$M$3)/10^9),0)</f>
        <v>0</v>
      </c>
      <c r="W971" s="160">
        <f>IF(and($O$902&gt;0,Model!AE$1&lt;='Assumptions (Solar)'!$V$13),PPMT('Assumptions (Solar)'!$V$10,Model!AE$1,'Assumptions (Solar)'!$V$13,'Assumptions (Solar)'!$V$8*Model!$O$902*('Assumptions (Solar)'!$M$20*'Assumptions (Solar)'!$M$2+'Assumptions (Solar)'!$M$21*'Assumptions (Solar)'!$M$3)/10^9),0)</f>
        <v>0</v>
      </c>
      <c r="X971" s="160">
        <f>IF(and($O$902&gt;0,Model!AF$1&lt;='Assumptions (Solar)'!$V$13),PPMT('Assumptions (Solar)'!$V$10,Model!AF$1,'Assumptions (Solar)'!$V$13,'Assumptions (Solar)'!$V$8*Model!$O$902*('Assumptions (Solar)'!$M$20*'Assumptions (Solar)'!$M$2+'Assumptions (Solar)'!$M$21*'Assumptions (Solar)'!$M$3)/10^9),0)</f>
        <v>0</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v>
      </c>
      <c r="R973" s="160">
        <f>IF(and($Q$902&gt;0,Model!X$1&lt;='Assumptions (Solar)'!$V$13),PPMT('Assumptions (Solar)'!$V$10,Model!X$1,'Assumptions (Solar)'!$V$13,'Assumptions (Solar)'!$V$8*Model!$Q$902*('Assumptions (Solar)'!$O$20*'Assumptions (Solar)'!$O$2+'Assumptions (Solar)'!$O$21*'Assumptions (Solar)'!$O$3)/10^9),0)</f>
        <v>0</v>
      </c>
      <c r="S973" s="160">
        <f>IF(and($Q$902&gt;0,Model!Y$1&lt;='Assumptions (Solar)'!$V$13),PPMT('Assumptions (Solar)'!$V$10,Model!Y$1,'Assumptions (Solar)'!$V$13,'Assumptions (Solar)'!$V$8*Model!$Q$902*('Assumptions (Solar)'!$O$20*'Assumptions (Solar)'!$O$2+'Assumptions (Solar)'!$O$21*'Assumptions (Solar)'!$O$3)/10^9),0)</f>
        <v>0</v>
      </c>
      <c r="T973" s="160">
        <f>IF(and($Q$902&gt;0,Model!Z$1&lt;='Assumptions (Solar)'!$V$13),PPMT('Assumptions (Solar)'!$V$10,Model!Z$1,'Assumptions (Solar)'!$V$13,'Assumptions (Solar)'!$V$8*Model!$Q$902*('Assumptions (Solar)'!$O$20*'Assumptions (Solar)'!$O$2+'Assumptions (Solar)'!$O$21*'Assumptions (Solar)'!$O$3)/10^9),0)</f>
        <v>0</v>
      </c>
      <c r="U973" s="160">
        <f>IF(and($Q$902&gt;0,Model!AA$1&lt;='Assumptions (Solar)'!$V$13),PPMT('Assumptions (Solar)'!$V$10,Model!AA$1,'Assumptions (Solar)'!$V$13,'Assumptions (Solar)'!$V$8*Model!$Q$902*('Assumptions (Solar)'!$O$20*'Assumptions (Solar)'!$O$2+'Assumptions (Solar)'!$O$21*'Assumptions (Solar)'!$O$3)/10^9),0)</f>
        <v>0</v>
      </c>
      <c r="V973" s="160">
        <f>IF(and($Q$902&gt;0,Model!AB$1&lt;='Assumptions (Solar)'!$V$13),PPMT('Assumptions (Solar)'!$V$10,Model!AB$1,'Assumptions (Solar)'!$V$13,'Assumptions (Solar)'!$V$8*Model!$Q$902*('Assumptions (Solar)'!$O$20*'Assumptions (Solar)'!$O$2+'Assumptions (Solar)'!$O$21*'Assumptions (Solar)'!$O$3)/10^9),0)</f>
        <v>0</v>
      </c>
      <c r="W973" s="160">
        <f>IF(and($Q$902&gt;0,Model!AC$1&lt;='Assumptions (Solar)'!$V$13),PPMT('Assumptions (Solar)'!$V$10,Model!AC$1,'Assumptions (Solar)'!$V$13,'Assumptions (Solar)'!$V$8*Model!$Q$902*('Assumptions (Solar)'!$O$20*'Assumptions (Solar)'!$O$2+'Assumptions (Solar)'!$O$21*'Assumptions (Solar)'!$O$3)/10^9),0)</f>
        <v>0</v>
      </c>
      <c r="X973" s="160">
        <f>IF(and($Q$902&gt;0,Model!AD$1&lt;='Assumptions (Solar)'!$V$13),PPMT('Assumptions (Solar)'!$V$10,Model!AD$1,'Assumptions (Solar)'!$V$13,'Assumptions (Solar)'!$V$8*Model!$Q$902*('Assumptions (Solar)'!$O$20*'Assumptions (Solar)'!$O$2+'Assumptions (Solar)'!$O$21*'Assumptions (Solar)'!$O$3)/10^9),0)</f>
        <v>0</v>
      </c>
      <c r="Y973" s="160">
        <f>IF(and($Q$902&gt;0,Model!AE$1&lt;='Assumptions (Solar)'!$V$13),PPMT('Assumptions (Solar)'!$V$10,Model!AE$1,'Assumptions (Solar)'!$V$13,'Assumptions (Solar)'!$V$8*Model!$Q$902*('Assumptions (Solar)'!$O$20*'Assumptions (Solar)'!$O$2+'Assumptions (Solar)'!$O$21*'Assumptions (Solar)'!$O$3)/10^9),0)</f>
        <v>0</v>
      </c>
      <c r="Z973" s="160">
        <f>IF(and($Q$902&gt;0,Model!AF$1&lt;='Assumptions (Solar)'!$V$13),PPMT('Assumptions (Solar)'!$V$10,Model!AF$1,'Assumptions (Solar)'!$V$13,'Assumptions (Solar)'!$V$8*Model!$Q$902*('Assumptions (Solar)'!$O$20*'Assumptions (Solar)'!$O$2+'Assumptions (Solar)'!$O$21*'Assumptions (Solar)'!$O$3)/10^9),0)</f>
        <v>0</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-0.00199397723</v>
      </c>
      <c r="S974" s="177">
        <f>IF(and($R$902&gt;0,Model!X$1&lt;='Assumptions (Solar)'!$V$13),PPMT('Assumptions (Solar)'!$V$10,Model!X$1,'Assumptions (Solar)'!$V$13,'Assumptions (Solar)'!$V$8*Model!$R$902*('Assumptions (Solar)'!$P$20*'Assumptions (Solar)'!$P$2+'Assumptions (Solar)'!$P$21*'Assumptions (Solar)'!$P$3)/10^9),0)</f>
        <v>-0.002153495408</v>
      </c>
      <c r="T974" s="177">
        <f>IF(and($R$902&gt;0,Model!Y$1&lt;='Assumptions (Solar)'!$V$13),PPMT('Assumptions (Solar)'!$V$10,Model!Y$1,'Assumptions (Solar)'!$V$13,'Assumptions (Solar)'!$V$8*Model!$R$902*('Assumptions (Solar)'!$P$20*'Assumptions (Solar)'!$P$2+'Assumptions (Solar)'!$P$21*'Assumptions (Solar)'!$P$3)/10^9),0)</f>
        <v>-0.002325775041</v>
      </c>
      <c r="U974" s="177">
        <f>IF(and($R$902&gt;0,Model!Z$1&lt;='Assumptions (Solar)'!$V$13),PPMT('Assumptions (Solar)'!$V$10,Model!Z$1,'Assumptions (Solar)'!$V$13,'Assumptions (Solar)'!$V$8*Model!$R$902*('Assumptions (Solar)'!$P$20*'Assumptions (Solar)'!$P$2+'Assumptions (Solar)'!$P$21*'Assumptions (Solar)'!$P$3)/10^9),0)</f>
        <v>-0.002511837044</v>
      </c>
      <c r="V974" s="177">
        <f>IF(and($R$902&gt;0,Model!AA$1&lt;='Assumptions (Solar)'!$V$13),PPMT('Assumptions (Solar)'!$V$10,Model!AA$1,'Assumptions (Solar)'!$V$13,'Assumptions (Solar)'!$V$8*Model!$R$902*('Assumptions (Solar)'!$P$20*'Assumptions (Solar)'!$P$2+'Assumptions (Solar)'!$P$21*'Assumptions (Solar)'!$P$3)/10^9),0)</f>
        <v>-0.002712784008</v>
      </c>
      <c r="W974" s="177">
        <f>IF(and($R$902&gt;0,Model!AB$1&lt;='Assumptions (Solar)'!$V$13),PPMT('Assumptions (Solar)'!$V$10,Model!AB$1,'Assumptions (Solar)'!$V$13,'Assumptions (Solar)'!$V$8*Model!$R$902*('Assumptions (Solar)'!$P$20*'Assumptions (Solar)'!$P$2+'Assumptions (Solar)'!$P$21*'Assumptions (Solar)'!$P$3)/10^9),0)</f>
        <v>-0.002929806728</v>
      </c>
      <c r="X974" s="177">
        <f>IF(and($R$902&gt;0,Model!AC$1&lt;='Assumptions (Solar)'!$V$13),PPMT('Assumptions (Solar)'!$V$10,Model!AC$1,'Assumptions (Solar)'!$V$13,'Assumptions (Solar)'!$V$8*Model!$R$902*('Assumptions (Solar)'!$P$20*'Assumptions (Solar)'!$P$2+'Assumptions (Solar)'!$P$21*'Assumptions (Solar)'!$P$3)/10^9),0)</f>
        <v>-0.003164191267</v>
      </c>
      <c r="Y974" s="177">
        <f>IF(and($R$902&gt;0,Model!AD$1&lt;='Assumptions (Solar)'!$V$13),PPMT('Assumptions (Solar)'!$V$10,Model!AD$1,'Assumptions (Solar)'!$V$13,'Assumptions (Solar)'!$V$8*Model!$R$902*('Assumptions (Solar)'!$P$20*'Assumptions (Solar)'!$P$2+'Assumptions (Solar)'!$P$21*'Assumptions (Solar)'!$P$3)/10^9),0)</f>
        <v>-0.003417326568</v>
      </c>
      <c r="Z974" s="177">
        <f>IF(and($R$902&gt;0,Model!AE$1&lt;='Assumptions (Solar)'!$V$13),PPMT('Assumptions (Solar)'!$V$10,Model!AE$1,'Assumptions (Solar)'!$V$13,'Assumptions (Solar)'!$V$8*Model!$R$902*('Assumptions (Solar)'!$P$20*'Assumptions (Solar)'!$P$2+'Assumptions (Solar)'!$P$21*'Assumptions (Solar)'!$P$3)/10^9),0)</f>
        <v>-0.003690712693</v>
      </c>
      <c r="AA974" s="177">
        <f>IF(and($R$902&gt;0,Model!AF$1&lt;='Assumptions (Solar)'!$V$13),PPMT('Assumptions (Solar)'!$V$10,Model!AF$1,'Assumptions (Solar)'!$V$13,'Assumptions (Solar)'!$V$8*Model!$R$902*('Assumptions (Solar)'!$P$20*'Assumptions (Solar)'!$P$2+'Assumptions (Solar)'!$P$21*'Assumptions (Solar)'!$P$3)/10^9),0)</f>
        <v>-0.003985969709</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-0.0003137995932</v>
      </c>
      <c r="T975" s="160">
        <f>IF(and($S$902&gt;0,Model!X$1&lt;='Assumptions (Solar)'!$V$13),PPMT('Assumptions (Solar)'!$V$10,Model!X$1,'Assumptions (Solar)'!$V$13,'Assumptions (Solar)'!$V$8*Model!$S$902*('Assumptions (Solar)'!$Q$20*'Assumptions (Solar)'!$Q$2+'Assumptions (Solar)'!$Q$21*'Assumptions (Solar)'!$Q$3)/10^9),0)</f>
        <v>-0.0003389035607</v>
      </c>
      <c r="U975" s="160">
        <f>IF(and($S$902&gt;0,Model!Y$1&lt;='Assumptions (Solar)'!$V$13),PPMT('Assumptions (Solar)'!$V$10,Model!Y$1,'Assumptions (Solar)'!$V$13,'Assumptions (Solar)'!$V$8*Model!$S$902*('Assumptions (Solar)'!$Q$20*'Assumptions (Solar)'!$Q$2+'Assumptions (Solar)'!$Q$21*'Assumptions (Solar)'!$Q$3)/10^9),0)</f>
        <v>-0.0003660158455</v>
      </c>
      <c r="V975" s="160">
        <f>IF(and($S$902&gt;0,Model!Z$1&lt;='Assumptions (Solar)'!$V$13),PPMT('Assumptions (Solar)'!$V$10,Model!Z$1,'Assumptions (Solar)'!$V$13,'Assumptions (Solar)'!$V$8*Model!$S$902*('Assumptions (Solar)'!$Q$20*'Assumptions (Solar)'!$Q$2+'Assumptions (Solar)'!$Q$21*'Assumptions (Solar)'!$Q$3)/10^9),0)</f>
        <v>-0.0003952971132</v>
      </c>
      <c r="W975" s="160">
        <f>IF(and($S$902&gt;0,Model!AA$1&lt;='Assumptions (Solar)'!$V$13),PPMT('Assumptions (Solar)'!$V$10,Model!AA$1,'Assumptions (Solar)'!$V$13,'Assumptions (Solar)'!$V$8*Model!$S$902*('Assumptions (Solar)'!$Q$20*'Assumptions (Solar)'!$Q$2+'Assumptions (Solar)'!$Q$21*'Assumptions (Solar)'!$Q$3)/10^9),0)</f>
        <v>-0.0004269208822</v>
      </c>
      <c r="X975" s="160">
        <f>IF(and($S$902&gt;0,Model!AB$1&lt;='Assumptions (Solar)'!$V$13),PPMT('Assumptions (Solar)'!$V$10,Model!AB$1,'Assumptions (Solar)'!$V$13,'Assumptions (Solar)'!$V$8*Model!$S$902*('Assumptions (Solar)'!$Q$20*'Assumptions (Solar)'!$Q$2+'Assumptions (Solar)'!$Q$21*'Assumptions (Solar)'!$Q$3)/10^9),0)</f>
        <v>-0.0004610745528</v>
      </c>
      <c r="Y975" s="160">
        <f>IF(and($S$902&gt;0,Model!AC$1&lt;='Assumptions (Solar)'!$V$13),PPMT('Assumptions (Solar)'!$V$10,Model!AC$1,'Assumptions (Solar)'!$V$13,'Assumptions (Solar)'!$V$8*Model!$S$902*('Assumptions (Solar)'!$Q$20*'Assumptions (Solar)'!$Q$2+'Assumptions (Solar)'!$Q$21*'Assumptions (Solar)'!$Q$3)/10^9),0)</f>
        <v>-0.000497960517</v>
      </c>
      <c r="Z975" s="160">
        <f>IF(and($S$902&gt;0,Model!AD$1&lt;='Assumptions (Solar)'!$V$13),PPMT('Assumptions (Solar)'!$V$10,Model!AD$1,'Assumptions (Solar)'!$V$13,'Assumptions (Solar)'!$V$8*Model!$S$902*('Assumptions (Solar)'!$Q$20*'Assumptions (Solar)'!$Q$2+'Assumptions (Solar)'!$Q$21*'Assumptions (Solar)'!$Q$3)/10^9),0)</f>
        <v>-0.0005377973584</v>
      </c>
      <c r="AA975" s="160">
        <f>IF(and($S$902&gt;0,Model!AE$1&lt;='Assumptions (Solar)'!$V$13),PPMT('Assumptions (Solar)'!$V$10,Model!AE$1,'Assumptions (Solar)'!$V$13,'Assumptions (Solar)'!$V$8*Model!$S$902*('Assumptions (Solar)'!$Q$20*'Assumptions (Solar)'!$Q$2+'Assumptions (Solar)'!$Q$21*'Assumptions (Solar)'!$Q$3)/10^9),0)</f>
        <v>-0.0005808211471</v>
      </c>
      <c r="AB975" s="160">
        <f>IF(and($S$902&gt;0,Model!AF$1&lt;='Assumptions (Solar)'!$V$13),PPMT('Assumptions (Solar)'!$V$10,Model!AF$1,'Assumptions (Solar)'!$V$13,'Assumptions (Solar)'!$V$8*Model!$S$902*('Assumptions (Solar)'!$Q$20*'Assumptions (Solar)'!$Q$2+'Assumptions (Solar)'!$Q$21*'Assumptions (Solar)'!$Q$3)/10^9),0)</f>
        <v>-0.0006272868388</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-0.0007784374624</v>
      </c>
      <c r="U976" s="160">
        <f>IF(and($T$902&gt;0,Model!X$1&lt;='Assumptions (Solar)'!$V$13),PPMT('Assumptions (Solar)'!$V$10,Model!X$1,'Assumptions (Solar)'!$V$13,'Assumptions (Solar)'!$V$8*Model!$T$902*('Assumptions (Solar)'!$R$20*'Assumptions (Solar)'!$R$2+'Assumptions (Solar)'!$R$21*'Assumptions (Solar)'!$R$3)/10^9),0)</f>
        <v>-0.0008407124594</v>
      </c>
      <c r="V976" s="160">
        <f>IF(and($T$902&gt;0,Model!Y$1&lt;='Assumptions (Solar)'!$V$13),PPMT('Assumptions (Solar)'!$V$10,Model!Y$1,'Assumptions (Solar)'!$V$13,'Assumptions (Solar)'!$V$8*Model!$T$902*('Assumptions (Solar)'!$R$20*'Assumptions (Solar)'!$R$2+'Assumptions (Solar)'!$R$21*'Assumptions (Solar)'!$R$3)/10^9),0)</f>
        <v>-0.0009079694561</v>
      </c>
      <c r="W976" s="160">
        <f>IF(and($T$902&gt;0,Model!Z$1&lt;='Assumptions (Solar)'!$V$13),PPMT('Assumptions (Solar)'!$V$10,Model!Z$1,'Assumptions (Solar)'!$V$13,'Assumptions (Solar)'!$V$8*Model!$T$902*('Assumptions (Solar)'!$R$20*'Assumptions (Solar)'!$R$2+'Assumptions (Solar)'!$R$21*'Assumptions (Solar)'!$R$3)/10^9),0)</f>
        <v>-0.0009806070126</v>
      </c>
      <c r="X976" s="160">
        <f>IF(and($T$902&gt;0,Model!AA$1&lt;='Assumptions (Solar)'!$V$13),PPMT('Assumptions (Solar)'!$V$10,Model!AA$1,'Assumptions (Solar)'!$V$13,'Assumptions (Solar)'!$V$8*Model!$T$902*('Assumptions (Solar)'!$R$20*'Assumptions (Solar)'!$R$2+'Assumptions (Solar)'!$R$21*'Assumptions (Solar)'!$R$3)/10^9),0)</f>
        <v>-0.001059055574</v>
      </c>
      <c r="Y976" s="160">
        <f>IF(and($T$902&gt;0,Model!AB$1&lt;='Assumptions (Solar)'!$V$13),PPMT('Assumptions (Solar)'!$V$10,Model!AB$1,'Assumptions (Solar)'!$V$13,'Assumptions (Solar)'!$V$8*Model!$T$902*('Assumptions (Solar)'!$R$20*'Assumptions (Solar)'!$R$2+'Assumptions (Solar)'!$R$21*'Assumptions (Solar)'!$R$3)/10^9),0)</f>
        <v>-0.001143780019</v>
      </c>
      <c r="Z976" s="160">
        <f>IF(and($T$902&gt;0,Model!AC$1&lt;='Assumptions (Solar)'!$V$13),PPMT('Assumptions (Solar)'!$V$10,Model!AC$1,'Assumptions (Solar)'!$V$13,'Assumptions (Solar)'!$V$8*Model!$T$902*('Assumptions (Solar)'!$R$20*'Assumptions (Solar)'!$R$2+'Assumptions (Solar)'!$R$21*'Assumptions (Solar)'!$R$3)/10^9),0)</f>
        <v>-0.001235282421</v>
      </c>
      <c r="AA976" s="160">
        <f>IF(and($T$902&gt;0,Model!AD$1&lt;='Assumptions (Solar)'!$V$13),PPMT('Assumptions (Solar)'!$V$10,Model!AD$1,'Assumptions (Solar)'!$V$13,'Assumptions (Solar)'!$V$8*Model!$T$902*('Assumptions (Solar)'!$R$20*'Assumptions (Solar)'!$R$2+'Assumptions (Solar)'!$R$21*'Assumptions (Solar)'!$R$3)/10^9),0)</f>
        <v>-0.001334105015</v>
      </c>
      <c r="AB976" s="160">
        <f>IF(and($T$902&gt;0,Model!AE$1&lt;='Assumptions (Solar)'!$V$13),PPMT('Assumptions (Solar)'!$V$10,Model!AE$1,'Assumptions (Solar)'!$V$13,'Assumptions (Solar)'!$V$8*Model!$T$902*('Assumptions (Solar)'!$R$20*'Assumptions (Solar)'!$R$2+'Assumptions (Solar)'!$R$21*'Assumptions (Solar)'!$R$3)/10^9),0)</f>
        <v>-0.001440833416</v>
      </c>
      <c r="AC976" s="160">
        <f>IF(and($T$902&gt;0,Model!AF$1&lt;='Assumptions (Solar)'!$V$13),PPMT('Assumptions (Solar)'!$V$10,Model!AF$1,'Assumptions (Solar)'!$V$13,'Assumptions (Solar)'!$V$8*Model!$T$902*('Assumptions (Solar)'!$R$20*'Assumptions (Solar)'!$R$2+'Assumptions (Solar)'!$R$21*'Assumptions (Solar)'!$R$3)/10^9),0)</f>
        <v>-0.001556100089</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-0.009921274551</v>
      </c>
      <c r="V977" s="160">
        <f>IF(and($U$902&gt;0,Model!X$1&lt;='Assumptions (Solar)'!$V$13),PPMT('Assumptions (Solar)'!$V$10,Model!X$1,'Assumptions (Solar)'!$V$13,'Assumptions (Solar)'!$V$8*Model!$U$902*('Assumptions (Solar)'!$S$20*'Assumptions (Solar)'!$S$2+'Assumptions (Solar)'!$S$21*'Assumptions (Solar)'!$S$3)/10^9),0)</f>
        <v>-0.01071497651</v>
      </c>
      <c r="W977" s="160">
        <f>IF(and($U$902&gt;0,Model!Y$1&lt;='Assumptions (Solar)'!$V$13),PPMT('Assumptions (Solar)'!$V$10,Model!Y$1,'Assumptions (Solar)'!$V$13,'Assumptions (Solar)'!$V$8*Model!$U$902*('Assumptions (Solar)'!$S$20*'Assumptions (Solar)'!$S$2+'Assumptions (Solar)'!$S$21*'Assumptions (Solar)'!$S$3)/10^9),0)</f>
        <v>-0.01157217464</v>
      </c>
      <c r="X977" s="160">
        <f>IF(and($U$902&gt;0,Model!Z$1&lt;='Assumptions (Solar)'!$V$13),PPMT('Assumptions (Solar)'!$V$10,Model!Z$1,'Assumptions (Solar)'!$V$13,'Assumptions (Solar)'!$V$8*Model!$U$902*('Assumptions (Solar)'!$S$20*'Assumptions (Solar)'!$S$2+'Assumptions (Solar)'!$S$21*'Assumptions (Solar)'!$S$3)/10^9),0)</f>
        <v>-0.01249794861</v>
      </c>
      <c r="Y977" s="160">
        <f>IF(and($U$902&gt;0,Model!AA$1&lt;='Assumptions (Solar)'!$V$13),PPMT('Assumptions (Solar)'!$V$10,Model!AA$1,'Assumptions (Solar)'!$V$13,'Assumptions (Solar)'!$V$8*Model!$U$902*('Assumptions (Solar)'!$S$20*'Assumptions (Solar)'!$S$2+'Assumptions (Solar)'!$S$21*'Assumptions (Solar)'!$S$3)/10^9),0)</f>
        <v>-0.0134977845</v>
      </c>
      <c r="Z977" s="160">
        <f>IF(and($U$902&gt;0,Model!AB$1&lt;='Assumptions (Solar)'!$V$13),PPMT('Assumptions (Solar)'!$V$10,Model!AB$1,'Assumptions (Solar)'!$V$13,'Assumptions (Solar)'!$V$8*Model!$U$902*('Assumptions (Solar)'!$S$20*'Assumptions (Solar)'!$S$2+'Assumptions (Solar)'!$S$21*'Assumptions (Solar)'!$S$3)/10^9),0)</f>
        <v>-0.01457760725</v>
      </c>
      <c r="AA977" s="160">
        <f>IF(and($U$902&gt;0,Model!AC$1&lt;='Assumptions (Solar)'!$V$13),PPMT('Assumptions (Solar)'!$V$10,Model!AC$1,'Assumptions (Solar)'!$V$13,'Assumptions (Solar)'!$V$8*Model!$U$902*('Assumptions (Solar)'!$S$20*'Assumptions (Solar)'!$S$2+'Assumptions (Solar)'!$S$21*'Assumptions (Solar)'!$S$3)/10^9),0)</f>
        <v>-0.01574381584</v>
      </c>
      <c r="AB977" s="160">
        <f>IF(and($U$902&gt;0,Model!AD$1&lt;='Assumptions (Solar)'!$V$13),PPMT('Assumptions (Solar)'!$V$10,Model!AD$1,'Assumptions (Solar)'!$V$13,'Assumptions (Solar)'!$V$8*Model!$U$902*('Assumptions (Solar)'!$S$20*'Assumptions (Solar)'!$S$2+'Assumptions (Solar)'!$S$21*'Assumptions (Solar)'!$S$3)/10^9),0)</f>
        <v>-0.0170033211</v>
      </c>
      <c r="AC977" s="160">
        <f>IF(and($U$902&gt;0,Model!AE$1&lt;='Assumptions (Solar)'!$V$13),PPMT('Assumptions (Solar)'!$V$10,Model!AE$1,'Assumptions (Solar)'!$V$13,'Assumptions (Solar)'!$V$8*Model!$U$902*('Assumptions (Solar)'!$S$20*'Assumptions (Solar)'!$S$2+'Assumptions (Solar)'!$S$21*'Assumptions (Solar)'!$S$3)/10^9),0)</f>
        <v>-0.01836358679</v>
      </c>
      <c r="AD977" s="160">
        <f>IF(and($U$902&gt;0,Model!AF$1&lt;='Assumptions (Solar)'!$V$13),PPMT('Assumptions (Solar)'!$V$10,Model!AF$1,'Assumptions (Solar)'!$V$13,'Assumptions (Solar)'!$V$8*Model!$U$902*('Assumptions (Solar)'!$S$20*'Assumptions (Solar)'!$S$2+'Assumptions (Solar)'!$S$21*'Assumptions (Solar)'!$S$3)/10^9),0)</f>
        <v>-0.01983267373</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-11.07472373</v>
      </c>
      <c r="Y980" s="160">
        <f>IF(and($X$902&gt;0,Model!X$1&lt;='Assumptions (Solar)'!$V$13),PPMT('Assumptions (Solar)'!$V$10,Model!X$1,'Assumptions (Solar)'!$V$13,'Assumptions (Solar)'!$V$8*Model!$X$902*('Assumptions (Solar)'!$V$20*'Assumptions (Solar)'!$V$2+'Assumptions (Solar)'!$V$21*'Assumptions (Solar)'!$V$3)/10^9),0)</f>
        <v>-11.96070162</v>
      </c>
      <c r="Z980" s="160">
        <f>IF(and($X$902&gt;0,Model!Y$1&lt;='Assumptions (Solar)'!$V$13),PPMT('Assumptions (Solar)'!$V$10,Model!Y$1,'Assumptions (Solar)'!$V$13,'Assumptions (Solar)'!$V$8*Model!$X$902*('Assumptions (Solar)'!$V$20*'Assumptions (Solar)'!$V$2+'Assumptions (Solar)'!$V$21*'Assumptions (Solar)'!$V$3)/10^9),0)</f>
        <v>-12.91755775</v>
      </c>
      <c r="AA980" s="160">
        <f>IF(and($X$902&gt;0,Model!Z$1&lt;='Assumptions (Solar)'!$V$13),PPMT('Assumptions (Solar)'!$V$10,Model!Z$1,'Assumptions (Solar)'!$V$13,'Assumptions (Solar)'!$V$8*Model!$X$902*('Assumptions (Solar)'!$V$20*'Assumptions (Solar)'!$V$2+'Assumptions (Solar)'!$V$21*'Assumptions (Solar)'!$V$3)/10^9),0)</f>
        <v>-13.95096237</v>
      </c>
      <c r="AB980" s="160">
        <f>IF(and($X$902&gt;0,Model!AA$1&lt;='Assumptions (Solar)'!$V$13),PPMT('Assumptions (Solar)'!$V$10,Model!AA$1,'Assumptions (Solar)'!$V$13,'Assumptions (Solar)'!$V$8*Model!$X$902*('Assumptions (Solar)'!$V$20*'Assumptions (Solar)'!$V$2+'Assumptions (Solar)'!$V$21*'Assumptions (Solar)'!$V$3)/10^9),0)</f>
        <v>-15.06703936</v>
      </c>
      <c r="AC980" s="160">
        <f>IF(and($X$902&gt;0,Model!AB$1&lt;='Assumptions (Solar)'!$V$13),PPMT('Assumptions (Solar)'!$V$10,Model!AB$1,'Assumptions (Solar)'!$V$13,'Assumptions (Solar)'!$V$8*Model!$X$902*('Assumptions (Solar)'!$V$20*'Assumptions (Solar)'!$V$2+'Assumptions (Solar)'!$V$21*'Assumptions (Solar)'!$V$3)/10^9),0)</f>
        <v>-16.27240251</v>
      </c>
      <c r="AD980" s="160">
        <f>IF(and($X$902&gt;0,Model!AC$1&lt;='Assumptions (Solar)'!$V$13),PPMT('Assumptions (Solar)'!$V$10,Model!AC$1,'Assumptions (Solar)'!$V$13,'Assumptions (Solar)'!$V$8*Model!$X$902*('Assumptions (Solar)'!$V$20*'Assumptions (Solar)'!$V$2+'Assumptions (Solar)'!$V$21*'Assumptions (Solar)'!$V$3)/10^9),0)</f>
        <v>-17.57419471</v>
      </c>
      <c r="AE980" s="160">
        <f>IF(and($X$902&gt;0,Model!AD$1&lt;='Assumptions (Solar)'!$V$13),PPMT('Assumptions (Solar)'!$V$10,Model!AD$1,'Assumptions (Solar)'!$V$13,'Assumptions (Solar)'!$V$8*Model!$X$902*('Assumptions (Solar)'!$V$20*'Assumptions (Solar)'!$V$2+'Assumptions (Solar)'!$V$21*'Assumptions (Solar)'!$V$3)/10^9),0)</f>
        <v>-18.98013029</v>
      </c>
      <c r="AF980" s="160">
        <f>IF(and($X$902&gt;0,Model!AE$1&lt;='Assumptions (Solar)'!$V$13),PPMT('Assumptions (Solar)'!$V$10,Model!AE$1,'Assumptions (Solar)'!$V$13,'Assumptions (Solar)'!$V$8*Model!$X$902*('Assumptions (Solar)'!$V$20*'Assumptions (Solar)'!$V$2+'Assumptions (Solar)'!$V$21*'Assumptions (Solar)'!$V$3)/10^9),0)</f>
        <v>-20.49854071</v>
      </c>
      <c r="AG980" s="160">
        <f>IF(and($X$902&gt;0,Model!AF$1&lt;='Assumptions (Solar)'!$V$13),PPMT('Assumptions (Solar)'!$V$10,Model!AF$1,'Assumptions (Solar)'!$V$13,'Assumptions (Solar)'!$V$8*Model!$X$902*('Assumptions (Solar)'!$V$20*'Assumptions (Solar)'!$V$2+'Assumptions (Solar)'!$V$21*'Assumptions (Solar)'!$V$3)/10^9),0)</f>
        <v>-22.13842397</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-7.736762405</v>
      </c>
      <c r="Z981" s="160">
        <f>IF(and($Y$902&gt;0,Model!X$1&lt;='Assumptions (Solar)'!$V$13),PPMT('Assumptions (Solar)'!$V$10,Model!X$1,'Assumptions (Solar)'!$V$13,'Assumptions (Solar)'!$V$8*Model!$Y$902*('Assumptions (Solar)'!$W$20*'Assumptions (Solar)'!$W$2+'Assumptions (Solar)'!$W$21*'Assumptions (Solar)'!$W$3)/10^9),0)</f>
        <v>-8.355703397</v>
      </c>
      <c r="AA981" s="160">
        <f>IF(and($Y$902&gt;0,Model!Y$1&lt;='Assumptions (Solar)'!$V$13),PPMT('Assumptions (Solar)'!$V$10,Model!Y$1,'Assumptions (Solar)'!$V$13,'Assumptions (Solar)'!$V$8*Model!$Y$902*('Assumptions (Solar)'!$W$20*'Assumptions (Solar)'!$W$2+'Assumptions (Solar)'!$W$21*'Assumptions (Solar)'!$W$3)/10^9),0)</f>
        <v>-9.024159669</v>
      </c>
      <c r="AB981" s="160">
        <f>IF(and($Y$902&gt;0,Model!Z$1&lt;='Assumptions (Solar)'!$V$13),PPMT('Assumptions (Solar)'!$V$10,Model!Z$1,'Assumptions (Solar)'!$V$13,'Assumptions (Solar)'!$V$8*Model!$Y$902*('Assumptions (Solar)'!$W$20*'Assumptions (Solar)'!$W$2+'Assumptions (Solar)'!$W$21*'Assumptions (Solar)'!$W$3)/10^9),0)</f>
        <v>-9.746092443</v>
      </c>
      <c r="AC981" s="160">
        <f>IF(and($Y$902&gt;0,Model!AA$1&lt;='Assumptions (Solar)'!$V$13),PPMT('Assumptions (Solar)'!$V$10,Model!AA$1,'Assumptions (Solar)'!$V$13,'Assumptions (Solar)'!$V$8*Model!$Y$902*('Assumptions (Solar)'!$W$20*'Assumptions (Solar)'!$W$2+'Assumptions (Solar)'!$W$21*'Assumptions (Solar)'!$W$3)/10^9),0)</f>
        <v>-10.52577984</v>
      </c>
      <c r="AD981" s="160">
        <f>IF(and($Y$902&gt;0,Model!AB$1&lt;='Assumptions (Solar)'!$V$13),PPMT('Assumptions (Solar)'!$V$10,Model!AB$1,'Assumptions (Solar)'!$V$13,'Assumptions (Solar)'!$V$8*Model!$Y$902*('Assumptions (Solar)'!$W$20*'Assumptions (Solar)'!$W$2+'Assumptions (Solar)'!$W$21*'Assumptions (Solar)'!$W$3)/10^9),0)</f>
        <v>-11.36784222</v>
      </c>
      <c r="AE981" s="160">
        <f>IF(and($Y$902&gt;0,Model!AC$1&lt;='Assumptions (Solar)'!$V$13),PPMT('Assumptions (Solar)'!$V$10,Model!AC$1,'Assumptions (Solar)'!$V$13,'Assumptions (Solar)'!$V$8*Model!$Y$902*('Assumptions (Solar)'!$W$20*'Assumptions (Solar)'!$W$2+'Assumptions (Solar)'!$W$21*'Assumptions (Solar)'!$W$3)/10^9),0)</f>
        <v>-12.2772696</v>
      </c>
      <c r="AF981" s="160">
        <f>IF(and($Y$902&gt;0,Model!AD$1&lt;='Assumptions (Solar)'!$V$13),PPMT('Assumptions (Solar)'!$V$10,Model!AD$1,'Assumptions (Solar)'!$V$13,'Assumptions (Solar)'!$V$8*Model!$Y$902*('Assumptions (Solar)'!$W$20*'Assumptions (Solar)'!$W$2+'Assumptions (Solar)'!$W$21*'Assumptions (Solar)'!$W$3)/10^9),0)</f>
        <v>-13.25945117</v>
      </c>
      <c r="AG981" s="160">
        <f>IF(and($Y$902&gt;0,Model!AE$1&lt;='Assumptions (Solar)'!$V$13),PPMT('Assumptions (Solar)'!$V$10,Model!AE$1,'Assumptions (Solar)'!$V$13,'Assumptions (Solar)'!$V$8*Model!$Y$902*('Assumptions (Solar)'!$W$20*'Assumptions (Solar)'!$W$2+'Assumptions (Solar)'!$W$21*'Assumptions (Solar)'!$W$3)/10^9),0)</f>
        <v>-14.32020726</v>
      </c>
      <c r="AH981" s="160">
        <f>IF(and($Y$902&gt;0,Model!AF$1&lt;='Assumptions (Solar)'!$V$13),PPMT('Assumptions (Solar)'!$V$10,Model!AF$1,'Assumptions (Solar)'!$V$13,'Assumptions (Solar)'!$V$8*Model!$Y$902*('Assumptions (Solar)'!$W$20*'Assumptions (Solar)'!$W$2+'Assumptions (Solar)'!$W$21*'Assumptions (Solar)'!$W$3)/10^9),0)</f>
        <v>-15.46582385</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-7.57267541</v>
      </c>
      <c r="AA982" s="160">
        <f>IF(and($Z$902&gt;0,Model!X$1&lt;='Assumptions (Solar)'!$V$13),PPMT('Assumptions (Solar)'!$V$10,Model!X$1,'Assumptions (Solar)'!$V$13,'Assumptions (Solar)'!$V$8*Model!$Z$902*('Assumptions (Solar)'!$X$20*'Assumptions (Solar)'!$X$2+'Assumptions (Solar)'!$X$21*'Assumptions (Solar)'!$X$3)/10^9),0)</f>
        <v>-8.178489443</v>
      </c>
      <c r="AB982" s="160">
        <f>IF(and($Z$902&gt;0,Model!Y$1&lt;='Assumptions (Solar)'!$V$13),PPMT('Assumptions (Solar)'!$V$10,Model!Y$1,'Assumptions (Solar)'!$V$13,'Assumptions (Solar)'!$V$8*Model!$Z$902*('Assumptions (Solar)'!$X$20*'Assumptions (Solar)'!$X$2+'Assumptions (Solar)'!$X$21*'Assumptions (Solar)'!$X$3)/10^9),0)</f>
        <v>-8.832768598</v>
      </c>
      <c r="AC982" s="160">
        <f>IF(and($Z$902&gt;0,Model!Z$1&lt;='Assumptions (Solar)'!$V$13),PPMT('Assumptions (Solar)'!$V$10,Model!Z$1,'Assumptions (Solar)'!$V$13,'Assumptions (Solar)'!$V$8*Model!$Z$902*('Assumptions (Solar)'!$X$20*'Assumptions (Solar)'!$X$2+'Assumptions (Solar)'!$X$21*'Assumptions (Solar)'!$X$3)/10^9),0)</f>
        <v>-9.539390086</v>
      </c>
      <c r="AD982" s="160">
        <f>IF(and($Z$902&gt;0,Model!AA$1&lt;='Assumptions (Solar)'!$V$13),PPMT('Assumptions (Solar)'!$V$10,Model!AA$1,'Assumptions (Solar)'!$V$13,'Assumptions (Solar)'!$V$8*Model!$Z$902*('Assumptions (Solar)'!$X$20*'Assumptions (Solar)'!$X$2+'Assumptions (Solar)'!$X$21*'Assumptions (Solar)'!$X$3)/10^9),0)</f>
        <v>-10.30254129</v>
      </c>
      <c r="AE982" s="160">
        <f>IF(and($Z$902&gt;0,Model!AB$1&lt;='Assumptions (Solar)'!$V$13),PPMT('Assumptions (Solar)'!$V$10,Model!AB$1,'Assumptions (Solar)'!$V$13,'Assumptions (Solar)'!$V$8*Model!$Z$902*('Assumptions (Solar)'!$X$20*'Assumptions (Solar)'!$X$2+'Assumptions (Solar)'!$X$21*'Assumptions (Solar)'!$X$3)/10^9),0)</f>
        <v>-11.1267446</v>
      </c>
      <c r="AF982" s="160">
        <f>IF(and($Z$902&gt;0,Model!AC$1&lt;='Assumptions (Solar)'!$V$13),PPMT('Assumptions (Solar)'!$V$10,Model!AC$1,'Assumptions (Solar)'!$V$13,'Assumptions (Solar)'!$V$8*Model!$Z$902*('Assumptions (Solar)'!$X$20*'Assumptions (Solar)'!$X$2+'Assumptions (Solar)'!$X$21*'Assumptions (Solar)'!$X$3)/10^9),0)</f>
        <v>-12.01688416</v>
      </c>
      <c r="AG982" s="160">
        <f>IF(and($Z$902&gt;0,Model!AD$1&lt;='Assumptions (Solar)'!$V$13),PPMT('Assumptions (Solar)'!$V$10,Model!AD$1,'Assumptions (Solar)'!$V$13,'Assumptions (Solar)'!$V$8*Model!$Z$902*('Assumptions (Solar)'!$X$20*'Assumptions (Solar)'!$X$2+'Assumptions (Solar)'!$X$21*'Assumptions (Solar)'!$X$3)/10^9),0)</f>
        <v>-12.9782349</v>
      </c>
      <c r="AH982" s="160">
        <f>IF(and($Z$902&gt;0,Model!AE$1&lt;='Assumptions (Solar)'!$V$13),PPMT('Assumptions (Solar)'!$V$10,Model!AE$1,'Assumptions (Solar)'!$V$13,'Assumptions (Solar)'!$V$8*Model!$Z$902*('Assumptions (Solar)'!$X$20*'Assumptions (Solar)'!$X$2+'Assumptions (Solar)'!$X$21*'Assumptions (Solar)'!$X$3)/10^9),0)</f>
        <v>-14.01649369</v>
      </c>
      <c r="AI982" s="160">
        <f>IF(and($Z$902&gt;0,Model!AF$1&lt;='Assumptions (Solar)'!$V$13),PPMT('Assumptions (Solar)'!$V$10,Model!AF$1,'Assumptions (Solar)'!$V$13,'Assumptions (Solar)'!$V$8*Model!$Z$902*('Assumptions (Solar)'!$X$20*'Assumptions (Solar)'!$X$2+'Assumptions (Solar)'!$X$21*'Assumptions (Solar)'!$X$3)/10^9),0)</f>
        <v>-15.13781318</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-7.399241465</v>
      </c>
      <c r="AB983" s="160">
        <f>IF(and($AA$902&gt;0,Model!X$1&lt;='Assumptions (Solar)'!$V$13),PPMT('Assumptions (Solar)'!$V$10,Model!X$1,'Assumptions (Solar)'!$V$13,'Assumptions (Solar)'!$V$8*Model!$AA$902*('Assumptions (Solar)'!$Y$20*'Assumptions (Solar)'!$Y$2+'Assumptions (Solar)'!$Y$21*'Assumptions (Solar)'!$Y$3)/10^9),0)</f>
        <v>-7.991180782</v>
      </c>
      <c r="AC983" s="160">
        <f>IF(and($AA$902&gt;0,Model!Y$1&lt;='Assumptions (Solar)'!$V$13),PPMT('Assumptions (Solar)'!$V$10,Model!Y$1,'Assumptions (Solar)'!$V$13,'Assumptions (Solar)'!$V$8*Model!$AA$902*('Assumptions (Solar)'!$Y$20*'Assumptions (Solar)'!$Y$2+'Assumptions (Solar)'!$Y$21*'Assumptions (Solar)'!$Y$3)/10^9),0)</f>
        <v>-8.630475244</v>
      </c>
      <c r="AD983" s="160">
        <f>IF(and($AA$902&gt;0,Model!Z$1&lt;='Assumptions (Solar)'!$V$13),PPMT('Assumptions (Solar)'!$V$10,Model!Z$1,'Assumptions (Solar)'!$V$13,'Assumptions (Solar)'!$V$8*Model!$AA$902*('Assumptions (Solar)'!$Y$20*'Assumptions (Solar)'!$Y$2+'Assumptions (Solar)'!$Y$21*'Assumptions (Solar)'!$Y$3)/10^9),0)</f>
        <v>-9.320913264</v>
      </c>
      <c r="AE983" s="160">
        <f>IF(and($AA$902&gt;0,Model!AA$1&lt;='Assumptions (Solar)'!$V$13),PPMT('Assumptions (Solar)'!$V$10,Model!AA$1,'Assumptions (Solar)'!$V$13,'Assumptions (Solar)'!$V$8*Model!$AA$902*('Assumptions (Solar)'!$Y$20*'Assumptions (Solar)'!$Y$2+'Assumptions (Solar)'!$Y$21*'Assumptions (Solar)'!$Y$3)/10^9),0)</f>
        <v>-10.06658632</v>
      </c>
      <c r="AF983" s="160">
        <f>IF(and($AA$902&gt;0,Model!AB$1&lt;='Assumptions (Solar)'!$V$13),PPMT('Assumptions (Solar)'!$V$10,Model!AB$1,'Assumptions (Solar)'!$V$13,'Assumptions (Solar)'!$V$8*Model!$AA$902*('Assumptions (Solar)'!$Y$20*'Assumptions (Solar)'!$Y$2+'Assumptions (Solar)'!$Y$21*'Assumptions (Solar)'!$Y$3)/10^9),0)</f>
        <v>-10.87191323</v>
      </c>
      <c r="AG983" s="160">
        <f>IF(and($AA$902&gt;0,Model!AC$1&lt;='Assumptions (Solar)'!$V$13),PPMT('Assumptions (Solar)'!$V$10,Model!AC$1,'Assumptions (Solar)'!$V$13,'Assumptions (Solar)'!$V$8*Model!$AA$902*('Assumptions (Solar)'!$Y$20*'Assumptions (Solar)'!$Y$2+'Assumptions (Solar)'!$Y$21*'Assumptions (Solar)'!$Y$3)/10^9),0)</f>
        <v>-11.74166629</v>
      </c>
      <c r="AH983" s="160">
        <f>IF(and($AA$902&gt;0,Model!AD$1&lt;='Assumptions (Solar)'!$V$13),PPMT('Assumptions (Solar)'!$V$10,Model!AD$1,'Assumptions (Solar)'!$V$13,'Assumptions (Solar)'!$V$8*Model!$AA$902*('Assumptions (Solar)'!$Y$20*'Assumptions (Solar)'!$Y$2+'Assumptions (Solar)'!$Y$21*'Assumptions (Solar)'!$Y$3)/10^9),0)</f>
        <v>-12.68099959</v>
      </c>
      <c r="AI983" s="160">
        <f>IF(and($AA$902&gt;0,Model!AE$1&lt;='Assumptions (Solar)'!$V$13),PPMT('Assumptions (Solar)'!$V$10,Model!AE$1,'Assumptions (Solar)'!$V$13,'Assumptions (Solar)'!$V$8*Model!$AA$902*('Assumptions (Solar)'!$Y$20*'Assumptions (Solar)'!$Y$2+'Assumptions (Solar)'!$Y$21*'Assumptions (Solar)'!$Y$3)/10^9),0)</f>
        <v>-13.69547956</v>
      </c>
      <c r="AJ983" s="160">
        <f>IF(and($AA$902&gt;0,Model!AF$1&lt;='Assumptions (Solar)'!$V$13),PPMT('Assumptions (Solar)'!$V$10,Model!AF$1,'Assumptions (Solar)'!$V$13,'Assumptions (Solar)'!$V$8*Model!$AA$902*('Assumptions (Solar)'!$Y$20*'Assumptions (Solar)'!$Y$2+'Assumptions (Solar)'!$Y$21*'Assumptions (Solar)'!$Y$3)/10^9),0)</f>
        <v>-14.79111792</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-7.222455144</v>
      </c>
      <c r="AC984" s="160">
        <f>IF(and($AB$902&gt;0,Model!X$1&lt;='Assumptions (Solar)'!$V$13),PPMT('Assumptions (Solar)'!$V$10,Model!X$1,'Assumptions (Solar)'!$V$13,'Assumptions (Solar)'!$V$8*Model!$AB$902*('Assumptions (Solar)'!$Z$20*'Assumptions (Solar)'!$Z$2+'Assumptions (Solar)'!$Z$21*'Assumptions (Solar)'!$Z$3)/10^9),0)</f>
        <v>-7.800251555</v>
      </c>
      <c r="AD984" s="160">
        <f>IF(and($AB$902&gt;0,Model!Y$1&lt;='Assumptions (Solar)'!$V$13),PPMT('Assumptions (Solar)'!$V$10,Model!Y$1,'Assumptions (Solar)'!$V$13,'Assumptions (Solar)'!$V$8*Model!$AB$902*('Assumptions (Solar)'!$Z$20*'Assumptions (Solar)'!$Z$2+'Assumptions (Solar)'!$Z$21*'Assumptions (Solar)'!$Z$3)/10^9),0)</f>
        <v>-8.424271679</v>
      </c>
      <c r="AE984" s="160">
        <f>IF(and($AB$902&gt;0,Model!Z$1&lt;='Assumptions (Solar)'!$V$13),PPMT('Assumptions (Solar)'!$V$10,Model!Z$1,'Assumptions (Solar)'!$V$13,'Assumptions (Solar)'!$V$8*Model!$AB$902*('Assumptions (Solar)'!$Z$20*'Assumptions (Solar)'!$Z$2+'Assumptions (Solar)'!$Z$21*'Assumptions (Solar)'!$Z$3)/10^9),0)</f>
        <v>-9.098213414</v>
      </c>
      <c r="AF984" s="160">
        <f>IF(and($AB$902&gt;0,Model!AA$1&lt;='Assumptions (Solar)'!$V$13),PPMT('Assumptions (Solar)'!$V$10,Model!AA$1,'Assumptions (Solar)'!$V$13,'Assumptions (Solar)'!$V$8*Model!$AB$902*('Assumptions (Solar)'!$Z$20*'Assumptions (Solar)'!$Z$2+'Assumptions (Solar)'!$Z$21*'Assumptions (Solar)'!$Z$3)/10^9),0)</f>
        <v>-9.826070487</v>
      </c>
      <c r="AG984" s="160">
        <f>IF(and($AB$902&gt;0,Model!AB$1&lt;='Assumptions (Solar)'!$V$13),PPMT('Assumptions (Solar)'!$V$10,Model!AB$1,'Assumptions (Solar)'!$V$13,'Assumptions (Solar)'!$V$8*Model!$AB$902*('Assumptions (Solar)'!$Z$20*'Assumptions (Solar)'!$Z$2+'Assumptions (Solar)'!$Z$21*'Assumptions (Solar)'!$Z$3)/10^9),0)</f>
        <v>-10.61215613</v>
      </c>
      <c r="AH984" s="160">
        <f>IF(and($AB$902&gt;0,Model!AC$1&lt;='Assumptions (Solar)'!$V$13),PPMT('Assumptions (Solar)'!$V$10,Model!AC$1,'Assumptions (Solar)'!$V$13,'Assumptions (Solar)'!$V$8*Model!$AB$902*('Assumptions (Solar)'!$Z$20*'Assumptions (Solar)'!$Z$2+'Assumptions (Solar)'!$Z$21*'Assumptions (Solar)'!$Z$3)/10^9),0)</f>
        <v>-11.46112862</v>
      </c>
      <c r="AI984" s="160">
        <f>IF(and($AB$902&gt;0,Model!AD$1&lt;='Assumptions (Solar)'!$V$13),PPMT('Assumptions (Solar)'!$V$10,Model!AD$1,'Assumptions (Solar)'!$V$13,'Assumptions (Solar)'!$V$8*Model!$AB$902*('Assumptions (Solar)'!$Z$20*'Assumptions (Solar)'!$Z$2+'Assumptions (Solar)'!$Z$21*'Assumptions (Solar)'!$Z$3)/10^9),0)</f>
        <v>-12.37801891</v>
      </c>
      <c r="AJ984" s="160">
        <f>IF(and($AB$902&gt;0,Model!AE$1&lt;='Assumptions (Solar)'!$V$13),PPMT('Assumptions (Solar)'!$V$10,Model!AE$1,'Assumptions (Solar)'!$V$13,'Assumptions (Solar)'!$V$8*Model!$AB$902*('Assumptions (Solar)'!$Z$20*'Assumptions (Solar)'!$Z$2+'Assumptions (Solar)'!$Z$21*'Assumptions (Solar)'!$Z$3)/10^9),0)</f>
        <v>-13.36826042</v>
      </c>
      <c r="AK984" s="160">
        <f>IF(and($AB$902&gt;0,Model!AF$1&lt;='Assumptions (Solar)'!$V$13),PPMT('Assumptions (Solar)'!$V$10,Model!AF$1,'Assumptions (Solar)'!$V$13,'Assumptions (Solar)'!$V$8*Model!$AB$902*('Assumptions (Solar)'!$Z$20*'Assumptions (Solar)'!$Z$2+'Assumptions (Solar)'!$Z$21*'Assumptions (Solar)'!$Z$3)/10^9),0)</f>
        <v>-14.43772125</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-7.029535164</v>
      </c>
      <c r="AD985" s="160">
        <f>IF(and($AC$902&gt;0,Model!X$1&lt;='Assumptions (Solar)'!$V$13),PPMT('Assumptions (Solar)'!$V$10,Model!X$1,'Assumptions (Solar)'!$V$13,'Assumptions (Solar)'!$V$8*Model!$AC$902*('Assumptions (Solar)'!$AA$20*'Assumptions (Solar)'!$AA$2+'Assumptions (Solar)'!$AA$21*'Assumptions (Solar)'!$AA$3)/10^9),0)</f>
        <v>-7.591897977</v>
      </c>
      <c r="AE985" s="160">
        <f>IF(and($AC$902&gt;0,Model!Y$1&lt;='Assumptions (Solar)'!$V$13),PPMT('Assumptions (Solar)'!$V$10,Model!Y$1,'Assumptions (Solar)'!$V$13,'Assumptions (Solar)'!$V$8*Model!$AC$902*('Assumptions (Solar)'!$AA$20*'Assumptions (Solar)'!$AA$2+'Assumptions (Solar)'!$AA$21*'Assumptions (Solar)'!$AA$3)/10^9),0)</f>
        <v>-8.199249815</v>
      </c>
      <c r="AF985" s="160">
        <f>IF(and($AC$902&gt;0,Model!Z$1&lt;='Assumptions (Solar)'!$V$13),PPMT('Assumptions (Solar)'!$V$10,Model!Z$1,'Assumptions (Solar)'!$V$13,'Assumptions (Solar)'!$V$8*Model!$AC$902*('Assumptions (Solar)'!$AA$20*'Assumptions (Solar)'!$AA$2+'Assumptions (Solar)'!$AA$21*'Assumptions (Solar)'!$AA$3)/10^9),0)</f>
        <v>-8.855189801</v>
      </c>
      <c r="AG985" s="160">
        <f>IF(and($AC$902&gt;0,Model!AA$1&lt;='Assumptions (Solar)'!$V$13),PPMT('Assumptions (Solar)'!$V$10,Model!AA$1,'Assumptions (Solar)'!$V$13,'Assumptions (Solar)'!$V$8*Model!$AC$902*('Assumptions (Solar)'!$AA$20*'Assumptions (Solar)'!$AA$2+'Assumptions (Solar)'!$AA$21*'Assumptions (Solar)'!$AA$3)/10^9),0)</f>
        <v>-9.563604985</v>
      </c>
      <c r="AH985" s="160">
        <f>IF(and($AC$902&gt;0,Model!AB$1&lt;='Assumptions (Solar)'!$V$13),PPMT('Assumptions (Solar)'!$V$10,Model!AB$1,'Assumptions (Solar)'!$V$13,'Assumptions (Solar)'!$V$8*Model!$AC$902*('Assumptions (Solar)'!$AA$20*'Assumptions (Solar)'!$AA$2+'Assumptions (Solar)'!$AA$21*'Assumptions (Solar)'!$AA$3)/10^9),0)</f>
        <v>-10.32869338</v>
      </c>
      <c r="AI985" s="160">
        <f>IF(and($AC$902&gt;0,Model!AC$1&lt;='Assumptions (Solar)'!$V$13),PPMT('Assumptions (Solar)'!$V$10,Model!AC$1,'Assumptions (Solar)'!$V$13,'Assumptions (Solar)'!$V$8*Model!$AC$902*('Assumptions (Solar)'!$AA$20*'Assumptions (Solar)'!$AA$2+'Assumptions (Solar)'!$AA$21*'Assumptions (Solar)'!$AA$3)/10^9),0)</f>
        <v>-11.15498885</v>
      </c>
      <c r="AJ985" s="160">
        <f>IF(and($AC$902&gt;0,Model!AD$1&lt;='Assumptions (Solar)'!$V$13),PPMT('Assumptions (Solar)'!$V$10,Model!AD$1,'Assumptions (Solar)'!$V$13,'Assumptions (Solar)'!$V$8*Model!$AC$902*('Assumptions (Solar)'!$AA$20*'Assumptions (Solar)'!$AA$2+'Assumptions (Solar)'!$AA$21*'Assumptions (Solar)'!$AA$3)/10^9),0)</f>
        <v>-12.04738796</v>
      </c>
      <c r="AK985" s="160">
        <f>IF(and($AC$902&gt;0,Model!AE$1&lt;='Assumptions (Solar)'!$V$13),PPMT('Assumptions (Solar)'!$V$10,Model!AE$1,'Assumptions (Solar)'!$V$13,'Assumptions (Solar)'!$V$8*Model!$AC$902*('Assumptions (Solar)'!$AA$20*'Assumptions (Solar)'!$AA$2+'Assumptions (Solar)'!$AA$21*'Assumptions (Solar)'!$AA$3)/10^9),0)</f>
        <v>-13.011179</v>
      </c>
      <c r="AL985" s="160">
        <f>IF(and($AC$902&gt;0,Model!AF$1&lt;='Assumptions (Solar)'!$V$13),PPMT('Assumptions (Solar)'!$V$10,Model!AF$1,'Assumptions (Solar)'!$V$13,'Assumptions (Solar)'!$V$8*Model!$AC$902*('Assumptions (Solar)'!$AA$20*'Assumptions (Solar)'!$AA$2+'Assumptions (Solar)'!$AA$21*'Assumptions (Solar)'!$AA$3)/10^9),0)</f>
        <v>-14.05207332</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-6.826338975</v>
      </c>
      <c r="AE986" s="160">
        <f>IF(and($AD$902&gt;0,Model!X$1&lt;='Assumptions (Solar)'!$V$13),PPMT('Assumptions (Solar)'!$V$10,Model!X$1,'Assumptions (Solar)'!$V$13,'Assumptions (Solar)'!$V$8*Model!$AD$902*('Assumptions (Solar)'!$AB$20*'Assumptions (Solar)'!$AB$2+'Assumptions (Solar)'!$AB$21*'Assumptions (Solar)'!$AB$3)/10^9),0)</f>
        <v>-7.372446093</v>
      </c>
      <c r="AF986" s="160">
        <f>IF(and($AD$902&gt;0,Model!Y$1&lt;='Assumptions (Solar)'!$V$13),PPMT('Assumptions (Solar)'!$V$10,Model!Y$1,'Assumptions (Solar)'!$V$13,'Assumptions (Solar)'!$V$8*Model!$AD$902*('Assumptions (Solar)'!$AB$20*'Assumptions (Solar)'!$AB$2+'Assumptions (Solar)'!$AB$21*'Assumptions (Solar)'!$AB$3)/10^9),0)</f>
        <v>-7.962241781</v>
      </c>
      <c r="AG986" s="160">
        <f>IF(and($AD$902&gt;0,Model!Z$1&lt;='Assumptions (Solar)'!$V$13),PPMT('Assumptions (Solar)'!$V$10,Model!Z$1,'Assumptions (Solar)'!$V$13,'Assumptions (Solar)'!$V$8*Model!$AD$902*('Assumptions (Solar)'!$AB$20*'Assumptions (Solar)'!$AB$2+'Assumptions (Solar)'!$AB$21*'Assumptions (Solar)'!$AB$3)/10^9),0)</f>
        <v>-8.599221123</v>
      </c>
      <c r="AH986" s="160">
        <f>IF(and($AD$902&gt;0,Model!AA$1&lt;='Assumptions (Solar)'!$V$13),PPMT('Assumptions (Solar)'!$V$10,Model!AA$1,'Assumptions (Solar)'!$V$13,'Assumptions (Solar)'!$V$8*Model!$AD$902*('Assumptions (Solar)'!$AB$20*'Assumptions (Solar)'!$AB$2+'Assumptions (Solar)'!$AB$21*'Assumptions (Solar)'!$AB$3)/10^9),0)</f>
        <v>-9.287158813</v>
      </c>
      <c r="AI986" s="160">
        <f>IF(and($AD$902&gt;0,Model!AB$1&lt;='Assumptions (Solar)'!$V$13),PPMT('Assumptions (Solar)'!$V$10,Model!AB$1,'Assumptions (Solar)'!$V$13,'Assumptions (Solar)'!$V$8*Model!$AD$902*('Assumptions (Solar)'!$AB$20*'Assumptions (Solar)'!$AB$2+'Assumptions (Solar)'!$AB$21*'Assumptions (Solar)'!$AB$3)/10^9),0)</f>
        <v>-10.03013152</v>
      </c>
      <c r="AJ986" s="160">
        <f>IF(and($AD$902&gt;0,Model!AC$1&lt;='Assumptions (Solar)'!$V$13),PPMT('Assumptions (Solar)'!$V$10,Model!AC$1,'Assumptions (Solar)'!$V$13,'Assumptions (Solar)'!$V$8*Model!$AD$902*('Assumptions (Solar)'!$AB$20*'Assumptions (Solar)'!$AB$2+'Assumptions (Solar)'!$AB$21*'Assumptions (Solar)'!$AB$3)/10^9),0)</f>
        <v>-10.83254204</v>
      </c>
      <c r="AK986" s="160">
        <f>IF(and($AD$902&gt;0,Model!AD$1&lt;='Assumptions (Solar)'!$V$13),PPMT('Assumptions (Solar)'!$V$10,Model!AD$1,'Assumptions (Solar)'!$V$13,'Assumptions (Solar)'!$V$8*Model!$AD$902*('Assumptions (Solar)'!$AB$20*'Assumptions (Solar)'!$AB$2+'Assumptions (Solar)'!$AB$21*'Assumptions (Solar)'!$AB$3)/10^9),0)</f>
        <v>-11.6991454</v>
      </c>
      <c r="AL986" s="160">
        <f>IF(and($AD$902&gt;0,Model!AE$1&lt;='Assumptions (Solar)'!$V$13),PPMT('Assumptions (Solar)'!$V$10,Model!AE$1,'Assumptions (Solar)'!$V$13,'Assumptions (Solar)'!$V$8*Model!$AD$902*('Assumptions (Solar)'!$AB$20*'Assumptions (Solar)'!$AB$2+'Assumptions (Solar)'!$AB$21*'Assumptions (Solar)'!$AB$3)/10^9),0)</f>
        <v>-12.63507703</v>
      </c>
      <c r="AM986" s="160">
        <f>IF(and($AD$902&gt;0,Model!AF$1&lt;='Assumptions (Solar)'!$V$13),PPMT('Assumptions (Solar)'!$V$10,Model!AF$1,'Assumptions (Solar)'!$V$13,'Assumptions (Solar)'!$V$8*Model!$AD$902*('Assumptions (Solar)'!$AB$20*'Assumptions (Solar)'!$AB$2+'Assumptions (Solar)'!$AB$21*'Assumptions (Solar)'!$AB$3)/10^9),0)</f>
        <v>-13.6458832</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-6.619211639</v>
      </c>
      <c r="AF987" s="160">
        <f>IF(and($AE$902&gt;0,Model!X$1&lt;='Assumptions (Solar)'!$V$13),PPMT('Assumptions (Solar)'!$V$10,Model!X$1,'Assumptions (Solar)'!$V$13,'Assumptions (Solar)'!$V$8*Model!$AE$902*('Assumptions (Solar)'!$AC$20*'Assumptions (Solar)'!$AC$2+'Assumptions (Solar)'!$AC$21*'Assumptions (Solar)'!$AC$3)/10^9),0)</f>
        <v>-7.14874857</v>
      </c>
      <c r="AG987" s="160">
        <f>IF(and($AE$902&gt;0,Model!Y$1&lt;='Assumptions (Solar)'!$V$13),PPMT('Assumptions (Solar)'!$V$10,Model!Y$1,'Assumptions (Solar)'!$V$13,'Assumptions (Solar)'!$V$8*Model!$AE$902*('Assumptions (Solar)'!$AC$20*'Assumptions (Solar)'!$AC$2+'Assumptions (Solar)'!$AC$21*'Assumptions (Solar)'!$AC$3)/10^9),0)</f>
        <v>-7.720648455</v>
      </c>
      <c r="AH987" s="160">
        <f>IF(and($AE$902&gt;0,Model!Z$1&lt;='Assumptions (Solar)'!$V$13),PPMT('Assumptions (Solar)'!$V$10,Model!Z$1,'Assumptions (Solar)'!$V$13,'Assumptions (Solar)'!$V$8*Model!$AE$902*('Assumptions (Solar)'!$AC$20*'Assumptions (Solar)'!$AC$2+'Assumptions (Solar)'!$AC$21*'Assumptions (Solar)'!$AC$3)/10^9),0)</f>
        <v>-8.338300332</v>
      </c>
      <c r="AI987" s="160">
        <f>IF(and($AE$902&gt;0,Model!AA$1&lt;='Assumptions (Solar)'!$V$13),PPMT('Assumptions (Solar)'!$V$10,Model!AA$1,'Assumptions (Solar)'!$V$13,'Assumptions (Solar)'!$V$8*Model!$AE$902*('Assumptions (Solar)'!$AC$20*'Assumptions (Solar)'!$AC$2+'Assumptions (Solar)'!$AC$21*'Assumptions (Solar)'!$AC$3)/10^9),0)</f>
        <v>-9.005364358</v>
      </c>
      <c r="AJ987" s="160">
        <f>IF(and($AE$902&gt;0,Model!AB$1&lt;='Assumptions (Solar)'!$V$13),PPMT('Assumptions (Solar)'!$V$10,Model!AB$1,'Assumptions (Solar)'!$V$13,'Assumptions (Solar)'!$V$8*Model!$AE$902*('Assumptions (Solar)'!$AC$20*'Assumptions (Solar)'!$AC$2+'Assumptions (Solar)'!$AC$21*'Assumptions (Solar)'!$AC$3)/10^9),0)</f>
        <v>-9.725793507</v>
      </c>
      <c r="AK987" s="160">
        <f>IF(and($AE$902&gt;0,Model!AC$1&lt;='Assumptions (Solar)'!$V$13),PPMT('Assumptions (Solar)'!$V$10,Model!AC$1,'Assumptions (Solar)'!$V$13,'Assumptions (Solar)'!$V$8*Model!$AE$902*('Assumptions (Solar)'!$AC$20*'Assumptions (Solar)'!$AC$2+'Assumptions (Solar)'!$AC$21*'Assumptions (Solar)'!$AC$3)/10^9),0)</f>
        <v>-10.50385699</v>
      </c>
      <c r="AL987" s="160">
        <f>IF(and($AE$902&gt;0,Model!AD$1&lt;='Assumptions (Solar)'!$V$13),PPMT('Assumptions (Solar)'!$V$10,Model!AD$1,'Assumptions (Solar)'!$V$13,'Assumptions (Solar)'!$V$8*Model!$AE$902*('Assumptions (Solar)'!$AC$20*'Assumptions (Solar)'!$AC$2+'Assumptions (Solar)'!$AC$21*'Assumptions (Solar)'!$AC$3)/10^9),0)</f>
        <v>-11.34416555</v>
      </c>
      <c r="AM987" s="160">
        <f>IF(and($AE$902&gt;0,Model!AE$1&lt;='Assumptions (Solar)'!$V$13),PPMT('Assumptions (Solar)'!$V$10,Model!AE$1,'Assumptions (Solar)'!$V$13,'Assumptions (Solar)'!$V$8*Model!$AE$902*('Assumptions (Solar)'!$AC$20*'Assumptions (Solar)'!$AC$2+'Assumptions (Solar)'!$AC$21*'Assumptions (Solar)'!$AC$3)/10^9),0)</f>
        <v>-12.25169879</v>
      </c>
      <c r="AN987" s="160">
        <f>IF(and($AE$902&gt;0,Model!AF$1&lt;='Assumptions (Solar)'!$V$13),PPMT('Assumptions (Solar)'!$V$10,Model!AF$1,'Assumptions (Solar)'!$V$13,'Assumptions (Solar)'!$V$8*Model!$AE$902*('Assumptions (Solar)'!$AC$20*'Assumptions (Solar)'!$AC$2+'Assumptions (Solar)'!$AC$21*'Assumptions (Solar)'!$AC$3)/10^9),0)</f>
        <v>-13.23183469</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-6.394601745</v>
      </c>
      <c r="AG988" s="160">
        <f>IF(and($AF$902&gt;0,Model!X$1&lt;='Assumptions (Solar)'!$V$13),PPMT('Assumptions (Solar)'!$V$10,Model!X$1,'Assumptions (Solar)'!$V$13,'Assumptions (Solar)'!$V$8*Model!$AF$902*('Assumptions (Solar)'!$AD$20*'Assumptions (Solar)'!$AD$2+'Assumptions (Solar)'!$AD$21*'Assumptions (Solar)'!$AD$3)/10^9),0)</f>
        <v>-6.906169884</v>
      </c>
      <c r="AH988" s="160">
        <f>IF(and($AF$902&gt;0,Model!Y$1&lt;='Assumptions (Solar)'!$V$13),PPMT('Assumptions (Solar)'!$V$10,Model!Y$1,'Assumptions (Solar)'!$V$13,'Assumptions (Solar)'!$V$8*Model!$AF$902*('Assumptions (Solar)'!$AD$20*'Assumptions (Solar)'!$AD$2+'Assumptions (Solar)'!$AD$21*'Assumptions (Solar)'!$AD$3)/10^9),0)</f>
        <v>-7.458663475</v>
      </c>
      <c r="AI988" s="160">
        <f>IF(and($AF$902&gt;0,Model!Z$1&lt;='Assumptions (Solar)'!$V$13),PPMT('Assumptions (Solar)'!$V$10,Model!Z$1,'Assumptions (Solar)'!$V$13,'Assumptions (Solar)'!$V$8*Model!$AF$902*('Assumptions (Solar)'!$AD$20*'Assumptions (Solar)'!$AD$2+'Assumptions (Solar)'!$AD$21*'Assumptions (Solar)'!$AD$3)/10^9),0)</f>
        <v>-8.055356553</v>
      </c>
      <c r="AJ988" s="160">
        <f>IF(and($AF$902&gt;0,Model!AA$1&lt;='Assumptions (Solar)'!$V$13),PPMT('Assumptions (Solar)'!$V$10,Model!AA$1,'Assumptions (Solar)'!$V$13,'Assumptions (Solar)'!$V$8*Model!$AF$902*('Assumptions (Solar)'!$AD$20*'Assumptions (Solar)'!$AD$2+'Assumptions (Solar)'!$AD$21*'Assumptions (Solar)'!$AD$3)/10^9),0)</f>
        <v>-8.699785077</v>
      </c>
      <c r="AK988" s="160">
        <f>IF(and($AF$902&gt;0,Model!AB$1&lt;='Assumptions (Solar)'!$V$13),PPMT('Assumptions (Solar)'!$V$10,Model!AB$1,'Assumptions (Solar)'!$V$13,'Assumptions (Solar)'!$V$8*Model!$AF$902*('Assumptions (Solar)'!$AD$20*'Assumptions (Solar)'!$AD$2+'Assumptions (Solar)'!$AD$21*'Assumptions (Solar)'!$AD$3)/10^9),0)</f>
        <v>-9.395767884</v>
      </c>
      <c r="AL988" s="160">
        <f>IF(and($AF$902&gt;0,Model!AC$1&lt;='Assumptions (Solar)'!$V$13),PPMT('Assumptions (Solar)'!$V$10,Model!AC$1,'Assumptions (Solar)'!$V$13,'Assumptions (Solar)'!$V$8*Model!$AF$902*('Assumptions (Solar)'!$AD$20*'Assumptions (Solar)'!$AD$2+'Assumptions (Solar)'!$AD$21*'Assumptions (Solar)'!$AD$3)/10^9),0)</f>
        <v>-10.14742931</v>
      </c>
      <c r="AM988" s="160">
        <f>IF(and($AF$902&gt;0,Model!AD$1&lt;='Assumptions (Solar)'!$V$13),PPMT('Assumptions (Solar)'!$V$10,Model!AD$1,'Assumptions (Solar)'!$V$13,'Assumptions (Solar)'!$V$8*Model!$AF$902*('Assumptions (Solar)'!$AD$20*'Assumptions (Solar)'!$AD$2+'Assumptions (Solar)'!$AD$21*'Assumptions (Solar)'!$AD$3)/10^9),0)</f>
        <v>-10.95922366</v>
      </c>
      <c r="AN988" s="160">
        <f>IF(and($AF$902&gt;0,Model!AE$1&lt;='Assumptions (Solar)'!$V$13),PPMT('Assumptions (Solar)'!$V$10,Model!AE$1,'Assumptions (Solar)'!$V$13,'Assumptions (Solar)'!$V$8*Model!$AF$902*('Assumptions (Solar)'!$AD$20*'Assumptions (Solar)'!$AD$2+'Assumptions (Solar)'!$AD$21*'Assumptions (Solar)'!$AD$3)/10^9),0)</f>
        <v>-11.83596155</v>
      </c>
      <c r="AO988" s="160">
        <f>IF(and($AF$902&gt;0,Model!AF$1&lt;='Assumptions (Solar)'!$V$13),PPMT('Assumptions (Solar)'!$V$10,Model!AF$1,'Assumptions (Solar)'!$V$13,'Assumptions (Solar)'!$V$8*Model!$AF$902*('Assumptions (Solar)'!$AD$20*'Assumptions (Solar)'!$AD$2+'Assumptions (Solar)'!$AD$21*'Assumptions (Solar)'!$AD$3)/10^9),0)</f>
        <v>-12.78283848</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-6.158708761</v>
      </c>
      <c r="AH989" s="160">
        <f>IF(and($AG$902&gt;0,Model!X$1&lt;='Assumptions (Solar)'!$V$13),PPMT('Assumptions (Solar)'!$V$10,Model!X$1,'Assumptions (Solar)'!$V$13,'Assumptions (Solar)'!$V$8*Model!$AG$902*('Assumptions (Solar)'!$AE$20*'Assumptions (Solar)'!$AE$2+'Assumptions (Solar)'!$AE$21*'Assumptions (Solar)'!$AE$3)/10^9),0)</f>
        <v>-6.651405462</v>
      </c>
      <c r="AI989" s="160">
        <f>IF(and($AG$902&gt;0,Model!Y$1&lt;='Assumptions (Solar)'!$V$13),PPMT('Assumptions (Solar)'!$V$10,Model!Y$1,'Assumptions (Solar)'!$V$13,'Assumptions (Solar)'!$V$8*Model!$AG$902*('Assumptions (Solar)'!$AE$20*'Assumptions (Solar)'!$AE$2+'Assumptions (Solar)'!$AE$21*'Assumptions (Solar)'!$AE$3)/10^9),0)</f>
        <v>-7.183517899</v>
      </c>
      <c r="AJ989" s="160">
        <f>IF(and($AG$902&gt;0,Model!Z$1&lt;='Assumptions (Solar)'!$V$13),PPMT('Assumptions (Solar)'!$V$10,Model!Z$1,'Assumptions (Solar)'!$V$13,'Assumptions (Solar)'!$V$8*Model!$AG$902*('Assumptions (Solar)'!$AE$20*'Assumptions (Solar)'!$AE$2+'Assumptions (Solar)'!$AE$21*'Assumptions (Solar)'!$AE$3)/10^9),0)</f>
        <v>-7.758199331</v>
      </c>
      <c r="AK989" s="160">
        <f>IF(and($AG$902&gt;0,Model!AA$1&lt;='Assumptions (Solar)'!$V$13),PPMT('Assumptions (Solar)'!$V$10,Model!AA$1,'Assumptions (Solar)'!$V$13,'Assumptions (Solar)'!$V$8*Model!$AG$902*('Assumptions (Solar)'!$AE$20*'Assumptions (Solar)'!$AE$2+'Assumptions (Solar)'!$AE$21*'Assumptions (Solar)'!$AE$3)/10^9),0)</f>
        <v>-8.378855277</v>
      </c>
      <c r="AL989" s="160">
        <f>IF(and($AG$902&gt;0,Model!AB$1&lt;='Assumptions (Solar)'!$V$13),PPMT('Assumptions (Solar)'!$V$10,Model!AB$1,'Assumptions (Solar)'!$V$13,'Assumptions (Solar)'!$V$8*Model!$AG$902*('Assumptions (Solar)'!$AE$20*'Assumptions (Solar)'!$AE$2+'Assumptions (Solar)'!$AE$21*'Assumptions (Solar)'!$AE$3)/10^9),0)</f>
        <v>-9.049163699</v>
      </c>
      <c r="AM989" s="160">
        <f>IF(and($AG$902&gt;0,Model!AC$1&lt;='Assumptions (Solar)'!$V$13),PPMT('Assumptions (Solar)'!$V$10,Model!AC$1,'Assumptions (Solar)'!$V$13,'Assumptions (Solar)'!$V$8*Model!$AG$902*('Assumptions (Solar)'!$AE$20*'Assumptions (Solar)'!$AE$2+'Assumptions (Solar)'!$AE$21*'Assumptions (Solar)'!$AE$3)/10^9),0)</f>
        <v>-9.773096795</v>
      </c>
      <c r="AN989" s="160">
        <f>IF(and($AG$902&gt;0,Model!AD$1&lt;='Assumptions (Solar)'!$V$13),PPMT('Assumptions (Solar)'!$V$10,Model!AD$1,'Assumptions (Solar)'!$V$13,'Assumptions (Solar)'!$V$8*Model!$AG$902*('Assumptions (Solar)'!$AE$20*'Assumptions (Solar)'!$AE$2+'Assumptions (Solar)'!$AE$21*'Assumptions (Solar)'!$AE$3)/10^9),0)</f>
        <v>-10.55494454</v>
      </c>
      <c r="AO989" s="160">
        <f>IF(and($AG$902&gt;0,Model!AE$1&lt;='Assumptions (Solar)'!$V$13),PPMT('Assumptions (Solar)'!$V$10,Model!AE$1,'Assumptions (Solar)'!$V$13,'Assumptions (Solar)'!$V$8*Model!$AG$902*('Assumptions (Solar)'!$AE$20*'Assumptions (Solar)'!$AE$2+'Assumptions (Solar)'!$AE$21*'Assumptions (Solar)'!$AE$3)/10^9),0)</f>
        <v>-11.3993401</v>
      </c>
      <c r="AP989" s="160">
        <f>IF(and($AG$902&gt;0,Model!AF$1&lt;='Assumptions (Solar)'!$V$13),PPMT('Assumptions (Solar)'!$V$10,Model!AF$1,'Assumptions (Solar)'!$V$13,'Assumptions (Solar)'!$V$8*Model!$AG$902*('Assumptions (Solar)'!$AE$20*'Assumptions (Solar)'!$AE$2+'Assumptions (Solar)'!$AE$21*'Assumptions (Solar)'!$AE$3)/10^9),0)</f>
        <v>-12.31128731</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-5.911177931</v>
      </c>
      <c r="AI990" s="160">
        <f>IF(and($AH$902&gt;0,Model!X$1&lt;='Assumptions (Solar)'!$V$13),PPMT('Assumptions (Solar)'!$V$10,Model!X$1,'Assumptions (Solar)'!$V$13,'Assumptions (Solar)'!$V$8*Model!$AH$902*('Assumptions (Solar)'!$AF$20*'Assumptions (Solar)'!$AF$2+'Assumptions (Solar)'!$AF$21*'Assumptions (Solar)'!$AF$3)/10^9),0)</f>
        <v>-6.384072165</v>
      </c>
      <c r="AJ990" s="160">
        <f>IF(and($AH$902&gt;0,Model!Y$1&lt;='Assumptions (Solar)'!$V$13),PPMT('Assumptions (Solar)'!$V$10,Model!Y$1,'Assumptions (Solar)'!$V$13,'Assumptions (Solar)'!$V$8*Model!$AH$902*('Assumptions (Solar)'!$AF$20*'Assumptions (Solar)'!$AF$2+'Assumptions (Solar)'!$AF$21*'Assumptions (Solar)'!$AF$3)/10^9),0)</f>
        <v>-6.894797938</v>
      </c>
      <c r="AK990" s="160">
        <f>IF(and($AH$902&gt;0,Model!Z$1&lt;='Assumptions (Solar)'!$V$13),PPMT('Assumptions (Solar)'!$V$10,Model!Z$1,'Assumptions (Solar)'!$V$13,'Assumptions (Solar)'!$V$8*Model!$AH$902*('Assumptions (Solar)'!$AF$20*'Assumptions (Solar)'!$AF$2+'Assumptions (Solar)'!$AF$21*'Assumptions (Solar)'!$AF$3)/10^9),0)</f>
        <v>-7.446381773</v>
      </c>
      <c r="AL990" s="160">
        <f>IF(and($AH$902&gt;0,Model!AA$1&lt;='Assumptions (Solar)'!$V$13),PPMT('Assumptions (Solar)'!$V$10,Model!AA$1,'Assumptions (Solar)'!$V$13,'Assumptions (Solar)'!$V$8*Model!$AH$902*('Assumptions (Solar)'!$AF$20*'Assumptions (Solar)'!$AF$2+'Assumptions (Solar)'!$AF$21*'Assumptions (Solar)'!$AF$3)/10^9),0)</f>
        <v>-8.042092315</v>
      </c>
      <c r="AM990" s="160">
        <f>IF(and($AH$902&gt;0,Model!AB$1&lt;='Assumptions (Solar)'!$V$13),PPMT('Assumptions (Solar)'!$V$10,Model!AB$1,'Assumptions (Solar)'!$V$13,'Assumptions (Solar)'!$V$8*Model!$AH$902*('Assumptions (Solar)'!$AF$20*'Assumptions (Solar)'!$AF$2+'Assumptions (Solar)'!$AF$21*'Assumptions (Solar)'!$AF$3)/10^9),0)</f>
        <v>-8.685459701</v>
      </c>
      <c r="AN990" s="160">
        <f>IF(and($AH$902&gt;0,Model!AC$1&lt;='Assumptions (Solar)'!$V$13),PPMT('Assumptions (Solar)'!$V$10,Model!AC$1,'Assumptions (Solar)'!$V$13,'Assumptions (Solar)'!$V$8*Model!$AH$902*('Assumptions (Solar)'!$AF$20*'Assumptions (Solar)'!$AF$2+'Assumptions (Solar)'!$AF$21*'Assumptions (Solar)'!$AF$3)/10^9),0)</f>
        <v>-9.380296477</v>
      </c>
      <c r="AO990" s="160">
        <f>IF(and($AH$902&gt;0,Model!AD$1&lt;='Assumptions (Solar)'!$V$13),PPMT('Assumptions (Solar)'!$V$10,Model!AD$1,'Assumptions (Solar)'!$V$13,'Assumptions (Solar)'!$V$8*Model!$AH$902*('Assumptions (Solar)'!$AF$20*'Assumptions (Solar)'!$AF$2+'Assumptions (Solar)'!$AF$21*'Assumptions (Solar)'!$AF$3)/10^9),0)</f>
        <v>-10.13072019</v>
      </c>
      <c r="AP990" s="160">
        <f>IF(and($AH$902&gt;0,Model!AE$1&lt;='Assumptions (Solar)'!$V$13),PPMT('Assumptions (Solar)'!$V$10,Model!AE$1,'Assumptions (Solar)'!$V$13,'Assumptions (Solar)'!$V$8*Model!$AH$902*('Assumptions (Solar)'!$AF$20*'Assumptions (Solar)'!$AF$2+'Assumptions (Solar)'!$AF$21*'Assumptions (Solar)'!$AF$3)/10^9),0)</f>
        <v>-10.94117781</v>
      </c>
      <c r="AQ990" s="160">
        <f>IF(and($AH$902&gt;0,Model!AF$1&lt;='Assumptions (Solar)'!$V$13),PPMT('Assumptions (Solar)'!$V$10,Model!AF$1,'Assumptions (Solar)'!$V$13,'Assumptions (Solar)'!$V$8*Model!$AH$902*('Assumptions (Solar)'!$AF$20*'Assumptions (Solar)'!$AF$2+'Assumptions (Solar)'!$AF$21*'Assumptions (Solar)'!$AF$3)/10^9),0)</f>
        <v>-11.81647204</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-5.976037836</v>
      </c>
      <c r="AJ991" s="160">
        <f>IF(and($AI$902&gt;0,Model!X$1&lt;='Assumptions (Solar)'!$V$13),PPMT('Assumptions (Solar)'!$V$10,Model!X$1,'Assumptions (Solar)'!$V$13,'Assumptions (Solar)'!$V$8*Model!$AI$902*('Assumptions (Solar)'!$AG$20*'Assumptions (Solar)'!$AG$2+'Assumptions (Solar)'!$AG$21*'Assumptions (Solar)'!$AG$3)/10^9),0)</f>
        <v>-6.454120863</v>
      </c>
      <c r="AK991" s="160">
        <f>IF(and($AI$902&gt;0,Model!Y$1&lt;='Assumptions (Solar)'!$V$13),PPMT('Assumptions (Solar)'!$V$10,Model!Y$1,'Assumptions (Solar)'!$V$13,'Assumptions (Solar)'!$V$8*Model!$AI$902*('Assumptions (Solar)'!$AG$20*'Assumptions (Solar)'!$AG$2+'Assumptions (Solar)'!$AG$21*'Assumptions (Solar)'!$AG$3)/10^9),0)</f>
        <v>-6.970450532</v>
      </c>
      <c r="AL991" s="160">
        <f>IF(and($AI$902&gt;0,Model!Z$1&lt;='Assumptions (Solar)'!$V$13),PPMT('Assumptions (Solar)'!$V$10,Model!Z$1,'Assumptions (Solar)'!$V$13,'Assumptions (Solar)'!$V$8*Model!$AI$902*('Assumptions (Solar)'!$AG$20*'Assumptions (Solar)'!$AG$2+'Assumptions (Solar)'!$AG$21*'Assumptions (Solar)'!$AG$3)/10^9),0)</f>
        <v>-7.528086574</v>
      </c>
      <c r="AM991" s="160">
        <f>IF(and($AI$902&gt;0,Model!AA$1&lt;='Assumptions (Solar)'!$V$13),PPMT('Assumptions (Solar)'!$V$10,Model!AA$1,'Assumptions (Solar)'!$V$13,'Assumptions (Solar)'!$V$8*Model!$AI$902*('Assumptions (Solar)'!$AG$20*'Assumptions (Solar)'!$AG$2+'Assumptions (Solar)'!$AG$21*'Assumptions (Solar)'!$AG$3)/10^9),0)</f>
        <v>-8.1303335</v>
      </c>
      <c r="AN991" s="160">
        <f>IF(and($AI$902&gt;0,Model!AB$1&lt;='Assumptions (Solar)'!$V$13),PPMT('Assumptions (Solar)'!$V$10,Model!AB$1,'Assumptions (Solar)'!$V$13,'Assumptions (Solar)'!$V$8*Model!$AI$902*('Assumptions (Solar)'!$AG$20*'Assumptions (Solar)'!$AG$2+'Assumptions (Solar)'!$AG$21*'Assumptions (Solar)'!$AG$3)/10^9),0)</f>
        <v>-8.78076018</v>
      </c>
      <c r="AO991" s="160">
        <f>IF(and($AI$902&gt;0,Model!AC$1&lt;='Assumptions (Solar)'!$V$13),PPMT('Assumptions (Solar)'!$V$10,Model!AC$1,'Assumptions (Solar)'!$V$13,'Assumptions (Solar)'!$V$8*Model!$AI$902*('Assumptions (Solar)'!$AG$20*'Assumptions (Solar)'!$AG$2+'Assumptions (Solar)'!$AG$21*'Assumptions (Solar)'!$AG$3)/10^9),0)</f>
        <v>-9.483220995</v>
      </c>
      <c r="AP991" s="160">
        <f>IF(and($AI$902&gt;0,Model!AD$1&lt;='Assumptions (Solar)'!$V$13),PPMT('Assumptions (Solar)'!$V$10,Model!AD$1,'Assumptions (Solar)'!$V$13,'Assumptions (Solar)'!$V$8*Model!$AI$902*('Assumptions (Solar)'!$AG$20*'Assumptions (Solar)'!$AG$2+'Assumptions (Solar)'!$AG$21*'Assumptions (Solar)'!$AG$3)/10^9),0)</f>
        <v>-10.24187867</v>
      </c>
      <c r="AQ991" s="160">
        <f>IF(and($AI$902&gt;0,Model!AE$1&lt;='Assumptions (Solar)'!$V$13),PPMT('Assumptions (Solar)'!$V$10,Model!AE$1,'Assumptions (Solar)'!$V$13,'Assumptions (Solar)'!$V$8*Model!$AI$902*('Assumptions (Solar)'!$AG$20*'Assumptions (Solar)'!$AG$2+'Assumptions (Solar)'!$AG$21*'Assumptions (Solar)'!$AG$3)/10^9),0)</f>
        <v>-11.06122897</v>
      </c>
      <c r="AR991" s="160">
        <f>IF(and($AI$902&gt;0,Model!AF$1&lt;='Assumptions (Solar)'!$V$13),PPMT('Assumptions (Solar)'!$V$10,Model!AF$1,'Assumptions (Solar)'!$V$13,'Assumptions (Solar)'!$V$8*Model!$AI$902*('Assumptions (Solar)'!$AG$20*'Assumptions (Solar)'!$AG$2+'Assumptions (Solar)'!$AG$21*'Assumptions (Solar)'!$AG$3)/10^9),0)</f>
        <v>-11.94612729</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-6.041178647</v>
      </c>
      <c r="AK992" s="177">
        <f>IF(and($AJ$902&gt;0,Model!X$1&lt;='Assumptions (Solar)'!$V$13),PPMT('Assumptions (Solar)'!$V$10,Model!X$1,'Assumptions (Solar)'!$V$13,'Assumptions (Solar)'!$V$8*Model!$AJ$902*('Assumptions (Solar)'!$AH$20*'Assumptions (Solar)'!$AH$2+'Assumptions (Solar)'!$AH$21*'Assumptions (Solar)'!$AH$3)/10^9),0)</f>
        <v>-6.524472939</v>
      </c>
      <c r="AL992" s="177">
        <f>IF(and($AJ$902&gt;0,Model!Y$1&lt;='Assumptions (Solar)'!$V$13),PPMT('Assumptions (Solar)'!$V$10,Model!Y$1,'Assumptions (Solar)'!$V$13,'Assumptions (Solar)'!$V$8*Model!$AJ$902*('Assumptions (Solar)'!$AH$20*'Assumptions (Solar)'!$AH$2+'Assumptions (Solar)'!$AH$21*'Assumptions (Solar)'!$AH$3)/10^9),0)</f>
        <v>-7.046430774</v>
      </c>
      <c r="AM992" s="177">
        <f>IF(and($AJ$902&gt;0,Model!Z$1&lt;='Assumptions (Solar)'!$V$13),PPMT('Assumptions (Solar)'!$V$10,Model!Z$1,'Assumptions (Solar)'!$V$13,'Assumptions (Solar)'!$V$8*Model!$AJ$902*('Assumptions (Solar)'!$AH$20*'Assumptions (Solar)'!$AH$2+'Assumptions (Solar)'!$AH$21*'Assumptions (Solar)'!$AH$3)/10^9),0)</f>
        <v>-7.610145235</v>
      </c>
      <c r="AN992" s="177">
        <f>IF(and($AJ$902&gt;0,Model!AA$1&lt;='Assumptions (Solar)'!$V$13),PPMT('Assumptions (Solar)'!$V$10,Model!AA$1,'Assumptions (Solar)'!$V$13,'Assumptions (Solar)'!$V$8*Model!$AJ$902*('Assumptions (Solar)'!$AH$20*'Assumptions (Solar)'!$AH$2+'Assumptions (Solar)'!$AH$21*'Assumptions (Solar)'!$AH$3)/10^9),0)</f>
        <v>-8.218956854</v>
      </c>
      <c r="AO992" s="177">
        <f>IF(and($AJ$902&gt;0,Model!AB$1&lt;='Assumptions (Solar)'!$V$13),PPMT('Assumptions (Solar)'!$V$10,Model!AB$1,'Assumptions (Solar)'!$V$13,'Assumptions (Solar)'!$V$8*Model!$AJ$902*('Assumptions (Solar)'!$AH$20*'Assumptions (Solar)'!$AH$2+'Assumptions (Solar)'!$AH$21*'Assumptions (Solar)'!$AH$3)/10^9),0)</f>
        <v>-8.876473403</v>
      </c>
      <c r="AP992" s="177">
        <f>IF(and($AJ$902&gt;0,Model!AC$1&lt;='Assumptions (Solar)'!$V$13),PPMT('Assumptions (Solar)'!$V$10,Model!AC$1,'Assumptions (Solar)'!$V$13,'Assumptions (Solar)'!$V$8*Model!$AJ$902*('Assumptions (Solar)'!$AH$20*'Assumptions (Solar)'!$AH$2+'Assumptions (Solar)'!$AH$21*'Assumptions (Solar)'!$AH$3)/10^9),0)</f>
        <v>-9.586591275</v>
      </c>
      <c r="AQ992" s="177">
        <f>IF(and($AJ$902&gt;0,Model!AD$1&lt;='Assumptions (Solar)'!$V$13),PPMT('Assumptions (Solar)'!$V$10,Model!AD$1,'Assumptions (Solar)'!$V$13,'Assumptions (Solar)'!$V$8*Model!$AJ$902*('Assumptions (Solar)'!$AH$20*'Assumptions (Solar)'!$AH$2+'Assumptions (Solar)'!$AH$21*'Assumptions (Solar)'!$AH$3)/10^9),0)</f>
        <v>-10.35351858</v>
      </c>
      <c r="AR992" s="177">
        <f>IF(and($AJ$902&gt;0,Model!AE$1&lt;='Assumptions (Solar)'!$V$13),PPMT('Assumptions (Solar)'!$V$10,Model!AE$1,'Assumptions (Solar)'!$V$13,'Assumptions (Solar)'!$V$8*Model!$AJ$902*('Assumptions (Solar)'!$AH$20*'Assumptions (Solar)'!$AH$2+'Assumptions (Solar)'!$AH$21*'Assumptions (Solar)'!$AH$3)/10^9),0)</f>
        <v>-11.18180006</v>
      </c>
      <c r="AS992" s="177">
        <f>IF(and($AJ$902&gt;0,Model!AF$1&lt;='Assumptions (Solar)'!$V$13),PPMT('Assumptions (Solar)'!$V$10,Model!AF$1,'Assumptions (Solar)'!$V$13,'Assumptions (Solar)'!$V$8*Model!$AJ$902*('Assumptions (Solar)'!$AH$20*'Assumptions (Solar)'!$AH$2+'Assumptions (Solar)'!$AH$21*'Assumptions (Solar)'!$AH$3)/10^9),0)</f>
        <v>-12.07634407</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-6.099093894</v>
      </c>
      <c r="AL993" s="160">
        <f>IF(and($AK$902&gt;0,Model!X$1&lt;='Assumptions (Solar)'!$V$13),PPMT('Assumptions (Solar)'!$V$10,Model!X$1,'Assumptions (Solar)'!$V$13,'Assumptions (Solar)'!$V$8*Model!$AK$902*('Assumptions (Solar)'!$AI$20*'Assumptions (Solar)'!$AI$2+'Assumptions (Solar)'!$AI$21*'Assumptions (Solar)'!$AI$3)/10^9),0)</f>
        <v>-6.587021405</v>
      </c>
      <c r="AM993" s="160">
        <f>IF(and($AK$902&gt;0,Model!Y$1&lt;='Assumptions (Solar)'!$V$13),PPMT('Assumptions (Solar)'!$V$10,Model!Y$1,'Assumptions (Solar)'!$V$13,'Assumptions (Solar)'!$V$8*Model!$AK$902*('Assumptions (Solar)'!$AI$20*'Assumptions (Solar)'!$AI$2+'Assumptions (Solar)'!$AI$21*'Assumptions (Solar)'!$AI$3)/10^9),0)</f>
        <v>-7.113983117</v>
      </c>
      <c r="AN993" s="160">
        <f>IF(and($AK$902&gt;0,Model!Z$1&lt;='Assumptions (Solar)'!$V$13),PPMT('Assumptions (Solar)'!$V$10,Model!Z$1,'Assumptions (Solar)'!$V$13,'Assumptions (Solar)'!$V$8*Model!$AK$902*('Assumptions (Solar)'!$AI$20*'Assumptions (Solar)'!$AI$2+'Assumptions (Solar)'!$AI$21*'Assumptions (Solar)'!$AI$3)/10^9),0)</f>
        <v>-7.683101767</v>
      </c>
      <c r="AO993" s="160">
        <f>IF(and($AK$902&gt;0,Model!AA$1&lt;='Assumptions (Solar)'!$V$13),PPMT('Assumptions (Solar)'!$V$10,Model!AA$1,'Assumptions (Solar)'!$V$13,'Assumptions (Solar)'!$V$8*Model!$AK$902*('Assumptions (Solar)'!$AI$20*'Assumptions (Solar)'!$AI$2+'Assumptions (Solar)'!$AI$21*'Assumptions (Solar)'!$AI$3)/10^9),0)</f>
        <v>-8.297749908</v>
      </c>
      <c r="AP993" s="160">
        <f>IF(and($AK$902&gt;0,Model!AB$1&lt;='Assumptions (Solar)'!$V$13),PPMT('Assumptions (Solar)'!$V$10,Model!AB$1,'Assumptions (Solar)'!$V$13,'Assumptions (Solar)'!$V$8*Model!$AK$902*('Assumptions (Solar)'!$AI$20*'Assumptions (Solar)'!$AI$2+'Assumptions (Solar)'!$AI$21*'Assumptions (Solar)'!$AI$3)/10^9),0)</f>
        <v>-8.961569901</v>
      </c>
      <c r="AQ993" s="160">
        <f>IF(and($AK$902&gt;0,Model!AC$1&lt;='Assumptions (Solar)'!$V$13),PPMT('Assumptions (Solar)'!$V$10,Model!AC$1,'Assumptions (Solar)'!$V$13,'Assumptions (Solar)'!$V$8*Model!$AK$902*('Assumptions (Solar)'!$AI$20*'Assumptions (Solar)'!$AI$2+'Assumptions (Solar)'!$AI$21*'Assumptions (Solar)'!$AI$3)/10^9),0)</f>
        <v>-9.678495493</v>
      </c>
      <c r="AR993" s="160">
        <f>IF(and($AK$902&gt;0,Model!AD$1&lt;='Assumptions (Solar)'!$V$13),PPMT('Assumptions (Solar)'!$V$10,Model!AD$1,'Assumptions (Solar)'!$V$13,'Assumptions (Solar)'!$V$8*Model!$AK$902*('Assumptions (Solar)'!$AI$20*'Assumptions (Solar)'!$AI$2+'Assumptions (Solar)'!$AI$21*'Assumptions (Solar)'!$AI$3)/10^9),0)</f>
        <v>-10.45277513</v>
      </c>
      <c r="AS993" s="160">
        <f>IF(and($AK$902&gt;0,Model!AE$1&lt;='Assumptions (Solar)'!$V$13),PPMT('Assumptions (Solar)'!$V$10,Model!AE$1,'Assumptions (Solar)'!$V$13,'Assumptions (Solar)'!$V$8*Model!$AK$902*('Assumptions (Solar)'!$AI$20*'Assumptions (Solar)'!$AI$2+'Assumptions (Solar)'!$AI$21*'Assumptions (Solar)'!$AI$3)/10^9),0)</f>
        <v>-11.28899714</v>
      </c>
      <c r="AT993" s="160">
        <f>IF(and($AK$902&gt;0,Model!AF$1&lt;='Assumptions (Solar)'!$V$13),PPMT('Assumptions (Solar)'!$V$10,Model!AF$1,'Assumptions (Solar)'!$V$13,'Assumptions (Solar)'!$V$8*Model!$AK$902*('Assumptions (Solar)'!$AI$20*'Assumptions (Solar)'!$AI$2+'Assumptions (Solar)'!$AI$21*'Assumptions (Solar)'!$AI$3)/10^9),0)</f>
        <v>-12.19211691</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-6.164608522</v>
      </c>
      <c r="AM994" s="177">
        <f>IF(and($AL$902&gt;0,Model!X$1&lt;='Assumptions (Solar)'!$V$13),PPMT('Assumptions (Solar)'!$V$10,Model!X$1,'Assumptions (Solar)'!$V$13,'Assumptions (Solar)'!$V$8*Model!$AL$902*('Assumptions (Solar)'!$AJ$20*'Assumptions (Solar)'!$AJ$2+'Assumptions (Solar)'!$AJ$21*'Assumptions (Solar)'!$AJ$3)/10^9),0)</f>
        <v>-6.657777203</v>
      </c>
      <c r="AN994" s="177">
        <f>IF(and($AL$902&gt;0,Model!Y$1&lt;='Assumptions (Solar)'!$V$13),PPMT('Assumptions (Solar)'!$V$10,Model!Y$1,'Assumptions (Solar)'!$V$13,'Assumptions (Solar)'!$V$8*Model!$AL$902*('Assumptions (Solar)'!$AJ$20*'Assumptions (Solar)'!$AJ$2+'Assumptions (Solar)'!$AJ$21*'Assumptions (Solar)'!$AJ$3)/10^9),0)</f>
        <v>-7.190399379</v>
      </c>
      <c r="AO994" s="177">
        <f>IF(and($AL$902&gt;0,Model!Z$1&lt;='Assumptions (Solar)'!$V$13),PPMT('Assumptions (Solar)'!$V$10,Model!Z$1,'Assumptions (Solar)'!$V$13,'Assumptions (Solar)'!$V$8*Model!$AL$902*('Assumptions (Solar)'!$AJ$20*'Assumptions (Solar)'!$AJ$2+'Assumptions (Solar)'!$AJ$21*'Assumptions (Solar)'!$AJ$3)/10^9),0)</f>
        <v>-7.76563133</v>
      </c>
      <c r="AP994" s="177">
        <f>IF(and($AL$902&gt;0,Model!AA$1&lt;='Assumptions (Solar)'!$V$13),PPMT('Assumptions (Solar)'!$V$10,Model!AA$1,'Assumptions (Solar)'!$V$13,'Assumptions (Solar)'!$V$8*Model!$AL$902*('Assumptions (Solar)'!$AJ$20*'Assumptions (Solar)'!$AJ$2+'Assumptions (Solar)'!$AJ$21*'Assumptions (Solar)'!$AJ$3)/10^9),0)</f>
        <v>-8.386881836</v>
      </c>
      <c r="AQ994" s="177">
        <f>IF(and($AL$902&gt;0,Model!AB$1&lt;='Assumptions (Solar)'!$V$13),PPMT('Assumptions (Solar)'!$V$10,Model!AB$1,'Assumptions (Solar)'!$V$13,'Assumptions (Solar)'!$V$8*Model!$AL$902*('Assumptions (Solar)'!$AJ$20*'Assumptions (Solar)'!$AJ$2+'Assumptions (Solar)'!$AJ$21*'Assumptions (Solar)'!$AJ$3)/10^9),0)</f>
        <v>-9.057832383</v>
      </c>
      <c r="AR994" s="177">
        <f>IF(and($AL$902&gt;0,Model!AC$1&lt;='Assumptions (Solar)'!$V$13),PPMT('Assumptions (Solar)'!$V$10,Model!AC$1,'Assumptions (Solar)'!$V$13,'Assumptions (Solar)'!$V$8*Model!$AL$902*('Assumptions (Solar)'!$AJ$20*'Assumptions (Solar)'!$AJ$2+'Assumptions (Solar)'!$AJ$21*'Assumptions (Solar)'!$AJ$3)/10^9),0)</f>
        <v>-9.782458974</v>
      </c>
      <c r="AS994" s="177">
        <f>IF(and($AL$902&gt;0,Model!AD$1&lt;='Assumptions (Solar)'!$V$13),PPMT('Assumptions (Solar)'!$V$10,Model!AD$1,'Assumptions (Solar)'!$V$13,'Assumptions (Solar)'!$V$8*Model!$AL$902*('Assumptions (Solar)'!$AJ$20*'Assumptions (Solar)'!$AJ$2+'Assumptions (Solar)'!$AJ$21*'Assumptions (Solar)'!$AJ$3)/10^9),0)</f>
        <v>-10.56505569</v>
      </c>
      <c r="AT994" s="177">
        <f>IF(and($AL$902&gt;0,Model!AE$1&lt;='Assumptions (Solar)'!$V$13),PPMT('Assumptions (Solar)'!$V$10,Model!AE$1,'Assumptions (Solar)'!$V$13,'Assumptions (Solar)'!$V$8*Model!$AL$902*('Assumptions (Solar)'!$AJ$20*'Assumptions (Solar)'!$AJ$2+'Assumptions (Solar)'!$AJ$21*'Assumptions (Solar)'!$AJ$3)/10^9),0)</f>
        <v>-11.41026015</v>
      </c>
      <c r="AU994" s="177">
        <f>IF(and($AL$902&gt;0,Model!AF$1&lt;='Assumptions (Solar)'!$V$13),PPMT('Assumptions (Solar)'!$V$10,Model!AF$1,'Assumptions (Solar)'!$V$13,'Assumptions (Solar)'!$V$8*Model!$AL$902*('Assumptions (Solar)'!$AJ$20*'Assumptions (Solar)'!$AJ$2+'Assumptions (Solar)'!$AJ$21*'Assumptions (Solar)'!$AJ$3)/10^9),0)</f>
        <v>-12.32308096</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-6.222570133</v>
      </c>
      <c r="AN995" s="160">
        <f>IF(and($AM$902&gt;0,Model!X$1&lt;='Assumptions (Solar)'!$V$13),PPMT('Assumptions (Solar)'!$V$10,Model!X$1,'Assumptions (Solar)'!$V$13,'Assumptions (Solar)'!$V$8*Model!$AM$902*('Assumptions (Solar)'!$AK$20*'Assumptions (Solar)'!$AK$2+'Assumptions (Solar)'!$AK$21*'Assumptions (Solar)'!$AK$3)/10^9),0)</f>
        <v>-6.720375743</v>
      </c>
      <c r="AO995" s="160">
        <f>IF(and($AM$902&gt;0,Model!Y$1&lt;='Assumptions (Solar)'!$V$13),PPMT('Assumptions (Solar)'!$V$10,Model!Y$1,'Assumptions (Solar)'!$V$13,'Assumptions (Solar)'!$V$8*Model!$AM$902*('Assumptions (Solar)'!$AK$20*'Assumptions (Solar)'!$AK$2+'Assumptions (Solar)'!$AK$21*'Assumptions (Solar)'!$AK$3)/10^9),0)</f>
        <v>-7.258005803</v>
      </c>
      <c r="AP995" s="160">
        <f>IF(and($AM$902&gt;0,Model!Z$1&lt;='Assumptions (Solar)'!$V$13),PPMT('Assumptions (Solar)'!$V$10,Model!Z$1,'Assumptions (Solar)'!$V$13,'Assumptions (Solar)'!$V$8*Model!$AM$902*('Assumptions (Solar)'!$AK$20*'Assumptions (Solar)'!$AK$2+'Assumptions (Solar)'!$AK$21*'Assumptions (Solar)'!$AK$3)/10^9),0)</f>
        <v>-7.838646267</v>
      </c>
      <c r="AQ995" s="160">
        <f>IF(and($AM$902&gt;0,Model!AA$1&lt;='Assumptions (Solar)'!$V$13),PPMT('Assumptions (Solar)'!$V$10,Model!AA$1,'Assumptions (Solar)'!$V$13,'Assumptions (Solar)'!$V$8*Model!$AM$902*('Assumptions (Solar)'!$AK$20*'Assumptions (Solar)'!$AK$2+'Assumptions (Solar)'!$AK$21*'Assumptions (Solar)'!$AK$3)/10^9),0)</f>
        <v>-8.465737968</v>
      </c>
      <c r="AR995" s="160">
        <f>IF(and($AM$902&gt;0,Model!AB$1&lt;='Assumptions (Solar)'!$V$13),PPMT('Assumptions (Solar)'!$V$10,Model!AB$1,'Assumptions (Solar)'!$V$13,'Assumptions (Solar)'!$V$8*Model!$AM$902*('Assumptions (Solar)'!$AK$20*'Assumptions (Solar)'!$AK$2+'Assumptions (Solar)'!$AK$21*'Assumptions (Solar)'!$AK$3)/10^9),0)</f>
        <v>-9.142997006</v>
      </c>
      <c r="AS995" s="160">
        <f>IF(and($AM$902&gt;0,Model!AC$1&lt;='Assumptions (Solar)'!$V$13),PPMT('Assumptions (Solar)'!$V$10,Model!AC$1,'Assumptions (Solar)'!$V$13,'Assumptions (Solar)'!$V$8*Model!$AM$902*('Assumptions (Solar)'!$AK$20*'Assumptions (Solar)'!$AK$2+'Assumptions (Solar)'!$AK$21*'Assumptions (Solar)'!$AK$3)/10^9),0)</f>
        <v>-9.874436766</v>
      </c>
      <c r="AT995" s="160">
        <f>IF(and($AM$902&gt;0,Model!AD$1&lt;='Assumptions (Solar)'!$V$13),PPMT('Assumptions (Solar)'!$V$10,Model!AD$1,'Assumptions (Solar)'!$V$13,'Assumptions (Solar)'!$V$8*Model!$AM$902*('Assumptions (Solar)'!$AK$20*'Assumptions (Solar)'!$AK$2+'Assumptions (Solar)'!$AK$21*'Assumptions (Solar)'!$AK$3)/10^9),0)</f>
        <v>-10.66439171</v>
      </c>
      <c r="AU995" s="160">
        <f>IF(and($AM$902&gt;0,Model!AE$1&lt;='Assumptions (Solar)'!$V$13),PPMT('Assumptions (Solar)'!$V$10,Model!AE$1,'Assumptions (Solar)'!$V$13,'Assumptions (Solar)'!$V$8*Model!$AM$902*('Assumptions (Solar)'!$AK$20*'Assumptions (Solar)'!$AK$2+'Assumptions (Solar)'!$AK$21*'Assumptions (Solar)'!$AK$3)/10^9),0)</f>
        <v>-11.51754304</v>
      </c>
      <c r="AV995" s="160">
        <f>IF(and($AM$902&gt;0,Model!AF$1&lt;='Assumptions (Solar)'!$V$13),PPMT('Assumptions (Solar)'!$V$10,Model!AF$1,'Assumptions (Solar)'!$V$13,'Assumptions (Solar)'!$V$8*Model!$AM$902*('Assumptions (Solar)'!$AK$20*'Assumptions (Solar)'!$AK$2+'Assumptions (Solar)'!$AK$21*'Assumptions (Solar)'!$AK$3)/10^9),0)</f>
        <v>-12.43894649</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-6.288386919</v>
      </c>
      <c r="AO996" s="160">
        <f>IF(and($AN$902&gt;0,Model!X$1&lt;='Assumptions (Solar)'!$V$13),PPMT('Assumptions (Solar)'!$V$10,Model!X$1,'Assumptions (Solar)'!$V$13,'Assumptions (Solar)'!$V$8*Model!$AN$902*('Assumptions (Solar)'!$AL$20*'Assumptions (Solar)'!$AL$2+'Assumptions (Solar)'!$AL$21*'Assumptions (Solar)'!$AL$3)/10^9),0)</f>
        <v>-6.791457872</v>
      </c>
      <c r="AP996" s="160">
        <f>IF(and($AN$902&gt;0,Model!Y$1&lt;='Assumptions (Solar)'!$V$13),PPMT('Assumptions (Solar)'!$V$10,Model!Y$1,'Assumptions (Solar)'!$V$13,'Assumptions (Solar)'!$V$8*Model!$AN$902*('Assumptions (Solar)'!$AL$20*'Assumptions (Solar)'!$AL$2+'Assumptions (Solar)'!$AL$21*'Assumptions (Solar)'!$AL$3)/10^9),0)</f>
        <v>-7.334774502</v>
      </c>
      <c r="AQ996" s="160">
        <f>IF(and($AN$902&gt;0,Model!Z$1&lt;='Assumptions (Solar)'!$V$13),PPMT('Assumptions (Solar)'!$V$10,Model!Z$1,'Assumptions (Solar)'!$V$13,'Assumptions (Solar)'!$V$8*Model!$AN$902*('Assumptions (Solar)'!$AL$20*'Assumptions (Solar)'!$AL$2+'Assumptions (Solar)'!$AL$21*'Assumptions (Solar)'!$AL$3)/10^9),0)</f>
        <v>-7.921556462</v>
      </c>
      <c r="AR996" s="160">
        <f>IF(and($AN$902&gt;0,Model!AA$1&lt;='Assumptions (Solar)'!$V$13),PPMT('Assumptions (Solar)'!$V$10,Model!AA$1,'Assumptions (Solar)'!$V$13,'Assumptions (Solar)'!$V$8*Model!$AN$902*('Assumptions (Solar)'!$AL$20*'Assumptions (Solar)'!$AL$2+'Assumptions (Solar)'!$AL$21*'Assumptions (Solar)'!$AL$3)/10^9),0)</f>
        <v>-8.555280979</v>
      </c>
      <c r="AS996" s="160">
        <f>IF(and($AN$902&gt;0,Model!AB$1&lt;='Assumptions (Solar)'!$V$13),PPMT('Assumptions (Solar)'!$V$10,Model!AB$1,'Assumptions (Solar)'!$V$13,'Assumptions (Solar)'!$V$8*Model!$AN$902*('Assumptions (Solar)'!$AL$20*'Assumptions (Solar)'!$AL$2+'Assumptions (Solar)'!$AL$21*'Assumptions (Solar)'!$AL$3)/10^9),0)</f>
        <v>-9.239703457</v>
      </c>
      <c r="AT996" s="160">
        <f>IF(and($AN$902&gt;0,Model!AC$1&lt;='Assumptions (Solar)'!$V$13),PPMT('Assumptions (Solar)'!$V$10,Model!AC$1,'Assumptions (Solar)'!$V$13,'Assumptions (Solar)'!$V$8*Model!$AN$902*('Assumptions (Solar)'!$AL$20*'Assumptions (Solar)'!$AL$2+'Assumptions (Solar)'!$AL$21*'Assumptions (Solar)'!$AL$3)/10^9),0)</f>
        <v>-9.978879734</v>
      </c>
      <c r="AU996" s="160">
        <f>IF(and($AN$902&gt;0,Model!AD$1&lt;='Assumptions (Solar)'!$V$13),PPMT('Assumptions (Solar)'!$V$10,Model!AD$1,'Assumptions (Solar)'!$V$13,'Assumptions (Solar)'!$V$8*Model!$AN$902*('Assumptions (Solar)'!$AL$20*'Assumptions (Solar)'!$AL$2+'Assumptions (Solar)'!$AL$21*'Assumptions (Solar)'!$AL$3)/10^9),0)</f>
        <v>-10.77719011</v>
      </c>
      <c r="AV996" s="160">
        <f>IF(and($AN$902&gt;0,Model!AE$1&lt;='Assumptions (Solar)'!$V$13),PPMT('Assumptions (Solar)'!$V$10,Model!AE$1,'Assumptions (Solar)'!$V$13,'Assumptions (Solar)'!$V$8*Model!$AN$902*('Assumptions (Solar)'!$AL$20*'Assumptions (Solar)'!$AL$2+'Assumptions (Solar)'!$AL$21*'Assumptions (Solar)'!$AL$3)/10^9),0)</f>
        <v>-11.63936532</v>
      </c>
      <c r="AW996" s="160">
        <f>IF(and($AN$902&gt;0,Model!AF$1&lt;='Assumptions (Solar)'!$V$13),PPMT('Assumptions (Solar)'!$V$10,Model!AF$1,'Assumptions (Solar)'!$V$13,'Assumptions (Solar)'!$V$8*Model!$AN$902*('Assumptions (Solar)'!$AL$20*'Assumptions (Solar)'!$AL$2+'Assumptions (Solar)'!$AL$21*'Assumptions (Solar)'!$AL$3)/10^9),0)</f>
        <v>-12.57051455</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-6.346308649</v>
      </c>
      <c r="AP997" s="160">
        <f>IF(and($AO$902&gt;0,Model!X$1&lt;='Assumptions (Solar)'!$V$13),PPMT('Assumptions (Solar)'!$V$10,Model!X$1,'Assumptions (Solar)'!$V$13,'Assumptions (Solar)'!$V$8*Model!$AO$902*('Assumptions (Solar)'!$AM$20*'Assumptions (Solar)'!$AM$2+'Assumptions (Solar)'!$AM$21*'Assumptions (Solar)'!$AM$3)/10^9),0)</f>
        <v>-6.854013341</v>
      </c>
      <c r="AQ997" s="160">
        <f>IF(and($AO$902&gt;0,Model!Y$1&lt;='Assumptions (Solar)'!$V$13),PPMT('Assumptions (Solar)'!$V$10,Model!Y$1,'Assumptions (Solar)'!$V$13,'Assumptions (Solar)'!$V$8*Model!$AO$902*('Assumptions (Solar)'!$AM$20*'Assumptions (Solar)'!$AM$2+'Assumptions (Solar)'!$AM$21*'Assumptions (Solar)'!$AM$3)/10^9),0)</f>
        <v>-7.402334408</v>
      </c>
      <c r="AR997" s="160">
        <f>IF(and($AO$902&gt;0,Model!Z$1&lt;='Assumptions (Solar)'!$V$13),PPMT('Assumptions (Solar)'!$V$10,Model!Z$1,'Assumptions (Solar)'!$V$13,'Assumptions (Solar)'!$V$8*Model!$AO$902*('Assumptions (Solar)'!$AM$20*'Assumptions (Solar)'!$AM$2+'Assumptions (Solar)'!$AM$21*'Assumptions (Solar)'!$AM$3)/10^9),0)</f>
        <v>-7.99452116</v>
      </c>
      <c r="AS997" s="160">
        <f>IF(and($AO$902&gt;0,Model!AA$1&lt;='Assumptions (Solar)'!$V$13),PPMT('Assumptions (Solar)'!$V$10,Model!AA$1,'Assumptions (Solar)'!$V$13,'Assumptions (Solar)'!$V$8*Model!$AO$902*('Assumptions (Solar)'!$AM$20*'Assumptions (Solar)'!$AM$2+'Assumptions (Solar)'!$AM$21*'Assumptions (Solar)'!$AM$3)/10^9),0)</f>
        <v>-8.634082853</v>
      </c>
      <c r="AT997" s="160">
        <f>IF(and($AO$902&gt;0,Model!AB$1&lt;='Assumptions (Solar)'!$V$13),PPMT('Assumptions (Solar)'!$V$10,Model!AB$1,'Assumptions (Solar)'!$V$13,'Assumptions (Solar)'!$V$8*Model!$AO$902*('Assumptions (Solar)'!$AM$20*'Assumptions (Solar)'!$AM$2+'Assumptions (Solar)'!$AM$21*'Assumptions (Solar)'!$AM$3)/10^9),0)</f>
        <v>-9.324809482</v>
      </c>
      <c r="AU997" s="160">
        <f>IF(and($AO$902&gt;0,Model!AC$1&lt;='Assumptions (Solar)'!$V$13),PPMT('Assumptions (Solar)'!$V$10,Model!AC$1,'Assumptions (Solar)'!$V$13,'Assumptions (Solar)'!$V$8*Model!$AO$902*('Assumptions (Solar)'!$AM$20*'Assumptions (Solar)'!$AM$2+'Assumptions (Solar)'!$AM$21*'Assumptions (Solar)'!$AM$3)/10^9),0)</f>
        <v>-10.07079424</v>
      </c>
      <c r="AV997" s="160">
        <f>IF(and($AO$902&gt;0,Model!AD$1&lt;='Assumptions (Solar)'!$V$13),PPMT('Assumptions (Solar)'!$V$10,Model!AD$1,'Assumptions (Solar)'!$V$13,'Assumptions (Solar)'!$V$8*Model!$AO$902*('Assumptions (Solar)'!$AM$20*'Assumptions (Solar)'!$AM$2+'Assumptions (Solar)'!$AM$21*'Assumptions (Solar)'!$AM$3)/10^9),0)</f>
        <v>-10.87645778</v>
      </c>
      <c r="AW997" s="160">
        <f>IF(and($AO$902&gt;0,Model!AE$1&lt;='Assumptions (Solar)'!$V$13),PPMT('Assumptions (Solar)'!$V$10,Model!AE$1,'Assumptions (Solar)'!$V$13,'Assumptions (Solar)'!$V$8*Model!$AO$902*('Assumptions (Solar)'!$AM$20*'Assumptions (Solar)'!$AM$2+'Assumptions (Solar)'!$AM$21*'Assumptions (Solar)'!$AM$3)/10^9),0)</f>
        <v>-11.7465744</v>
      </c>
      <c r="AX997" s="160">
        <f>IF(and($AO$902&gt;0,Model!AF$1&lt;='Assumptions (Solar)'!$V$13),PPMT('Assumptions (Solar)'!$V$10,Model!AF$1,'Assumptions (Solar)'!$V$13,'Assumptions (Solar)'!$V$8*Model!$AO$902*('Assumptions (Solar)'!$AM$20*'Assumptions (Solar)'!$AM$2+'Assumptions (Solar)'!$AM$21*'Assumptions (Solar)'!$AM$3)/10^9),0)</f>
        <v>-12.68630035</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-6.412349707</v>
      </c>
      <c r="AQ998" s="160">
        <f>IF(and($AP$902&gt;0,Model!X$1&lt;='Assumptions (Solar)'!$V$13),PPMT('Assumptions (Solar)'!$V$10,Model!X$1,'Assumptions (Solar)'!$V$13,'Assumptions (Solar)'!$V$8*Model!$AP$902*('Assumptions (Solar)'!$AN$20*'Assumptions (Solar)'!$AN$2+'Assumptions (Solar)'!$AN$21*'Assumptions (Solar)'!$AN$3)/10^9),0)</f>
        <v>-6.925337684</v>
      </c>
      <c r="AR998" s="160">
        <f>IF(and($AP$902&gt;0,Model!Y$1&lt;='Assumptions (Solar)'!$V$13),PPMT('Assumptions (Solar)'!$V$10,Model!Y$1,'Assumptions (Solar)'!$V$13,'Assumptions (Solar)'!$V$8*Model!$AP$902*('Assumptions (Solar)'!$AN$20*'Assumptions (Solar)'!$AN$2+'Assumptions (Solar)'!$AN$21*'Assumptions (Solar)'!$AN$3)/10^9),0)</f>
        <v>-7.479364699</v>
      </c>
      <c r="AS998" s="160">
        <f>IF(and($AP$902&gt;0,Model!Z$1&lt;='Assumptions (Solar)'!$V$13),PPMT('Assumptions (Solar)'!$V$10,Model!Z$1,'Assumptions (Solar)'!$V$13,'Assumptions (Solar)'!$V$8*Model!$AP$902*('Assumptions (Solar)'!$AN$20*'Assumptions (Solar)'!$AN$2+'Assumptions (Solar)'!$AN$21*'Assumptions (Solar)'!$AN$3)/10^9),0)</f>
        <v>-8.077713875</v>
      </c>
      <c r="AT998" s="160">
        <f>IF(and($AP$902&gt;0,Model!AA$1&lt;='Assumptions (Solar)'!$V$13),PPMT('Assumptions (Solar)'!$V$10,Model!AA$1,'Assumptions (Solar)'!$V$13,'Assumptions (Solar)'!$V$8*Model!$AP$902*('Assumptions (Solar)'!$AN$20*'Assumptions (Solar)'!$AN$2+'Assumptions (Solar)'!$AN$21*'Assumptions (Solar)'!$AN$3)/10^9),0)</f>
        <v>-8.723930985</v>
      </c>
      <c r="AU998" s="160">
        <f>IF(and($AP$902&gt;0,Model!AB$1&lt;='Assumptions (Solar)'!$V$13),PPMT('Assumptions (Solar)'!$V$10,Model!AB$1,'Assumptions (Solar)'!$V$13,'Assumptions (Solar)'!$V$8*Model!$AP$902*('Assumptions (Solar)'!$AN$20*'Assumptions (Solar)'!$AN$2+'Assumptions (Solar)'!$AN$21*'Assumptions (Solar)'!$AN$3)/10^9),0)</f>
        <v>-9.421845463</v>
      </c>
      <c r="AV998" s="160">
        <f>IF(and($AP$902&gt;0,Model!AC$1&lt;='Assumptions (Solar)'!$V$13),PPMT('Assumptions (Solar)'!$V$10,Model!AC$1,'Assumptions (Solar)'!$V$13,'Assumptions (Solar)'!$V$8*Model!$AP$902*('Assumptions (Solar)'!$AN$20*'Assumptions (Solar)'!$AN$2+'Assumptions (Solar)'!$AN$21*'Assumptions (Solar)'!$AN$3)/10^9),0)</f>
        <v>-10.1755931</v>
      </c>
      <c r="AW998" s="160">
        <f>IF(and($AP$902&gt;0,Model!AD$1&lt;='Assumptions (Solar)'!$V$13),PPMT('Assumptions (Solar)'!$V$10,Model!AD$1,'Assumptions (Solar)'!$V$13,'Assumptions (Solar)'!$V$8*Model!$AP$902*('Assumptions (Solar)'!$AN$20*'Assumptions (Solar)'!$AN$2+'Assumptions (Solar)'!$AN$21*'Assumptions (Solar)'!$AN$3)/10^9),0)</f>
        <v>-10.98964055</v>
      </c>
      <c r="AX998" s="160">
        <f>IF(and($AP$902&gt;0,Model!AE$1&lt;='Assumptions (Solar)'!$V$13),PPMT('Assumptions (Solar)'!$V$10,Model!AE$1,'Assumptions (Solar)'!$V$13,'Assumptions (Solar)'!$V$8*Model!$AP$902*('Assumptions (Solar)'!$AN$20*'Assumptions (Solar)'!$AN$2+'Assumptions (Solar)'!$AN$21*'Assumptions (Solar)'!$AN$3)/10^9),0)</f>
        <v>-11.86881179</v>
      </c>
      <c r="AY998" s="160">
        <f>IF(and($AP$902&gt;0,Model!AF$1&lt;='Assumptions (Solar)'!$V$13),PPMT('Assumptions (Solar)'!$V$10,Model!AF$1,'Assumptions (Solar)'!$V$13,'Assumptions (Solar)'!$V$8*Model!$AP$902*('Assumptions (Solar)'!$AN$20*'Assumptions (Solar)'!$AN$2+'Assumptions (Solar)'!$AN$21*'Assumptions (Solar)'!$AN$3)/10^9),0)</f>
        <v>-12.81831674</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-6.478552147</v>
      </c>
      <c r="AR999" s="160">
        <f>IF(and($AQ$902&gt;0,Model!X$1&lt;='Assumptions (Solar)'!$V$13),PPMT('Assumptions (Solar)'!$V$10,Model!X$1,'Assumptions (Solar)'!$V$13,'Assumptions (Solar)'!$V$8*Model!$AQ$902*('Assumptions (Solar)'!$AO$20*'Assumptions (Solar)'!$AO$2+'Assumptions (Solar)'!$AO$21*'Assumptions (Solar)'!$AO$3)/10^9),0)</f>
        <v>-6.996836319</v>
      </c>
      <c r="AS999" s="160">
        <f>IF(and($AQ$902&gt;0,Model!Y$1&lt;='Assumptions (Solar)'!$V$13),PPMT('Assumptions (Solar)'!$V$10,Model!Y$1,'Assumptions (Solar)'!$V$13,'Assumptions (Solar)'!$V$8*Model!$AQ$902*('Assumptions (Solar)'!$AO$20*'Assumptions (Solar)'!$AO$2+'Assumptions (Solar)'!$AO$21*'Assumptions (Solar)'!$AO$3)/10^9),0)</f>
        <v>-7.556583224</v>
      </c>
      <c r="AT999" s="160">
        <f>IF(and($AQ$902&gt;0,Model!Z$1&lt;='Assumptions (Solar)'!$V$13),PPMT('Assumptions (Solar)'!$V$10,Model!Z$1,'Assumptions (Solar)'!$V$13,'Assumptions (Solar)'!$V$8*Model!$AQ$902*('Assumptions (Solar)'!$AO$20*'Assumptions (Solar)'!$AO$2+'Assumptions (Solar)'!$AO$21*'Assumptions (Solar)'!$AO$3)/10^9),0)</f>
        <v>-8.161109882</v>
      </c>
      <c r="AU999" s="160">
        <f>IF(and($AQ$902&gt;0,Model!AA$1&lt;='Assumptions (Solar)'!$V$13),PPMT('Assumptions (Solar)'!$V$10,Model!AA$1,'Assumptions (Solar)'!$V$13,'Assumptions (Solar)'!$V$8*Model!$AQ$902*('Assumptions (Solar)'!$AO$20*'Assumptions (Solar)'!$AO$2+'Assumptions (Solar)'!$AO$21*'Assumptions (Solar)'!$AO$3)/10^9),0)</f>
        <v>-8.813998673</v>
      </c>
      <c r="AV999" s="160">
        <f>IF(and($AQ$902&gt;0,Model!AB$1&lt;='Assumptions (Solar)'!$V$13),PPMT('Assumptions (Solar)'!$V$10,Model!AB$1,'Assumptions (Solar)'!$V$13,'Assumptions (Solar)'!$V$8*Model!$AQ$902*('Assumptions (Solar)'!$AO$20*'Assumptions (Solar)'!$AO$2+'Assumptions (Solar)'!$AO$21*'Assumptions (Solar)'!$AO$3)/10^9),0)</f>
        <v>-9.519118567</v>
      </c>
      <c r="AW999" s="160">
        <f>IF(and($AQ$902&gt;0,Model!AC$1&lt;='Assumptions (Solar)'!$V$13),PPMT('Assumptions (Solar)'!$V$10,Model!AC$1,'Assumptions (Solar)'!$V$13,'Assumptions (Solar)'!$V$8*Model!$AQ$902*('Assumptions (Solar)'!$AO$20*'Assumptions (Solar)'!$AO$2+'Assumptions (Solar)'!$AO$21*'Assumptions (Solar)'!$AO$3)/10^9),0)</f>
        <v>-10.28064805</v>
      </c>
      <c r="AX999" s="160">
        <f>IF(and($AQ$902&gt;0,Model!AD$1&lt;='Assumptions (Solar)'!$V$13),PPMT('Assumptions (Solar)'!$V$10,Model!AD$1,'Assumptions (Solar)'!$V$13,'Assumptions (Solar)'!$V$8*Model!$AQ$902*('Assumptions (Solar)'!$AO$20*'Assumptions (Solar)'!$AO$2+'Assumptions (Solar)'!$AO$21*'Assumptions (Solar)'!$AO$3)/10^9),0)</f>
        <v>-11.1030999</v>
      </c>
      <c r="AY999" s="160">
        <f>IF(and($AQ$902&gt;0,Model!AE$1&lt;='Assumptions (Solar)'!$V$13),PPMT('Assumptions (Solar)'!$V$10,Model!AE$1,'Assumptions (Solar)'!$V$13,'Assumptions (Solar)'!$V$8*Model!$AQ$902*('Assumptions (Solar)'!$AO$20*'Assumptions (Solar)'!$AO$2+'Assumptions (Solar)'!$AO$21*'Assumptions (Solar)'!$AO$3)/10^9),0)</f>
        <v>-11.99134789</v>
      </c>
      <c r="AZ999" s="160">
        <f>IF(and($AQ$902&gt;0,Model!AF$1&lt;='Assumptions (Solar)'!$V$13),PPMT('Assumptions (Solar)'!$V$10,Model!AF$1,'Assumptions (Solar)'!$V$13,'Assumptions (Solar)'!$V$8*Model!$AQ$902*('Assumptions (Solar)'!$AO$20*'Assumptions (Solar)'!$AO$2+'Assumptions (Solar)'!$AO$21*'Assumptions (Solar)'!$AO$3)/10^9),0)</f>
        <v>-12.95065572</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-6.536898612</v>
      </c>
      <c r="AS1000" s="160">
        <f>IF(and($AR$902&gt;0,Model!X$1&lt;='Assumptions (Solar)'!$V$13),PPMT('Assumptions (Solar)'!$V$10,Model!X$1,'Assumptions (Solar)'!$V$13,'Assumptions (Solar)'!$V$8*Model!$AR$902*('Assumptions (Solar)'!$AP$20*'Assumptions (Solar)'!$AP$2+'Assumptions (Solar)'!$AP$21*'Assumptions (Solar)'!$AP$3)/10^9),0)</f>
        <v>-7.059850501</v>
      </c>
      <c r="AT1000" s="160">
        <f>IF(and($AR$902&gt;0,Model!Y$1&lt;='Assumptions (Solar)'!$V$13),PPMT('Assumptions (Solar)'!$V$10,Model!Y$1,'Assumptions (Solar)'!$V$13,'Assumptions (Solar)'!$V$8*Model!$AR$902*('Assumptions (Solar)'!$AP$20*'Assumptions (Solar)'!$AP$2+'Assumptions (Solar)'!$AP$21*'Assumptions (Solar)'!$AP$3)/10^9),0)</f>
        <v>-7.624638541</v>
      </c>
      <c r="AU1000" s="160">
        <f>IF(and($AR$902&gt;0,Model!Z$1&lt;='Assumptions (Solar)'!$V$13),PPMT('Assumptions (Solar)'!$V$10,Model!Z$1,'Assumptions (Solar)'!$V$13,'Assumptions (Solar)'!$V$8*Model!$AR$902*('Assumptions (Solar)'!$AP$20*'Assumptions (Solar)'!$AP$2+'Assumptions (Solar)'!$AP$21*'Assumptions (Solar)'!$AP$3)/10^9),0)</f>
        <v>-8.234609624</v>
      </c>
      <c r="AV1000" s="160">
        <f>IF(and($AR$902&gt;0,Model!AA$1&lt;='Assumptions (Solar)'!$V$13),PPMT('Assumptions (Solar)'!$V$10,Model!AA$1,'Assumptions (Solar)'!$V$13,'Assumptions (Solar)'!$V$8*Model!$AR$902*('Assumptions (Solar)'!$AP$20*'Assumptions (Solar)'!$AP$2+'Assumptions (Solar)'!$AP$21*'Assumptions (Solar)'!$AP$3)/10^9),0)</f>
        <v>-8.893378394</v>
      </c>
      <c r="AW1000" s="160">
        <f>IF(and($AR$902&gt;0,Model!AB$1&lt;='Assumptions (Solar)'!$V$13),PPMT('Assumptions (Solar)'!$V$10,Model!AB$1,'Assumptions (Solar)'!$V$13,'Assumptions (Solar)'!$V$8*Model!$AR$902*('Assumptions (Solar)'!$AP$20*'Assumptions (Solar)'!$AP$2+'Assumptions (Solar)'!$AP$21*'Assumptions (Solar)'!$AP$3)/10^9),0)</f>
        <v>-9.604848665</v>
      </c>
      <c r="AX1000" s="160">
        <f>IF(and($AR$902&gt;0,Model!AC$1&lt;='Assumptions (Solar)'!$V$13),PPMT('Assumptions (Solar)'!$V$10,Model!AC$1,'Assumptions (Solar)'!$V$13,'Assumptions (Solar)'!$V$8*Model!$AR$902*('Assumptions (Solar)'!$AP$20*'Assumptions (Solar)'!$AP$2+'Assumptions (Solar)'!$AP$21*'Assumptions (Solar)'!$AP$3)/10^9),0)</f>
        <v>-10.37323656</v>
      </c>
      <c r="AY1000" s="160">
        <f>IF(and($AR$902&gt;0,Model!AD$1&lt;='Assumptions (Solar)'!$V$13),PPMT('Assumptions (Solar)'!$V$10,Model!AD$1,'Assumptions (Solar)'!$V$13,'Assumptions (Solar)'!$V$8*Model!$AR$902*('Assumptions (Solar)'!$AP$20*'Assumptions (Solar)'!$AP$2+'Assumptions (Solar)'!$AP$21*'Assumptions (Solar)'!$AP$3)/10^9),0)</f>
        <v>-11.20309548</v>
      </c>
      <c r="AZ1000" s="160">
        <f>IF(and($AR$902&gt;0,Model!AE$1&lt;='Assumptions (Solar)'!$V$13),PPMT('Assumptions (Solar)'!$V$10,Model!AE$1,'Assumptions (Solar)'!$V$13,'Assumptions (Solar)'!$V$8*Model!$AR$902*('Assumptions (Solar)'!$AP$20*'Assumptions (Solar)'!$AP$2+'Assumptions (Solar)'!$AP$21*'Assumptions (Solar)'!$AP$3)/10^9),0)</f>
        <v>-12.09934312</v>
      </c>
      <c r="BA1000" s="160">
        <f>IF(and($AR$902&gt;0,Model!AF$1&lt;='Assumptions (Solar)'!$V$13),PPMT('Assumptions (Solar)'!$V$10,Model!AF$1,'Assumptions (Solar)'!$V$13,'Assumptions (Solar)'!$V$8*Model!$AR$902*('Assumptions (Solar)'!$AP$20*'Assumptions (Solar)'!$AP$2+'Assumptions (Solar)'!$AP$21*'Assumptions (Solar)'!$AP$3)/10^9),0)</f>
        <v>-13.06729057</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-6.602722239</v>
      </c>
      <c r="AT1001" s="160">
        <f>IF(and($AS$902&gt;0,Model!X$1&lt;='Assumptions (Solar)'!$V$13),PPMT('Assumptions (Solar)'!$V$10,Model!X$1,'Assumptions (Solar)'!$V$13,'Assumptions (Solar)'!$V$8*Model!$AS$902*('Assumptions (Solar)'!$AQ$20*'Assumptions (Solar)'!$AQ$2+'Assumptions (Solar)'!$AQ$21*'Assumptions (Solar)'!$AQ$3)/10^9),0)</f>
        <v>-7.130940018</v>
      </c>
      <c r="AU1001" s="160">
        <f>IF(and($AS$902&gt;0,Model!Y$1&lt;='Assumptions (Solar)'!$V$13),PPMT('Assumptions (Solar)'!$V$10,Model!Y$1,'Assumptions (Solar)'!$V$13,'Assumptions (Solar)'!$V$8*Model!$AS$902*('Assumptions (Solar)'!$AQ$20*'Assumptions (Solar)'!$AQ$2+'Assumptions (Solar)'!$AQ$21*'Assumptions (Solar)'!$AQ$3)/10^9),0)</f>
        <v>-7.701415219</v>
      </c>
      <c r="AV1001" s="160">
        <f>IF(and($AS$902&gt;0,Model!Z$1&lt;='Assumptions (Solar)'!$V$13),PPMT('Assumptions (Solar)'!$V$10,Model!Z$1,'Assumptions (Solar)'!$V$13,'Assumptions (Solar)'!$V$8*Model!$AS$902*('Assumptions (Solar)'!$AQ$20*'Assumptions (Solar)'!$AQ$2+'Assumptions (Solar)'!$AQ$21*'Assumptions (Solar)'!$AQ$3)/10^9),0)</f>
        <v>-8.317528437</v>
      </c>
      <c r="AW1001" s="160">
        <f>IF(and($AS$902&gt;0,Model!AA$1&lt;='Assumptions (Solar)'!$V$13),PPMT('Assumptions (Solar)'!$V$10,Model!AA$1,'Assumptions (Solar)'!$V$13,'Assumptions (Solar)'!$V$8*Model!$AS$902*('Assumptions (Solar)'!$AQ$20*'Assumptions (Solar)'!$AQ$2+'Assumptions (Solar)'!$AQ$21*'Assumptions (Solar)'!$AQ$3)/10^9),0)</f>
        <v>-8.982930711</v>
      </c>
      <c r="AX1001" s="160">
        <f>IF(and($AS$902&gt;0,Model!AB$1&lt;='Assumptions (Solar)'!$V$13),PPMT('Assumptions (Solar)'!$V$10,Model!AB$1,'Assumptions (Solar)'!$V$13,'Assumptions (Solar)'!$V$8*Model!$AS$902*('Assumptions (Solar)'!$AQ$20*'Assumptions (Solar)'!$AQ$2+'Assumptions (Solar)'!$AQ$21*'Assumptions (Solar)'!$AQ$3)/10^9),0)</f>
        <v>-9.701565168</v>
      </c>
      <c r="AY1001" s="160">
        <f>IF(and($AS$902&gt;0,Model!AC$1&lt;='Assumptions (Solar)'!$V$13),PPMT('Assumptions (Solar)'!$V$10,Model!AC$1,'Assumptions (Solar)'!$V$13,'Assumptions (Solar)'!$V$8*Model!$AS$902*('Assumptions (Solar)'!$AQ$20*'Assumptions (Solar)'!$AQ$2+'Assumptions (Solar)'!$AQ$21*'Assumptions (Solar)'!$AQ$3)/10^9),0)</f>
        <v>-10.47769038</v>
      </c>
      <c r="AZ1001" s="160">
        <f>IF(and($AS$902&gt;0,Model!AD$1&lt;='Assumptions (Solar)'!$V$13),PPMT('Assumptions (Solar)'!$V$10,Model!AD$1,'Assumptions (Solar)'!$V$13,'Assumptions (Solar)'!$V$8*Model!$AS$902*('Assumptions (Solar)'!$AQ$20*'Assumptions (Solar)'!$AQ$2+'Assumptions (Solar)'!$AQ$21*'Assumptions (Solar)'!$AQ$3)/10^9),0)</f>
        <v>-11.31590561</v>
      </c>
      <c r="BA1001" s="160">
        <f>IF(and($AS$902&gt;0,Model!AE$1&lt;='Assumptions (Solar)'!$V$13),PPMT('Assumptions (Solar)'!$V$10,Model!AE$1,'Assumptions (Solar)'!$V$13,'Assumptions (Solar)'!$V$8*Model!$AS$902*('Assumptions (Solar)'!$AQ$20*'Assumptions (Solar)'!$AQ$2+'Assumptions (Solar)'!$AQ$21*'Assumptions (Solar)'!$AQ$3)/10^9),0)</f>
        <v>-12.22117806</v>
      </c>
      <c r="BB1001" s="160">
        <f>IF(and($AS$902&gt;0,Model!AF$1&lt;='Assumptions (Solar)'!$V$13),PPMT('Assumptions (Solar)'!$V$10,Model!AF$1,'Assumptions (Solar)'!$V$13,'Assumptions (Solar)'!$V$8*Model!$AS$902*('Assumptions (Solar)'!$AQ$20*'Assumptions (Solar)'!$AQ$2+'Assumptions (Solar)'!$AQ$21*'Assumptions (Solar)'!$AQ$3)/10^9),0)</f>
        <v>-13.19887231</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-6.660398909</v>
      </c>
      <c r="AU1002" s="160">
        <f>IF(and($AT$902&gt;0,Model!X$1&lt;='Assumptions (Solar)'!$V$13),PPMT('Assumptions (Solar)'!$V$10,Model!X$1,'Assumptions (Solar)'!$V$13,'Assumptions (Solar)'!$V$8*Model!$AT$902*('Assumptions (Solar)'!$AR$20*'Assumptions (Solar)'!$AR$2+'Assumptions (Solar)'!$AR$21*'Assumptions (Solar)'!$AR$3)/10^9),0)</f>
        <v>-7.193230821</v>
      </c>
      <c r="AV1002" s="160">
        <f>IF(and($AT$902&gt;0,Model!Y$1&lt;='Assumptions (Solar)'!$V$13),PPMT('Assumptions (Solar)'!$V$10,Model!Y$1,'Assumptions (Solar)'!$V$13,'Assumptions (Solar)'!$V$8*Model!$AT$902*('Assumptions (Solar)'!$AR$20*'Assumptions (Solar)'!$AR$2+'Assumptions (Solar)'!$AR$21*'Assumptions (Solar)'!$AR$3)/10^9),0)</f>
        <v>-7.768689287</v>
      </c>
      <c r="AW1002" s="160">
        <f>IF(and($AT$902&gt;0,Model!Z$1&lt;='Assumptions (Solar)'!$V$13),PPMT('Assumptions (Solar)'!$V$10,Model!Z$1,'Assumptions (Solar)'!$V$13,'Assumptions (Solar)'!$V$8*Model!$AT$902*('Assumptions (Solar)'!$AR$20*'Assumptions (Solar)'!$AR$2+'Assumptions (Solar)'!$AR$21*'Assumptions (Solar)'!$AR$3)/10^9),0)</f>
        <v>-8.39018443</v>
      </c>
      <c r="AX1002" s="160">
        <f>IF(and($AT$902&gt;0,Model!AA$1&lt;='Assumptions (Solar)'!$V$13),PPMT('Assumptions (Solar)'!$V$10,Model!AA$1,'Assumptions (Solar)'!$V$13,'Assumptions (Solar)'!$V$8*Model!$AT$902*('Assumptions (Solar)'!$AR$20*'Assumptions (Solar)'!$AR$2+'Assumptions (Solar)'!$AR$21*'Assumptions (Solar)'!$AR$3)/10^9),0)</f>
        <v>-9.061399185</v>
      </c>
      <c r="AY1002" s="160">
        <f>IF(and($AT$902&gt;0,Model!AB$1&lt;='Assumptions (Solar)'!$V$13),PPMT('Assumptions (Solar)'!$V$10,Model!AB$1,'Assumptions (Solar)'!$V$13,'Assumptions (Solar)'!$V$8*Model!$AT$902*('Assumptions (Solar)'!$AR$20*'Assumptions (Solar)'!$AR$2+'Assumptions (Solar)'!$AR$21*'Assumptions (Solar)'!$AR$3)/10^9),0)</f>
        <v>-9.786311119</v>
      </c>
      <c r="AZ1002" s="160">
        <f>IF(and($AT$902&gt;0,Model!AC$1&lt;='Assumptions (Solar)'!$V$13),PPMT('Assumptions (Solar)'!$V$10,Model!AC$1,'Assumptions (Solar)'!$V$13,'Assumptions (Solar)'!$V$8*Model!$AT$902*('Assumptions (Solar)'!$AR$20*'Assumptions (Solar)'!$AR$2+'Assumptions (Solar)'!$AR$21*'Assumptions (Solar)'!$AR$3)/10^9),0)</f>
        <v>-10.56921601</v>
      </c>
      <c r="BA1002" s="160">
        <f>IF(and($AT$902&gt;0,Model!AD$1&lt;='Assumptions (Solar)'!$V$13),PPMT('Assumptions (Solar)'!$V$10,Model!AD$1,'Assumptions (Solar)'!$V$13,'Assumptions (Solar)'!$V$8*Model!$AT$902*('Assumptions (Solar)'!$AR$20*'Assumptions (Solar)'!$AR$2+'Assumptions (Solar)'!$AR$21*'Assumptions (Solar)'!$AR$3)/10^9),0)</f>
        <v>-11.41475329</v>
      </c>
      <c r="BB1002" s="160">
        <f>IF(and($AT$902&gt;0,Model!AE$1&lt;='Assumptions (Solar)'!$V$13),PPMT('Assumptions (Solar)'!$V$10,Model!AE$1,'Assumptions (Solar)'!$V$13,'Assumptions (Solar)'!$V$8*Model!$AT$902*('Assumptions (Solar)'!$AR$20*'Assumptions (Solar)'!$AR$2+'Assumptions (Solar)'!$AR$21*'Assumptions (Solar)'!$AR$3)/10^9),0)</f>
        <v>-12.32793355</v>
      </c>
      <c r="BC1002" s="160">
        <f>IF(and($AT$902&gt;0,Model!AF$1&lt;='Assumptions (Solar)'!$V$13),PPMT('Assumptions (Solar)'!$V$10,Model!AF$1,'Assumptions (Solar)'!$V$13,'Assumptions (Solar)'!$V$8*Model!$AT$902*('Assumptions (Solar)'!$AR$20*'Assumptions (Solar)'!$AR$2+'Assumptions (Solar)'!$AR$21*'Assumptions (Solar)'!$AR$3)/10^9),0)</f>
        <v>-13.31416824</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-6.730431571</v>
      </c>
      <c r="AV1003" s="160">
        <f>IF(and($AU$902&gt;0,Model!X$1&lt;='Assumptions (Solar)'!$V$13),PPMT('Assumptions (Solar)'!$V$10,Model!X$1,'Assumptions (Solar)'!$V$13,'Assumptions (Solar)'!$V$8*Model!$AU$902*('Assumptions (Solar)'!$AS$20*'Assumptions (Solar)'!$AS$2+'Assumptions (Solar)'!$AS$21*'Assumptions (Solar)'!$AS$3)/10^9),0)</f>
        <v>-7.268866097</v>
      </c>
      <c r="AW1003" s="160">
        <f>IF(and($AU$902&gt;0,Model!Y$1&lt;='Assumptions (Solar)'!$V$13),PPMT('Assumptions (Solar)'!$V$10,Model!Y$1,'Assumptions (Solar)'!$V$13,'Assumptions (Solar)'!$V$8*Model!$AU$902*('Assumptions (Solar)'!$AS$20*'Assumptions (Solar)'!$AS$2+'Assumptions (Solar)'!$AS$21*'Assumptions (Solar)'!$AS$3)/10^9),0)</f>
        <v>-7.850375385</v>
      </c>
      <c r="AX1003" s="160">
        <f>IF(and($AU$902&gt;0,Model!Z$1&lt;='Assumptions (Solar)'!$V$13),PPMT('Assumptions (Solar)'!$V$10,Model!Z$1,'Assumptions (Solar)'!$V$13,'Assumptions (Solar)'!$V$8*Model!$AU$902*('Assumptions (Solar)'!$AS$20*'Assumptions (Solar)'!$AS$2+'Assumptions (Solar)'!$AS$21*'Assumptions (Solar)'!$AS$3)/10^9),0)</f>
        <v>-8.478405415</v>
      </c>
      <c r="AY1003" s="160">
        <f>IF(and($AU$902&gt;0,Model!AA$1&lt;='Assumptions (Solar)'!$V$13),PPMT('Assumptions (Solar)'!$V$10,Model!AA$1,'Assumptions (Solar)'!$V$13,'Assumptions (Solar)'!$V$8*Model!$AU$902*('Assumptions (Solar)'!$AS$20*'Assumptions (Solar)'!$AS$2+'Assumptions (Solar)'!$AS$21*'Assumptions (Solar)'!$AS$3)/10^9),0)</f>
        <v>-9.156677849</v>
      </c>
      <c r="AZ1003" s="160">
        <f>IF(and($AU$902&gt;0,Model!AB$1&lt;='Assumptions (Solar)'!$V$13),PPMT('Assumptions (Solar)'!$V$10,Model!AB$1,'Assumptions (Solar)'!$V$13,'Assumptions (Solar)'!$V$8*Model!$AU$902*('Assumptions (Solar)'!$AS$20*'Assumptions (Solar)'!$AS$2+'Assumptions (Solar)'!$AS$21*'Assumptions (Solar)'!$AS$3)/10^9),0)</f>
        <v>-9.889212077</v>
      </c>
      <c r="BA1003" s="160">
        <f>IF(and($AU$902&gt;0,Model!AC$1&lt;='Assumptions (Solar)'!$V$13),PPMT('Assumptions (Solar)'!$V$10,Model!AC$1,'Assumptions (Solar)'!$V$13,'Assumptions (Solar)'!$V$8*Model!$AU$902*('Assumptions (Solar)'!$AS$20*'Assumptions (Solar)'!$AS$2+'Assumptions (Solar)'!$AS$21*'Assumptions (Solar)'!$AS$3)/10^9),0)</f>
        <v>-10.68034904</v>
      </c>
      <c r="BB1003" s="160">
        <f>IF(and($AU$902&gt;0,Model!AD$1&lt;='Assumptions (Solar)'!$V$13),PPMT('Assumptions (Solar)'!$V$10,Model!AD$1,'Assumptions (Solar)'!$V$13,'Assumptions (Solar)'!$V$8*Model!$AU$902*('Assumptions (Solar)'!$AS$20*'Assumptions (Solar)'!$AS$2+'Assumptions (Solar)'!$AS$21*'Assumptions (Solar)'!$AS$3)/10^9),0)</f>
        <v>-11.53477697</v>
      </c>
      <c r="BC1003" s="160">
        <f>IF(and($AU$902&gt;0,Model!AE$1&lt;='Assumptions (Solar)'!$V$13),PPMT('Assumptions (Solar)'!$V$10,Model!AE$1,'Assumptions (Solar)'!$V$13,'Assumptions (Solar)'!$V$8*Model!$AU$902*('Assumptions (Solar)'!$AS$20*'Assumptions (Solar)'!$AS$2+'Assumptions (Solar)'!$AS$21*'Assumptions (Solar)'!$AS$3)/10^9),0)</f>
        <v>-12.45755912</v>
      </c>
      <c r="BD1003" s="160">
        <f>IF(and($AU$902&gt;0,Model!AF$1&lt;='Assumptions (Solar)'!$V$13),PPMT('Assumptions (Solar)'!$V$10,Model!AF$1,'Assumptions (Solar)'!$V$13,'Assumptions (Solar)'!$V$8*Model!$AU$902*('Assumptions (Solar)'!$AS$20*'Assumptions (Solar)'!$AS$2+'Assumptions (Solar)'!$AS$21*'Assumptions (Solar)'!$AS$3)/10^9),0)</f>
        <v>-13.45416385</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-6.783496118</v>
      </c>
      <c r="AW1004" s="160">
        <f>IF(and($AV$902&gt;0,Model!X$1&lt;='Assumptions (Solar)'!$V$13),PPMT('Assumptions (Solar)'!$V$10,Model!X$1,'Assumptions (Solar)'!$V$13,'Assumptions (Solar)'!$V$8*Model!$AV$902*('Assumptions (Solar)'!$AT$20*'Assumptions (Solar)'!$AT$2+'Assumptions (Solar)'!$AT$21*'Assumptions (Solar)'!$AT$3)/10^9),0)</f>
        <v>-7.326175808</v>
      </c>
      <c r="AX1004" s="160">
        <f>IF(and($AV$902&gt;0,Model!Y$1&lt;='Assumptions (Solar)'!$V$13),PPMT('Assumptions (Solar)'!$V$10,Model!Y$1,'Assumptions (Solar)'!$V$13,'Assumptions (Solar)'!$V$8*Model!$AV$902*('Assumptions (Solar)'!$AT$20*'Assumptions (Solar)'!$AT$2+'Assumptions (Solar)'!$AT$21*'Assumptions (Solar)'!$AT$3)/10^9),0)</f>
        <v>-7.912269873</v>
      </c>
      <c r="AY1004" s="160">
        <f>IF(and($AV$902&gt;0,Model!Z$1&lt;='Assumptions (Solar)'!$V$13),PPMT('Assumptions (Solar)'!$V$10,Model!Z$1,'Assumptions (Solar)'!$V$13,'Assumptions (Solar)'!$V$8*Model!$AV$902*('Assumptions (Solar)'!$AT$20*'Assumptions (Solar)'!$AT$2+'Assumptions (Solar)'!$AT$21*'Assumptions (Solar)'!$AT$3)/10^9),0)</f>
        <v>-8.545251462</v>
      </c>
      <c r="AZ1004" s="160">
        <f>IF(and($AV$902&gt;0,Model!AA$1&lt;='Assumptions (Solar)'!$V$13),PPMT('Assumptions (Solar)'!$V$10,Model!AA$1,'Assumptions (Solar)'!$V$13,'Assumptions (Solar)'!$V$8*Model!$AV$902*('Assumptions (Solar)'!$AT$20*'Assumptions (Solar)'!$AT$2+'Assumptions (Solar)'!$AT$21*'Assumptions (Solar)'!$AT$3)/10^9),0)</f>
        <v>-9.228871579</v>
      </c>
      <c r="BA1004" s="160">
        <f>IF(and($AV$902&gt;0,Model!AB$1&lt;='Assumptions (Solar)'!$V$13),PPMT('Assumptions (Solar)'!$V$10,Model!AB$1,'Assumptions (Solar)'!$V$13,'Assumptions (Solar)'!$V$8*Model!$AV$902*('Assumptions (Solar)'!$AT$20*'Assumptions (Solar)'!$AT$2+'Assumptions (Solar)'!$AT$21*'Assumptions (Solar)'!$AT$3)/10^9),0)</f>
        <v>-9.967181306</v>
      </c>
      <c r="BB1004" s="160">
        <f>IF(and($AV$902&gt;0,Model!AC$1&lt;='Assumptions (Solar)'!$V$13),PPMT('Assumptions (Solar)'!$V$10,Model!AC$1,'Assumptions (Solar)'!$V$13,'Assumptions (Solar)'!$V$8*Model!$AV$902*('Assumptions (Solar)'!$AT$20*'Assumptions (Solar)'!$AT$2+'Assumptions (Solar)'!$AT$21*'Assumptions (Solar)'!$AT$3)/10^9),0)</f>
        <v>-10.76455581</v>
      </c>
      <c r="BC1004" s="160">
        <f>IF(and($AV$902&gt;0,Model!AD$1&lt;='Assumptions (Solar)'!$V$13),PPMT('Assumptions (Solar)'!$V$10,Model!AD$1,'Assumptions (Solar)'!$V$13,'Assumptions (Solar)'!$V$8*Model!$AV$902*('Assumptions (Solar)'!$AT$20*'Assumptions (Solar)'!$AT$2+'Assumptions (Solar)'!$AT$21*'Assumptions (Solar)'!$AT$3)/10^9),0)</f>
        <v>-11.62572028</v>
      </c>
      <c r="BD1004" s="160">
        <f>IF(and($AV$902&gt;0,Model!AE$1&lt;='Assumptions (Solar)'!$V$13),PPMT('Assumptions (Solar)'!$V$10,Model!AE$1,'Assumptions (Solar)'!$V$13,'Assumptions (Solar)'!$V$8*Model!$AV$902*('Assumptions (Solar)'!$AT$20*'Assumptions (Solar)'!$AT$2+'Assumptions (Solar)'!$AT$21*'Assumptions (Solar)'!$AT$3)/10^9),0)</f>
        <v>-12.5557779</v>
      </c>
      <c r="BE1004" s="160">
        <f>IF(and($AV$902&gt;0,Model!AF$1&lt;='Assumptions (Solar)'!$V$13),PPMT('Assumptions (Solar)'!$V$10,Model!AF$1,'Assumptions (Solar)'!$V$13,'Assumptions (Solar)'!$V$8*Model!$AV$902*('Assumptions (Solar)'!$AT$20*'Assumptions (Solar)'!$AT$2+'Assumptions (Solar)'!$AT$21*'Assumptions (Solar)'!$AT$3)/10^9),0)</f>
        <v>-13.56024013</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-6.849700137</v>
      </c>
      <c r="AX1005" s="160">
        <f>IF(and($AW$902&gt;0,Model!X$1&lt;='Assumptions (Solar)'!$V$13),PPMT('Assumptions (Solar)'!$V$10,Model!X$1,'Assumptions (Solar)'!$V$13,'Assumptions (Solar)'!$V$8*Model!$AW$902*('Assumptions (Solar)'!$AU$20*'Assumptions (Solar)'!$AU$2+'Assumptions (Solar)'!$AU$21*'Assumptions (Solar)'!$AU$3)/10^9),0)</f>
        <v>-7.397676148</v>
      </c>
      <c r="AY1005" s="160">
        <f>IF(and($AW$902&gt;0,Model!Y$1&lt;='Assumptions (Solar)'!$V$13),PPMT('Assumptions (Solar)'!$V$10,Model!Y$1,'Assumptions (Solar)'!$V$13,'Assumptions (Solar)'!$V$8*Model!$AW$902*('Assumptions (Solar)'!$AU$20*'Assumptions (Solar)'!$AU$2+'Assumptions (Solar)'!$AU$21*'Assumptions (Solar)'!$AU$3)/10^9),0)</f>
        <v>-7.98949024</v>
      </c>
      <c r="AZ1005" s="160">
        <f>IF(and($AW$902&gt;0,Model!Z$1&lt;='Assumptions (Solar)'!$V$13),PPMT('Assumptions (Solar)'!$V$10,Model!Z$1,'Assumptions (Solar)'!$V$13,'Assumptions (Solar)'!$V$8*Model!$AW$902*('Assumptions (Solar)'!$AU$20*'Assumptions (Solar)'!$AU$2+'Assumptions (Solar)'!$AU$21*'Assumptions (Solar)'!$AU$3)/10^9),0)</f>
        <v>-8.628649459</v>
      </c>
      <c r="BA1005" s="160">
        <f>IF(and($AW$902&gt;0,Model!AA$1&lt;='Assumptions (Solar)'!$V$13),PPMT('Assumptions (Solar)'!$V$10,Model!AA$1,'Assumptions (Solar)'!$V$13,'Assumptions (Solar)'!$V$8*Model!$AW$902*('Assumptions (Solar)'!$AU$20*'Assumptions (Solar)'!$AU$2+'Assumptions (Solar)'!$AU$21*'Assumptions (Solar)'!$AU$3)/10^9),0)</f>
        <v>-9.318941416</v>
      </c>
      <c r="BB1005" s="160">
        <f>IF(and($AW$902&gt;0,Model!AB$1&lt;='Assumptions (Solar)'!$V$13),PPMT('Assumptions (Solar)'!$V$10,Model!AB$1,'Assumptions (Solar)'!$V$13,'Assumptions (Solar)'!$V$8*Model!$AW$902*('Assumptions (Solar)'!$AU$20*'Assumptions (Solar)'!$AU$2+'Assumptions (Solar)'!$AU$21*'Assumptions (Solar)'!$AU$3)/10^9),0)</f>
        <v>-10.06445673</v>
      </c>
      <c r="BC1005" s="160">
        <f>IF(and($AW$902&gt;0,Model!AC$1&lt;='Assumptions (Solar)'!$V$13),PPMT('Assumptions (Solar)'!$V$10,Model!AC$1,'Assumptions (Solar)'!$V$13,'Assumptions (Solar)'!$V$8*Model!$AW$902*('Assumptions (Solar)'!$AU$20*'Assumptions (Solar)'!$AU$2+'Assumptions (Solar)'!$AU$21*'Assumptions (Solar)'!$AU$3)/10^9),0)</f>
        <v>-10.86961327</v>
      </c>
      <c r="BD1005" s="160">
        <f>IF(and($AW$902&gt;0,Model!AD$1&lt;='Assumptions (Solar)'!$V$13),PPMT('Assumptions (Solar)'!$V$10,Model!AD$1,'Assumptions (Solar)'!$V$13,'Assumptions (Solar)'!$V$8*Model!$AW$902*('Assumptions (Solar)'!$AU$20*'Assumptions (Solar)'!$AU$2+'Assumptions (Solar)'!$AU$21*'Assumptions (Solar)'!$AU$3)/10^9),0)</f>
        <v>-11.73918233</v>
      </c>
      <c r="BE1005" s="160">
        <f>IF(and($AW$902&gt;0,Model!AE$1&lt;='Assumptions (Solar)'!$V$13),PPMT('Assumptions (Solar)'!$V$10,Model!AE$1,'Assumptions (Solar)'!$V$13,'Assumptions (Solar)'!$V$8*Model!$AW$902*('Assumptions (Solar)'!$AU$20*'Assumptions (Solar)'!$AU$2+'Assumptions (Solar)'!$AU$21*'Assumptions (Solar)'!$AU$3)/10^9),0)</f>
        <v>-12.67831691</v>
      </c>
      <c r="BF1005" s="160">
        <f>IF(and($AW$902&gt;0,Model!AF$1&lt;='Assumptions (Solar)'!$V$13),PPMT('Assumptions (Solar)'!$V$10,Model!AF$1,'Assumptions (Solar)'!$V$13,'Assumptions (Solar)'!$V$8*Model!$AW$902*('Assumptions (Solar)'!$AU$20*'Assumptions (Solar)'!$AU$2+'Assumptions (Solar)'!$AU$21*'Assumptions (Solar)'!$AU$3)/10^9),0)</f>
        <v>-13.69258227</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-13.831811</v>
      </c>
      <c r="AY1006" s="160">
        <f>IF(and($AX$902&gt;0,Model!X$1&lt;='Assumptions (Solar)'!$V$13),PPMT('Assumptions (Solar)'!$V$10,Model!X$1,'Assumptions (Solar)'!$V$13,'Assumptions (Solar)'!$V$8*Model!$AX$902*('Assumptions (Solar)'!$AV$20*'Assumptions (Solar)'!$AV$2+'Assumptions (Solar)'!$AV$21*'Assumptions (Solar)'!$AV$3)/10^9),0)</f>
        <v>-14.93835588</v>
      </c>
      <c r="AZ1006" s="160">
        <f>IF(and($AX$902&gt;0,Model!Y$1&lt;='Assumptions (Solar)'!$V$13),PPMT('Assumptions (Solar)'!$V$10,Model!Y$1,'Assumptions (Solar)'!$V$13,'Assumptions (Solar)'!$V$8*Model!$AX$902*('Assumptions (Solar)'!$AV$20*'Assumptions (Solar)'!$AV$2+'Assumptions (Solar)'!$AV$21*'Assumptions (Solar)'!$AV$3)/10^9),0)</f>
        <v>-16.13342435</v>
      </c>
      <c r="BA1006" s="160">
        <f>IF(and($AX$902&gt;0,Model!Z$1&lt;='Assumptions (Solar)'!$V$13),PPMT('Assumptions (Solar)'!$V$10,Model!Z$1,'Assumptions (Solar)'!$V$13,'Assumptions (Solar)'!$V$8*Model!$AX$902*('Assumptions (Solar)'!$AV$20*'Assumptions (Solar)'!$AV$2+'Assumptions (Solar)'!$AV$21*'Assumptions (Solar)'!$AV$3)/10^9),0)</f>
        <v>-17.4240983</v>
      </c>
      <c r="BB1006" s="160">
        <f>IF(and($AX$902&gt;0,Model!AA$1&lt;='Assumptions (Solar)'!$V$13),PPMT('Assumptions (Solar)'!$V$10,Model!AA$1,'Assumptions (Solar)'!$V$13,'Assumptions (Solar)'!$V$8*Model!$AX$902*('Assumptions (Solar)'!$AV$20*'Assumptions (Solar)'!$AV$2+'Assumptions (Solar)'!$AV$21*'Assumptions (Solar)'!$AV$3)/10^9),0)</f>
        <v>-18.81802617</v>
      </c>
      <c r="BC1006" s="160">
        <f>IF(and($AX$902&gt;0,Model!AB$1&lt;='Assumptions (Solar)'!$V$13),PPMT('Assumptions (Solar)'!$V$10,Model!AB$1,'Assumptions (Solar)'!$V$13,'Assumptions (Solar)'!$V$8*Model!$AX$902*('Assumptions (Solar)'!$AV$20*'Assumptions (Solar)'!$AV$2+'Assumptions (Solar)'!$AV$21*'Assumptions (Solar)'!$AV$3)/10^9),0)</f>
        <v>-20.32346826</v>
      </c>
      <c r="BD1006" s="160">
        <f>IF(and($AX$902&gt;0,Model!AC$1&lt;='Assumptions (Solar)'!$V$13),PPMT('Assumptions (Solar)'!$V$10,Model!AC$1,'Assumptions (Solar)'!$V$13,'Assumptions (Solar)'!$V$8*Model!$AX$902*('Assumptions (Solar)'!$AV$20*'Assumptions (Solar)'!$AV$2+'Assumptions (Solar)'!$AV$21*'Assumptions (Solar)'!$AV$3)/10^9),0)</f>
        <v>-21.94934572</v>
      </c>
      <c r="BE1006" s="160">
        <f>IF(and($AX$902&gt;0,Model!AD$1&lt;='Assumptions (Solar)'!$V$13),PPMT('Assumptions (Solar)'!$V$10,Model!AD$1,'Assumptions (Solar)'!$V$13,'Assumptions (Solar)'!$V$8*Model!$AX$902*('Assumptions (Solar)'!$AV$20*'Assumptions (Solar)'!$AV$2+'Assumptions (Solar)'!$AV$21*'Assumptions (Solar)'!$AV$3)/10^9),0)</f>
        <v>-23.70529338</v>
      </c>
      <c r="BF1006" s="160">
        <f>IF(and($AX$902&gt;0,Model!AE$1&lt;='Assumptions (Solar)'!$V$13),PPMT('Assumptions (Solar)'!$V$10,Model!AE$1,'Assumptions (Solar)'!$V$13,'Assumptions (Solar)'!$V$8*Model!$AX$902*('Assumptions (Solar)'!$AV$20*'Assumptions (Solar)'!$AV$2+'Assumptions (Solar)'!$AV$21*'Assumptions (Solar)'!$AV$3)/10^9),0)</f>
        <v>-25.60171685</v>
      </c>
      <c r="BG1006" s="160">
        <f>IF(and($AX$902&gt;0,Model!AF$1&lt;='Assumptions (Solar)'!$V$13),PPMT('Assumptions (Solar)'!$V$10,Model!AF$1,'Assumptions (Solar)'!$V$13,'Assumptions (Solar)'!$V$8*Model!$AX$902*('Assumptions (Solar)'!$AV$20*'Assumptions (Solar)'!$AV$2+'Assumptions (Solar)'!$AV$21*'Assumptions (Solar)'!$AV$3)/10^9),0)</f>
        <v>-27.6498542</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-13.94453394</v>
      </c>
      <c r="AZ1007" s="160">
        <f>IF(and($AY$902&gt;0,Model!X$1&lt;='Assumptions (Solar)'!$V$13),PPMT('Assumptions (Solar)'!$V$10,Model!X$1,'Assumptions (Solar)'!$V$13,'Assumptions (Solar)'!$V$8*Model!$AY$902*('Assumptions (Solar)'!$AW$20*'Assumptions (Solar)'!$AW$2+'Assumptions (Solar)'!$AW$21*'Assumptions (Solar)'!$AW$3)/10^9),0)</f>
        <v>-15.06009666</v>
      </c>
      <c r="BA1007" s="160">
        <f>IF(and($AY$902&gt;0,Model!Y$1&lt;='Assumptions (Solar)'!$V$13),PPMT('Assumptions (Solar)'!$V$10,Model!Y$1,'Assumptions (Solar)'!$V$13,'Assumptions (Solar)'!$V$8*Model!$AY$902*('Assumptions (Solar)'!$AW$20*'Assumptions (Solar)'!$AW$2+'Assumptions (Solar)'!$AW$21*'Assumptions (Solar)'!$AW$3)/10^9),0)</f>
        <v>-16.26490439</v>
      </c>
      <c r="BB1007" s="160">
        <f>IF(and($AY$902&gt;0,Model!Z$1&lt;='Assumptions (Solar)'!$V$13),PPMT('Assumptions (Solar)'!$V$10,Model!Z$1,'Assumptions (Solar)'!$V$13,'Assumptions (Solar)'!$V$8*Model!$AY$902*('Assumptions (Solar)'!$AW$20*'Assumptions (Solar)'!$AW$2+'Assumptions (Solar)'!$AW$21*'Assumptions (Solar)'!$AW$3)/10^9),0)</f>
        <v>-17.56609674</v>
      </c>
      <c r="BC1007" s="160">
        <f>IF(and($AY$902&gt;0,Model!AA$1&lt;='Assumptions (Solar)'!$V$13),PPMT('Assumptions (Solar)'!$V$10,Model!AA$1,'Assumptions (Solar)'!$V$13,'Assumptions (Solar)'!$V$8*Model!$AY$902*('Assumptions (Solar)'!$AW$20*'Assumptions (Solar)'!$AW$2+'Assumptions (Solar)'!$AW$21*'Assumptions (Solar)'!$AW$3)/10^9),0)</f>
        <v>-18.97138448</v>
      </c>
      <c r="BD1007" s="160">
        <f>IF(and($AY$902&gt;0,Model!AB$1&lt;='Assumptions (Solar)'!$V$13),PPMT('Assumptions (Solar)'!$V$10,Model!AB$1,'Assumptions (Solar)'!$V$13,'Assumptions (Solar)'!$V$8*Model!$AY$902*('Assumptions (Solar)'!$AW$20*'Assumptions (Solar)'!$AW$2+'Assumptions (Solar)'!$AW$21*'Assumptions (Solar)'!$AW$3)/10^9),0)</f>
        <v>-20.48909524</v>
      </c>
      <c r="BE1007" s="160">
        <f>IF(and($AY$902&gt;0,Model!AC$1&lt;='Assumptions (Solar)'!$V$13),PPMT('Assumptions (Solar)'!$V$10,Model!AC$1,'Assumptions (Solar)'!$V$13,'Assumptions (Solar)'!$V$8*Model!$AY$902*('Assumptions (Solar)'!$AW$20*'Assumptions (Solar)'!$AW$2+'Assumptions (Solar)'!$AW$21*'Assumptions (Solar)'!$AW$3)/10^9),0)</f>
        <v>-22.12822286</v>
      </c>
      <c r="BF1007" s="160">
        <f>IF(and($AY$902&gt;0,Model!AD$1&lt;='Assumptions (Solar)'!$V$13),PPMT('Assumptions (Solar)'!$V$10,Model!AD$1,'Assumptions (Solar)'!$V$13,'Assumptions (Solar)'!$V$8*Model!$AY$902*('Assumptions (Solar)'!$AW$20*'Assumptions (Solar)'!$AW$2+'Assumptions (Solar)'!$AW$21*'Assumptions (Solar)'!$AW$3)/10^9),0)</f>
        <v>-23.89848069</v>
      </c>
      <c r="BG1007" s="160">
        <f>IF(and($AY$902&gt;0,Model!AE$1&lt;='Assumptions (Solar)'!$V$13),PPMT('Assumptions (Solar)'!$V$10,Model!AE$1,'Assumptions (Solar)'!$V$13,'Assumptions (Solar)'!$V$8*Model!$AY$902*('Assumptions (Solar)'!$AW$20*'Assumptions (Solar)'!$AW$2+'Assumptions (Solar)'!$AW$21*'Assumptions (Solar)'!$AW$3)/10^9),0)</f>
        <v>-25.81035915</v>
      </c>
      <c r="BH1007" s="160">
        <f>IF(and($AY$902&gt;0,Model!AF$1&lt;='Assumptions (Solar)'!$V$13),PPMT('Assumptions (Solar)'!$V$10,Model!AF$1,'Assumptions (Solar)'!$V$13,'Assumptions (Solar)'!$V$8*Model!$AY$902*('Assumptions (Solar)'!$AW$20*'Assumptions (Solar)'!$AW$2+'Assumptions (Solar)'!$AW$21*'Assumptions (Solar)'!$AW$3)/10^9),0)</f>
        <v>-27.87518788</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-14.07641406</v>
      </c>
      <c r="BA1008" s="160">
        <f>IF(and($AZ$902&gt;0,Model!X$1&lt;='Assumptions (Solar)'!$V$13),PPMT('Assumptions (Solar)'!$V$10,Model!X$1,'Assumptions (Solar)'!$V$13,'Assumptions (Solar)'!$V$8*Model!$AZ$902*('Assumptions (Solar)'!$AX$20*'Assumptions (Solar)'!$AX$2+'Assumptions (Solar)'!$AX$21*'Assumptions (Solar)'!$AX$3)/10^9),0)</f>
        <v>-15.20252719</v>
      </c>
      <c r="BB1008" s="160">
        <f>IF(and($AZ$902&gt;0,Model!Y$1&lt;='Assumptions (Solar)'!$V$13),PPMT('Assumptions (Solar)'!$V$10,Model!Y$1,'Assumptions (Solar)'!$V$13,'Assumptions (Solar)'!$V$8*Model!$AZ$902*('Assumptions (Solar)'!$AX$20*'Assumptions (Solar)'!$AX$2+'Assumptions (Solar)'!$AX$21*'Assumptions (Solar)'!$AX$3)/10^9),0)</f>
        <v>-16.41872937</v>
      </c>
      <c r="BC1008" s="160">
        <f>IF(and($AZ$902&gt;0,Model!Z$1&lt;='Assumptions (Solar)'!$V$13),PPMT('Assumptions (Solar)'!$V$10,Model!Z$1,'Assumptions (Solar)'!$V$13,'Assumptions (Solar)'!$V$8*Model!$AZ$902*('Assumptions (Solar)'!$AX$20*'Assumptions (Solar)'!$AX$2+'Assumptions (Solar)'!$AX$21*'Assumptions (Solar)'!$AX$3)/10^9),0)</f>
        <v>-17.73222771</v>
      </c>
      <c r="BD1008" s="160">
        <f>IF(and($AZ$902&gt;0,Model!AA$1&lt;='Assumptions (Solar)'!$V$13),PPMT('Assumptions (Solar)'!$V$10,Model!AA$1,'Assumptions (Solar)'!$V$13,'Assumptions (Solar)'!$V$8*Model!$AZ$902*('Assumptions (Solar)'!$AX$20*'Assumptions (Solar)'!$AX$2+'Assumptions (Solar)'!$AX$21*'Assumptions (Solar)'!$AX$3)/10^9),0)</f>
        <v>-19.15080593</v>
      </c>
      <c r="BE1008" s="160">
        <f>IF(and($AZ$902&gt;0,Model!AB$1&lt;='Assumptions (Solar)'!$V$13),PPMT('Assumptions (Solar)'!$V$10,Model!AB$1,'Assumptions (Solar)'!$V$13,'Assumptions (Solar)'!$V$8*Model!$AZ$902*('Assumptions (Solar)'!$AX$20*'Assumptions (Solar)'!$AX$2+'Assumptions (Solar)'!$AX$21*'Assumptions (Solar)'!$AX$3)/10^9),0)</f>
        <v>-20.68287041</v>
      </c>
      <c r="BF1008" s="160">
        <f>IF(and($AZ$902&gt;0,Model!AC$1&lt;='Assumptions (Solar)'!$V$13),PPMT('Assumptions (Solar)'!$V$10,Model!AC$1,'Assumptions (Solar)'!$V$13,'Assumptions (Solar)'!$V$8*Model!$AZ$902*('Assumptions (Solar)'!$AX$20*'Assumptions (Solar)'!$AX$2+'Assumptions (Solar)'!$AX$21*'Assumptions (Solar)'!$AX$3)/10^9),0)</f>
        <v>-22.33750004</v>
      </c>
      <c r="BG1008" s="160">
        <f>IF(and($AZ$902&gt;0,Model!AD$1&lt;='Assumptions (Solar)'!$V$13),PPMT('Assumptions (Solar)'!$V$10,Model!AD$1,'Assumptions (Solar)'!$V$13,'Assumptions (Solar)'!$V$8*Model!$AZ$902*('Assumptions (Solar)'!$AX$20*'Assumptions (Solar)'!$AX$2+'Assumptions (Solar)'!$AX$21*'Assumptions (Solar)'!$AX$3)/10^9),0)</f>
        <v>-24.12450004</v>
      </c>
      <c r="BH1008" s="160">
        <f>IF(and($AZ$902&gt;0,Model!AE$1&lt;='Assumptions (Solar)'!$V$13),PPMT('Assumptions (Solar)'!$V$10,Model!AE$1,'Assumptions (Solar)'!$V$13,'Assumptions (Solar)'!$V$8*Model!$AZ$902*('Assumptions (Solar)'!$AX$20*'Assumptions (Solar)'!$AX$2+'Assumptions (Solar)'!$AX$21*'Assumptions (Solar)'!$AX$3)/10^9),0)</f>
        <v>-26.05446005</v>
      </c>
      <c r="BI1008" s="160">
        <f>IF(and($AZ$902&gt;0,Model!AF$1&lt;='Assumptions (Solar)'!$V$13),PPMT('Assumptions (Solar)'!$V$10,Model!AF$1,'Assumptions (Solar)'!$V$13,'Assumptions (Solar)'!$V$8*Model!$AZ$902*('Assumptions (Solar)'!$AX$20*'Assumptions (Solar)'!$AX$2+'Assumptions (Solar)'!$AX$21*'Assumptions (Solar)'!$AX$3)/10^9),0)</f>
        <v>-28.13881685</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-14.1877186</v>
      </c>
      <c r="BB1009" s="160">
        <f>IF(and($BA$902&gt;0,Model!X$1&lt;='Assumptions (Solar)'!$V$13),PPMT('Assumptions (Solar)'!$V$10,Model!X$1,'Assumptions (Solar)'!$V$13,'Assumptions (Solar)'!$V$8*Model!$BA$902*('Assumptions (Solar)'!$AY$20*'Assumptions (Solar)'!$AY$2+'Assumptions (Solar)'!$AY$21*'Assumptions (Solar)'!$AY$3)/10^9),0)</f>
        <v>-15.32273609</v>
      </c>
      <c r="BC1009" s="160">
        <f>IF(and($BA$902&gt;0,Model!Y$1&lt;='Assumptions (Solar)'!$V$13),PPMT('Assumptions (Solar)'!$V$10,Model!Y$1,'Assumptions (Solar)'!$V$13,'Assumptions (Solar)'!$V$8*Model!$BA$902*('Assumptions (Solar)'!$AY$20*'Assumptions (Solar)'!$AY$2+'Assumptions (Solar)'!$AY$21*'Assumptions (Solar)'!$AY$3)/10^9),0)</f>
        <v>-16.54855498</v>
      </c>
      <c r="BD1009" s="160">
        <f>IF(and($BA$902&gt;0,Model!Z$1&lt;='Assumptions (Solar)'!$V$13),PPMT('Assumptions (Solar)'!$V$10,Model!Z$1,'Assumptions (Solar)'!$V$13,'Assumptions (Solar)'!$V$8*Model!$BA$902*('Assumptions (Solar)'!$AY$20*'Assumptions (Solar)'!$AY$2+'Assumptions (Solar)'!$AY$21*'Assumptions (Solar)'!$AY$3)/10^9),0)</f>
        <v>-17.87243938</v>
      </c>
      <c r="BE1009" s="160">
        <f>IF(and($BA$902&gt;0,Model!AA$1&lt;='Assumptions (Solar)'!$V$13),PPMT('Assumptions (Solar)'!$V$10,Model!AA$1,'Assumptions (Solar)'!$V$13,'Assumptions (Solar)'!$V$8*Model!$BA$902*('Assumptions (Solar)'!$AY$20*'Assumptions (Solar)'!$AY$2+'Assumptions (Solar)'!$AY$21*'Assumptions (Solar)'!$AY$3)/10^9),0)</f>
        <v>-19.30223453</v>
      </c>
      <c r="BF1009" s="160">
        <f>IF(and($BA$902&gt;0,Model!AB$1&lt;='Assumptions (Solar)'!$V$13),PPMT('Assumptions (Solar)'!$V$10,Model!AB$1,'Assumptions (Solar)'!$V$13,'Assumptions (Solar)'!$V$8*Model!$BA$902*('Assumptions (Solar)'!$AY$20*'Assumptions (Solar)'!$AY$2+'Assumptions (Solar)'!$AY$21*'Assumptions (Solar)'!$AY$3)/10^9),0)</f>
        <v>-20.84641329</v>
      </c>
      <c r="BG1009" s="160">
        <f>IF(and($BA$902&gt;0,Model!AC$1&lt;='Assumptions (Solar)'!$V$13),PPMT('Assumptions (Solar)'!$V$10,Model!AC$1,'Assumptions (Solar)'!$V$13,'Assumptions (Solar)'!$V$8*Model!$BA$902*('Assumptions (Solar)'!$AY$20*'Assumptions (Solar)'!$AY$2+'Assumptions (Solar)'!$AY$21*'Assumptions (Solar)'!$AY$3)/10^9),0)</f>
        <v>-22.51412635</v>
      </c>
      <c r="BH1009" s="160">
        <f>IF(and($BA$902&gt;0,Model!AD$1&lt;='Assumptions (Solar)'!$V$13),PPMT('Assumptions (Solar)'!$V$10,Model!AD$1,'Assumptions (Solar)'!$V$13,'Assumptions (Solar)'!$V$8*Model!$BA$902*('Assumptions (Solar)'!$AY$20*'Assumptions (Solar)'!$AY$2+'Assumptions (Solar)'!$AY$21*'Assumptions (Solar)'!$AY$3)/10^9),0)</f>
        <v>-24.31525646</v>
      </c>
      <c r="BI1009" s="160">
        <f>IF(and($BA$902&gt;0,Model!AE$1&lt;='Assumptions (Solar)'!$V$13),PPMT('Assumptions (Solar)'!$V$10,Model!AE$1,'Assumptions (Solar)'!$V$13,'Assumptions (Solar)'!$V$8*Model!$BA$902*('Assumptions (Solar)'!$AY$20*'Assumptions (Solar)'!$AY$2+'Assumptions (Solar)'!$AY$21*'Assumptions (Solar)'!$AY$3)/10^9),0)</f>
        <v>-26.26047698</v>
      </c>
      <c r="BJ1009" s="160">
        <f>IF(and($BA$902&gt;0,Model!AF$1&lt;='Assumptions (Solar)'!$V$13),PPMT('Assumptions (Solar)'!$V$10,Model!AF$1,'Assumptions (Solar)'!$V$13,'Assumptions (Solar)'!$V$8*Model!$BA$902*('Assumptions (Solar)'!$AY$20*'Assumptions (Solar)'!$AY$2+'Assumptions (Solar)'!$AY$21*'Assumptions (Solar)'!$AY$3)/10^9),0)</f>
        <v>-28.36131513</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v>
      </c>
      <c r="M1010" s="177">
        <f t="array" ref="M1010">SUM(IF(ISERROR(M1011:M1061),"",M1011:M1061))</f>
        <v>0</v>
      </c>
      <c r="N1010" s="177">
        <f t="array" ref="N1010">SUM(IF(ISERROR(N1011:N1061),"",N1011:N1061))</f>
        <v>0</v>
      </c>
      <c r="O1010" s="177">
        <f t="array" ref="O1010">SUM(IF(ISERROR(O1011:O1061),"",O1011:O1061))</f>
        <v>0</v>
      </c>
      <c r="P1010" s="177">
        <f t="array" ref="P1010">SUM(IF(ISERROR(P1011:P1061),"",P1011:P1061))</f>
        <v>0</v>
      </c>
      <c r="Q1010" s="177">
        <f t="array" ref="Q1010">SUM(IF(ISERROR(Q1011:Q1061),"",Q1011:Q1061))</f>
        <v>0</v>
      </c>
      <c r="R1010" s="177">
        <f t="array" ref="R1010">SUM(IF(ISERROR(R1011:R1061),"",R1011:R1061))</f>
        <v>-0.002310870056</v>
      </c>
      <c r="S1010" s="177">
        <f t="array" ref="S1010">SUM(IF(ISERROR(S1011:S1061),"",S1011:S1061))</f>
        <v>-0.00251502207</v>
      </c>
      <c r="T1010" s="177">
        <f t="array" ref="T1010">SUM(IF(ISERROR(T1011:T1061),"",T1011:T1061))</f>
        <v>-0.003219789104</v>
      </c>
      <c r="U1010" s="177">
        <f t="array" ref="U1010">SUM(IF(ISERROR(U1011:U1061),"",U1011:U1061))</f>
        <v>-0.0144423529</v>
      </c>
      <c r="V1010" s="177">
        <f t="array" ref="V1010">SUM(IF(ISERROR(V1011:V1061),"",V1011:V1061))</f>
        <v>-0.01335116571</v>
      </c>
      <c r="W1010" s="177">
        <f t="array" ref="W1010">SUM(IF(ISERROR(W1011:W1061),"",W1011:W1061))</f>
        <v>-0.01217268354</v>
      </c>
      <c r="X1010" s="177">
        <f t="array" ref="X1010">SUM(IF(ISERROR(X1011:X1061),"",X1011:X1061))</f>
        <v>-12.84567409</v>
      </c>
      <c r="Y1010" s="177">
        <f t="array" ref="Y1010">SUM(IF(ISERROR(Y1011:Y1061),"",Y1011:Y1061))</f>
        <v>-20.92464896</v>
      </c>
      <c r="Z1010" s="177">
        <f t="array" ref="Z1010">SUM(IF(ISERROR(Z1011:Z1061),"",Z1011:Z1061))</f>
        <v>-28.12353011</v>
      </c>
      <c r="AA1010" s="177">
        <f t="array" ref="AA1010">SUM(IF(ISERROR(AA1011:AA1061),"",AA1011:AA1061))</f>
        <v>-34.38941777</v>
      </c>
      <c r="AB1010" s="177">
        <f t="array" ref="AB1010">SUM(IF(ISERROR(AB1011:AB1061),"",AB1011:AB1061))</f>
        <v>-39.67374177</v>
      </c>
      <c r="AC1010" s="177">
        <f t="array" ref="AC1010">SUM(IF(ISERROR(AC1011:AC1061),"",AC1011:AC1061))</f>
        <v>-43.91015717</v>
      </c>
      <c r="AD1010" s="177">
        <f t="array" ref="AD1010">SUM(IF(ISERROR(AD1011:AD1061),"",AD1011:AD1061))</f>
        <v>-47.03595172</v>
      </c>
      <c r="AE1010" s="177">
        <f t="array" ref="AE1010">SUM(IF(ISERROR(AE1011:AE1061),"",AE1011:AE1061))</f>
        <v>-48.99289492</v>
      </c>
      <c r="AF1010" s="177">
        <f t="array" ref="AF1010">SUM(IF(ISERROR(AF1011:AF1061),"",AF1011:AF1061))</f>
        <v>-49.70457059</v>
      </c>
      <c r="AG1010" s="177">
        <f t="array" ref="AG1010">SUM(IF(ISERROR(AG1011:AG1061),"",AG1011:AG1061))</f>
        <v>-49.09536079</v>
      </c>
      <c r="AH1010" s="177">
        <f t="array" ref="AH1010">SUM(IF(ISERROR(AH1011:AH1061),"",AH1011:AH1061))</f>
        <v>-47.08684932</v>
      </c>
      <c r="AI1010" s="177">
        <f t="array" ref="AI1010">SUM(IF(ISERROR(AI1011:AI1061),"",AI1011:AI1061))</f>
        <v>-45.88464134</v>
      </c>
      <c r="AJ1010" s="177">
        <f t="array" ref="AJ1010">SUM(IF(ISERROR(AJ1011:AJ1061),"",AJ1011:AJ1061))</f>
        <v>-44.96585182</v>
      </c>
      <c r="AK1010" s="177">
        <f t="array" ref="AK1010">SUM(IF(ISERROR(AK1011:AK1061),"",AK1011:AK1061))</f>
        <v>-44.3051895</v>
      </c>
      <c r="AL1010" s="177">
        <f t="array" ref="AL1010">SUM(IF(ISERROR(AL1011:AL1061),"",AL1011:AL1061))</f>
        <v>-43.89215442</v>
      </c>
      <c r="AM1010" s="177">
        <f t="array" ref="AM1010">SUM(IF(ISERROR(AM1011:AM1061),"",AM1011:AM1061))</f>
        <v>-43.69595461</v>
      </c>
      <c r="AN1010" s="177">
        <f t="array" ref="AN1010">SUM(IF(ISERROR(AN1011:AN1061),"",AN1011:AN1061))</f>
        <v>-43.6997097</v>
      </c>
      <c r="AO1010" s="177">
        <f t="array" ref="AO1010">SUM(IF(ISERROR(AO1011:AO1061),"",AO1011:AO1061))</f>
        <v>-43.86380398</v>
      </c>
      <c r="AP1010" s="177">
        <f t="array" ref="AP1010">SUM(IF(ISERROR(AP1011:AP1061),"",AP1011:AP1061))</f>
        <v>-44.16469661</v>
      </c>
      <c r="AQ1010" s="177">
        <f t="array" ref="AQ1010">SUM(IF(ISERROR(AQ1011:AQ1061),"",AQ1011:AQ1061))</f>
        <v>-44.56331899</v>
      </c>
      <c r="AR1010" s="177">
        <f t="array" ref="AR1010">SUM(IF(ISERROR(AR1011:AR1061),"",AR1011:AR1061))</f>
        <v>-45.0062089</v>
      </c>
      <c r="AS1010" s="177">
        <f t="array" ref="AS1010">SUM(IF(ISERROR(AS1011:AS1061),"",AS1011:AS1061))</f>
        <v>-45.45274394</v>
      </c>
      <c r="AT1010" s="177">
        <f t="array" ref="AT1010">SUM(IF(ISERROR(AT1011:AT1061),"",AT1011:AT1061))</f>
        <v>-45.89360754</v>
      </c>
      <c r="AU1010" s="177">
        <f t="array" ref="AU1010">SUM(IF(ISERROR(AU1011:AU1061),"",AU1011:AU1061))</f>
        <v>-46.34395482</v>
      </c>
      <c r="AV1010" s="177">
        <f t="array" ref="AV1010">SUM(IF(ISERROR(AV1011:AV1061),"",AV1011:AV1061))</f>
        <v>-46.78278687</v>
      </c>
      <c r="AW1010" s="177">
        <f t="array" ref="AW1010">SUM(IF(ISERROR(AW1011:AW1061),"",AW1011:AW1061))</f>
        <v>-47.22656041</v>
      </c>
      <c r="AX1010" s="177">
        <f t="array" ref="AX1010">SUM(IF(ISERROR(AX1011:AX1061),"",AX1011:AX1061))</f>
        <v>-55.68926453</v>
      </c>
      <c r="AY1010" s="177">
        <f t="array" ref="AY1010">SUM(IF(ISERROR(AY1011:AY1061),"",AY1011:AY1061))</f>
        <v>-63.65676746</v>
      </c>
      <c r="AZ1010" s="177">
        <f t="array" ref="AZ1010">SUM(IF(ISERROR(AZ1011:AZ1061),"",AZ1011:AZ1061))</f>
        <v>-71.10218991</v>
      </c>
      <c r="BA1010" s="177">
        <f t="array" ref="BA1010">SUM(IF(ISERROR(BA1011:BA1061),"",BA1011:BA1061))</f>
        <v>-77.94854856</v>
      </c>
      <c r="BB1010" s="177">
        <f t="array" ref="BB1010">SUM(IF(ISERROR(BB1011:BB1061),"",BB1011:BB1061))</f>
        <v>-67.56863319</v>
      </c>
      <c r="BC1010" s="177">
        <f t="array" ref="BC1010">SUM(IF(ISERROR(BC1011:BC1061),"",BC1011:BC1061))</f>
        <v>-57.48733849</v>
      </c>
      <c r="BD1010" s="177">
        <f t="array" ref="BD1010">SUM(IF(ISERROR(BD1011:BD1061),"",BD1011:BD1061))</f>
        <v>-47.73992278</v>
      </c>
      <c r="BE1010" s="177">
        <f t="array" ref="BE1010">SUM(IF(ISERROR(BE1011:BE1061),"",BE1011:BE1061))</f>
        <v>-38.36305795</v>
      </c>
      <c r="BF1010" s="177">
        <f t="array" ref="BF1010">SUM(IF(ISERROR(BF1011:BF1061),"",BF1011:BF1061))</f>
        <v>-29.3984837</v>
      </c>
      <c r="BG1010" s="177">
        <f t="array" ref="BG1010">SUM(IF(ISERROR(BG1011:BG1061),"",BG1011:BG1061))</f>
        <v>-20.88834825</v>
      </c>
      <c r="BH1010" s="177">
        <f t="array" ref="BH1010">SUM(IF(ISERROR(BH1011:BH1061),"",BH1011:BH1061))</f>
        <v>-12.88044107</v>
      </c>
      <c r="BI1010" s="177">
        <f t="array" ref="BI1010">SUM(IF(ISERROR(BI1011:BI1061),"",BI1011:BI1061))</f>
        <v>-6.620848717</v>
      </c>
      <c r="BJ1010" s="177">
        <f t="array" ref="BJ1010">SUM(IF(ISERROR(BJ1011:BJ1061),"",BJ1011:BJ1061))</f>
        <v>-2.268905211</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v>
      </c>
      <c r="M1020" s="160">
        <f>IF($L$902&gt;0,IPMT('Assumptions (Solar)'!$V$10,Model!X$1,'Assumptions (Solar)'!$V$13,'Assumptions (Solar)'!$V$8*Model!$L$902*('Assumptions (Solar)'!$J$20*'Assumptions (Solar)'!$J$2+'Assumptions (Solar)'!$J$21*'Assumptions (Solar)'!$J$3)/10^9),0)</f>
        <v>0</v>
      </c>
      <c r="N1020" s="160">
        <f>IF($L$902&gt;0,IPMT('Assumptions (Solar)'!$V$10,Model!Y$1,'Assumptions (Solar)'!$V$13,'Assumptions (Solar)'!$V$8*Model!$L$902*('Assumptions (Solar)'!$J$20*'Assumptions (Solar)'!$J$2+'Assumptions (Solar)'!$J$21*'Assumptions (Solar)'!$J$3)/10^9),0)</f>
        <v>0</v>
      </c>
      <c r="O1020" s="160">
        <f>IF($L$902&gt;0,IPMT('Assumptions (Solar)'!$V$10,Model!Z$1,'Assumptions (Solar)'!$V$13,'Assumptions (Solar)'!$V$8*Model!$L$902*('Assumptions (Solar)'!$J$20*'Assumptions (Solar)'!$J$2+'Assumptions (Solar)'!$J$21*'Assumptions (Solar)'!$J$3)/10^9),0)</f>
        <v>0</v>
      </c>
      <c r="P1020" s="160">
        <f>IF($L$902&gt;0,IPMT('Assumptions (Solar)'!$V$10,Model!AA$1,'Assumptions (Solar)'!$V$13,'Assumptions (Solar)'!$V$8*Model!$L$902*('Assumptions (Solar)'!$J$20*'Assumptions (Solar)'!$J$2+'Assumptions (Solar)'!$J$21*'Assumptions (Solar)'!$J$3)/10^9),0)</f>
        <v>0</v>
      </c>
      <c r="Q1020" s="160">
        <f>IF($L$902&gt;0,IPMT('Assumptions (Solar)'!$V$10,Model!AB$1,'Assumptions (Solar)'!$V$13,'Assumptions (Solar)'!$V$8*Model!$L$902*('Assumptions (Solar)'!$J$20*'Assumptions (Solar)'!$J$2+'Assumptions (Solar)'!$J$21*'Assumptions (Solar)'!$J$3)/10^9),0)</f>
        <v>0</v>
      </c>
      <c r="R1020" s="160">
        <f>IF($L$902&gt;0,IPMT('Assumptions (Solar)'!$V$10,Model!AC$1,'Assumptions (Solar)'!$V$13,'Assumptions (Solar)'!$V$8*Model!$L$902*('Assumptions (Solar)'!$J$20*'Assumptions (Solar)'!$J$2+'Assumptions (Solar)'!$J$21*'Assumptions (Solar)'!$J$3)/10^9),0)</f>
        <v>0</v>
      </c>
      <c r="S1020" s="160">
        <f>IF($L$902&gt;0,IPMT('Assumptions (Solar)'!$V$10,Model!AD$1,'Assumptions (Solar)'!$V$13,'Assumptions (Solar)'!$V$8*Model!$L$902*('Assumptions (Solar)'!$J$20*'Assumptions (Solar)'!$J$2+'Assumptions (Solar)'!$J$21*'Assumptions (Solar)'!$J$3)/10^9),0)</f>
        <v>0</v>
      </c>
      <c r="T1020" s="160">
        <f>IF($L$902&gt;0,IPMT('Assumptions (Solar)'!$V$10,Model!AE$1,'Assumptions (Solar)'!$V$13,'Assumptions (Solar)'!$V$8*Model!$L$902*('Assumptions (Solar)'!$J$20*'Assumptions (Solar)'!$J$2+'Assumptions (Solar)'!$J$21*'Assumptions (Solar)'!$J$3)/10^9),0)</f>
        <v>0</v>
      </c>
      <c r="U1020" s="160">
        <f>IF($L$902&gt;0,IPMT('Assumptions (Solar)'!$V$10,Model!AF$1,'Assumptions (Solar)'!$V$13,'Assumptions (Solar)'!$V$8*Model!$L$902*('Assumptions (Solar)'!$J$20*'Assumptions (Solar)'!$J$2+'Assumptions (Solar)'!$J$21*'Assumptions (Solar)'!$J$3)/10^9),0)</f>
        <v>0</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v>
      </c>
      <c r="N1021" s="160">
        <f>IF($M$902&gt;0,IPMT('Assumptions (Solar)'!$V$10,Model!X$1,'Assumptions (Solar)'!$V$13,'Assumptions (Solar)'!$V$8*Model!$M$902*('Assumptions (Solar)'!$K$20*'Assumptions (Solar)'!$K$2+'Assumptions (Solar)'!$K$21*'Assumptions (Solar)'!$K$3)/10^9),0)</f>
        <v>0</v>
      </c>
      <c r="O1021" s="160">
        <f>IF($M$902&gt;0,IPMT('Assumptions (Solar)'!$V$10,Model!Y$1,'Assumptions (Solar)'!$V$13,'Assumptions (Solar)'!$V$8*Model!$M$902*('Assumptions (Solar)'!$K$20*'Assumptions (Solar)'!$K$2+'Assumptions (Solar)'!$K$21*'Assumptions (Solar)'!$K$3)/10^9),0)</f>
        <v>0</v>
      </c>
      <c r="P1021" s="160">
        <f>IF($M$902&gt;0,IPMT('Assumptions (Solar)'!$V$10,Model!Z$1,'Assumptions (Solar)'!$V$13,'Assumptions (Solar)'!$V$8*Model!$M$902*('Assumptions (Solar)'!$K$20*'Assumptions (Solar)'!$K$2+'Assumptions (Solar)'!$K$21*'Assumptions (Solar)'!$K$3)/10^9),0)</f>
        <v>0</v>
      </c>
      <c r="Q1021" s="160">
        <f>IF($M$902&gt;0,IPMT('Assumptions (Solar)'!$V$10,Model!AA$1,'Assumptions (Solar)'!$V$13,'Assumptions (Solar)'!$V$8*Model!$M$902*('Assumptions (Solar)'!$K$20*'Assumptions (Solar)'!$K$2+'Assumptions (Solar)'!$K$21*'Assumptions (Solar)'!$K$3)/10^9),0)</f>
        <v>0</v>
      </c>
      <c r="R1021" s="160">
        <f>IF($M$902&gt;0,IPMT('Assumptions (Solar)'!$V$10,Model!AB$1,'Assumptions (Solar)'!$V$13,'Assumptions (Solar)'!$V$8*Model!$M$902*('Assumptions (Solar)'!$K$20*'Assumptions (Solar)'!$K$2+'Assumptions (Solar)'!$K$21*'Assumptions (Solar)'!$K$3)/10^9),0)</f>
        <v>0</v>
      </c>
      <c r="S1021" s="160">
        <f>IF($M$902&gt;0,IPMT('Assumptions (Solar)'!$V$10,Model!AC$1,'Assumptions (Solar)'!$V$13,'Assumptions (Solar)'!$V$8*Model!$M$902*('Assumptions (Solar)'!$K$20*'Assumptions (Solar)'!$K$2+'Assumptions (Solar)'!$K$21*'Assumptions (Solar)'!$K$3)/10^9),0)</f>
        <v>0</v>
      </c>
      <c r="T1021" s="160">
        <f>IF($M$902&gt;0,IPMT('Assumptions (Solar)'!$V$10,Model!AD$1,'Assumptions (Solar)'!$V$13,'Assumptions (Solar)'!$V$8*Model!$M$902*('Assumptions (Solar)'!$K$20*'Assumptions (Solar)'!$K$2+'Assumptions (Solar)'!$K$21*'Assumptions (Solar)'!$K$3)/10^9),0)</f>
        <v>0</v>
      </c>
      <c r="U1021" s="160">
        <f>IF($M$902&gt;0,IPMT('Assumptions (Solar)'!$V$10,Model!AE$1,'Assumptions (Solar)'!$V$13,'Assumptions (Solar)'!$V$8*Model!$M$902*('Assumptions (Solar)'!$K$20*'Assumptions (Solar)'!$K$2+'Assumptions (Solar)'!$K$21*'Assumptions (Solar)'!$K$3)/10^9),0)</f>
        <v>0</v>
      </c>
      <c r="V1021" s="160">
        <f>IF($M$902&gt;0,IPMT('Assumptions (Solar)'!$V$10,Model!AF$1,'Assumptions (Solar)'!$V$13,'Assumptions (Solar)'!$V$8*Model!$M$902*('Assumptions (Solar)'!$K$20*'Assumptions (Solar)'!$K$2+'Assumptions (Solar)'!$K$21*'Assumptions (Solar)'!$K$3)/10^9),0)</f>
        <v>0</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v>
      </c>
      <c r="O1022" s="177">
        <f>IF($N$902&gt;0,IPMT('Assumptions (Solar)'!$V$10,Model!X$1,'Assumptions (Solar)'!$V$13,'Assumptions (Solar)'!$V$8*Model!$N$902*('Assumptions (Solar)'!$L$20*'Assumptions (Solar)'!$L$2+'Assumptions (Solar)'!$L$21*'Assumptions (Solar)'!$L$3)/10^9),0)</f>
        <v>0</v>
      </c>
      <c r="P1022" s="177">
        <f>IF($N$902&gt;0,IPMT('Assumptions (Solar)'!$V$10,Model!Y$1,'Assumptions (Solar)'!$V$13,'Assumptions (Solar)'!$V$8*Model!$N$902*('Assumptions (Solar)'!$L$20*'Assumptions (Solar)'!$L$2+'Assumptions (Solar)'!$L$21*'Assumptions (Solar)'!$L$3)/10^9),0)</f>
        <v>0</v>
      </c>
      <c r="Q1022" s="177">
        <f>IF($N$902&gt;0,IPMT('Assumptions (Solar)'!$V$10,Model!Z$1,'Assumptions (Solar)'!$V$13,'Assumptions (Solar)'!$V$8*Model!$N$902*('Assumptions (Solar)'!$L$20*'Assumptions (Solar)'!$L$2+'Assumptions (Solar)'!$L$21*'Assumptions (Solar)'!$L$3)/10^9),0)</f>
        <v>0</v>
      </c>
      <c r="R1022" s="177">
        <f>IF($N$902&gt;0,IPMT('Assumptions (Solar)'!$V$10,Model!AA$1,'Assumptions (Solar)'!$V$13,'Assumptions (Solar)'!$V$8*Model!$N$902*('Assumptions (Solar)'!$L$20*'Assumptions (Solar)'!$L$2+'Assumptions (Solar)'!$L$21*'Assumptions (Solar)'!$L$3)/10^9),0)</f>
        <v>0</v>
      </c>
      <c r="S1022" s="177">
        <f>IF($N$902&gt;0,IPMT('Assumptions (Solar)'!$V$10,Model!AB$1,'Assumptions (Solar)'!$V$13,'Assumptions (Solar)'!$V$8*Model!$N$902*('Assumptions (Solar)'!$L$20*'Assumptions (Solar)'!$L$2+'Assumptions (Solar)'!$L$21*'Assumptions (Solar)'!$L$3)/10^9),0)</f>
        <v>0</v>
      </c>
      <c r="T1022" s="177">
        <f>IF($N$902&gt;0,IPMT('Assumptions (Solar)'!$V$10,Model!AC$1,'Assumptions (Solar)'!$V$13,'Assumptions (Solar)'!$V$8*Model!$N$902*('Assumptions (Solar)'!$L$20*'Assumptions (Solar)'!$L$2+'Assumptions (Solar)'!$L$21*'Assumptions (Solar)'!$L$3)/10^9),0)</f>
        <v>0</v>
      </c>
      <c r="U1022" s="177">
        <f>IF($N$902&gt;0,IPMT('Assumptions (Solar)'!$V$10,Model!AD$1,'Assumptions (Solar)'!$V$13,'Assumptions (Solar)'!$V$8*Model!$N$902*('Assumptions (Solar)'!$L$20*'Assumptions (Solar)'!$L$2+'Assumptions (Solar)'!$L$21*'Assumptions (Solar)'!$L$3)/10^9),0)</f>
        <v>0</v>
      </c>
      <c r="V1022" s="177">
        <f>IF($N$902&gt;0,IPMT('Assumptions (Solar)'!$V$10,Model!AE$1,'Assumptions (Solar)'!$V$13,'Assumptions (Solar)'!$V$8*Model!$N$902*('Assumptions (Solar)'!$L$20*'Assumptions (Solar)'!$L$2+'Assumptions (Solar)'!$L$21*'Assumptions (Solar)'!$L$3)/10^9),0)</f>
        <v>0</v>
      </c>
      <c r="W1022" s="177">
        <f>IF($N$902&gt;0,IPMT('Assumptions (Solar)'!$V$10,Model!AF$1,'Assumptions (Solar)'!$V$13,'Assumptions (Solar)'!$V$8*Model!$N$902*('Assumptions (Solar)'!$L$20*'Assumptions (Solar)'!$L$2+'Assumptions (Solar)'!$L$21*'Assumptions (Solar)'!$L$3)/10^9),0)</f>
        <v>0</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v>
      </c>
      <c r="P1023" s="160">
        <f>IF($O$902&gt;0,IPMT('Assumptions (Solar)'!$V$10,Model!X$1,'Assumptions (Solar)'!$V$13,'Assumptions (Solar)'!$V$8*Model!$O$902*('Assumptions (Solar)'!$M$20*'Assumptions (Solar)'!$M$2+'Assumptions (Solar)'!$M$21*'Assumptions (Solar)'!$M$3)/10^9),0)</f>
        <v>0</v>
      </c>
      <c r="Q1023" s="160">
        <f>IF($O$902&gt;0,IPMT('Assumptions (Solar)'!$V$10,Model!Y$1,'Assumptions (Solar)'!$V$13,'Assumptions (Solar)'!$V$8*Model!$O$902*('Assumptions (Solar)'!$M$20*'Assumptions (Solar)'!$M$2+'Assumptions (Solar)'!$M$21*'Assumptions (Solar)'!$M$3)/10^9),0)</f>
        <v>0</v>
      </c>
      <c r="R1023" s="160">
        <f>IF($O$902&gt;0,IPMT('Assumptions (Solar)'!$V$10,Model!Z$1,'Assumptions (Solar)'!$V$13,'Assumptions (Solar)'!$V$8*Model!$O$902*('Assumptions (Solar)'!$M$20*'Assumptions (Solar)'!$M$2+'Assumptions (Solar)'!$M$21*'Assumptions (Solar)'!$M$3)/10^9),0)</f>
        <v>0</v>
      </c>
      <c r="S1023" s="160">
        <f>IF($O$902&gt;0,IPMT('Assumptions (Solar)'!$V$10,Model!AA$1,'Assumptions (Solar)'!$V$13,'Assumptions (Solar)'!$V$8*Model!$O$902*('Assumptions (Solar)'!$M$20*'Assumptions (Solar)'!$M$2+'Assumptions (Solar)'!$M$21*'Assumptions (Solar)'!$M$3)/10^9),0)</f>
        <v>0</v>
      </c>
      <c r="T1023" s="160">
        <f>IF($O$902&gt;0,IPMT('Assumptions (Solar)'!$V$10,Model!AB$1,'Assumptions (Solar)'!$V$13,'Assumptions (Solar)'!$V$8*Model!$O$902*('Assumptions (Solar)'!$M$20*'Assumptions (Solar)'!$M$2+'Assumptions (Solar)'!$M$21*'Assumptions (Solar)'!$M$3)/10^9),0)</f>
        <v>0</v>
      </c>
      <c r="U1023" s="160">
        <f>IF($O$902&gt;0,IPMT('Assumptions (Solar)'!$V$10,Model!AC$1,'Assumptions (Solar)'!$V$13,'Assumptions (Solar)'!$V$8*Model!$O$902*('Assumptions (Solar)'!$M$20*'Assumptions (Solar)'!$M$2+'Assumptions (Solar)'!$M$21*'Assumptions (Solar)'!$M$3)/10^9),0)</f>
        <v>0</v>
      </c>
      <c r="V1023" s="160">
        <f>IF($O$902&gt;0,IPMT('Assumptions (Solar)'!$V$10,Model!AD$1,'Assumptions (Solar)'!$V$13,'Assumptions (Solar)'!$V$8*Model!$O$902*('Assumptions (Solar)'!$M$20*'Assumptions (Solar)'!$M$2+'Assumptions (Solar)'!$M$21*'Assumptions (Solar)'!$M$3)/10^9),0)</f>
        <v>0</v>
      </c>
      <c r="W1023" s="160">
        <f>IF($O$902&gt;0,IPMT('Assumptions (Solar)'!$V$10,Model!AE$1,'Assumptions (Solar)'!$V$13,'Assumptions (Solar)'!$V$8*Model!$O$902*('Assumptions (Solar)'!$M$20*'Assumptions (Solar)'!$M$2+'Assumptions (Solar)'!$M$21*'Assumptions (Solar)'!$M$3)/10^9),0)</f>
        <v>0</v>
      </c>
      <c r="X1023" s="160">
        <f>IF($O$902&gt;0,IPMT('Assumptions (Solar)'!$V$10,Model!AF$1,'Assumptions (Solar)'!$V$13,'Assumptions (Solar)'!$V$8*Model!$O$902*('Assumptions (Solar)'!$M$20*'Assumptions (Solar)'!$M$2+'Assumptions (Solar)'!$M$21*'Assumptions (Solar)'!$M$3)/10^9),0)</f>
        <v>0</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v>
      </c>
      <c r="R1025" s="160">
        <f>IF($Q$902&gt;0,IPMT('Assumptions (Solar)'!$V$10,Model!X$1,'Assumptions (Solar)'!$V$13,'Assumptions (Solar)'!$V$8*Model!$Q$902*('Assumptions (Solar)'!$O$20*'Assumptions (Solar)'!$O$2+'Assumptions (Solar)'!$O$21*'Assumptions (Solar)'!$O$3)/10^9),0)</f>
        <v>0</v>
      </c>
      <c r="S1025" s="160">
        <f>IF($Q$902&gt;0,IPMT('Assumptions (Solar)'!$V$10,Model!Y$1,'Assumptions (Solar)'!$V$13,'Assumptions (Solar)'!$V$8*Model!$Q$902*('Assumptions (Solar)'!$O$20*'Assumptions (Solar)'!$O$2+'Assumptions (Solar)'!$O$21*'Assumptions (Solar)'!$O$3)/10^9),0)</f>
        <v>0</v>
      </c>
      <c r="T1025" s="160">
        <f>IF($Q$902&gt;0,IPMT('Assumptions (Solar)'!$V$10,Model!Z$1,'Assumptions (Solar)'!$V$13,'Assumptions (Solar)'!$V$8*Model!$Q$902*('Assumptions (Solar)'!$O$20*'Assumptions (Solar)'!$O$2+'Assumptions (Solar)'!$O$21*'Assumptions (Solar)'!$O$3)/10^9),0)</f>
        <v>0</v>
      </c>
      <c r="U1025" s="160">
        <f>IF($Q$902&gt;0,IPMT('Assumptions (Solar)'!$V$10,Model!AA$1,'Assumptions (Solar)'!$V$13,'Assumptions (Solar)'!$V$8*Model!$Q$902*('Assumptions (Solar)'!$O$20*'Assumptions (Solar)'!$O$2+'Assumptions (Solar)'!$O$21*'Assumptions (Solar)'!$O$3)/10^9),0)</f>
        <v>0</v>
      </c>
      <c r="V1025" s="160">
        <f>IF($Q$902&gt;0,IPMT('Assumptions (Solar)'!$V$10,Model!AB$1,'Assumptions (Solar)'!$V$13,'Assumptions (Solar)'!$V$8*Model!$Q$902*('Assumptions (Solar)'!$O$20*'Assumptions (Solar)'!$O$2+'Assumptions (Solar)'!$O$21*'Assumptions (Solar)'!$O$3)/10^9),0)</f>
        <v>0</v>
      </c>
      <c r="W1025" s="160">
        <f>IF($Q$902&gt;0,IPMT('Assumptions (Solar)'!$V$10,Model!AC$1,'Assumptions (Solar)'!$V$13,'Assumptions (Solar)'!$V$8*Model!$Q$902*('Assumptions (Solar)'!$O$20*'Assumptions (Solar)'!$O$2+'Assumptions (Solar)'!$O$21*'Assumptions (Solar)'!$O$3)/10^9),0)</f>
        <v>0</v>
      </c>
      <c r="X1025" s="160">
        <f>IF($Q$902&gt;0,IPMT('Assumptions (Solar)'!$V$10,Model!AD$1,'Assumptions (Solar)'!$V$13,'Assumptions (Solar)'!$V$8*Model!$Q$902*('Assumptions (Solar)'!$O$20*'Assumptions (Solar)'!$O$2+'Assumptions (Solar)'!$O$21*'Assumptions (Solar)'!$O$3)/10^9),0)</f>
        <v>0</v>
      </c>
      <c r="Y1025" s="160">
        <f>IF($Q$902&gt;0,IPMT('Assumptions (Solar)'!$V$10,Model!AE$1,'Assumptions (Solar)'!$V$13,'Assumptions (Solar)'!$V$8*Model!$Q$902*('Assumptions (Solar)'!$O$20*'Assumptions (Solar)'!$O$2+'Assumptions (Solar)'!$O$21*'Assumptions (Solar)'!$O$3)/10^9),0)</f>
        <v>0</v>
      </c>
      <c r="Z1025" s="160">
        <f>IF($Q$902&gt;0,IPMT('Assumptions (Solar)'!$V$10,Model!AF$1,'Assumptions (Solar)'!$V$13,'Assumptions (Solar)'!$V$8*Model!$Q$902*('Assumptions (Solar)'!$O$20*'Assumptions (Solar)'!$O$2+'Assumptions (Solar)'!$O$21*'Assumptions (Solar)'!$O$3)/10^9),0)</f>
        <v>0</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-0.002310870056</v>
      </c>
      <c r="S1026" s="177">
        <f>IF($R$902&gt;0,IPMT('Assumptions (Solar)'!$V$10,Model!X$1,'Assumptions (Solar)'!$V$13,'Assumptions (Solar)'!$V$8*Model!$R$902*('Assumptions (Solar)'!$P$20*'Assumptions (Solar)'!$P$2+'Assumptions (Solar)'!$P$21*'Assumptions (Solar)'!$P$3)/10^9),0)</f>
        <v>-0.002151351877</v>
      </c>
      <c r="T1026" s="177">
        <f>IF($R$902&gt;0,IPMT('Assumptions (Solar)'!$V$10,Model!Y$1,'Assumptions (Solar)'!$V$13,'Assumptions (Solar)'!$V$8*Model!$R$902*('Assumptions (Solar)'!$P$20*'Assumptions (Solar)'!$P$2+'Assumptions (Solar)'!$P$21*'Assumptions (Solar)'!$P$3)/10^9),0)</f>
        <v>-0.001979072245</v>
      </c>
      <c r="U1026" s="177">
        <f>IF($R$902&gt;0,IPMT('Assumptions (Solar)'!$V$10,Model!Z$1,'Assumptions (Solar)'!$V$13,'Assumptions (Solar)'!$V$8*Model!$R$902*('Assumptions (Solar)'!$P$20*'Assumptions (Solar)'!$P$2+'Assumptions (Solar)'!$P$21*'Assumptions (Solar)'!$P$3)/10^9),0)</f>
        <v>-0.001793010241</v>
      </c>
      <c r="V1026" s="177">
        <f>IF($R$902&gt;0,IPMT('Assumptions (Solar)'!$V$10,Model!AA$1,'Assumptions (Solar)'!$V$13,'Assumptions (Solar)'!$V$8*Model!$R$902*('Assumptions (Solar)'!$P$20*'Assumptions (Solar)'!$P$2+'Assumptions (Solar)'!$P$21*'Assumptions (Solar)'!$P$3)/10^9),0)</f>
        <v>-0.001592063278</v>
      </c>
      <c r="W1026" s="177">
        <f>IF($R$902&gt;0,IPMT('Assumptions (Solar)'!$V$10,Model!AB$1,'Assumptions (Solar)'!$V$13,'Assumptions (Solar)'!$V$8*Model!$R$902*('Assumptions (Solar)'!$P$20*'Assumptions (Solar)'!$P$2+'Assumptions (Solar)'!$P$21*'Assumptions (Solar)'!$P$3)/10^9),0)</f>
        <v>-0.001375040557</v>
      </c>
      <c r="X1026" s="177">
        <f>IF($R$902&gt;0,IPMT('Assumptions (Solar)'!$V$10,Model!AC$1,'Assumptions (Solar)'!$V$13,'Assumptions (Solar)'!$V$8*Model!$R$902*('Assumptions (Solar)'!$P$20*'Assumptions (Solar)'!$P$2+'Assumptions (Solar)'!$P$21*'Assumptions (Solar)'!$P$3)/10^9),0)</f>
        <v>-0.001140656019</v>
      </c>
      <c r="Y1026" s="177">
        <f>IF($R$902&gt;0,IPMT('Assumptions (Solar)'!$V$10,Model!AD$1,'Assumptions (Solar)'!$V$13,'Assumptions (Solar)'!$V$8*Model!$R$902*('Assumptions (Solar)'!$P$20*'Assumptions (Solar)'!$P$2+'Assumptions (Solar)'!$P$21*'Assumptions (Solar)'!$P$3)/10^9),0)</f>
        <v>-0.0008875207176</v>
      </c>
      <c r="Z1026" s="177">
        <f>IF($R$902&gt;0,IPMT('Assumptions (Solar)'!$V$10,Model!AE$1,'Assumptions (Solar)'!$V$13,'Assumptions (Solar)'!$V$8*Model!$R$902*('Assumptions (Solar)'!$P$20*'Assumptions (Solar)'!$P$2+'Assumptions (Solar)'!$P$21*'Assumptions (Solar)'!$P$3)/10^9),0)</f>
        <v>-0.0006141345922</v>
      </c>
      <c r="AA1026" s="177">
        <f>IF($R$902&gt;0,IPMT('Assumptions (Solar)'!$V$10,Model!AF$1,'Assumptions (Solar)'!$V$13,'Assumptions (Solar)'!$V$8*Model!$R$902*('Assumptions (Solar)'!$P$20*'Assumptions (Solar)'!$P$2+'Assumptions (Solar)'!$P$21*'Assumptions (Solar)'!$P$3)/10^9),0)</f>
        <v>-0.0003188775767</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-0.0003636701927</v>
      </c>
      <c r="T1027" s="160">
        <f>IF($S$902&gt;0,IPMT('Assumptions (Solar)'!$V$10,Model!X$1,'Assumptions (Solar)'!$V$13,'Assumptions (Solar)'!$V$8*Model!$S$902*('Assumptions (Solar)'!$Q$20*'Assumptions (Solar)'!$Q$2+'Assumptions (Solar)'!$Q$21*'Assumptions (Solar)'!$Q$3)/10^9),0)</f>
        <v>-0.0003385662253</v>
      </c>
      <c r="U1027" s="160">
        <f>IF($S$902&gt;0,IPMT('Assumptions (Solar)'!$V$10,Model!Y$1,'Assumptions (Solar)'!$V$13,'Assumptions (Solar)'!$V$8*Model!$S$902*('Assumptions (Solar)'!$Q$20*'Assumptions (Solar)'!$Q$2+'Assumptions (Solar)'!$Q$21*'Assumptions (Solar)'!$Q$3)/10^9),0)</f>
        <v>-0.0003114539404</v>
      </c>
      <c r="V1027" s="160">
        <f>IF($S$902&gt;0,IPMT('Assumptions (Solar)'!$V$10,Model!Z$1,'Assumptions (Solar)'!$V$13,'Assumptions (Solar)'!$V$8*Model!$S$902*('Assumptions (Solar)'!$Q$20*'Assumptions (Solar)'!$Q$2+'Assumptions (Solar)'!$Q$21*'Assumptions (Solar)'!$Q$3)/10^9),0)</f>
        <v>-0.0002821726728</v>
      </c>
      <c r="W1027" s="160">
        <f>IF($S$902&gt;0,IPMT('Assumptions (Solar)'!$V$10,Model!AA$1,'Assumptions (Solar)'!$V$13,'Assumptions (Solar)'!$V$8*Model!$S$902*('Assumptions (Solar)'!$Q$20*'Assumptions (Solar)'!$Q$2+'Assumptions (Solar)'!$Q$21*'Assumptions (Solar)'!$Q$3)/10^9),0)</f>
        <v>-0.0002505489037</v>
      </c>
      <c r="X1027" s="160">
        <f>IF($S$902&gt;0,IPMT('Assumptions (Solar)'!$V$10,Model!AB$1,'Assumptions (Solar)'!$V$13,'Assumptions (Solar)'!$V$8*Model!$S$902*('Assumptions (Solar)'!$Q$20*'Assumptions (Solar)'!$Q$2+'Assumptions (Solar)'!$Q$21*'Assumptions (Solar)'!$Q$3)/10^9),0)</f>
        <v>-0.0002163952331</v>
      </c>
      <c r="Y1027" s="160">
        <f>IF($S$902&gt;0,IPMT('Assumptions (Solar)'!$V$10,Model!AC$1,'Assumptions (Solar)'!$V$13,'Assumptions (Solar)'!$V$8*Model!$S$902*('Assumptions (Solar)'!$Q$20*'Assumptions (Solar)'!$Q$2+'Assumptions (Solar)'!$Q$21*'Assumptions (Solar)'!$Q$3)/10^9),0)</f>
        <v>-0.0001795092689</v>
      </c>
      <c r="Z1027" s="160">
        <f>IF($S$902&gt;0,IPMT('Assumptions (Solar)'!$V$10,Model!AD$1,'Assumptions (Solar)'!$V$13,'Assumptions (Solar)'!$V$8*Model!$S$902*('Assumptions (Solar)'!$Q$20*'Assumptions (Solar)'!$Q$2+'Assumptions (Solar)'!$Q$21*'Assumptions (Solar)'!$Q$3)/10^9),0)</f>
        <v>-0.0001396724275</v>
      </c>
      <c r="AA1027" s="160">
        <f>IF($S$902&gt;0,IPMT('Assumptions (Solar)'!$V$10,Model!AE$1,'Assumptions (Solar)'!$V$13,'Assumptions (Solar)'!$V$8*Model!$S$902*('Assumptions (Solar)'!$Q$20*'Assumptions (Solar)'!$Q$2+'Assumptions (Solar)'!$Q$21*'Assumptions (Solar)'!$Q$3)/10^9),0)</f>
        <v>-0.00009664863887</v>
      </c>
      <c r="AB1027" s="160">
        <f>IF($S$902&gt;0,IPMT('Assumptions (Solar)'!$V$10,Model!AF$1,'Assumptions (Solar)'!$V$13,'Assumptions (Solar)'!$V$8*Model!$S$902*('Assumptions (Solar)'!$Q$20*'Assumptions (Solar)'!$Q$2+'Assumptions (Solar)'!$Q$21*'Assumptions (Solar)'!$Q$3)/10^9),0)</f>
        <v>-0.00005018294711</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-0.0009021506339</v>
      </c>
      <c r="U1028" s="160">
        <f>IF($T$902&gt;0,IPMT('Assumptions (Solar)'!$V$10,Model!X$1,'Assumptions (Solar)'!$V$13,'Assumptions (Solar)'!$V$8*Model!$T$902*('Assumptions (Solar)'!$R$20*'Assumptions (Solar)'!$R$2+'Assumptions (Solar)'!$R$21*'Assumptions (Solar)'!$R$3)/10^9),0)</f>
        <v>-0.000839875637</v>
      </c>
      <c r="V1028" s="160">
        <f>IF($T$902&gt;0,IPMT('Assumptions (Solar)'!$V$10,Model!Y$1,'Assumptions (Solar)'!$V$13,'Assumptions (Solar)'!$V$8*Model!$T$902*('Assumptions (Solar)'!$R$20*'Assumptions (Solar)'!$R$2+'Assumptions (Solar)'!$R$21*'Assumptions (Solar)'!$R$3)/10^9),0)</f>
        <v>-0.0007726186402</v>
      </c>
      <c r="W1028" s="160">
        <f>IF($T$902&gt;0,IPMT('Assumptions (Solar)'!$V$10,Model!Z$1,'Assumptions (Solar)'!$V$13,'Assumptions (Solar)'!$V$8*Model!$T$902*('Assumptions (Solar)'!$R$20*'Assumptions (Solar)'!$R$2+'Assumptions (Solar)'!$R$21*'Assumptions (Solar)'!$R$3)/10^9),0)</f>
        <v>-0.0006999810837</v>
      </c>
      <c r="X1028" s="160">
        <f>IF($T$902&gt;0,IPMT('Assumptions (Solar)'!$V$10,Model!AA$1,'Assumptions (Solar)'!$V$13,'Assumptions (Solar)'!$V$8*Model!$T$902*('Assumptions (Solar)'!$R$20*'Assumptions (Solar)'!$R$2+'Assumptions (Solar)'!$R$21*'Assumptions (Solar)'!$R$3)/10^9),0)</f>
        <v>-0.0006215325227</v>
      </c>
      <c r="Y1028" s="160">
        <f>IF($T$902&gt;0,IPMT('Assumptions (Solar)'!$V$10,Model!AB$1,'Assumptions (Solar)'!$V$13,'Assumptions (Solar)'!$V$8*Model!$T$902*('Assumptions (Solar)'!$R$20*'Assumptions (Solar)'!$R$2+'Assumptions (Solar)'!$R$21*'Assumptions (Solar)'!$R$3)/10^9),0)</f>
        <v>-0.0005368080768</v>
      </c>
      <c r="Z1028" s="160">
        <f>IF($T$902&gt;0,IPMT('Assumptions (Solar)'!$V$10,Model!AC$1,'Assumptions (Solar)'!$V$13,'Assumptions (Solar)'!$V$8*Model!$T$902*('Assumptions (Solar)'!$R$20*'Assumptions (Solar)'!$R$2+'Assumptions (Solar)'!$R$21*'Assumptions (Solar)'!$R$3)/10^9),0)</f>
        <v>-0.0004453056753</v>
      </c>
      <c r="AA1028" s="160">
        <f>IF($T$902&gt;0,IPMT('Assumptions (Solar)'!$V$10,Model!AD$1,'Assumptions (Solar)'!$V$13,'Assumptions (Solar)'!$V$8*Model!$T$902*('Assumptions (Solar)'!$R$20*'Assumptions (Solar)'!$R$2+'Assumptions (Solar)'!$R$21*'Assumptions (Solar)'!$R$3)/10^9),0)</f>
        <v>-0.0003464830816</v>
      </c>
      <c r="AB1028" s="160">
        <f>IF($T$902&gt;0,IPMT('Assumptions (Solar)'!$V$10,Model!AE$1,'Assumptions (Solar)'!$V$13,'Assumptions (Solar)'!$V$8*Model!$T$902*('Assumptions (Solar)'!$R$20*'Assumptions (Solar)'!$R$2+'Assumptions (Solar)'!$R$21*'Assumptions (Solar)'!$R$3)/10^9),0)</f>
        <v>-0.0002397546804</v>
      </c>
      <c r="AC1028" s="160">
        <f>IF($T$902&gt;0,IPMT('Assumptions (Solar)'!$V$10,Model!AF$1,'Assumptions (Solar)'!$V$13,'Assumptions (Solar)'!$V$8*Model!$T$902*('Assumptions (Solar)'!$R$20*'Assumptions (Solar)'!$R$2+'Assumptions (Solar)'!$R$21*'Assumptions (Solar)'!$R$3)/10^9),0)</f>
        <v>-0.0001244880071</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-0.01149801308</v>
      </c>
      <c r="V1029" s="160">
        <f>IF($U$902&gt;0,IPMT('Assumptions (Solar)'!$V$10,Model!X$1,'Assumptions (Solar)'!$V$13,'Assumptions (Solar)'!$V$8*Model!$U$902*('Assumptions (Solar)'!$S$20*'Assumptions (Solar)'!$S$2+'Assumptions (Solar)'!$S$21*'Assumptions (Solar)'!$S$3)/10^9),0)</f>
        <v>-0.01070431112</v>
      </c>
      <c r="W1029" s="160">
        <f>IF($U$902&gt;0,IPMT('Assumptions (Solar)'!$V$10,Model!Y$1,'Assumptions (Solar)'!$V$13,'Assumptions (Solar)'!$V$8*Model!$U$902*('Assumptions (Solar)'!$S$20*'Assumptions (Solar)'!$S$2+'Assumptions (Solar)'!$S$21*'Assumptions (Solar)'!$S$3)/10^9),0)</f>
        <v>-0.009847112996</v>
      </c>
      <c r="X1029" s="160">
        <f>IF($U$902&gt;0,IPMT('Assumptions (Solar)'!$V$10,Model!Z$1,'Assumptions (Solar)'!$V$13,'Assumptions (Solar)'!$V$8*Model!$U$902*('Assumptions (Solar)'!$S$20*'Assumptions (Solar)'!$S$2+'Assumptions (Solar)'!$S$21*'Assumptions (Solar)'!$S$3)/10^9),0)</f>
        <v>-0.008921339025</v>
      </c>
      <c r="Y1029" s="160">
        <f>IF($U$902&gt;0,IPMT('Assumptions (Solar)'!$V$10,Model!AA$1,'Assumptions (Solar)'!$V$13,'Assumptions (Solar)'!$V$8*Model!$U$902*('Assumptions (Solar)'!$S$20*'Assumptions (Solar)'!$S$2+'Assumptions (Solar)'!$S$21*'Assumptions (Solar)'!$S$3)/10^9),0)</f>
        <v>-0.007921503137</v>
      </c>
      <c r="Z1029" s="160">
        <f>IF($U$902&gt;0,IPMT('Assumptions (Solar)'!$V$10,Model!AB$1,'Assumptions (Solar)'!$V$13,'Assumptions (Solar)'!$V$8*Model!$U$902*('Assumptions (Solar)'!$S$20*'Assumptions (Solar)'!$S$2+'Assumptions (Solar)'!$S$21*'Assumptions (Solar)'!$S$3)/10^9),0)</f>
        <v>-0.006841680377</v>
      </c>
      <c r="AA1029" s="160">
        <f>IF($U$902&gt;0,IPMT('Assumptions (Solar)'!$V$10,Model!AC$1,'Assumptions (Solar)'!$V$13,'Assumptions (Solar)'!$V$8*Model!$U$902*('Assumptions (Solar)'!$S$20*'Assumptions (Solar)'!$S$2+'Assumptions (Solar)'!$S$21*'Assumptions (Solar)'!$S$3)/10^9),0)</f>
        <v>-0.005675471797</v>
      </c>
      <c r="AB1029" s="160">
        <f>IF($U$902&gt;0,IPMT('Assumptions (Solar)'!$V$10,Model!AD$1,'Assumptions (Solar)'!$V$13,'Assumptions (Solar)'!$V$8*Model!$U$902*('Assumptions (Solar)'!$S$20*'Assumptions (Solar)'!$S$2+'Assumptions (Solar)'!$S$21*'Assumptions (Solar)'!$S$3)/10^9),0)</f>
        <v>-0.00441596653</v>
      </c>
      <c r="AC1029" s="160">
        <f>IF($U$902&gt;0,IPMT('Assumptions (Solar)'!$V$10,Model!AE$1,'Assumptions (Solar)'!$V$13,'Assumptions (Solar)'!$V$8*Model!$U$902*('Assumptions (Solar)'!$S$20*'Assumptions (Solar)'!$S$2+'Assumptions (Solar)'!$S$21*'Assumptions (Solar)'!$S$3)/10^9),0)</f>
        <v>-0.003055700842</v>
      </c>
      <c r="AD1029" s="160">
        <f>IF($U$902&gt;0,IPMT('Assumptions (Solar)'!$V$10,Model!AF$1,'Assumptions (Solar)'!$V$13,'Assumptions (Solar)'!$V$8*Model!$U$902*('Assumptions (Solar)'!$S$20*'Assumptions (Solar)'!$S$2+'Assumptions (Solar)'!$S$21*'Assumptions (Solar)'!$S$3)/10^9),0)</f>
        <v>-0.001586613899</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-12.83477416</v>
      </c>
      <c r="Y1032" s="160">
        <f>IF($X$902&gt;0,IPMT('Assumptions (Solar)'!$V$10,Model!X$1,'Assumptions (Solar)'!$V$13,'Assumptions (Solar)'!$V$8*Model!$X$902*('Assumptions (Solar)'!$V$20*'Assumptions (Solar)'!$V$2+'Assumptions (Solar)'!$V$21*'Assumptions (Solar)'!$V$3)/10^9),0)</f>
        <v>-11.94879627</v>
      </c>
      <c r="Z1032" s="160">
        <f>IF($X$902&gt;0,IPMT('Assumptions (Solar)'!$V$10,Model!Y$1,'Assumptions (Solar)'!$V$13,'Assumptions (Solar)'!$V$8*Model!$X$902*('Assumptions (Solar)'!$V$20*'Assumptions (Solar)'!$V$2+'Assumptions (Solar)'!$V$21*'Assumptions (Solar)'!$V$3)/10^9),0)</f>
        <v>-10.99194014</v>
      </c>
      <c r="AA1032" s="160">
        <f>IF($X$902&gt;0,IPMT('Assumptions (Solar)'!$V$10,Model!Z$1,'Assumptions (Solar)'!$V$13,'Assumptions (Solar)'!$V$8*Model!$X$902*('Assumptions (Solar)'!$V$20*'Assumptions (Solar)'!$V$2+'Assumptions (Solar)'!$V$21*'Assumptions (Solar)'!$V$3)/10^9),0)</f>
        <v>-9.958535515</v>
      </c>
      <c r="AB1032" s="160">
        <f>IF($X$902&gt;0,IPMT('Assumptions (Solar)'!$V$10,Model!AA$1,'Assumptions (Solar)'!$V$13,'Assumptions (Solar)'!$V$8*Model!$X$902*('Assumptions (Solar)'!$V$20*'Assumptions (Solar)'!$V$2+'Assumptions (Solar)'!$V$21*'Assumptions (Solar)'!$V$3)/10^9),0)</f>
        <v>-8.842458525</v>
      </c>
      <c r="AC1032" s="160">
        <f>IF($X$902&gt;0,IPMT('Assumptions (Solar)'!$V$10,Model!AB$1,'Assumptions (Solar)'!$V$13,'Assumptions (Solar)'!$V$8*Model!$X$902*('Assumptions (Solar)'!$V$20*'Assumptions (Solar)'!$V$2+'Assumptions (Solar)'!$V$21*'Assumptions (Solar)'!$V$3)/10^9),0)</f>
        <v>-7.637095376</v>
      </c>
      <c r="AD1032" s="160">
        <f>IF($X$902&gt;0,IPMT('Assumptions (Solar)'!$V$10,Model!AC$1,'Assumptions (Solar)'!$V$13,'Assumptions (Solar)'!$V$8*Model!$X$902*('Assumptions (Solar)'!$V$20*'Assumptions (Solar)'!$V$2+'Assumptions (Solar)'!$V$21*'Assumptions (Solar)'!$V$3)/10^9),0)</f>
        <v>-6.335303175</v>
      </c>
      <c r="AE1032" s="160">
        <f>IF($X$902&gt;0,IPMT('Assumptions (Solar)'!$V$10,Model!AD$1,'Assumptions (Solar)'!$V$13,'Assumptions (Solar)'!$V$8*Model!$X$902*('Assumptions (Solar)'!$V$20*'Assumptions (Solar)'!$V$2+'Assumptions (Solar)'!$V$21*'Assumptions (Solar)'!$V$3)/10^9),0)</f>
        <v>-4.929367598</v>
      </c>
      <c r="AF1032" s="160">
        <f>IF($X$902&gt;0,IPMT('Assumptions (Solar)'!$V$10,Model!AE$1,'Assumptions (Solar)'!$V$13,'Assumptions (Solar)'!$V$8*Model!$X$902*('Assumptions (Solar)'!$V$20*'Assumptions (Solar)'!$V$2+'Assumptions (Solar)'!$V$21*'Assumptions (Solar)'!$V$3)/10^9),0)</f>
        <v>-3.410957175</v>
      </c>
      <c r="AG1032" s="160">
        <f>IF($X$902&gt;0,IPMT('Assumptions (Solar)'!$V$10,Model!AF$1,'Assumptions (Solar)'!$V$13,'Assumptions (Solar)'!$V$8*Model!$X$902*('Assumptions (Solar)'!$V$20*'Assumptions (Solar)'!$V$2+'Assumptions (Solar)'!$V$21*'Assumptions (Solar)'!$V$3)/10^9),0)</f>
        <v>-1.771073918</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-8.966327349</v>
      </c>
      <c r="Z1033" s="160">
        <f>IF($Y$902&gt;0,IPMT('Assumptions (Solar)'!$V$10,Model!X$1,'Assumptions (Solar)'!$V$13,'Assumptions (Solar)'!$V$8*Model!$Y$902*('Assumptions (Solar)'!$W$20*'Assumptions (Solar)'!$W$2+'Assumptions (Solar)'!$W$21*'Assumptions (Solar)'!$W$3)/10^9),0)</f>
        <v>-8.347386357</v>
      </c>
      <c r="AA1033" s="160">
        <f>IF($Y$902&gt;0,IPMT('Assumptions (Solar)'!$V$10,Model!Y$1,'Assumptions (Solar)'!$V$13,'Assumptions (Solar)'!$V$8*Model!$Y$902*('Assumptions (Solar)'!$W$20*'Assumptions (Solar)'!$W$2+'Assumptions (Solar)'!$W$21*'Assumptions (Solar)'!$W$3)/10^9),0)</f>
        <v>-7.678930085</v>
      </c>
      <c r="AB1033" s="160">
        <f>IF($Y$902&gt;0,IPMT('Assumptions (Solar)'!$V$10,Model!Z$1,'Assumptions (Solar)'!$V$13,'Assumptions (Solar)'!$V$8*Model!$Y$902*('Assumptions (Solar)'!$W$20*'Assumptions (Solar)'!$W$2+'Assumptions (Solar)'!$W$21*'Assumptions (Solar)'!$W$3)/10^9),0)</f>
        <v>-6.956997311</v>
      </c>
      <c r="AC1033" s="160">
        <f>IF($Y$902&gt;0,IPMT('Assumptions (Solar)'!$V$10,Model!AA$1,'Assumptions (Solar)'!$V$13,'Assumptions (Solar)'!$V$8*Model!$Y$902*('Assumptions (Solar)'!$W$20*'Assumptions (Solar)'!$W$2+'Assumptions (Solar)'!$W$21*'Assumptions (Solar)'!$W$3)/10^9),0)</f>
        <v>-6.177309916</v>
      </c>
      <c r="AD1033" s="160">
        <f>IF($Y$902&gt;0,IPMT('Assumptions (Solar)'!$V$10,Model!AB$1,'Assumptions (Solar)'!$V$13,'Assumptions (Solar)'!$V$8*Model!$Y$902*('Assumptions (Solar)'!$W$20*'Assumptions (Solar)'!$W$2+'Assumptions (Solar)'!$W$21*'Assumptions (Solar)'!$W$3)/10^9),0)</f>
        <v>-5.335247529</v>
      </c>
      <c r="AE1033" s="160">
        <f>IF($Y$902&gt;0,IPMT('Assumptions (Solar)'!$V$10,Model!AC$1,'Assumptions (Solar)'!$V$13,'Assumptions (Solar)'!$V$8*Model!$Y$902*('Assumptions (Solar)'!$W$20*'Assumptions (Solar)'!$W$2+'Assumptions (Solar)'!$W$21*'Assumptions (Solar)'!$W$3)/10^9),0)</f>
        <v>-4.425820151</v>
      </c>
      <c r="AF1033" s="160">
        <f>IF($Y$902&gt;0,IPMT('Assumptions (Solar)'!$V$10,Model!AD$1,'Assumptions (Solar)'!$V$13,'Assumptions (Solar)'!$V$8*Model!$Y$902*('Assumptions (Solar)'!$W$20*'Assumptions (Solar)'!$W$2+'Assumptions (Solar)'!$W$21*'Assumptions (Solar)'!$W$3)/10^9),0)</f>
        <v>-3.443638583</v>
      </c>
      <c r="AG1033" s="160">
        <f>IF($Y$902&gt;0,IPMT('Assumptions (Solar)'!$V$10,Model!AE$1,'Assumptions (Solar)'!$V$13,'Assumptions (Solar)'!$V$8*Model!$Y$902*('Assumptions (Solar)'!$W$20*'Assumptions (Solar)'!$W$2+'Assumptions (Solar)'!$W$21*'Assumptions (Solar)'!$W$3)/10^9),0)</f>
        <v>-2.382882489</v>
      </c>
      <c r="AH1033" s="160">
        <f>IF($Y$902&gt;0,IPMT('Assumptions (Solar)'!$V$10,Model!AF$1,'Assumptions (Solar)'!$V$13,'Assumptions (Solar)'!$V$8*Model!$Y$902*('Assumptions (Solar)'!$W$20*'Assumptions (Solar)'!$W$2+'Assumptions (Solar)'!$W$21*'Assumptions (Solar)'!$W$3)/10^9),0)</f>
        <v>-1.237265908</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-8.776162829</v>
      </c>
      <c r="AA1034" s="160">
        <f>IF($Z$902&gt;0,IPMT('Assumptions (Solar)'!$V$10,Model!X$1,'Assumptions (Solar)'!$V$13,'Assumptions (Solar)'!$V$8*Model!$Z$902*('Assumptions (Solar)'!$X$20*'Assumptions (Solar)'!$X$2+'Assumptions (Solar)'!$X$21*'Assumptions (Solar)'!$X$3)/10^9),0)</f>
        <v>-8.170348796</v>
      </c>
      <c r="AB1034" s="160">
        <f>IF($Z$902&gt;0,IPMT('Assumptions (Solar)'!$V$10,Model!Y$1,'Assumptions (Solar)'!$V$13,'Assumptions (Solar)'!$V$8*Model!$Z$902*('Assumptions (Solar)'!$X$20*'Assumptions (Solar)'!$X$2+'Assumptions (Solar)'!$X$21*'Assumptions (Solar)'!$X$3)/10^9),0)</f>
        <v>-7.516069641</v>
      </c>
      <c r="AC1034" s="160">
        <f>IF($Z$902&gt;0,IPMT('Assumptions (Solar)'!$V$10,Model!Z$1,'Assumptions (Solar)'!$V$13,'Assumptions (Solar)'!$V$8*Model!$Z$902*('Assumptions (Solar)'!$X$20*'Assumptions (Solar)'!$X$2+'Assumptions (Solar)'!$X$21*'Assumptions (Solar)'!$X$3)/10^9),0)</f>
        <v>-6.809448153</v>
      </c>
      <c r="AD1034" s="160">
        <f>IF($Z$902&gt;0,IPMT('Assumptions (Solar)'!$V$10,Model!AA$1,'Assumptions (Solar)'!$V$13,'Assumptions (Solar)'!$V$8*Model!$Z$902*('Assumptions (Solar)'!$X$20*'Assumptions (Solar)'!$X$2+'Assumptions (Solar)'!$X$21*'Assumptions (Solar)'!$X$3)/10^9),0)</f>
        <v>-6.046296946</v>
      </c>
      <c r="AE1034" s="160">
        <f>IF($Z$902&gt;0,IPMT('Assumptions (Solar)'!$V$10,Model!AB$1,'Assumptions (Solar)'!$V$13,'Assumptions (Solar)'!$V$8*Model!$Z$902*('Assumptions (Solar)'!$X$20*'Assumptions (Solar)'!$X$2+'Assumptions (Solar)'!$X$21*'Assumptions (Solar)'!$X$3)/10^9),0)</f>
        <v>-5.222093642</v>
      </c>
      <c r="AF1034" s="160">
        <f>IF($Z$902&gt;0,IPMT('Assumptions (Solar)'!$V$10,Model!AC$1,'Assumptions (Solar)'!$V$13,'Assumptions (Solar)'!$V$8*Model!$Z$902*('Assumptions (Solar)'!$X$20*'Assumptions (Solar)'!$X$2+'Assumptions (Solar)'!$X$21*'Assumptions (Solar)'!$X$3)/10^9),0)</f>
        <v>-4.331954075</v>
      </c>
      <c r="AG1034" s="160">
        <f>IF($Z$902&gt;0,IPMT('Assumptions (Solar)'!$V$10,Model!AD$1,'Assumptions (Solar)'!$V$13,'Assumptions (Solar)'!$V$8*Model!$Z$902*('Assumptions (Solar)'!$X$20*'Assumptions (Solar)'!$X$2+'Assumptions (Solar)'!$X$21*'Assumptions (Solar)'!$X$3)/10^9),0)</f>
        <v>-3.370603342</v>
      </c>
      <c r="AH1034" s="160">
        <f>IF($Z$902&gt;0,IPMT('Assumptions (Solar)'!$V$10,Model!AE$1,'Assumptions (Solar)'!$V$13,'Assumptions (Solar)'!$V$8*Model!$Z$902*('Assumptions (Solar)'!$X$20*'Assumptions (Solar)'!$X$2+'Assumptions (Solar)'!$X$21*'Assumptions (Solar)'!$X$3)/10^9),0)</f>
        <v>-2.33234455</v>
      </c>
      <c r="AI1034" s="160">
        <f>IF($Z$902&gt;0,IPMT('Assumptions (Solar)'!$V$10,Model!AF$1,'Assumptions (Solar)'!$V$13,'Assumptions (Solar)'!$V$8*Model!$Z$902*('Assumptions (Solar)'!$X$20*'Assumptions (Solar)'!$X$2+'Assumptions (Solar)'!$X$21*'Assumptions (Solar)'!$X$3)/10^9),0)</f>
        <v>-1.211025055</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-8.575165894</v>
      </c>
      <c r="AB1035" s="160">
        <f>IF($AA$902&gt;0,IPMT('Assumptions (Solar)'!$V$10,Model!X$1,'Assumptions (Solar)'!$V$13,'Assumptions (Solar)'!$V$8*Model!$AA$902*('Assumptions (Solar)'!$Y$20*'Assumptions (Solar)'!$Y$2+'Assumptions (Solar)'!$Y$21*'Assumptions (Solar)'!$Y$3)/10^9),0)</f>
        <v>-7.983226577</v>
      </c>
      <c r="AC1035" s="160">
        <f>IF($AA$902&gt;0,IPMT('Assumptions (Solar)'!$V$10,Model!Y$1,'Assumptions (Solar)'!$V$13,'Assumptions (Solar)'!$V$8*Model!$AA$902*('Assumptions (Solar)'!$Y$20*'Assumptions (Solar)'!$Y$2+'Assumptions (Solar)'!$Y$21*'Assumptions (Solar)'!$Y$3)/10^9),0)</f>
        <v>-7.343932114</v>
      </c>
      <c r="AD1035" s="160">
        <f>IF($AA$902&gt;0,IPMT('Assumptions (Solar)'!$V$10,Model!Z$1,'Assumptions (Solar)'!$V$13,'Assumptions (Solar)'!$V$8*Model!$AA$902*('Assumptions (Solar)'!$Y$20*'Assumptions (Solar)'!$Y$2+'Assumptions (Solar)'!$Y$21*'Assumptions (Solar)'!$Y$3)/10^9),0)</f>
        <v>-6.653494095</v>
      </c>
      <c r="AE1035" s="160">
        <f>IF($AA$902&gt;0,IPMT('Assumptions (Solar)'!$V$10,Model!AA$1,'Assumptions (Solar)'!$V$13,'Assumptions (Solar)'!$V$8*Model!$AA$902*('Assumptions (Solar)'!$Y$20*'Assumptions (Solar)'!$Y$2+'Assumptions (Solar)'!$Y$21*'Assumptions (Solar)'!$Y$3)/10^9),0)</f>
        <v>-5.907821034</v>
      </c>
      <c r="AF1035" s="160">
        <f>IF($AA$902&gt;0,IPMT('Assumptions (Solar)'!$V$10,Model!AB$1,'Assumptions (Solar)'!$V$13,'Assumptions (Solar)'!$V$8*Model!$AA$902*('Assumptions (Solar)'!$Y$20*'Assumptions (Solar)'!$Y$2+'Assumptions (Solar)'!$Y$21*'Assumptions (Solar)'!$Y$3)/10^9),0)</f>
        <v>-5.102494128</v>
      </c>
      <c r="AG1035" s="160">
        <f>IF($AA$902&gt;0,IPMT('Assumptions (Solar)'!$V$10,Model!AC$1,'Assumptions (Solar)'!$V$13,'Assumptions (Solar)'!$V$8*Model!$AA$902*('Assumptions (Solar)'!$Y$20*'Assumptions (Solar)'!$Y$2+'Assumptions (Solar)'!$Y$21*'Assumptions (Solar)'!$Y$3)/10^9),0)</f>
        <v>-4.232741069</v>
      </c>
      <c r="AH1035" s="160">
        <f>IF($AA$902&gt;0,IPMT('Assumptions (Solar)'!$V$10,Model!AD$1,'Assumptions (Solar)'!$V$13,'Assumptions (Solar)'!$V$8*Model!$AA$902*('Assumptions (Solar)'!$Y$20*'Assumptions (Solar)'!$Y$2+'Assumptions (Solar)'!$Y$21*'Assumptions (Solar)'!$Y$3)/10^9),0)</f>
        <v>-3.293407766</v>
      </c>
      <c r="AI1035" s="160">
        <f>IF($AA$902&gt;0,IPMT('Assumptions (Solar)'!$V$10,Model!AE$1,'Assumptions (Solar)'!$V$13,'Assumptions (Solar)'!$V$8*Model!$AA$902*('Assumptions (Solar)'!$Y$20*'Assumptions (Solar)'!$Y$2+'Assumptions (Solar)'!$Y$21*'Assumptions (Solar)'!$Y$3)/10^9),0)</f>
        <v>-2.278927799</v>
      </c>
      <c r="AJ1035" s="160">
        <f>IF($AA$902&gt;0,IPMT('Assumptions (Solar)'!$V$10,Model!AF$1,'Assumptions (Solar)'!$V$13,'Assumptions (Solar)'!$V$8*Model!$AA$902*('Assumptions (Solar)'!$Y$20*'Assumptions (Solar)'!$Y$2+'Assumptions (Solar)'!$Y$21*'Assumptions (Solar)'!$Y$3)/10^9),0)</f>
        <v>-1.183289434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-8.370283808</v>
      </c>
      <c r="AC1036" s="160">
        <f>IF($AB$902&gt;0,IPMT('Assumptions (Solar)'!$V$10,Model!X$1,'Assumptions (Solar)'!$V$13,'Assumptions (Solar)'!$V$8*Model!$AB$902*('Assumptions (Solar)'!$Z$20*'Assumptions (Solar)'!$Z$2+'Assumptions (Solar)'!$Z$21*'Assumptions (Solar)'!$Z$3)/10^9),0)</f>
        <v>-7.792487396</v>
      </c>
      <c r="AD1036" s="160">
        <f>IF($AB$902&gt;0,IPMT('Assumptions (Solar)'!$V$10,Model!Y$1,'Assumptions (Solar)'!$V$13,'Assumptions (Solar)'!$V$8*Model!$AB$902*('Assumptions (Solar)'!$Z$20*'Assumptions (Solar)'!$Z$2+'Assumptions (Solar)'!$Z$21*'Assumptions (Solar)'!$Z$3)/10^9),0)</f>
        <v>-7.168467272</v>
      </c>
      <c r="AE1036" s="160">
        <f>IF($AB$902&gt;0,IPMT('Assumptions (Solar)'!$V$10,Model!Z$1,'Assumptions (Solar)'!$V$13,'Assumptions (Solar)'!$V$8*Model!$AB$902*('Assumptions (Solar)'!$Z$20*'Assumptions (Solar)'!$Z$2+'Assumptions (Solar)'!$Z$21*'Assumptions (Solar)'!$Z$3)/10^9),0)</f>
        <v>-6.494525537</v>
      </c>
      <c r="AF1036" s="160">
        <f>IF($AB$902&gt;0,IPMT('Assumptions (Solar)'!$V$10,Model!AA$1,'Assumptions (Solar)'!$V$13,'Assumptions (Solar)'!$V$8*Model!$AB$902*('Assumptions (Solar)'!$Z$20*'Assumptions (Solar)'!$Z$2+'Assumptions (Solar)'!$Z$21*'Assumptions (Solar)'!$Z$3)/10^9),0)</f>
        <v>-5.766668464</v>
      </c>
      <c r="AG1036" s="160">
        <f>IF($AB$902&gt;0,IPMT('Assumptions (Solar)'!$V$10,Model!AB$1,'Assumptions (Solar)'!$V$13,'Assumptions (Solar)'!$V$8*Model!$AB$902*('Assumptions (Solar)'!$Z$20*'Assumptions (Solar)'!$Z$2+'Assumptions (Solar)'!$Z$21*'Assumptions (Solar)'!$Z$3)/10^9),0)</f>
        <v>-4.980582825</v>
      </c>
      <c r="AH1036" s="160">
        <f>IF($AB$902&gt;0,IPMT('Assumptions (Solar)'!$V$10,Model!AC$1,'Assumptions (Solar)'!$V$13,'Assumptions (Solar)'!$V$8*Model!$AB$902*('Assumptions (Solar)'!$Z$20*'Assumptions (Solar)'!$Z$2+'Assumptions (Solar)'!$Z$21*'Assumptions (Solar)'!$Z$3)/10^9),0)</f>
        <v>-4.131610335</v>
      </c>
      <c r="AI1036" s="160">
        <f>IF($AB$902&gt;0,IPMT('Assumptions (Solar)'!$V$10,Model!AD$1,'Assumptions (Solar)'!$V$13,'Assumptions (Solar)'!$V$8*Model!$AB$902*('Assumptions (Solar)'!$Z$20*'Assumptions (Solar)'!$Z$2+'Assumptions (Solar)'!$Z$21*'Assumptions (Solar)'!$Z$3)/10^9),0)</f>
        <v>-3.214720046</v>
      </c>
      <c r="AJ1036" s="160">
        <f>IF($AB$902&gt;0,IPMT('Assumptions (Solar)'!$V$10,Model!AE$1,'Assumptions (Solar)'!$V$13,'Assumptions (Solar)'!$V$8*Model!$AB$902*('Assumptions (Solar)'!$Z$20*'Assumptions (Solar)'!$Z$2+'Assumptions (Solar)'!$Z$21*'Assumptions (Solar)'!$Z$3)/10^9),0)</f>
        <v>-2.224478534</v>
      </c>
      <c r="AK1036" s="160">
        <f>IF($AB$902&gt;0,IPMT('Assumptions (Solar)'!$V$10,Model!AF$1,'Assumptions (Solar)'!$V$13,'Assumptions (Solar)'!$V$8*Model!$AB$902*('Assumptions (Solar)'!$Z$20*'Assumptions (Solar)'!$Z$2+'Assumptions (Solar)'!$Z$21*'Assumptions (Solar)'!$Z$3)/10^9),0)</f>
        <v>-1.1550177</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-8.146704021</v>
      </c>
      <c r="AD1037" s="160">
        <f>IF($AC$902&gt;0,IPMT('Assumptions (Solar)'!$V$10,Model!X$1,'Assumptions (Solar)'!$V$13,'Assumptions (Solar)'!$V$8*Model!$AC$902*('Assumptions (Solar)'!$AA$20*'Assumptions (Solar)'!$AA$2+'Assumptions (Solar)'!$AA$21*'Assumptions (Solar)'!$AA$3)/10^9),0)</f>
        <v>-7.584341208</v>
      </c>
      <c r="AE1037" s="160">
        <f>IF($AC$902&gt;0,IPMT('Assumptions (Solar)'!$V$10,Model!Y$1,'Assumptions (Solar)'!$V$13,'Assumptions (Solar)'!$V$8*Model!$AC$902*('Assumptions (Solar)'!$AA$20*'Assumptions (Solar)'!$AA$2+'Assumptions (Solar)'!$AA$21*'Assumptions (Solar)'!$AA$3)/10^9),0)</f>
        <v>-6.976989369</v>
      </c>
      <c r="AF1037" s="160">
        <f>IF($AC$902&gt;0,IPMT('Assumptions (Solar)'!$V$10,Model!Z$1,'Assumptions (Solar)'!$V$13,'Assumptions (Solar)'!$V$8*Model!$AC$902*('Assumptions (Solar)'!$AA$20*'Assumptions (Solar)'!$AA$2+'Assumptions (Solar)'!$AA$21*'Assumptions (Solar)'!$AA$3)/10^9),0)</f>
        <v>-6.321049384</v>
      </c>
      <c r="AG1037" s="160">
        <f>IF($AC$902&gt;0,IPMT('Assumptions (Solar)'!$V$10,Model!AA$1,'Assumptions (Solar)'!$V$13,'Assumptions (Solar)'!$V$8*Model!$AC$902*('Assumptions (Solar)'!$AA$20*'Assumptions (Solar)'!$AA$2+'Assumptions (Solar)'!$AA$21*'Assumptions (Solar)'!$AA$3)/10^9),0)</f>
        <v>-5.6126342</v>
      </c>
      <c r="AH1037" s="160">
        <f>IF($AC$902&gt;0,IPMT('Assumptions (Solar)'!$V$10,Model!AB$1,'Assumptions (Solar)'!$V$13,'Assumptions (Solar)'!$V$8*Model!$AC$902*('Assumptions (Solar)'!$AA$20*'Assumptions (Solar)'!$AA$2+'Assumptions (Solar)'!$AA$21*'Assumptions (Solar)'!$AA$3)/10^9),0)</f>
        <v>-4.847545801</v>
      </c>
      <c r="AI1037" s="160">
        <f>IF($AC$902&gt;0,IPMT('Assumptions (Solar)'!$V$10,Model!AC$1,'Assumptions (Solar)'!$V$13,'Assumptions (Solar)'!$V$8*Model!$AC$902*('Assumptions (Solar)'!$AA$20*'Assumptions (Solar)'!$AA$2+'Assumptions (Solar)'!$AA$21*'Assumptions (Solar)'!$AA$3)/10^9),0)</f>
        <v>-4.021250331</v>
      </c>
      <c r="AJ1037" s="160">
        <f>IF($AC$902&gt;0,IPMT('Assumptions (Solar)'!$V$10,Model!AD$1,'Assumptions (Solar)'!$V$13,'Assumptions (Solar)'!$V$8*Model!$AC$902*('Assumptions (Solar)'!$AA$20*'Assumptions (Solar)'!$AA$2+'Assumptions (Solar)'!$AA$21*'Assumptions (Solar)'!$AA$3)/10^9),0)</f>
        <v>-3.128851222</v>
      </c>
      <c r="AK1037" s="160">
        <f>IF($AC$902&gt;0,IPMT('Assumptions (Solar)'!$V$10,Model!AE$1,'Assumptions (Solar)'!$V$13,'Assumptions (Solar)'!$V$8*Model!$AC$902*('Assumptions (Solar)'!$AA$20*'Assumptions (Solar)'!$AA$2+'Assumptions (Solar)'!$AA$21*'Assumptions (Solar)'!$AA$3)/10^9),0)</f>
        <v>-2.165060185</v>
      </c>
      <c r="AL1037" s="160">
        <f>IF($AC$902&gt;0,IPMT('Assumptions (Solar)'!$V$10,Model!AF$1,'Assumptions (Solar)'!$V$13,'Assumptions (Solar)'!$V$8*Model!$AC$902*('Assumptions (Solar)'!$AA$20*'Assumptions (Solar)'!$AA$2+'Assumptions (Solar)'!$AA$21*'Assumptions (Solar)'!$AA$3)/10^9),0)</f>
        <v>-1.124165866</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-7.911214878</v>
      </c>
      <c r="AE1038" s="160">
        <f>IF($AD$902&gt;0,IPMT('Assumptions (Solar)'!$V$10,Model!X$1,'Assumptions (Solar)'!$V$13,'Assumptions (Solar)'!$V$8*Model!$AD$902*('Assumptions (Solar)'!$AB$20*'Assumptions (Solar)'!$AB$2+'Assumptions (Solar)'!$AB$21*'Assumptions (Solar)'!$AB$3)/10^9),0)</f>
        <v>-7.36510776</v>
      </c>
      <c r="AF1038" s="160">
        <f>IF($AD$902&gt;0,IPMT('Assumptions (Solar)'!$V$10,Model!Y$1,'Assumptions (Solar)'!$V$13,'Assumptions (Solar)'!$V$8*Model!$AD$902*('Assumptions (Solar)'!$AB$20*'Assumptions (Solar)'!$AB$2+'Assumptions (Solar)'!$AB$21*'Assumptions (Solar)'!$AB$3)/10^9),0)</f>
        <v>-6.775312073</v>
      </c>
      <c r="AG1038" s="160">
        <f>IF($AD$902&gt;0,IPMT('Assumptions (Solar)'!$V$10,Model!Z$1,'Assumptions (Solar)'!$V$13,'Assumptions (Solar)'!$V$8*Model!$AD$902*('Assumptions (Solar)'!$AB$20*'Assumptions (Solar)'!$AB$2+'Assumptions (Solar)'!$AB$21*'Assumptions (Solar)'!$AB$3)/10^9),0)</f>
        <v>-6.13833273</v>
      </c>
      <c r="AH1038" s="160">
        <f>IF($AD$902&gt;0,IPMT('Assumptions (Solar)'!$V$10,Model!AA$1,'Assumptions (Solar)'!$V$13,'Assumptions (Solar)'!$V$8*Model!$AD$902*('Assumptions (Solar)'!$AB$20*'Assumptions (Solar)'!$AB$2+'Assumptions (Solar)'!$AB$21*'Assumptions (Solar)'!$AB$3)/10^9),0)</f>
        <v>-5.450395041</v>
      </c>
      <c r="AI1038" s="160">
        <f>IF($AD$902&gt;0,IPMT('Assumptions (Solar)'!$V$10,Model!AB$1,'Assumptions (Solar)'!$V$13,'Assumptions (Solar)'!$V$8*Model!$AD$902*('Assumptions (Solar)'!$AB$20*'Assumptions (Solar)'!$AB$2+'Assumptions (Solar)'!$AB$21*'Assumptions (Solar)'!$AB$3)/10^9),0)</f>
        <v>-4.707422335</v>
      </c>
      <c r="AJ1038" s="160">
        <f>IF($AD$902&gt;0,IPMT('Assumptions (Solar)'!$V$10,Model!AC$1,'Assumptions (Solar)'!$V$13,'Assumptions (Solar)'!$V$8*Model!$AD$902*('Assumptions (Solar)'!$AB$20*'Assumptions (Solar)'!$AB$2+'Assumptions (Solar)'!$AB$21*'Assumptions (Solar)'!$AB$3)/10^9),0)</f>
        <v>-3.905011814</v>
      </c>
      <c r="AK1038" s="160">
        <f>IF($AD$902&gt;0,IPMT('Assumptions (Solar)'!$V$10,Model!AD$1,'Assumptions (Solar)'!$V$13,'Assumptions (Solar)'!$V$8*Model!$AD$902*('Assumptions (Solar)'!$AB$20*'Assumptions (Solar)'!$AB$2+'Assumptions (Solar)'!$AB$21*'Assumptions (Solar)'!$AB$3)/10^9),0)</f>
        <v>-3.038408451</v>
      </c>
      <c r="AL1038" s="160">
        <f>IF($AD$902&gt;0,IPMT('Assumptions (Solar)'!$V$10,Model!AE$1,'Assumptions (Solar)'!$V$13,'Assumptions (Solar)'!$V$8*Model!$AD$902*('Assumptions (Solar)'!$AB$20*'Assumptions (Solar)'!$AB$2+'Assumptions (Solar)'!$AB$21*'Assumptions (Solar)'!$AB$3)/10^9),0)</f>
        <v>-2.102476819</v>
      </c>
      <c r="AM1038" s="160">
        <f>IF($AD$902&gt;0,IPMT('Assumptions (Solar)'!$V$10,Model!AF$1,'Assumptions (Solar)'!$V$13,'Assumptions (Solar)'!$V$8*Model!$AD$902*('Assumptions (Solar)'!$AB$20*'Assumptions (Solar)'!$AB$2+'Assumptions (Solar)'!$AB$21*'Assumptions (Solar)'!$AB$3)/10^9),0)</f>
        <v>-1.091670656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-7.67116983</v>
      </c>
      <c r="AF1039" s="160">
        <f>IF($AE$902&gt;0,IPMT('Assumptions (Solar)'!$V$10,Model!X$1,'Assumptions (Solar)'!$V$13,'Assumptions (Solar)'!$V$8*Model!$AE$902*('Assumptions (Solar)'!$AC$20*'Assumptions (Solar)'!$AC$2+'Assumptions (Solar)'!$AC$21*'Assumptions (Solar)'!$AC$3)/10^9),0)</f>
        <v>-7.141632899</v>
      </c>
      <c r="AG1039" s="160">
        <f>IF($AE$902&gt;0,IPMT('Assumptions (Solar)'!$V$10,Model!Y$1,'Assumptions (Solar)'!$V$13,'Assumptions (Solar)'!$V$8*Model!$AE$902*('Assumptions (Solar)'!$AC$20*'Assumptions (Solar)'!$AC$2+'Assumptions (Solar)'!$AC$21*'Assumptions (Solar)'!$AC$3)/10^9),0)</f>
        <v>-6.569733014</v>
      </c>
      <c r="AH1039" s="160">
        <f>IF($AE$902&gt;0,IPMT('Assumptions (Solar)'!$V$10,Model!Z$1,'Assumptions (Solar)'!$V$13,'Assumptions (Solar)'!$V$8*Model!$AE$902*('Assumptions (Solar)'!$AC$20*'Assumptions (Solar)'!$AC$2+'Assumptions (Solar)'!$AC$21*'Assumptions (Solar)'!$AC$3)/10^9),0)</f>
        <v>-5.952081137</v>
      </c>
      <c r="AI1039" s="160">
        <f>IF($AE$902&gt;0,IPMT('Assumptions (Solar)'!$V$10,Model!AA$1,'Assumptions (Solar)'!$V$13,'Assumptions (Solar)'!$V$8*Model!$AE$902*('Assumptions (Solar)'!$AC$20*'Assumptions (Solar)'!$AC$2+'Assumptions (Solar)'!$AC$21*'Assumptions (Solar)'!$AC$3)/10^9),0)</f>
        <v>-5.285017111</v>
      </c>
      <c r="AJ1039" s="160">
        <f>IF($AE$902&gt;0,IPMT('Assumptions (Solar)'!$V$10,Model!AB$1,'Assumptions (Solar)'!$V$13,'Assumptions (Solar)'!$V$8*Model!$AE$902*('Assumptions (Solar)'!$AC$20*'Assumptions (Solar)'!$AC$2+'Assumptions (Solar)'!$AC$21*'Assumptions (Solar)'!$AC$3)/10^9),0)</f>
        <v>-4.564587962</v>
      </c>
      <c r="AK1039" s="160">
        <f>IF($AE$902&gt;0,IPMT('Assumptions (Solar)'!$V$10,Model!AC$1,'Assumptions (Solar)'!$V$13,'Assumptions (Solar)'!$V$8*Model!$AE$902*('Assumptions (Solar)'!$AC$20*'Assumptions (Solar)'!$AC$2+'Assumptions (Solar)'!$AC$21*'Assumptions (Solar)'!$AC$3)/10^9),0)</f>
        <v>-3.786524481</v>
      </c>
      <c r="AL1039" s="160">
        <f>IF($AE$902&gt;0,IPMT('Assumptions (Solar)'!$V$10,Model!AD$1,'Assumptions (Solar)'!$V$13,'Assumptions (Solar)'!$V$8*Model!$AE$902*('Assumptions (Solar)'!$AC$20*'Assumptions (Solar)'!$AC$2+'Assumptions (Solar)'!$AC$21*'Assumptions (Solar)'!$AC$3)/10^9),0)</f>
        <v>-2.946215922</v>
      </c>
      <c r="AM1039" s="160">
        <f>IF($AE$902&gt;0,IPMT('Assumptions (Solar)'!$V$10,Model!AE$1,'Assumptions (Solar)'!$V$13,'Assumptions (Solar)'!$V$8*Model!$AE$902*('Assumptions (Solar)'!$AC$20*'Assumptions (Solar)'!$AC$2+'Assumptions (Solar)'!$AC$21*'Assumptions (Solar)'!$AC$3)/10^9),0)</f>
        <v>-2.038682679</v>
      </c>
      <c r="AN1039" s="160">
        <f>IF($AE$902&gt;0,IPMT('Assumptions (Solar)'!$V$10,Model!AF$1,'Assumptions (Solar)'!$V$13,'Assumptions (Solar)'!$V$8*Model!$AE$902*('Assumptions (Solar)'!$AC$20*'Assumptions (Solar)'!$AC$2+'Assumptions (Solar)'!$AC$21*'Assumptions (Solar)'!$AC$3)/10^9),0)</f>
        <v>-1.058546775</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-7.41086381</v>
      </c>
      <c r="AG1040" s="160">
        <f>IF($AF$902&gt;0,IPMT('Assumptions (Solar)'!$V$10,Model!X$1,'Assumptions (Solar)'!$V$13,'Assumptions (Solar)'!$V$8*Model!$AF$902*('Assumptions (Solar)'!$AD$20*'Assumptions (Solar)'!$AD$2+'Assumptions (Solar)'!$AD$21*'Assumptions (Solar)'!$AD$3)/10^9),0)</f>
        <v>-6.89929567</v>
      </c>
      <c r="AH1040" s="160">
        <f>IF($AF$902&gt;0,IPMT('Assumptions (Solar)'!$V$10,Model!Y$1,'Assumptions (Solar)'!$V$13,'Assumptions (Solar)'!$V$8*Model!$AF$902*('Assumptions (Solar)'!$AD$20*'Assumptions (Solar)'!$AD$2+'Assumptions (Solar)'!$AD$21*'Assumptions (Solar)'!$AD$3)/10^9),0)</f>
        <v>-6.346802079</v>
      </c>
      <c r="AI1040" s="160">
        <f>IF($AF$902&gt;0,IPMT('Assumptions (Solar)'!$V$10,Model!Z$1,'Assumptions (Solar)'!$V$13,'Assumptions (Solar)'!$V$8*Model!$AF$902*('Assumptions (Solar)'!$AD$20*'Assumptions (Solar)'!$AD$2+'Assumptions (Solar)'!$AD$21*'Assumptions (Solar)'!$AD$3)/10^9),0)</f>
        <v>-5.750109001</v>
      </c>
      <c r="AJ1040" s="160">
        <f>IF($AF$902&gt;0,IPMT('Assumptions (Solar)'!$V$10,Model!AA$1,'Assumptions (Solar)'!$V$13,'Assumptions (Solar)'!$V$8*Model!$AF$902*('Assumptions (Solar)'!$AD$20*'Assumptions (Solar)'!$AD$2+'Assumptions (Solar)'!$AD$21*'Assumptions (Solar)'!$AD$3)/10^9),0)</f>
        <v>-5.105680477</v>
      </c>
      <c r="AK1040" s="160">
        <f>IF($AF$902&gt;0,IPMT('Assumptions (Solar)'!$V$10,Model!AB$1,'Assumptions (Solar)'!$V$13,'Assumptions (Solar)'!$V$8*Model!$AF$902*('Assumptions (Solar)'!$AD$20*'Assumptions (Solar)'!$AD$2+'Assumptions (Solar)'!$AD$21*'Assumptions (Solar)'!$AD$3)/10^9),0)</f>
        <v>-4.409697671</v>
      </c>
      <c r="AL1040" s="160">
        <f>IF($AF$902&gt;0,IPMT('Assumptions (Solar)'!$V$10,Model!AC$1,'Assumptions (Solar)'!$V$13,'Assumptions (Solar)'!$V$8*Model!$AF$902*('Assumptions (Solar)'!$AD$20*'Assumptions (Solar)'!$AD$2+'Assumptions (Solar)'!$AD$21*'Assumptions (Solar)'!$AD$3)/10^9),0)</f>
        <v>-3.65803624</v>
      </c>
      <c r="AM1040" s="160">
        <f>IF($AF$902&gt;0,IPMT('Assumptions (Solar)'!$V$10,Model!AD$1,'Assumptions (Solar)'!$V$13,'Assumptions (Solar)'!$V$8*Model!$AF$902*('Assumptions (Solar)'!$AD$20*'Assumptions (Solar)'!$AD$2+'Assumptions (Solar)'!$AD$21*'Assumptions (Solar)'!$AD$3)/10^9),0)</f>
        <v>-2.846241895</v>
      </c>
      <c r="AN1040" s="160">
        <f>IF($AF$902&gt;0,IPMT('Assumptions (Solar)'!$V$10,Model!AE$1,'Assumptions (Solar)'!$V$13,'Assumptions (Solar)'!$V$8*Model!$AF$902*('Assumptions (Solar)'!$AD$20*'Assumptions (Solar)'!$AD$2+'Assumptions (Solar)'!$AD$21*'Assumptions (Solar)'!$AD$3)/10^9),0)</f>
        <v>-1.969504002</v>
      </c>
      <c r="AO1040" s="160">
        <f>IF($AF$902&gt;0,IPMT('Assumptions (Solar)'!$V$10,Model!AF$1,'Assumptions (Solar)'!$V$13,'Assumptions (Solar)'!$V$8*Model!$AF$902*('Assumptions (Solar)'!$AD$20*'Assumptions (Solar)'!$AD$2+'Assumptions (Solar)'!$AD$21*'Assumptions (Solar)'!$AD$3)/10^9),0)</f>
        <v>-1.022627078</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-7.137481534</v>
      </c>
      <c r="AH1041" s="160">
        <f>IF($AG$902&gt;0,IPMT('Assumptions (Solar)'!$V$10,Model!X$1,'Assumptions (Solar)'!$V$13,'Assumptions (Solar)'!$V$8*Model!$AG$902*('Assumptions (Solar)'!$AE$20*'Assumptions (Solar)'!$AE$2+'Assumptions (Solar)'!$AE$21*'Assumptions (Solar)'!$AE$3)/10^9),0)</f>
        <v>-6.644784833</v>
      </c>
      <c r="AI1041" s="160">
        <f>IF($AG$902&gt;0,IPMT('Assumptions (Solar)'!$V$10,Model!Y$1,'Assumptions (Solar)'!$V$13,'Assumptions (Solar)'!$V$8*Model!$AG$902*('Assumptions (Solar)'!$AE$20*'Assumptions (Solar)'!$AE$2+'Assumptions (Solar)'!$AE$21*'Assumptions (Solar)'!$AE$3)/10^9),0)</f>
        <v>-6.112672396</v>
      </c>
      <c r="AJ1041" s="160">
        <f>IF($AG$902&gt;0,IPMT('Assumptions (Solar)'!$V$10,Model!Z$1,'Assumptions (Solar)'!$V$13,'Assumptions (Solar)'!$V$8*Model!$AG$902*('Assumptions (Solar)'!$AE$20*'Assumptions (Solar)'!$AE$2+'Assumptions (Solar)'!$AE$21*'Assumptions (Solar)'!$AE$3)/10^9),0)</f>
        <v>-5.537990964</v>
      </c>
      <c r="AK1041" s="160">
        <f>IF($AG$902&gt;0,IPMT('Assumptions (Solar)'!$V$10,Model!AA$1,'Assumptions (Solar)'!$V$13,'Assumptions (Solar)'!$V$8*Model!$AG$902*('Assumptions (Solar)'!$AE$20*'Assumptions (Solar)'!$AE$2+'Assumptions (Solar)'!$AE$21*'Assumptions (Solar)'!$AE$3)/10^9),0)</f>
        <v>-4.917335018</v>
      </c>
      <c r="AL1041" s="160">
        <f>IF($AG$902&gt;0,IPMT('Assumptions (Solar)'!$V$10,Model!AB$1,'Assumptions (Solar)'!$V$13,'Assumptions (Solar)'!$V$8*Model!$AG$902*('Assumptions (Solar)'!$AE$20*'Assumptions (Solar)'!$AE$2+'Assumptions (Solar)'!$AE$21*'Assumptions (Solar)'!$AE$3)/10^9),0)</f>
        <v>-4.247026596</v>
      </c>
      <c r="AM1041" s="160">
        <f>IF($AG$902&gt;0,IPMT('Assumptions (Solar)'!$V$10,Model!AC$1,'Assumptions (Solar)'!$V$13,'Assumptions (Solar)'!$V$8*Model!$AG$902*('Assumptions (Solar)'!$AE$20*'Assumptions (Solar)'!$AE$2+'Assumptions (Solar)'!$AE$21*'Assumptions (Solar)'!$AE$3)/10^9),0)</f>
        <v>-3.5230935</v>
      </c>
      <c r="AN1041" s="160">
        <f>IF($AG$902&gt;0,IPMT('Assumptions (Solar)'!$V$10,Model!AD$1,'Assumptions (Solar)'!$V$13,'Assumptions (Solar)'!$V$8*Model!$AG$902*('Assumptions (Solar)'!$AE$20*'Assumptions (Solar)'!$AE$2+'Assumptions (Solar)'!$AE$21*'Assumptions (Solar)'!$AE$3)/10^9),0)</f>
        <v>-2.741245756</v>
      </c>
      <c r="AO1041" s="160">
        <f>IF($AG$902&gt;0,IPMT('Assumptions (Solar)'!$V$10,Model!AE$1,'Assumptions (Solar)'!$V$13,'Assumptions (Solar)'!$V$8*Model!$AG$902*('Assumptions (Solar)'!$AE$20*'Assumptions (Solar)'!$AE$2+'Assumptions (Solar)'!$AE$21*'Assumptions (Solar)'!$AE$3)/10^9),0)</f>
        <v>-1.896850193</v>
      </c>
      <c r="AP1041" s="160">
        <f>IF($AG$902&gt;0,IPMT('Assumptions (Solar)'!$V$10,Model!AF$1,'Assumptions (Solar)'!$V$13,'Assumptions (Solar)'!$V$8*Model!$AG$902*('Assumptions (Solar)'!$AE$20*'Assumptions (Solar)'!$AE$2+'Assumptions (Solar)'!$AE$21*'Assumptions (Solar)'!$AE$3)/10^9),0)</f>
        <v>-0.9849029848</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-6.850611867</v>
      </c>
      <c r="AI1042" s="160">
        <f>IF($AH$902&gt;0,IPMT('Assumptions (Solar)'!$V$10,Model!X$1,'Assumptions (Solar)'!$V$13,'Assumptions (Solar)'!$V$8*Model!$AH$902*('Assumptions (Solar)'!$AF$20*'Assumptions (Solar)'!$AF$2+'Assumptions (Solar)'!$AF$21*'Assumptions (Solar)'!$AF$3)/10^9),0)</f>
        <v>-6.377717633</v>
      </c>
      <c r="AJ1042" s="160">
        <f>IF($AH$902&gt;0,IPMT('Assumptions (Solar)'!$V$10,Model!Y$1,'Assumptions (Solar)'!$V$13,'Assumptions (Solar)'!$V$8*Model!$AH$902*('Assumptions (Solar)'!$AF$20*'Assumptions (Solar)'!$AF$2+'Assumptions (Solar)'!$AF$21*'Assumptions (Solar)'!$AF$3)/10^9),0)</f>
        <v>-5.86699186</v>
      </c>
      <c r="AK1042" s="160">
        <f>IF($AH$902&gt;0,IPMT('Assumptions (Solar)'!$V$10,Model!Z$1,'Assumptions (Solar)'!$V$13,'Assumptions (Solar)'!$V$8*Model!$AH$902*('Assumptions (Solar)'!$AF$20*'Assumptions (Solar)'!$AF$2+'Assumptions (Solar)'!$AF$21*'Assumptions (Solar)'!$AF$3)/10^9),0)</f>
        <v>-5.315408024</v>
      </c>
      <c r="AL1042" s="160">
        <f>IF($AH$902&gt;0,IPMT('Assumptions (Solar)'!$V$10,Model!AA$1,'Assumptions (Solar)'!$V$13,'Assumptions (Solar)'!$V$8*Model!$AH$902*('Assumptions (Solar)'!$AF$20*'Assumptions (Solar)'!$AF$2+'Assumptions (Solar)'!$AF$21*'Assumptions (Solar)'!$AF$3)/10^9),0)</f>
        <v>-4.719697483</v>
      </c>
      <c r="AM1042" s="160">
        <f>IF($AH$902&gt;0,IPMT('Assumptions (Solar)'!$V$10,Model!AB$1,'Assumptions (Solar)'!$V$13,'Assumptions (Solar)'!$V$8*Model!$AH$902*('Assumptions (Solar)'!$AF$20*'Assumptions (Solar)'!$AF$2+'Assumptions (Solar)'!$AF$21*'Assumptions (Solar)'!$AF$3)/10^9),0)</f>
        <v>-4.076330097</v>
      </c>
      <c r="AN1042" s="160">
        <f>IF($AH$902&gt;0,IPMT('Assumptions (Solar)'!$V$10,Model!AC$1,'Assumptions (Solar)'!$V$13,'Assumptions (Solar)'!$V$8*Model!$AH$902*('Assumptions (Solar)'!$AF$20*'Assumptions (Solar)'!$AF$2+'Assumptions (Solar)'!$AF$21*'Assumptions (Solar)'!$AF$3)/10^9),0)</f>
        <v>-3.381493321</v>
      </c>
      <c r="AO1042" s="160">
        <f>IF($AH$902&gt;0,IPMT('Assumptions (Solar)'!$V$10,Model!AD$1,'Assumptions (Solar)'!$V$13,'Assumptions (Solar)'!$V$8*Model!$AH$902*('Assumptions (Solar)'!$AF$20*'Assumptions (Solar)'!$AF$2+'Assumptions (Solar)'!$AF$21*'Assumptions (Solar)'!$AF$3)/10^9),0)</f>
        <v>-2.631069603</v>
      </c>
      <c r="AP1042" s="160">
        <f>IF($AH$902&gt;0,IPMT('Assumptions (Solar)'!$V$10,Model!AE$1,'Assumptions (Solar)'!$V$13,'Assumptions (Solar)'!$V$8*Model!$AH$902*('Assumptions (Solar)'!$AF$20*'Assumptions (Solar)'!$AF$2+'Assumptions (Solar)'!$AF$21*'Assumptions (Solar)'!$AF$3)/10^9),0)</f>
        <v>-1.820611988</v>
      </c>
      <c r="AQ1042" s="160">
        <f>IF($AH$902&gt;0,IPMT('Assumptions (Solar)'!$V$10,Model!AF$1,'Assumptions (Solar)'!$V$13,'Assumptions (Solar)'!$V$8*Model!$AH$902*('Assumptions (Solar)'!$AF$20*'Assumptions (Solar)'!$AF$2+'Assumptions (Solar)'!$AF$21*'Assumptions (Solar)'!$AF$3)/10^9),0)</f>
        <v>-0.9453177628</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-6.925779633</v>
      </c>
      <c r="AJ1043" s="160">
        <f>IF($AI$902&gt;0,IPMT('Assumptions (Solar)'!$V$10,Model!X$1,'Assumptions (Solar)'!$V$13,'Assumptions (Solar)'!$V$8*Model!$AI$902*('Assumptions (Solar)'!$AG$20*'Assumptions (Solar)'!$AG$2+'Assumptions (Solar)'!$AG$21*'Assumptions (Solar)'!$AG$3)/10^9),0)</f>
        <v>-6.447696606</v>
      </c>
      <c r="AK1043" s="160">
        <f>IF($AI$902&gt;0,IPMT('Assumptions (Solar)'!$V$10,Model!Y$1,'Assumptions (Solar)'!$V$13,'Assumptions (Solar)'!$V$8*Model!$AI$902*('Assumptions (Solar)'!$AG$20*'Assumptions (Solar)'!$AG$2+'Assumptions (Solar)'!$AG$21*'Assumptions (Solar)'!$AG$3)/10^9),0)</f>
        <v>-5.931366937</v>
      </c>
      <c r="AL1043" s="160">
        <f>IF($AI$902&gt;0,IPMT('Assumptions (Solar)'!$V$10,Model!Z$1,'Assumptions (Solar)'!$V$13,'Assumptions (Solar)'!$V$8*Model!$AI$902*('Assumptions (Solar)'!$AG$20*'Assumptions (Solar)'!$AG$2+'Assumptions (Solar)'!$AG$21*'Assumptions (Solar)'!$AG$3)/10^9),0)</f>
        <v>-5.373730894</v>
      </c>
      <c r="AM1043" s="160">
        <f>IF($AI$902&gt;0,IPMT('Assumptions (Solar)'!$V$10,Model!AA$1,'Assumptions (Solar)'!$V$13,'Assumptions (Solar)'!$V$8*Model!$AI$902*('Assumptions (Solar)'!$AG$20*'Assumptions (Solar)'!$AG$2+'Assumptions (Solar)'!$AG$21*'Assumptions (Solar)'!$AG$3)/10^9),0)</f>
        <v>-4.771483968</v>
      </c>
      <c r="AN1043" s="160">
        <f>IF($AI$902&gt;0,IPMT('Assumptions (Solar)'!$V$10,Model!AB$1,'Assumptions (Solar)'!$V$13,'Assumptions (Solar)'!$V$8*Model!$AI$902*('Assumptions (Solar)'!$AG$20*'Assumptions (Solar)'!$AG$2+'Assumptions (Solar)'!$AG$21*'Assumptions (Solar)'!$AG$3)/10^9),0)</f>
        <v>-4.121057288</v>
      </c>
      <c r="AO1043" s="160">
        <f>IF($AI$902&gt;0,IPMT('Assumptions (Solar)'!$V$10,Model!AC$1,'Assumptions (Solar)'!$V$13,'Assumptions (Solar)'!$V$8*Model!$AI$902*('Assumptions (Solar)'!$AG$20*'Assumptions (Solar)'!$AG$2+'Assumptions (Solar)'!$AG$21*'Assumptions (Solar)'!$AG$3)/10^9),0)</f>
        <v>-3.418596474</v>
      </c>
      <c r="AP1043" s="160">
        <f>IF($AI$902&gt;0,IPMT('Assumptions (Solar)'!$V$10,Model!AD$1,'Assumptions (Solar)'!$V$13,'Assumptions (Solar)'!$V$8*Model!$AI$902*('Assumptions (Solar)'!$AG$20*'Assumptions (Solar)'!$AG$2+'Assumptions (Solar)'!$AG$21*'Assumptions (Solar)'!$AG$3)/10^9),0)</f>
        <v>-2.659938794</v>
      </c>
      <c r="AQ1043" s="160">
        <f>IF($AI$902&gt;0,IPMT('Assumptions (Solar)'!$V$10,Model!AE$1,'Assumptions (Solar)'!$V$13,'Assumptions (Solar)'!$V$8*Model!$AI$902*('Assumptions (Solar)'!$AG$20*'Assumptions (Solar)'!$AG$2+'Assumptions (Solar)'!$AG$21*'Assumptions (Solar)'!$AG$3)/10^9),0)</f>
        <v>-1.8405885</v>
      </c>
      <c r="AR1043" s="160">
        <f>IF($AI$902&gt;0,IPMT('Assumptions (Solar)'!$V$10,Model!AF$1,'Assumptions (Solar)'!$V$13,'Assumptions (Solar)'!$V$8*Model!$AI$902*('Assumptions (Solar)'!$AG$20*'Assumptions (Solar)'!$AG$2+'Assumptions (Solar)'!$AG$21*'Assumptions (Solar)'!$AG$3)/10^9),0)</f>
        <v>-0.9556901829</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-7.001272947</v>
      </c>
      <c r="AK1044" s="177">
        <f>IF($AJ$902&gt;0,IPMT('Assumptions (Solar)'!$V$10,Model!X$1,'Assumptions (Solar)'!$V$13,'Assumptions (Solar)'!$V$8*Model!$AJ$902*('Assumptions (Solar)'!$AH$20*'Assumptions (Solar)'!$AH$2+'Assumptions (Solar)'!$AH$21*'Assumptions (Solar)'!$AH$3)/10^9),0)</f>
        <v>-6.517978655</v>
      </c>
      <c r="AL1044" s="177">
        <f>IF($AJ$902&gt;0,IPMT('Assumptions (Solar)'!$V$10,Model!Y$1,'Assumptions (Solar)'!$V$13,'Assumptions (Solar)'!$V$8*Model!$AJ$902*('Assumptions (Solar)'!$AH$20*'Assumptions (Solar)'!$AH$2+'Assumptions (Solar)'!$AH$21*'Assumptions (Solar)'!$AH$3)/10^9),0)</f>
        <v>-5.99602082</v>
      </c>
      <c r="AM1044" s="177">
        <f>IF($AJ$902&gt;0,IPMT('Assumptions (Solar)'!$V$10,Model!Z$1,'Assumptions (Solar)'!$V$13,'Assumptions (Solar)'!$V$8*Model!$AJ$902*('Assumptions (Solar)'!$AH$20*'Assumptions (Solar)'!$AH$2+'Assumptions (Solar)'!$AH$21*'Assumptions (Solar)'!$AH$3)/10^9),0)</f>
        <v>-5.432306358</v>
      </c>
      <c r="AN1044" s="177">
        <f>IF($AJ$902&gt;0,IPMT('Assumptions (Solar)'!$V$10,Model!AA$1,'Assumptions (Solar)'!$V$13,'Assumptions (Solar)'!$V$8*Model!$AJ$902*('Assumptions (Solar)'!$AH$20*'Assumptions (Solar)'!$AH$2+'Assumptions (Solar)'!$AH$21*'Assumptions (Solar)'!$AH$3)/10^9),0)</f>
        <v>-4.823494739</v>
      </c>
      <c r="AO1044" s="177">
        <f>IF($AJ$902&gt;0,IPMT('Assumptions (Solar)'!$V$10,Model!AB$1,'Assumptions (Solar)'!$V$13,'Assumptions (Solar)'!$V$8*Model!$AJ$902*('Assumptions (Solar)'!$AH$20*'Assumptions (Solar)'!$AH$2+'Assumptions (Solar)'!$AH$21*'Assumptions (Solar)'!$AH$3)/10^9),0)</f>
        <v>-4.165978191</v>
      </c>
      <c r="AP1044" s="177">
        <f>IF($AJ$902&gt;0,IPMT('Assumptions (Solar)'!$V$10,Model!AC$1,'Assumptions (Solar)'!$V$13,'Assumptions (Solar)'!$V$8*Model!$AJ$902*('Assumptions (Solar)'!$AH$20*'Assumptions (Solar)'!$AH$2+'Assumptions (Solar)'!$AH$21*'Assumptions (Solar)'!$AH$3)/10^9),0)</f>
        <v>-3.455860319</v>
      </c>
      <c r="AQ1044" s="177">
        <f>IF($AJ$902&gt;0,IPMT('Assumptions (Solar)'!$V$10,Model!AD$1,'Assumptions (Solar)'!$V$13,'Assumptions (Solar)'!$V$8*Model!$AJ$902*('Assumptions (Solar)'!$AH$20*'Assumptions (Solar)'!$AH$2+'Assumptions (Solar)'!$AH$21*'Assumptions (Solar)'!$AH$3)/10^9),0)</f>
        <v>-2.688933017</v>
      </c>
      <c r="AR1044" s="177">
        <f>IF($AJ$902&gt;0,IPMT('Assumptions (Solar)'!$V$10,Model!AE$1,'Assumptions (Solar)'!$V$13,'Assumptions (Solar)'!$V$8*Model!$AJ$902*('Assumptions (Solar)'!$AH$20*'Assumptions (Solar)'!$AH$2+'Assumptions (Solar)'!$AH$21*'Assumptions (Solar)'!$AH$3)/10^9),0)</f>
        <v>-1.86065153</v>
      </c>
      <c r="AS1044" s="177">
        <f>IF($AJ$902&gt;0,IPMT('Assumptions (Solar)'!$V$10,Model!AF$1,'Assumptions (Solar)'!$V$13,'Assumptions (Solar)'!$V$8*Model!$AJ$902*('Assumptions (Solar)'!$AH$20*'Assumptions (Solar)'!$AH$2+'Assumptions (Solar)'!$AH$21*'Assumptions (Solar)'!$AH$3)/10^9),0)</f>
        <v>-0.9661075254</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-7.068392374</v>
      </c>
      <c r="AL1045" s="160">
        <f>IF($AK$902&gt;0,IPMT('Assumptions (Solar)'!$V$10,Model!X$1,'Assumptions (Solar)'!$V$13,'Assumptions (Solar)'!$V$8*Model!$AK$902*('Assumptions (Solar)'!$AI$20*'Assumptions (Solar)'!$AI$2+'Assumptions (Solar)'!$AI$21*'Assumptions (Solar)'!$AI$3)/10^9),0)</f>
        <v>-6.580464863</v>
      </c>
      <c r="AM1045" s="160">
        <f>IF($AK$902&gt;0,IPMT('Assumptions (Solar)'!$V$10,Model!Y$1,'Assumptions (Solar)'!$V$13,'Assumptions (Solar)'!$V$8*Model!$AK$902*('Assumptions (Solar)'!$AI$20*'Assumptions (Solar)'!$AI$2+'Assumptions (Solar)'!$AI$21*'Assumptions (Solar)'!$AI$3)/10^9),0)</f>
        <v>-6.05350315</v>
      </c>
      <c r="AN1045" s="160">
        <f>IF($AK$902&gt;0,IPMT('Assumptions (Solar)'!$V$10,Model!Z$1,'Assumptions (Solar)'!$V$13,'Assumptions (Solar)'!$V$8*Model!$AK$902*('Assumptions (Solar)'!$AI$20*'Assumptions (Solar)'!$AI$2+'Assumptions (Solar)'!$AI$21*'Assumptions (Solar)'!$AI$3)/10^9),0)</f>
        <v>-5.484384501</v>
      </c>
      <c r="AO1045" s="160">
        <f>IF($AK$902&gt;0,IPMT('Assumptions (Solar)'!$V$10,Model!AA$1,'Assumptions (Solar)'!$V$13,'Assumptions (Solar)'!$V$8*Model!$AK$902*('Assumptions (Solar)'!$AI$20*'Assumptions (Solar)'!$AI$2+'Assumptions (Solar)'!$AI$21*'Assumptions (Solar)'!$AI$3)/10^9),0)</f>
        <v>-4.869736359</v>
      </c>
      <c r="AP1045" s="160">
        <f>IF($AK$902&gt;0,IPMT('Assumptions (Solar)'!$V$10,Model!AB$1,'Assumptions (Solar)'!$V$13,'Assumptions (Solar)'!$V$8*Model!$AK$902*('Assumptions (Solar)'!$AI$20*'Assumptions (Solar)'!$AI$2+'Assumptions (Solar)'!$AI$21*'Assumptions (Solar)'!$AI$3)/10^9),0)</f>
        <v>-4.205916367</v>
      </c>
      <c r="AQ1045" s="160">
        <f>IF($AK$902&gt;0,IPMT('Assumptions (Solar)'!$V$10,Model!AC$1,'Assumptions (Solar)'!$V$13,'Assumptions (Solar)'!$V$8*Model!$AK$902*('Assumptions (Solar)'!$AI$20*'Assumptions (Solar)'!$AI$2+'Assumptions (Solar)'!$AI$21*'Assumptions (Solar)'!$AI$3)/10^9),0)</f>
        <v>-3.488990775</v>
      </c>
      <c r="AR1045" s="160">
        <f>IF($AK$902&gt;0,IPMT('Assumptions (Solar)'!$V$10,Model!AD$1,'Assumptions (Solar)'!$V$13,'Assumptions (Solar)'!$V$8*Model!$AK$902*('Assumptions (Solar)'!$AI$20*'Assumptions (Solar)'!$AI$2+'Assumptions (Solar)'!$AI$21*'Assumptions (Solar)'!$AI$3)/10^9),0)</f>
        <v>-2.714711135</v>
      </c>
      <c r="AS1045" s="160">
        <f>IF($AK$902&gt;0,IPMT('Assumptions (Solar)'!$V$10,Model!AE$1,'Assumptions (Solar)'!$V$13,'Assumptions (Solar)'!$V$8*Model!$AK$902*('Assumptions (Solar)'!$AI$20*'Assumptions (Solar)'!$AI$2+'Assumptions (Solar)'!$AI$21*'Assumptions (Solar)'!$AI$3)/10^9),0)</f>
        <v>-1.878489125</v>
      </c>
      <c r="AT1045" s="160">
        <f>IF($AK$902&gt;0,IPMT('Assumptions (Solar)'!$V$10,Model!AF$1,'Assumptions (Solar)'!$V$13,'Assumptions (Solar)'!$V$8*Model!$AK$902*('Assumptions (Solar)'!$AI$20*'Assumptions (Solar)'!$AI$2+'Assumptions (Solar)'!$AI$21*'Assumptions (Solar)'!$AI$3)/10^9),0)</f>
        <v>-0.9753693532</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-7.144318914</v>
      </c>
      <c r="AM1046" s="177">
        <f>IF($AL$902&gt;0,IPMT('Assumptions (Solar)'!$V$10,Model!X$1,'Assumptions (Solar)'!$V$13,'Assumptions (Solar)'!$V$8*Model!$AL$902*('Assumptions (Solar)'!$AJ$20*'Assumptions (Solar)'!$AJ$2+'Assumptions (Solar)'!$AJ$21*'Assumptions (Solar)'!$AJ$3)/10^9),0)</f>
        <v>-6.651150232</v>
      </c>
      <c r="AN1046" s="177">
        <f>IF($AL$902&gt;0,IPMT('Assumptions (Solar)'!$V$10,Model!Y$1,'Assumptions (Solar)'!$V$13,'Assumptions (Solar)'!$V$8*Model!$AL$902*('Assumptions (Solar)'!$AJ$20*'Assumptions (Solar)'!$AJ$2+'Assumptions (Solar)'!$AJ$21*'Assumptions (Solar)'!$AJ$3)/10^9),0)</f>
        <v>-6.118528056</v>
      </c>
      <c r="AO1046" s="177">
        <f>IF($AL$902&gt;0,IPMT('Assumptions (Solar)'!$V$10,Model!Z$1,'Assumptions (Solar)'!$V$13,'Assumptions (Solar)'!$V$8*Model!$AL$902*('Assumptions (Solar)'!$AJ$20*'Assumptions (Solar)'!$AJ$2+'Assumptions (Solar)'!$AJ$21*'Assumptions (Solar)'!$AJ$3)/10^9),0)</f>
        <v>-5.543296106</v>
      </c>
      <c r="AP1046" s="177">
        <f>IF($AL$902&gt;0,IPMT('Assumptions (Solar)'!$V$10,Model!AA$1,'Assumptions (Solar)'!$V$13,'Assumptions (Solar)'!$V$8*Model!$AL$902*('Assumptions (Solar)'!$AJ$20*'Assumptions (Solar)'!$AJ$2+'Assumptions (Solar)'!$AJ$21*'Assumptions (Solar)'!$AJ$3)/10^9),0)</f>
        <v>-4.922045599</v>
      </c>
      <c r="AQ1046" s="177">
        <f>IF($AL$902&gt;0,IPMT('Assumptions (Solar)'!$V$10,Model!AB$1,'Assumptions (Solar)'!$V$13,'Assumptions (Solar)'!$V$8*Model!$AL$902*('Assumptions (Solar)'!$AJ$20*'Assumptions (Solar)'!$AJ$2+'Assumptions (Solar)'!$AJ$21*'Assumptions (Solar)'!$AJ$3)/10^9),0)</f>
        <v>-4.251095052</v>
      </c>
      <c r="AR1046" s="177">
        <f>IF($AL$902&gt;0,IPMT('Assumptions (Solar)'!$V$10,Model!AC$1,'Assumptions (Solar)'!$V$13,'Assumptions (Solar)'!$V$8*Model!$AL$902*('Assumptions (Solar)'!$AJ$20*'Assumptions (Solar)'!$AJ$2+'Assumptions (Solar)'!$AJ$21*'Assumptions (Solar)'!$AJ$3)/10^9),0)</f>
        <v>-3.526468462</v>
      </c>
      <c r="AS1046" s="177">
        <f>IF($AL$902&gt;0,IPMT('Assumptions (Solar)'!$V$10,Model!AD$1,'Assumptions (Solar)'!$V$13,'Assumptions (Solar)'!$V$8*Model!$AL$902*('Assumptions (Solar)'!$AJ$20*'Assumptions (Solar)'!$AJ$2+'Assumptions (Solar)'!$AJ$21*'Assumptions (Solar)'!$AJ$3)/10^9),0)</f>
        <v>-2.743871744</v>
      </c>
      <c r="AT1046" s="177">
        <f>IF($AL$902&gt;0,IPMT('Assumptions (Solar)'!$V$10,Model!AE$1,'Assumptions (Solar)'!$V$13,'Assumptions (Solar)'!$V$8*Model!$AL$902*('Assumptions (Solar)'!$AJ$20*'Assumptions (Solar)'!$AJ$2+'Assumptions (Solar)'!$AJ$21*'Assumptions (Solar)'!$AJ$3)/10^9),0)</f>
        <v>-1.898667288</v>
      </c>
      <c r="AU1046" s="177">
        <f>IF($AL$902&gt;0,IPMT('Assumptions (Solar)'!$V$10,Model!AF$1,'Assumptions (Solar)'!$V$13,'Assumptions (Solar)'!$V$8*Model!$AL$902*('Assumptions (Solar)'!$AJ$20*'Assumptions (Solar)'!$AJ$2+'Assumptions (Solar)'!$AJ$21*'Assumptions (Solar)'!$AJ$3)/10^9),0)</f>
        <v>-0.9858464767</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-7.211492074</v>
      </c>
      <c r="AN1047" s="160">
        <f>IF($AM$902&gt;0,IPMT('Assumptions (Solar)'!$V$10,Model!X$1,'Assumptions (Solar)'!$V$13,'Assumptions (Solar)'!$V$8*Model!$AM$902*('Assumptions (Solar)'!$AK$20*'Assumptions (Solar)'!$AK$2+'Assumptions (Solar)'!$AK$21*'Assumptions (Solar)'!$AK$3)/10^9),0)</f>
        <v>-6.713686463</v>
      </c>
      <c r="AO1047" s="160">
        <f>IF($AM$902&gt;0,IPMT('Assumptions (Solar)'!$V$10,Model!Y$1,'Assumptions (Solar)'!$V$13,'Assumptions (Solar)'!$V$8*Model!$AM$902*('Assumptions (Solar)'!$AK$20*'Assumptions (Solar)'!$AK$2+'Assumptions (Solar)'!$AK$21*'Assumptions (Solar)'!$AK$3)/10^9),0)</f>
        <v>-6.176056404</v>
      </c>
      <c r="AP1047" s="160">
        <f>IF($AM$902&gt;0,IPMT('Assumptions (Solar)'!$V$10,Model!Z$1,'Assumptions (Solar)'!$V$13,'Assumptions (Solar)'!$V$8*Model!$AM$902*('Assumptions (Solar)'!$AK$20*'Assumptions (Solar)'!$AK$2+'Assumptions (Solar)'!$AK$21*'Assumptions (Solar)'!$AK$3)/10^9),0)</f>
        <v>-5.59541594</v>
      </c>
      <c r="AQ1047" s="160">
        <f>IF($AM$902&gt;0,IPMT('Assumptions (Solar)'!$V$10,Model!AA$1,'Assumptions (Solar)'!$V$13,'Assumptions (Solar)'!$V$8*Model!$AM$902*('Assumptions (Solar)'!$AK$20*'Assumptions (Solar)'!$AK$2+'Assumptions (Solar)'!$AK$21*'Assumptions (Solar)'!$AK$3)/10^9),0)</f>
        <v>-4.968324238</v>
      </c>
      <c r="AR1047" s="160">
        <f>IF($AM$902&gt;0,IPMT('Assumptions (Solar)'!$V$10,Model!AB$1,'Assumptions (Solar)'!$V$13,'Assumptions (Solar)'!$V$8*Model!$AM$902*('Assumptions (Solar)'!$AK$20*'Assumptions (Solar)'!$AK$2+'Assumptions (Solar)'!$AK$21*'Assumptions (Solar)'!$AK$3)/10^9),0)</f>
        <v>-4.291065201</v>
      </c>
      <c r="AS1047" s="160">
        <f>IF($AM$902&gt;0,IPMT('Assumptions (Solar)'!$V$10,Model!AC$1,'Assumptions (Solar)'!$V$13,'Assumptions (Solar)'!$V$8*Model!$AM$902*('Assumptions (Solar)'!$AK$20*'Assumptions (Solar)'!$AK$2+'Assumptions (Solar)'!$AK$21*'Assumptions (Solar)'!$AK$3)/10^9),0)</f>
        <v>-3.55962544</v>
      </c>
      <c r="AT1047" s="160">
        <f>IF($AM$902&gt;0,IPMT('Assumptions (Solar)'!$V$10,Model!AD$1,'Assumptions (Solar)'!$V$13,'Assumptions (Solar)'!$V$8*Model!$AM$902*('Assumptions (Solar)'!$AK$20*'Assumptions (Solar)'!$AK$2+'Assumptions (Solar)'!$AK$21*'Assumptions (Solar)'!$AK$3)/10^9),0)</f>
        <v>-2.769670499</v>
      </c>
      <c r="AU1047" s="160">
        <f>IF($AM$902&gt;0,IPMT('Assumptions (Solar)'!$V$10,Model!AE$1,'Assumptions (Solar)'!$V$13,'Assumptions (Solar)'!$V$8*Model!$AM$902*('Assumptions (Solar)'!$AK$20*'Assumptions (Solar)'!$AK$2+'Assumptions (Solar)'!$AK$21*'Assumptions (Solar)'!$AK$3)/10^9),0)</f>
        <v>-1.916519163</v>
      </c>
      <c r="AV1047" s="160">
        <f>IF($AM$902&gt;0,IPMT('Assumptions (Solar)'!$V$10,Model!AF$1,'Assumptions (Solar)'!$V$13,'Assumptions (Solar)'!$V$8*Model!$AM$902*('Assumptions (Solar)'!$AK$20*'Assumptions (Solar)'!$AK$2+'Assumptions (Solar)'!$AK$21*'Assumptions (Solar)'!$AK$3)/10^9),0)</f>
        <v>-0.995115719</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-7.287768793</v>
      </c>
      <c r="AO1048" s="160">
        <f>IF($AN$902&gt;0,IPMT('Assumptions (Solar)'!$V$10,Model!X$1,'Assumptions (Solar)'!$V$13,'Assumptions (Solar)'!$V$8*Model!$AN$902*('Assumptions (Solar)'!$AL$20*'Assumptions (Solar)'!$AL$2+'Assumptions (Solar)'!$AL$21*'Assumptions (Solar)'!$AL$3)/10^9),0)</f>
        <v>-6.784697839</v>
      </c>
      <c r="AP1048" s="160">
        <f>IF($AN$902&gt;0,IPMT('Assumptions (Solar)'!$V$10,Model!Y$1,'Assumptions (Solar)'!$V$13,'Assumptions (Solar)'!$V$8*Model!$AN$902*('Assumptions (Solar)'!$AL$20*'Assumptions (Solar)'!$AL$2+'Assumptions (Solar)'!$AL$21*'Assumptions (Solar)'!$AL$3)/10^9),0)</f>
        <v>-6.241381209</v>
      </c>
      <c r="AQ1048" s="160">
        <f>IF($AN$902&gt;0,IPMT('Assumptions (Solar)'!$V$10,Model!Z$1,'Assumptions (Solar)'!$V$13,'Assumptions (Solar)'!$V$8*Model!$AN$902*('Assumptions (Solar)'!$AL$20*'Assumptions (Solar)'!$AL$2+'Assumptions (Solar)'!$AL$21*'Assumptions (Solar)'!$AL$3)/10^9),0)</f>
        <v>-5.654599249</v>
      </c>
      <c r="AR1048" s="160">
        <f>IF($AN$902&gt;0,IPMT('Assumptions (Solar)'!$V$10,Model!AA$1,'Assumptions (Solar)'!$V$13,'Assumptions (Solar)'!$V$8*Model!$AN$902*('Assumptions (Solar)'!$AL$20*'Assumptions (Solar)'!$AL$2+'Assumptions (Solar)'!$AL$21*'Assumptions (Solar)'!$AL$3)/10^9),0)</f>
        <v>-5.020874732</v>
      </c>
      <c r="AS1048" s="160">
        <f>IF($AN$902&gt;0,IPMT('Assumptions (Solar)'!$V$10,Model!AB$1,'Assumptions (Solar)'!$V$13,'Assumptions (Solar)'!$V$8*Model!$AN$902*('Assumptions (Solar)'!$AL$20*'Assumptions (Solar)'!$AL$2+'Assumptions (Solar)'!$AL$21*'Assumptions (Solar)'!$AL$3)/10^9),0)</f>
        <v>-4.336452254</v>
      </c>
      <c r="AT1048" s="160">
        <f>IF($AN$902&gt;0,IPMT('Assumptions (Solar)'!$V$10,Model!AC$1,'Assumptions (Solar)'!$V$13,'Assumptions (Solar)'!$V$8*Model!$AN$902*('Assumptions (Solar)'!$AL$20*'Assumptions (Solar)'!$AL$2+'Assumptions (Solar)'!$AL$21*'Assumptions (Solar)'!$AL$3)/10^9),0)</f>
        <v>-3.597275977</v>
      </c>
      <c r="AU1048" s="160">
        <f>IF($AN$902&gt;0,IPMT('Assumptions (Solar)'!$V$10,Model!AD$1,'Assumptions (Solar)'!$V$13,'Assumptions (Solar)'!$V$8*Model!$AN$902*('Assumptions (Solar)'!$AL$20*'Assumptions (Solar)'!$AL$2+'Assumptions (Solar)'!$AL$21*'Assumptions (Solar)'!$AL$3)/10^9),0)</f>
        <v>-2.798965599</v>
      </c>
      <c r="AV1048" s="160">
        <f>IF($AN$902&gt;0,IPMT('Assumptions (Solar)'!$V$10,Model!AE$1,'Assumptions (Solar)'!$V$13,'Assumptions (Solar)'!$V$8*Model!$AN$902*('Assumptions (Solar)'!$AL$20*'Assumptions (Solar)'!$AL$2+'Assumptions (Solar)'!$AL$21*'Assumptions (Solar)'!$AL$3)/10^9),0)</f>
        <v>-1.93679039</v>
      </c>
      <c r="AW1048" s="160">
        <f>IF($AN$902&gt;0,IPMT('Assumptions (Solar)'!$V$10,Model!AF$1,'Assumptions (Solar)'!$V$13,'Assumptions (Solar)'!$V$8*Model!$AN$902*('Assumptions (Solar)'!$AL$20*'Assumptions (Solar)'!$AL$2+'Assumptions (Solar)'!$AL$21*'Assumptions (Solar)'!$AL$3)/10^9),0)</f>
        <v>-1.005641164</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-7.354895733</v>
      </c>
      <c r="AP1049" s="160">
        <f>IF($AO$902&gt;0,IPMT('Assumptions (Solar)'!$V$10,Model!X$1,'Assumptions (Solar)'!$V$13,'Assumptions (Solar)'!$V$8*Model!$AO$902*('Assumptions (Solar)'!$AM$20*'Assumptions (Solar)'!$AM$2+'Assumptions (Solar)'!$AM$21*'Assumptions (Solar)'!$AM$3)/10^9),0)</f>
        <v>-6.847191041</v>
      </c>
      <c r="AQ1049" s="160">
        <f>IF($AO$902&gt;0,IPMT('Assumptions (Solar)'!$V$10,Model!Y$1,'Assumptions (Solar)'!$V$13,'Assumptions (Solar)'!$V$8*Model!$AO$902*('Assumptions (Solar)'!$AM$20*'Assumptions (Solar)'!$AM$2+'Assumptions (Solar)'!$AM$21*'Assumptions (Solar)'!$AM$3)/10^9),0)</f>
        <v>-6.298869974</v>
      </c>
      <c r="AR1049" s="160">
        <f>IF($AO$902&gt;0,IPMT('Assumptions (Solar)'!$V$10,Model!Z$1,'Assumptions (Solar)'!$V$13,'Assumptions (Solar)'!$V$8*Model!$AO$902*('Assumptions (Solar)'!$AM$20*'Assumptions (Solar)'!$AM$2+'Assumptions (Solar)'!$AM$21*'Assumptions (Solar)'!$AM$3)/10^9),0)</f>
        <v>-5.706683222</v>
      </c>
      <c r="AS1049" s="160">
        <f>IF($AO$902&gt;0,IPMT('Assumptions (Solar)'!$V$10,Model!AA$1,'Assumptions (Solar)'!$V$13,'Assumptions (Solar)'!$V$8*Model!$AO$902*('Assumptions (Solar)'!$AM$20*'Assumptions (Solar)'!$AM$2+'Assumptions (Solar)'!$AM$21*'Assumptions (Solar)'!$AM$3)/10^9),0)</f>
        <v>-5.067121529</v>
      </c>
      <c r="AT1049" s="160">
        <f>IF($AO$902&gt;0,IPMT('Assumptions (Solar)'!$V$10,Model!AB$1,'Assumptions (Solar)'!$V$13,'Assumptions (Solar)'!$V$8*Model!$AO$902*('Assumptions (Solar)'!$AM$20*'Assumptions (Solar)'!$AM$2+'Assumptions (Solar)'!$AM$21*'Assumptions (Solar)'!$AM$3)/10^9),0)</f>
        <v>-4.3763949</v>
      </c>
      <c r="AU1049" s="160">
        <f>IF($AO$902&gt;0,IPMT('Assumptions (Solar)'!$V$10,Model!AC$1,'Assumptions (Solar)'!$V$13,'Assumptions (Solar)'!$V$8*Model!$AO$902*('Assumptions (Solar)'!$AM$20*'Assumptions (Solar)'!$AM$2+'Assumptions (Solar)'!$AM$21*'Assumptions (Solar)'!$AM$3)/10^9),0)</f>
        <v>-3.630410142</v>
      </c>
      <c r="AV1049" s="160">
        <f>IF($AO$902&gt;0,IPMT('Assumptions (Solar)'!$V$10,Model!AD$1,'Assumptions (Solar)'!$V$13,'Assumptions (Solar)'!$V$8*Model!$AO$902*('Assumptions (Solar)'!$AM$20*'Assumptions (Solar)'!$AM$2+'Assumptions (Solar)'!$AM$21*'Assumptions (Solar)'!$AM$3)/10^9),0)</f>
        <v>-2.824746603</v>
      </c>
      <c r="AW1049" s="160">
        <f>IF($AO$902&gt;0,IPMT('Assumptions (Solar)'!$V$10,Model!AE$1,'Assumptions (Solar)'!$V$13,'Assumptions (Solar)'!$V$8*Model!$AO$902*('Assumptions (Solar)'!$AM$20*'Assumptions (Solar)'!$AM$2+'Assumptions (Solar)'!$AM$21*'Assumptions (Solar)'!$AM$3)/10^9),0)</f>
        <v>-1.95462998</v>
      </c>
      <c r="AX1049" s="160">
        <f>IF($AO$902&gt;0,IPMT('Assumptions (Solar)'!$V$10,Model!AF$1,'Assumptions (Solar)'!$V$13,'Assumptions (Solar)'!$V$8*Model!$AO$902*('Assumptions (Solar)'!$AM$20*'Assumptions (Solar)'!$AM$2+'Assumptions (Solar)'!$AM$21*'Assumptions (Solar)'!$AM$3)/10^9),0)</f>
        <v>-1.014904028</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-7.431432367</v>
      </c>
      <c r="AQ1050" s="160">
        <f>IF($AP$902&gt;0,IPMT('Assumptions (Solar)'!$V$10,Model!X$1,'Assumptions (Solar)'!$V$13,'Assumptions (Solar)'!$V$8*Model!$AP$902*('Assumptions (Solar)'!$AN$20*'Assumptions (Solar)'!$AN$2+'Assumptions (Solar)'!$AN$21*'Assumptions (Solar)'!$AN$3)/10^9),0)</f>
        <v>-6.918444391</v>
      </c>
      <c r="AR1050" s="160">
        <f>IF($AP$902&gt;0,IPMT('Assumptions (Solar)'!$V$10,Model!Y$1,'Assumptions (Solar)'!$V$13,'Assumptions (Solar)'!$V$8*Model!$AP$902*('Assumptions (Solar)'!$AN$20*'Assumptions (Solar)'!$AN$2+'Assumptions (Solar)'!$AN$21*'Assumptions (Solar)'!$AN$3)/10^9),0)</f>
        <v>-6.364417376</v>
      </c>
      <c r="AS1050" s="160">
        <f>IF($AP$902&gt;0,IPMT('Assumptions (Solar)'!$V$10,Model!Z$1,'Assumptions (Solar)'!$V$13,'Assumptions (Solar)'!$V$8*Model!$AP$902*('Assumptions (Solar)'!$AN$20*'Assumptions (Solar)'!$AN$2+'Assumptions (Solar)'!$AN$21*'Assumptions (Solar)'!$AN$3)/10^9),0)</f>
        <v>-5.7660682</v>
      </c>
      <c r="AT1050" s="160">
        <f>IF($AP$902&gt;0,IPMT('Assumptions (Solar)'!$V$10,Model!AA$1,'Assumptions (Solar)'!$V$13,'Assumptions (Solar)'!$V$8*Model!$AP$902*('Assumptions (Solar)'!$AN$20*'Assumptions (Solar)'!$AN$2+'Assumptions (Solar)'!$AN$21*'Assumptions (Solar)'!$AN$3)/10^9),0)</f>
        <v>-5.11985109</v>
      </c>
      <c r="AU1050" s="160">
        <f>IF($AP$902&gt;0,IPMT('Assumptions (Solar)'!$V$10,Model!AB$1,'Assumptions (Solar)'!$V$13,'Assumptions (Solar)'!$V$8*Model!$AP$902*('Assumptions (Solar)'!$AN$20*'Assumptions (Solar)'!$AN$2+'Assumptions (Solar)'!$AN$21*'Assumptions (Solar)'!$AN$3)/10^9),0)</f>
        <v>-4.421936611</v>
      </c>
      <c r="AV1050" s="160">
        <f>IF($AP$902&gt;0,IPMT('Assumptions (Solar)'!$V$10,Model!AC$1,'Assumptions (Solar)'!$V$13,'Assumptions (Solar)'!$V$8*Model!$AP$902*('Assumptions (Solar)'!$AN$20*'Assumptions (Solar)'!$AN$2+'Assumptions (Solar)'!$AN$21*'Assumptions (Solar)'!$AN$3)/10^9),0)</f>
        <v>-3.668188974</v>
      </c>
      <c r="AW1050" s="160">
        <f>IF($AP$902&gt;0,IPMT('Assumptions (Solar)'!$V$10,Model!AD$1,'Assumptions (Solar)'!$V$13,'Assumptions (Solar)'!$V$8*Model!$AP$902*('Assumptions (Solar)'!$AN$20*'Assumptions (Solar)'!$AN$2+'Assumptions (Solar)'!$AN$21*'Assumptions (Solar)'!$AN$3)/10^9),0)</f>
        <v>-2.854141526</v>
      </c>
      <c r="AX1050" s="160">
        <f>IF($AP$902&gt;0,IPMT('Assumptions (Solar)'!$V$10,Model!AE$1,'Assumptions (Solar)'!$V$13,'Assumptions (Solar)'!$V$8*Model!$AP$902*('Assumptions (Solar)'!$AN$20*'Assumptions (Solar)'!$AN$2+'Assumptions (Solar)'!$AN$21*'Assumptions (Solar)'!$AN$3)/10^9),0)</f>
        <v>-1.974970282</v>
      </c>
      <c r="AY1050" s="160">
        <f>IF($AP$902&gt;0,IPMT('Assumptions (Solar)'!$V$10,Model!AF$1,'Assumptions (Solar)'!$V$13,'Assumptions (Solar)'!$V$8*Model!$AP$902*('Assumptions (Solar)'!$AN$20*'Assumptions (Solar)'!$AN$2+'Assumptions (Solar)'!$AN$21*'Assumptions (Solar)'!$AN$3)/10^9),0)</f>
        <v>-1.025465339</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-7.50815603</v>
      </c>
      <c r="AR1051" s="160">
        <f>IF($AQ$902&gt;0,IPMT('Assumptions (Solar)'!$V$10,Model!X$1,'Assumptions (Solar)'!$V$13,'Assumptions (Solar)'!$V$8*Model!$AQ$902*('Assumptions (Solar)'!$AO$20*'Assumptions (Solar)'!$AO$2+'Assumptions (Solar)'!$AO$21*'Assumptions (Solar)'!$AO$3)/10^9),0)</f>
        <v>-6.989871858</v>
      </c>
      <c r="AS1051" s="160">
        <f>IF($AQ$902&gt;0,IPMT('Assumptions (Solar)'!$V$10,Model!Y$1,'Assumptions (Solar)'!$V$13,'Assumptions (Solar)'!$V$8*Model!$AQ$902*('Assumptions (Solar)'!$AO$20*'Assumptions (Solar)'!$AO$2+'Assumptions (Solar)'!$AO$21*'Assumptions (Solar)'!$AO$3)/10^9),0)</f>
        <v>-6.430124952</v>
      </c>
      <c r="AT1051" s="160">
        <f>IF($AQ$902&gt;0,IPMT('Assumptions (Solar)'!$V$10,Model!Z$1,'Assumptions (Solar)'!$V$13,'Assumptions (Solar)'!$V$8*Model!$AQ$902*('Assumptions (Solar)'!$AO$20*'Assumptions (Solar)'!$AO$2+'Assumptions (Solar)'!$AO$21*'Assumptions (Solar)'!$AO$3)/10^9),0)</f>
        <v>-5.825598294</v>
      </c>
      <c r="AU1051" s="160">
        <f>IF($AQ$902&gt;0,IPMT('Assumptions (Solar)'!$V$10,Model!AA$1,'Assumptions (Solar)'!$V$13,'Assumptions (Solar)'!$V$8*Model!$AQ$902*('Assumptions (Solar)'!$AO$20*'Assumptions (Solar)'!$AO$2+'Assumptions (Solar)'!$AO$21*'Assumptions (Solar)'!$AO$3)/10^9),0)</f>
        <v>-5.172709504</v>
      </c>
      <c r="AV1051" s="160">
        <f>IF($AQ$902&gt;0,IPMT('Assumptions (Solar)'!$V$10,Model!AB$1,'Assumptions (Solar)'!$V$13,'Assumptions (Solar)'!$V$8*Model!$AQ$902*('Assumptions (Solar)'!$AO$20*'Assumptions (Solar)'!$AO$2+'Assumptions (Solar)'!$AO$21*'Assumptions (Solar)'!$AO$3)/10^9),0)</f>
        <v>-4.46758961</v>
      </c>
      <c r="AW1051" s="160">
        <f>IF($AQ$902&gt;0,IPMT('Assumptions (Solar)'!$V$10,Model!AC$1,'Assumptions (Solar)'!$V$13,'Assumptions (Solar)'!$V$8*Model!$AQ$902*('Assumptions (Solar)'!$AO$20*'Assumptions (Solar)'!$AO$2+'Assumptions (Solar)'!$AO$21*'Assumptions (Solar)'!$AO$3)/10^9),0)</f>
        <v>-3.706060124</v>
      </c>
      <c r="AX1051" s="160">
        <f>IF($AQ$902&gt;0,IPMT('Assumptions (Solar)'!$V$10,Model!AD$1,'Assumptions (Solar)'!$V$13,'Assumptions (Solar)'!$V$8*Model!$AQ$902*('Assumptions (Solar)'!$AO$20*'Assumptions (Solar)'!$AO$2+'Assumptions (Solar)'!$AO$21*'Assumptions (Solar)'!$AO$3)/10^9),0)</f>
        <v>-2.88360828</v>
      </c>
      <c r="AY1051" s="160">
        <f>IF($AQ$902&gt;0,IPMT('Assumptions (Solar)'!$V$10,Model!AE$1,'Assumptions (Solar)'!$V$13,'Assumptions (Solar)'!$V$8*Model!$AQ$902*('Assumptions (Solar)'!$AO$20*'Assumptions (Solar)'!$AO$2+'Assumptions (Solar)'!$AO$21*'Assumptions (Solar)'!$AO$3)/10^9),0)</f>
        <v>-1.995360289</v>
      </c>
      <c r="AZ1051" s="160">
        <f>IF($AQ$902&gt;0,IPMT('Assumptions (Solar)'!$V$10,Model!AF$1,'Assumptions (Solar)'!$V$13,'Assumptions (Solar)'!$V$8*Model!$AQ$902*('Assumptions (Solar)'!$AO$20*'Assumptions (Solar)'!$AO$2+'Assumptions (Solar)'!$AO$21*'Assumptions (Solar)'!$AO$3)/10^9),0)</f>
        <v>-1.036052458</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-7.575775206</v>
      </c>
      <c r="AS1052" s="160">
        <f>IF($AR$902&gt;0,IPMT('Assumptions (Solar)'!$V$10,Model!X$1,'Assumptions (Solar)'!$V$13,'Assumptions (Solar)'!$V$8*Model!$AR$902*('Assumptions (Solar)'!$AP$20*'Assumptions (Solar)'!$AP$2+'Assumptions (Solar)'!$AP$21*'Assumptions (Solar)'!$AP$3)/10^9),0)</f>
        <v>-7.052823317</v>
      </c>
      <c r="AT1052" s="160">
        <f>IF($AR$902&gt;0,IPMT('Assumptions (Solar)'!$V$10,Model!Y$1,'Assumptions (Solar)'!$V$13,'Assumptions (Solar)'!$V$8*Model!$AR$902*('Assumptions (Solar)'!$AP$20*'Assumptions (Solar)'!$AP$2+'Assumptions (Solar)'!$AP$21*'Assumptions (Solar)'!$AP$3)/10^9),0)</f>
        <v>-6.488035277</v>
      </c>
      <c r="AU1052" s="160">
        <f>IF($AR$902&gt;0,IPMT('Assumptions (Solar)'!$V$10,Model!Z$1,'Assumptions (Solar)'!$V$13,'Assumptions (Solar)'!$V$8*Model!$AR$902*('Assumptions (Solar)'!$AP$20*'Assumptions (Solar)'!$AP$2+'Assumptions (Solar)'!$AP$21*'Assumptions (Solar)'!$AP$3)/10^9),0)</f>
        <v>-5.878064194</v>
      </c>
      <c r="AV1052" s="160">
        <f>IF($AR$902&gt;0,IPMT('Assumptions (Solar)'!$V$10,Model!AA$1,'Assumptions (Solar)'!$V$13,'Assumptions (Solar)'!$V$8*Model!$AR$902*('Assumptions (Solar)'!$AP$20*'Assumptions (Solar)'!$AP$2+'Assumptions (Solar)'!$AP$21*'Assumptions (Solar)'!$AP$3)/10^9),0)</f>
        <v>-5.219295424</v>
      </c>
      <c r="AW1052" s="160">
        <f>IF($AR$902&gt;0,IPMT('Assumptions (Solar)'!$V$10,Model!AB$1,'Assumptions (Solar)'!$V$13,'Assumptions (Solar)'!$V$8*Model!$AR$902*('Assumptions (Solar)'!$AP$20*'Assumptions (Solar)'!$AP$2+'Assumptions (Solar)'!$AP$21*'Assumptions (Solar)'!$AP$3)/10^9),0)</f>
        <v>-4.507825152</v>
      </c>
      <c r="AX1052" s="160">
        <f>IF($AR$902&gt;0,IPMT('Assumptions (Solar)'!$V$10,Model!AC$1,'Assumptions (Solar)'!$V$13,'Assumptions (Solar)'!$V$8*Model!$AR$902*('Assumptions (Solar)'!$AP$20*'Assumptions (Solar)'!$AP$2+'Assumptions (Solar)'!$AP$21*'Assumptions (Solar)'!$AP$3)/10^9),0)</f>
        <v>-3.739437259</v>
      </c>
      <c r="AY1052" s="160">
        <f>IF($AR$902&gt;0,IPMT('Assumptions (Solar)'!$V$10,Model!AD$1,'Assumptions (Solar)'!$V$13,'Assumptions (Solar)'!$V$8*Model!$AR$902*('Assumptions (Solar)'!$AP$20*'Assumptions (Solar)'!$AP$2+'Assumptions (Solar)'!$AP$21*'Assumptions (Solar)'!$AP$3)/10^9),0)</f>
        <v>-2.909578334</v>
      </c>
      <c r="AZ1052" s="160">
        <f>IF($AR$902&gt;0,IPMT('Assumptions (Solar)'!$V$10,Model!AE$1,'Assumptions (Solar)'!$V$13,'Assumptions (Solar)'!$V$8*Model!$AR$902*('Assumptions (Solar)'!$AP$20*'Assumptions (Solar)'!$AP$2+'Assumptions (Solar)'!$AP$21*'Assumptions (Solar)'!$AP$3)/10^9),0)</f>
        <v>-2.013330695</v>
      </c>
      <c r="BA1052" s="160">
        <f>IF($AR$902&gt;0,IPMT('Assumptions (Solar)'!$V$10,Model!AF$1,'Assumptions (Solar)'!$V$13,'Assumptions (Solar)'!$V$8*Model!$AR$902*('Assumptions (Solar)'!$AP$20*'Assumptions (Solar)'!$AP$2+'Assumptions (Solar)'!$AP$21*'Assumptions (Solar)'!$AP$3)/10^9),0)</f>
        <v>-1.045383246</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-7.652059852</v>
      </c>
      <c r="AT1053" s="160">
        <f>IF($AS$902&gt;0,IPMT('Assumptions (Solar)'!$V$10,Model!X$1,'Assumptions (Solar)'!$V$13,'Assumptions (Solar)'!$V$8*Model!$AS$902*('Assumptions (Solar)'!$AQ$20*'Assumptions (Solar)'!$AQ$2+'Assumptions (Solar)'!$AQ$21*'Assumptions (Solar)'!$AQ$3)/10^9),0)</f>
        <v>-7.123842073</v>
      </c>
      <c r="AU1053" s="160">
        <f>IF($AS$902&gt;0,IPMT('Assumptions (Solar)'!$V$10,Model!Y$1,'Assumptions (Solar)'!$V$13,'Assumptions (Solar)'!$V$8*Model!$AS$902*('Assumptions (Solar)'!$AQ$20*'Assumptions (Solar)'!$AQ$2+'Assumptions (Solar)'!$AQ$21*'Assumptions (Solar)'!$AQ$3)/10^9),0)</f>
        <v>-6.553366872</v>
      </c>
      <c r="AV1053" s="160">
        <f>IF($AS$902&gt;0,IPMT('Assumptions (Solar)'!$V$10,Model!Z$1,'Assumptions (Solar)'!$V$13,'Assumptions (Solar)'!$V$8*Model!$AS$902*('Assumptions (Solar)'!$AQ$20*'Assumptions (Solar)'!$AQ$2+'Assumptions (Solar)'!$AQ$21*'Assumptions (Solar)'!$AQ$3)/10^9),0)</f>
        <v>-5.937253654</v>
      </c>
      <c r="AW1053" s="160">
        <f>IF($AS$902&gt;0,IPMT('Assumptions (Solar)'!$V$10,Model!AA$1,'Assumptions (Solar)'!$V$13,'Assumptions (Solar)'!$V$8*Model!$AS$902*('Assumptions (Solar)'!$AQ$20*'Assumptions (Solar)'!$AQ$2+'Assumptions (Solar)'!$AQ$21*'Assumptions (Solar)'!$AQ$3)/10^9),0)</f>
        <v>-5.271851379</v>
      </c>
      <c r="AX1053" s="160">
        <f>IF($AS$902&gt;0,IPMT('Assumptions (Solar)'!$V$10,Model!AB$1,'Assumptions (Solar)'!$V$13,'Assumptions (Solar)'!$V$8*Model!$AS$902*('Assumptions (Solar)'!$AQ$20*'Assumptions (Solar)'!$AQ$2+'Assumptions (Solar)'!$AQ$21*'Assumptions (Solar)'!$AQ$3)/10^9),0)</f>
        <v>-4.553216922</v>
      </c>
      <c r="AY1053" s="160">
        <f>IF($AS$902&gt;0,IPMT('Assumptions (Solar)'!$V$10,Model!AC$1,'Assumptions (Solar)'!$V$13,'Assumptions (Solar)'!$V$8*Model!$AS$902*('Assumptions (Solar)'!$AQ$20*'Assumptions (Solar)'!$AQ$2+'Assumptions (Solar)'!$AQ$21*'Assumptions (Solar)'!$AQ$3)/10^9),0)</f>
        <v>-3.777091709</v>
      </c>
      <c r="AZ1053" s="160">
        <f>IF($AS$902&gt;0,IPMT('Assumptions (Solar)'!$V$10,Model!AD$1,'Assumptions (Solar)'!$V$13,'Assumptions (Solar)'!$V$8*Model!$AS$902*('Assumptions (Solar)'!$AQ$20*'Assumptions (Solar)'!$AQ$2+'Assumptions (Solar)'!$AQ$21*'Assumptions (Solar)'!$AQ$3)/10^9),0)</f>
        <v>-2.938876478</v>
      </c>
      <c r="BA1053" s="160">
        <f>IF($AS$902&gt;0,IPMT('Assumptions (Solar)'!$V$10,Model!AE$1,'Assumptions (Solar)'!$V$13,'Assumptions (Solar)'!$V$8*Model!$AS$902*('Assumptions (Solar)'!$AQ$20*'Assumptions (Solar)'!$AQ$2+'Assumptions (Solar)'!$AQ$21*'Assumptions (Solar)'!$AQ$3)/10^9),0)</f>
        <v>-2.033604029</v>
      </c>
      <c r="BB1053" s="160">
        <f>IF($AS$902&gt;0,IPMT('Assumptions (Solar)'!$V$10,Model!AF$1,'Assumptions (Solar)'!$V$13,'Assumptions (Solar)'!$V$8*Model!$AS$902*('Assumptions (Solar)'!$AQ$20*'Assumptions (Solar)'!$AQ$2+'Assumptions (Solar)'!$AQ$21*'Assumptions (Solar)'!$AQ$3)/10^9),0)</f>
        <v>-1.055909785</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-7.718902787</v>
      </c>
      <c r="AU1054" s="160">
        <f>IF($AT$902&gt;0,IPMT('Assumptions (Solar)'!$V$10,Model!X$1,'Assumptions (Solar)'!$V$13,'Assumptions (Solar)'!$V$8*Model!$AT$902*('Assumptions (Solar)'!$AR$20*'Assumptions (Solar)'!$AR$2+'Assumptions (Solar)'!$AR$21*'Assumptions (Solar)'!$AR$3)/10^9),0)</f>
        <v>-7.186070874</v>
      </c>
      <c r="AV1054" s="160">
        <f>IF($AT$902&gt;0,IPMT('Assumptions (Solar)'!$V$10,Model!Y$1,'Assumptions (Solar)'!$V$13,'Assumptions (Solar)'!$V$8*Model!$AT$902*('Assumptions (Solar)'!$AR$20*'Assumptions (Solar)'!$AR$2+'Assumptions (Solar)'!$AR$21*'Assumptions (Solar)'!$AR$3)/10^9),0)</f>
        <v>-6.610612409</v>
      </c>
      <c r="AW1054" s="160">
        <f>IF($AT$902&gt;0,IPMT('Assumptions (Solar)'!$V$10,Model!Z$1,'Assumptions (Solar)'!$V$13,'Assumptions (Solar)'!$V$8*Model!$AT$902*('Assumptions (Solar)'!$AR$20*'Assumptions (Solar)'!$AR$2+'Assumptions (Solar)'!$AR$21*'Assumptions (Solar)'!$AR$3)/10^9),0)</f>
        <v>-5.989117266</v>
      </c>
      <c r="AX1054" s="160">
        <f>IF($AT$902&gt;0,IPMT('Assumptions (Solar)'!$V$10,Model!AA$1,'Assumptions (Solar)'!$V$13,'Assumptions (Solar)'!$V$8*Model!$AT$902*('Assumptions (Solar)'!$AR$20*'Assumptions (Solar)'!$AR$2+'Assumptions (Solar)'!$AR$21*'Assumptions (Solar)'!$AR$3)/10^9),0)</f>
        <v>-5.317902511</v>
      </c>
      <c r="AY1054" s="160">
        <f>IF($AT$902&gt;0,IPMT('Assumptions (Solar)'!$V$10,Model!AB$1,'Assumptions (Solar)'!$V$13,'Assumptions (Solar)'!$V$8*Model!$AT$902*('Assumptions (Solar)'!$AR$20*'Assumptions (Solar)'!$AR$2+'Assumptions (Solar)'!$AR$21*'Assumptions (Solar)'!$AR$3)/10^9),0)</f>
        <v>-4.592990577</v>
      </c>
      <c r="AZ1054" s="160">
        <f>IF($AT$902&gt;0,IPMT('Assumptions (Solar)'!$V$10,Model!AC$1,'Assumptions (Solar)'!$V$13,'Assumptions (Solar)'!$V$8*Model!$AT$902*('Assumptions (Solar)'!$AR$20*'Assumptions (Solar)'!$AR$2+'Assumptions (Solar)'!$AR$21*'Assumptions (Solar)'!$AR$3)/10^9),0)</f>
        <v>-3.810085687</v>
      </c>
      <c r="BA1054" s="160">
        <f>IF($AT$902&gt;0,IPMT('Assumptions (Solar)'!$V$10,Model!AD$1,'Assumptions (Solar)'!$V$13,'Assumptions (Solar)'!$V$8*Model!$AT$902*('Assumptions (Solar)'!$AR$20*'Assumptions (Solar)'!$AR$2+'Assumptions (Solar)'!$AR$21*'Assumptions (Solar)'!$AR$3)/10^9),0)</f>
        <v>-2.964548406</v>
      </c>
      <c r="BB1054" s="160">
        <f>IF($AT$902&gt;0,IPMT('Assumptions (Solar)'!$V$10,Model!AE$1,'Assumptions (Solar)'!$V$13,'Assumptions (Solar)'!$V$8*Model!$AT$902*('Assumptions (Solar)'!$AR$20*'Assumptions (Solar)'!$AR$2+'Assumptions (Solar)'!$AR$21*'Assumptions (Solar)'!$AR$3)/10^9),0)</f>
        <v>-2.051368143</v>
      </c>
      <c r="BC1054" s="160">
        <f>IF($AT$902&gt;0,IPMT('Assumptions (Solar)'!$V$10,Model!AF$1,'Assumptions (Solar)'!$V$13,'Assumptions (Solar)'!$V$8*Model!$AT$902*('Assumptions (Solar)'!$AR$20*'Assumptions (Solar)'!$AR$2+'Assumptions (Solar)'!$AR$21*'Assumptions (Solar)'!$AR$3)/10^9),0)</f>
        <v>-1.065133459</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-7.80006539</v>
      </c>
      <c r="AV1055" s="160">
        <f>IF($AU$902&gt;0,IPMT('Assumptions (Solar)'!$V$10,Model!X$1,'Assumptions (Solar)'!$V$13,'Assumptions (Solar)'!$V$8*Model!$AU$902*('Assumptions (Solar)'!$AS$20*'Assumptions (Solar)'!$AS$2+'Assumptions (Solar)'!$AS$21*'Assumptions (Solar)'!$AS$3)/10^9),0)</f>
        <v>-7.261630865</v>
      </c>
      <c r="AW1055" s="160">
        <f>IF($AU$902&gt;0,IPMT('Assumptions (Solar)'!$V$10,Model!Y$1,'Assumptions (Solar)'!$V$13,'Assumptions (Solar)'!$V$8*Model!$AU$902*('Assumptions (Solar)'!$AS$20*'Assumptions (Solar)'!$AS$2+'Assumptions (Solar)'!$AS$21*'Assumptions (Solar)'!$AS$3)/10^9),0)</f>
        <v>-6.680121577</v>
      </c>
      <c r="AX1055" s="160">
        <f>IF($AU$902&gt;0,IPMT('Assumptions (Solar)'!$V$10,Model!Z$1,'Assumptions (Solar)'!$V$13,'Assumptions (Solar)'!$V$8*Model!$AU$902*('Assumptions (Solar)'!$AS$20*'Assumptions (Solar)'!$AS$2+'Assumptions (Solar)'!$AS$21*'Assumptions (Solar)'!$AS$3)/10^9),0)</f>
        <v>-6.052091546</v>
      </c>
      <c r="AY1055" s="160">
        <f>IF($AU$902&gt;0,IPMT('Assumptions (Solar)'!$V$10,Model!AA$1,'Assumptions (Solar)'!$V$13,'Assumptions (Solar)'!$V$8*Model!$AU$902*('Assumptions (Solar)'!$AS$20*'Assumptions (Solar)'!$AS$2+'Assumptions (Solar)'!$AS$21*'Assumptions (Solar)'!$AS$3)/10^9),0)</f>
        <v>-5.373819113</v>
      </c>
      <c r="AZ1055" s="160">
        <f>IF($AU$902&gt;0,IPMT('Assumptions (Solar)'!$V$10,Model!AB$1,'Assumptions (Solar)'!$V$13,'Assumptions (Solar)'!$V$8*Model!$AU$902*('Assumptions (Solar)'!$AS$20*'Assumptions (Solar)'!$AS$2+'Assumptions (Solar)'!$AS$21*'Assumptions (Solar)'!$AS$3)/10^9),0)</f>
        <v>-4.641284885</v>
      </c>
      <c r="BA1055" s="160">
        <f>IF($AU$902&gt;0,IPMT('Assumptions (Solar)'!$V$10,Model!AC$1,'Assumptions (Solar)'!$V$13,'Assumptions (Solar)'!$V$8*Model!$AU$902*('Assumptions (Solar)'!$AS$20*'Assumptions (Solar)'!$AS$2+'Assumptions (Solar)'!$AS$21*'Assumptions (Solar)'!$AS$3)/10^9),0)</f>
        <v>-3.850147919</v>
      </c>
      <c r="BB1055" s="160">
        <f>IF($AU$902&gt;0,IPMT('Assumptions (Solar)'!$V$10,Model!AD$1,'Assumptions (Solar)'!$V$13,'Assumptions (Solar)'!$V$8*Model!$AU$902*('Assumptions (Solar)'!$AS$20*'Assumptions (Solar)'!$AS$2+'Assumptions (Solar)'!$AS$21*'Assumptions (Solar)'!$AS$3)/10^9),0)</f>
        <v>-2.995719995</v>
      </c>
      <c r="BC1055" s="160">
        <f>IF($AU$902&gt;0,IPMT('Assumptions (Solar)'!$V$10,Model!AE$1,'Assumptions (Solar)'!$V$13,'Assumptions (Solar)'!$V$8*Model!$AU$902*('Assumptions (Solar)'!$AS$20*'Assumptions (Solar)'!$AS$2+'Assumptions (Solar)'!$AS$21*'Assumptions (Solar)'!$AS$3)/10^9),0)</f>
        <v>-2.072937838</v>
      </c>
      <c r="BD1055" s="160">
        <f>IF($AU$902&gt;0,IPMT('Assumptions (Solar)'!$V$10,Model!AF$1,'Assumptions (Solar)'!$V$13,'Assumptions (Solar)'!$V$8*Model!$AU$902*('Assumptions (Solar)'!$AS$20*'Assumptions (Solar)'!$AS$2+'Assumptions (Solar)'!$AS$21*'Assumptions (Solar)'!$AS$3)/10^9),0)</f>
        <v>-1.076333108</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-7.861563221</v>
      </c>
      <c r="AW1056" s="160">
        <f>IF($AV$902&gt;0,IPMT('Assumptions (Solar)'!$V$10,Model!X$1,'Assumptions (Solar)'!$V$13,'Assumptions (Solar)'!$V$8*Model!$AV$902*('Assumptions (Solar)'!$AT$20*'Assumptions (Solar)'!$AT$2+'Assumptions (Solar)'!$AT$21*'Assumptions (Solar)'!$AT$3)/10^9),0)</f>
        <v>-7.318883531</v>
      </c>
      <c r="AX1056" s="160">
        <f>IF($AV$902&gt;0,IPMT('Assumptions (Solar)'!$V$10,Model!Y$1,'Assumptions (Solar)'!$V$13,'Assumptions (Solar)'!$V$8*Model!$AV$902*('Assumptions (Solar)'!$AT$20*'Assumptions (Solar)'!$AT$2+'Assumptions (Solar)'!$AT$21*'Assumptions (Solar)'!$AT$3)/10^9),0)</f>
        <v>-6.732789466</v>
      </c>
      <c r="AY1056" s="160">
        <f>IF($AV$902&gt;0,IPMT('Assumptions (Solar)'!$V$10,Model!Z$1,'Assumptions (Solar)'!$V$13,'Assumptions (Solar)'!$V$8*Model!$AV$902*('Assumptions (Solar)'!$AT$20*'Assumptions (Solar)'!$AT$2+'Assumptions (Solar)'!$AT$21*'Assumptions (Solar)'!$AT$3)/10^9),0)</f>
        <v>-6.099807877</v>
      </c>
      <c r="AZ1056" s="160">
        <f>IF($AV$902&gt;0,IPMT('Assumptions (Solar)'!$V$10,Model!AA$1,'Assumptions (Solar)'!$V$13,'Assumptions (Solar)'!$V$8*Model!$AV$902*('Assumptions (Solar)'!$AT$20*'Assumptions (Solar)'!$AT$2+'Assumptions (Solar)'!$AT$21*'Assumptions (Solar)'!$AT$3)/10^9),0)</f>
        <v>-5.41618776</v>
      </c>
      <c r="BA1056" s="160">
        <f>IF($AV$902&gt;0,IPMT('Assumptions (Solar)'!$V$10,Model!AB$1,'Assumptions (Solar)'!$V$13,'Assumptions (Solar)'!$V$8*Model!$AV$902*('Assumptions (Solar)'!$AT$20*'Assumptions (Solar)'!$AT$2+'Assumptions (Solar)'!$AT$21*'Assumptions (Solar)'!$AT$3)/10^9),0)</f>
        <v>-4.677878033</v>
      </c>
      <c r="BB1056" s="160">
        <f>IF($AV$902&gt;0,IPMT('Assumptions (Solar)'!$V$10,Model!AC$1,'Assumptions (Solar)'!$V$13,'Assumptions (Solar)'!$V$8*Model!$AV$902*('Assumptions (Solar)'!$AT$20*'Assumptions (Solar)'!$AT$2+'Assumptions (Solar)'!$AT$21*'Assumptions (Solar)'!$AT$3)/10^9),0)</f>
        <v>-3.880503529</v>
      </c>
      <c r="BC1056" s="160">
        <f>IF($AV$902&gt;0,IPMT('Assumptions (Solar)'!$V$10,Model!AD$1,'Assumptions (Solar)'!$V$13,'Assumptions (Solar)'!$V$8*Model!$AV$902*('Assumptions (Solar)'!$AT$20*'Assumptions (Solar)'!$AT$2+'Assumptions (Solar)'!$AT$21*'Assumptions (Solar)'!$AT$3)/10^9),0)</f>
        <v>-3.019339064</v>
      </c>
      <c r="BD1056" s="160">
        <f>IF($AV$902&gt;0,IPMT('Assumptions (Solar)'!$V$10,Model!AE$1,'Assumptions (Solar)'!$V$13,'Assumptions (Solar)'!$V$8*Model!$AV$902*('Assumptions (Solar)'!$AT$20*'Assumptions (Solar)'!$AT$2+'Assumptions (Solar)'!$AT$21*'Assumptions (Solar)'!$AT$3)/10^9),0)</f>
        <v>-2.089281442</v>
      </c>
      <c r="BE1056" s="160">
        <f>IF($AV$902&gt;0,IPMT('Assumptions (Solar)'!$V$10,Model!AF$1,'Assumptions (Solar)'!$V$13,'Assumptions (Solar)'!$V$8*Model!$AV$902*('Assumptions (Solar)'!$AT$20*'Assumptions (Solar)'!$AT$2+'Assumptions (Solar)'!$AT$21*'Assumptions (Solar)'!$AT$3)/10^9),0)</f>
        <v>-1.08481921</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-7.938288713</v>
      </c>
      <c r="AX1057" s="160">
        <f>IF($AW$902&gt;0,IPMT('Assumptions (Solar)'!$V$10,Model!X$1,'Assumptions (Solar)'!$V$13,'Assumptions (Solar)'!$V$8*Model!$AW$902*('Assumptions (Solar)'!$AU$20*'Assumptions (Solar)'!$AU$2+'Assumptions (Solar)'!$AU$21*'Assumptions (Solar)'!$AU$3)/10^9),0)</f>
        <v>-7.390312702</v>
      </c>
      <c r="AY1057" s="160">
        <f>IF($AW$902&gt;0,IPMT('Assumptions (Solar)'!$V$10,Model!Y$1,'Assumptions (Solar)'!$V$13,'Assumptions (Solar)'!$V$8*Model!$AW$902*('Assumptions (Solar)'!$AU$20*'Assumptions (Solar)'!$AU$2+'Assumptions (Solar)'!$AU$21*'Assumptions (Solar)'!$AU$3)/10^9),0)</f>
        <v>-6.79849861</v>
      </c>
      <c r="AZ1057" s="160">
        <f>IF($AW$902&gt;0,IPMT('Assumptions (Solar)'!$V$10,Model!Z$1,'Assumptions (Solar)'!$V$13,'Assumptions (Solar)'!$V$8*Model!$AW$902*('Assumptions (Solar)'!$AU$20*'Assumptions (Solar)'!$AU$2+'Assumptions (Solar)'!$AU$21*'Assumptions (Solar)'!$AU$3)/10^9),0)</f>
        <v>-6.159339391</v>
      </c>
      <c r="BA1057" s="160">
        <f>IF($AW$902&gt;0,IPMT('Assumptions (Solar)'!$V$10,Model!AA$1,'Assumptions (Solar)'!$V$13,'Assumptions (Solar)'!$V$8*Model!$AW$902*('Assumptions (Solar)'!$AU$20*'Assumptions (Solar)'!$AU$2+'Assumptions (Solar)'!$AU$21*'Assumptions (Solar)'!$AU$3)/10^9),0)</f>
        <v>-5.469047434</v>
      </c>
      <c r="BB1057" s="160">
        <f>IF($AW$902&gt;0,IPMT('Assumptions (Solar)'!$V$10,Model!AB$1,'Assumptions (Solar)'!$V$13,'Assumptions (Solar)'!$V$8*Model!$AW$902*('Assumptions (Solar)'!$AU$20*'Assumptions (Solar)'!$AU$2+'Assumptions (Solar)'!$AU$21*'Assumptions (Solar)'!$AU$3)/10^9),0)</f>
        <v>-4.723532121</v>
      </c>
      <c r="BC1057" s="160">
        <f>IF($AW$902&gt;0,IPMT('Assumptions (Solar)'!$V$10,Model!AC$1,'Assumptions (Solar)'!$V$13,'Assumptions (Solar)'!$V$8*Model!$AW$902*('Assumptions (Solar)'!$AU$20*'Assumptions (Solar)'!$AU$2+'Assumptions (Solar)'!$AU$21*'Assumptions (Solar)'!$AU$3)/10^9),0)</f>
        <v>-3.918375582</v>
      </c>
      <c r="BD1057" s="160">
        <f>IF($AW$902&gt;0,IPMT('Assumptions (Solar)'!$V$10,Model!AD$1,'Assumptions (Solar)'!$V$13,'Assumptions (Solar)'!$V$8*Model!$AW$902*('Assumptions (Solar)'!$AU$20*'Assumptions (Solar)'!$AU$2+'Assumptions (Solar)'!$AU$21*'Assumptions (Solar)'!$AU$3)/10^9),0)</f>
        <v>-3.048806521</v>
      </c>
      <c r="BE1057" s="160">
        <f>IF($AW$902&gt;0,IPMT('Assumptions (Solar)'!$V$10,Model!AE$1,'Assumptions (Solar)'!$V$13,'Assumptions (Solar)'!$V$8*Model!$AW$902*('Assumptions (Solar)'!$AU$20*'Assumptions (Solar)'!$AU$2+'Assumptions (Solar)'!$AU$21*'Assumptions (Solar)'!$AU$3)/10^9),0)</f>
        <v>-2.109671935</v>
      </c>
      <c r="BF1057" s="160">
        <f>IF($AW$902&gt;0,IPMT('Assumptions (Solar)'!$V$10,Model!AF$1,'Assumptions (Solar)'!$V$13,'Assumptions (Solar)'!$V$8*Model!$AW$902*('Assumptions (Solar)'!$AU$20*'Assumptions (Solar)'!$AU$2+'Assumptions (Solar)'!$AU$21*'Assumptions (Solar)'!$AU$3)/10^9),0)</f>
        <v>-1.095406581</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-16.03003153</v>
      </c>
      <c r="AY1058" s="160">
        <f>IF($AX$902&gt;0,IPMT('Assumptions (Solar)'!$V$10,Model!X$1,'Assumptions (Solar)'!$V$13,'Assumptions (Solar)'!$V$8*Model!$AX$902*('Assumptions (Solar)'!$AV$20*'Assumptions (Solar)'!$AV$2+'Assumptions (Solar)'!$AV$21*'Assumptions (Solar)'!$AV$3)/10^9),0)</f>
        <v>-14.92348665</v>
      </c>
      <c r="AZ1058" s="160">
        <f>IF($AX$902&gt;0,IPMT('Assumptions (Solar)'!$V$10,Model!Y$1,'Assumptions (Solar)'!$V$13,'Assumptions (Solar)'!$V$8*Model!$AX$902*('Assumptions (Solar)'!$AV$20*'Assumptions (Solar)'!$AV$2+'Assumptions (Solar)'!$AV$21*'Assumptions (Solar)'!$AV$3)/10^9),0)</f>
        <v>-13.72841818</v>
      </c>
      <c r="BA1058" s="160">
        <f>IF($AX$902&gt;0,IPMT('Assumptions (Solar)'!$V$10,Model!Z$1,'Assumptions (Solar)'!$V$13,'Assumptions (Solar)'!$V$8*Model!$AX$902*('Assumptions (Solar)'!$AV$20*'Assumptions (Solar)'!$AV$2+'Assumptions (Solar)'!$AV$21*'Assumptions (Solar)'!$AV$3)/10^9),0)</f>
        <v>-12.43774423</v>
      </c>
      <c r="BB1058" s="160">
        <f>IF($AX$902&gt;0,IPMT('Assumptions (Solar)'!$V$10,Model!AA$1,'Assumptions (Solar)'!$V$13,'Assumptions (Solar)'!$V$8*Model!$AX$902*('Assumptions (Solar)'!$AV$20*'Assumptions (Solar)'!$AV$2+'Assumptions (Solar)'!$AV$21*'Assumptions (Solar)'!$AV$3)/10^9),0)</f>
        <v>-11.04381637</v>
      </c>
      <c r="BC1058" s="160">
        <f>IF($AX$902&gt;0,IPMT('Assumptions (Solar)'!$V$10,Model!AB$1,'Assumptions (Solar)'!$V$13,'Assumptions (Solar)'!$V$8*Model!$AX$902*('Assumptions (Solar)'!$AV$20*'Assumptions (Solar)'!$AV$2+'Assumptions (Solar)'!$AV$21*'Assumptions (Solar)'!$AV$3)/10^9),0)</f>
        <v>-9.538374272</v>
      </c>
      <c r="BD1058" s="160">
        <f>IF($AX$902&gt;0,IPMT('Assumptions (Solar)'!$V$10,Model!AC$1,'Assumptions (Solar)'!$V$13,'Assumptions (Solar)'!$V$8*Model!$AX$902*('Assumptions (Solar)'!$AV$20*'Assumptions (Solar)'!$AV$2+'Assumptions (Solar)'!$AV$21*'Assumptions (Solar)'!$AV$3)/10^9),0)</f>
        <v>-7.912496811</v>
      </c>
      <c r="BE1058" s="160">
        <f>IF($AX$902&gt;0,IPMT('Assumptions (Solar)'!$V$10,Model!AD$1,'Assumptions (Solar)'!$V$13,'Assumptions (Solar)'!$V$8*Model!$AX$902*('Assumptions (Solar)'!$AV$20*'Assumptions (Solar)'!$AV$2+'Assumptions (Solar)'!$AV$21*'Assumptions (Solar)'!$AV$3)/10^9),0)</f>
        <v>-6.156549154</v>
      </c>
      <c r="BF1058" s="160">
        <f>IF($AX$902&gt;0,IPMT('Assumptions (Solar)'!$V$10,Model!AE$1,'Assumptions (Solar)'!$V$13,'Assumptions (Solar)'!$V$8*Model!$AX$902*('Assumptions (Solar)'!$AV$20*'Assumptions (Solar)'!$AV$2+'Assumptions (Solar)'!$AV$21*'Assumptions (Solar)'!$AV$3)/10^9),0)</f>
        <v>-4.260125683</v>
      </c>
      <c r="BG1058" s="160">
        <f>IF($AX$902&gt;0,IPMT('Assumptions (Solar)'!$V$10,Model!AF$1,'Assumptions (Solar)'!$V$13,'Assumptions (Solar)'!$V$8*Model!$AX$902*('Assumptions (Solar)'!$AV$20*'Assumptions (Solar)'!$AV$2+'Assumptions (Solar)'!$AV$21*'Assumptions (Solar)'!$AV$3)/10^9),0)</f>
        <v>-2.211988336</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-16.16066896</v>
      </c>
      <c r="AZ1059" s="160">
        <f>IF($AY$902&gt;0,IPMT('Assumptions (Solar)'!$V$10,Model!X$1,'Assumptions (Solar)'!$V$13,'Assumptions (Solar)'!$V$8*Model!$AY$902*('Assumptions (Solar)'!$AW$20*'Assumptions (Solar)'!$AW$2+'Assumptions (Solar)'!$AW$21*'Assumptions (Solar)'!$AW$3)/10^9),0)</f>
        <v>-15.04510625</v>
      </c>
      <c r="BA1059" s="160">
        <f>IF($AY$902&gt;0,IPMT('Assumptions (Solar)'!$V$10,Model!Y$1,'Assumptions (Solar)'!$V$13,'Assumptions (Solar)'!$V$8*Model!$AY$902*('Assumptions (Solar)'!$AW$20*'Assumptions (Solar)'!$AW$2+'Assumptions (Solar)'!$AW$21*'Assumptions (Solar)'!$AW$3)/10^9),0)</f>
        <v>-13.84029852</v>
      </c>
      <c r="BB1059" s="160">
        <f>IF($AY$902&gt;0,IPMT('Assumptions (Solar)'!$V$10,Model!Z$1,'Assumptions (Solar)'!$V$13,'Assumptions (Solar)'!$V$8*Model!$AY$902*('Assumptions (Solar)'!$AW$20*'Assumptions (Solar)'!$AW$2+'Assumptions (Solar)'!$AW$21*'Assumptions (Solar)'!$AW$3)/10^9),0)</f>
        <v>-12.53910616</v>
      </c>
      <c r="BC1059" s="160">
        <f>IF($AY$902&gt;0,IPMT('Assumptions (Solar)'!$V$10,Model!AA$1,'Assumptions (Solar)'!$V$13,'Assumptions (Solar)'!$V$8*Model!$AY$902*('Assumptions (Solar)'!$AW$20*'Assumptions (Solar)'!$AW$2+'Assumptions (Solar)'!$AW$21*'Assumptions (Solar)'!$AW$3)/10^9),0)</f>
        <v>-11.13381842</v>
      </c>
      <c r="BD1059" s="160">
        <f>IF($AY$902&gt;0,IPMT('Assumptions (Solar)'!$V$10,Model!AB$1,'Assumptions (Solar)'!$V$13,'Assumptions (Solar)'!$V$8*Model!$AY$902*('Assumptions (Solar)'!$AW$20*'Assumptions (Solar)'!$AW$2+'Assumptions (Solar)'!$AW$21*'Assumptions (Solar)'!$AW$3)/10^9),0)</f>
        <v>-9.616107666</v>
      </c>
      <c r="BE1059" s="160">
        <f>IF($AY$902&gt;0,IPMT('Assumptions (Solar)'!$V$10,Model!AC$1,'Assumptions (Solar)'!$V$13,'Assumptions (Solar)'!$V$8*Model!$AY$902*('Assumptions (Solar)'!$AW$20*'Assumptions (Solar)'!$AW$2+'Assumptions (Solar)'!$AW$21*'Assumptions (Solar)'!$AW$3)/10^9),0)</f>
        <v>-7.976980046</v>
      </c>
      <c r="BF1059" s="160">
        <f>IF($AY$902&gt;0,IPMT('Assumptions (Solar)'!$V$10,Model!AD$1,'Assumptions (Solar)'!$V$13,'Assumptions (Solar)'!$V$8*Model!$AY$902*('Assumptions (Solar)'!$AW$20*'Assumptions (Solar)'!$AW$2+'Assumptions (Solar)'!$AW$21*'Assumptions (Solar)'!$AW$3)/10^9),0)</f>
        <v>-6.206722217</v>
      </c>
      <c r="BG1059" s="160">
        <f>IF($AY$902&gt;0,IPMT('Assumptions (Solar)'!$V$10,Model!AE$1,'Assumptions (Solar)'!$V$13,'Assumptions (Solar)'!$V$8*Model!$AY$902*('Assumptions (Solar)'!$AW$20*'Assumptions (Solar)'!$AW$2+'Assumptions (Solar)'!$AW$21*'Assumptions (Solar)'!$AW$3)/10^9),0)</f>
        <v>-4.294843762</v>
      </c>
      <c r="BH1059" s="160">
        <f>IF($AY$902&gt;0,IPMT('Assumptions (Solar)'!$V$10,Model!AF$1,'Assumptions (Solar)'!$V$13,'Assumptions (Solar)'!$V$8*Model!$AY$902*('Assumptions (Solar)'!$AW$20*'Assumptions (Solar)'!$AW$2+'Assumptions (Solar)'!$AW$21*'Assumptions (Solar)'!$AW$3)/10^9),0)</f>
        <v>-2.23001503</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-16.31350813</v>
      </c>
      <c r="BA1060" s="160">
        <f>IF($AZ$902&gt;0,IPMT('Assumptions (Solar)'!$V$10,Model!X$1,'Assumptions (Solar)'!$V$13,'Assumptions (Solar)'!$V$8*Model!$AZ$902*('Assumptions (Solar)'!$AX$20*'Assumptions (Solar)'!$AX$2+'Assumptions (Solar)'!$AX$21*'Assumptions (Solar)'!$AX$3)/10^9),0)</f>
        <v>-15.18739501</v>
      </c>
      <c r="BB1060" s="160">
        <f>IF($AZ$902&gt;0,IPMT('Assumptions (Solar)'!$V$10,Model!Y$1,'Assumptions (Solar)'!$V$13,'Assumptions (Solar)'!$V$8*Model!$AZ$902*('Assumptions (Solar)'!$AX$20*'Assumptions (Solar)'!$AX$2+'Assumptions (Solar)'!$AX$21*'Assumptions (Solar)'!$AX$3)/10^9),0)</f>
        <v>-13.97119283</v>
      </c>
      <c r="BC1060" s="160">
        <f>IF($AZ$902&gt;0,IPMT('Assumptions (Solar)'!$V$10,Model!Z$1,'Assumptions (Solar)'!$V$13,'Assumptions (Solar)'!$V$8*Model!$AZ$902*('Assumptions (Solar)'!$AX$20*'Assumptions (Solar)'!$AX$2+'Assumptions (Solar)'!$AX$21*'Assumptions (Solar)'!$AX$3)/10^9),0)</f>
        <v>-12.65769448</v>
      </c>
      <c r="BD1060" s="160">
        <f>IF($AZ$902&gt;0,IPMT('Assumptions (Solar)'!$V$10,Model!AA$1,'Assumptions (Solar)'!$V$13,'Assumptions (Solar)'!$V$8*Model!$AZ$902*('Assumptions (Solar)'!$AX$20*'Assumptions (Solar)'!$AX$2+'Assumptions (Solar)'!$AX$21*'Assumptions (Solar)'!$AX$3)/10^9),0)</f>
        <v>-11.23911626</v>
      </c>
      <c r="BE1060" s="160">
        <f>IF($AZ$902&gt;0,IPMT('Assumptions (Solar)'!$V$10,Model!AB$1,'Assumptions (Solar)'!$V$13,'Assumptions (Solar)'!$V$8*Model!$AZ$902*('Assumptions (Solar)'!$AX$20*'Assumptions (Solar)'!$AX$2+'Assumptions (Solar)'!$AX$21*'Assumptions (Solar)'!$AX$3)/10^9),0)</f>
        <v>-9.70705179</v>
      </c>
      <c r="BF1060" s="160">
        <f>IF($AZ$902&gt;0,IPMT('Assumptions (Solar)'!$V$10,Model!AC$1,'Assumptions (Solar)'!$V$13,'Assumptions (Solar)'!$V$8*Model!$AZ$902*('Assumptions (Solar)'!$AX$20*'Assumptions (Solar)'!$AX$2+'Assumptions (Solar)'!$AX$21*'Assumptions (Solar)'!$AX$3)/10^9),0)</f>
        <v>-8.052422158</v>
      </c>
      <c r="BG1060" s="160">
        <f>IF($AZ$902&gt;0,IPMT('Assumptions (Solar)'!$V$10,Model!AD$1,'Assumptions (Solar)'!$V$13,'Assumptions (Solar)'!$V$8*Model!$AZ$902*('Assumptions (Solar)'!$AX$20*'Assumptions (Solar)'!$AX$2+'Assumptions (Solar)'!$AX$21*'Assumptions (Solar)'!$AX$3)/10^9),0)</f>
        <v>-6.265422155</v>
      </c>
      <c r="BH1060" s="160">
        <f>IF($AZ$902&gt;0,IPMT('Assumptions (Solar)'!$V$10,Model!AE$1,'Assumptions (Solar)'!$V$13,'Assumptions (Solar)'!$V$8*Model!$AZ$902*('Assumptions (Solar)'!$AX$20*'Assumptions (Solar)'!$AX$2+'Assumptions (Solar)'!$AX$21*'Assumptions (Solar)'!$AX$3)/10^9),0)</f>
        <v>-4.335462151</v>
      </c>
      <c r="BI1060" s="160">
        <f>IF($AZ$902&gt;0,IPMT('Assumptions (Solar)'!$V$10,Model!AF$1,'Assumptions (Solar)'!$V$13,'Assumptions (Solar)'!$V$8*Model!$AZ$902*('Assumptions (Solar)'!$AX$20*'Assumptions (Solar)'!$AX$2+'Assumptions (Solar)'!$AX$21*'Assumptions (Solar)'!$AX$3)/10^9),0)</f>
        <v>-2.251105348</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-16.44250174</v>
      </c>
      <c r="BB1061" s="160">
        <f>IF($BA$902&gt;0,IPMT('Assumptions (Solar)'!$V$10,Model!X$1,'Assumptions (Solar)'!$V$13,'Assumptions (Solar)'!$V$8*Model!$BA$902*('Assumptions (Solar)'!$AY$20*'Assumptions (Solar)'!$AY$2+'Assumptions (Solar)'!$AY$21*'Assumptions (Solar)'!$AY$3)/10^9),0)</f>
        <v>-15.30748425</v>
      </c>
      <c r="BC1061" s="160">
        <f>IF($BA$902&gt;0,IPMT('Assumptions (Solar)'!$V$10,Model!Y$1,'Assumptions (Solar)'!$V$13,'Assumptions (Solar)'!$V$8*Model!$BA$902*('Assumptions (Solar)'!$AY$20*'Assumptions (Solar)'!$AY$2+'Assumptions (Solar)'!$AY$21*'Assumptions (Solar)'!$AY$3)/10^9),0)</f>
        <v>-14.08166537</v>
      </c>
      <c r="BD1061" s="160">
        <f>IF($BA$902&gt;0,IPMT('Assumptions (Solar)'!$V$10,Model!Z$1,'Assumptions (Solar)'!$V$13,'Assumptions (Solar)'!$V$8*Model!$BA$902*('Assumptions (Solar)'!$AY$20*'Assumptions (Solar)'!$AY$2+'Assumptions (Solar)'!$AY$21*'Assumptions (Solar)'!$AY$3)/10^9),0)</f>
        <v>-12.75778097</v>
      </c>
      <c r="BE1061" s="160">
        <f>IF($BA$902&gt;0,IPMT('Assumptions (Solar)'!$V$10,Model!AA$1,'Assumptions (Solar)'!$V$13,'Assumptions (Solar)'!$V$8*Model!$BA$902*('Assumptions (Solar)'!$AY$20*'Assumptions (Solar)'!$AY$2+'Assumptions (Solar)'!$AY$21*'Assumptions (Solar)'!$AY$3)/10^9),0)</f>
        <v>-11.32798582</v>
      </c>
      <c r="BF1061" s="160">
        <f>IF($BA$902&gt;0,IPMT('Assumptions (Solar)'!$V$10,Model!AB$1,'Assumptions (Solar)'!$V$13,'Assumptions (Solar)'!$V$8*Model!$BA$902*('Assumptions (Solar)'!$AY$20*'Assumptions (Solar)'!$AY$2+'Assumptions (Solar)'!$AY$21*'Assumptions (Solar)'!$AY$3)/10^9),0)</f>
        <v>-9.783807057</v>
      </c>
      <c r="BG1061" s="160">
        <f>IF($BA$902&gt;0,IPMT('Assumptions (Solar)'!$V$10,Model!AC$1,'Assumptions (Solar)'!$V$13,'Assumptions (Solar)'!$V$8*Model!$BA$902*('Assumptions (Solar)'!$AY$20*'Assumptions (Solar)'!$AY$2+'Assumptions (Solar)'!$AY$21*'Assumptions (Solar)'!$AY$3)/10^9),0)</f>
        <v>-8.116093994</v>
      </c>
      <c r="BH1061" s="160">
        <f>IF($BA$902&gt;0,IPMT('Assumptions (Solar)'!$V$10,Model!AD$1,'Assumptions (Solar)'!$V$13,'Assumptions (Solar)'!$V$8*Model!$BA$902*('Assumptions (Solar)'!$AY$20*'Assumptions (Solar)'!$AY$2+'Assumptions (Solar)'!$AY$21*'Assumptions (Solar)'!$AY$3)/10^9),0)</f>
        <v>-6.314963886</v>
      </c>
      <c r="BI1061" s="160">
        <f>IF($BA$902&gt;0,IPMT('Assumptions (Solar)'!$V$10,Model!AE$1,'Assumptions (Solar)'!$V$13,'Assumptions (Solar)'!$V$8*Model!$BA$902*('Assumptions (Solar)'!$AY$20*'Assumptions (Solar)'!$AY$2+'Assumptions (Solar)'!$AY$21*'Assumptions (Solar)'!$AY$3)/10^9),0)</f>
        <v>-4.369743369</v>
      </c>
      <c r="BJ1061" s="160">
        <f>IF($BA$902&gt;0,IPMT('Assumptions (Solar)'!$V$10,Model!AF$1,'Assumptions (Solar)'!$V$13,'Assumptions (Solar)'!$V$8*Model!$BA$902*('Assumptions (Solar)'!$AY$20*'Assumptions (Solar)'!$AY$2+'Assumptions (Solar)'!$AY$21*'Assumptions (Solar)'!$AY$3)/10^9),0)</f>
        <v>-2.268905211</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v>
      </c>
      <c r="M1062" s="176">
        <f t="shared" si="43"/>
        <v>0</v>
      </c>
      <c r="N1062" s="176">
        <f t="shared" si="43"/>
        <v>0</v>
      </c>
      <c r="O1062" s="176">
        <f t="shared" si="43"/>
        <v>0</v>
      </c>
      <c r="P1062" s="176">
        <f t="shared" si="43"/>
        <v>0</v>
      </c>
      <c r="Q1062" s="176">
        <f t="shared" si="43"/>
        <v>0</v>
      </c>
      <c r="R1062" s="176">
        <f t="shared" si="43"/>
        <v>0.009628625232</v>
      </c>
      <c r="S1062" s="176">
        <f t="shared" si="43"/>
        <v>0.01692109284</v>
      </c>
      <c r="T1062" s="176">
        <f t="shared" si="43"/>
        <v>0.01542690915</v>
      </c>
      <c r="U1062" s="176">
        <f t="shared" si="43"/>
        <v>0.0609234943</v>
      </c>
      <c r="V1062" s="176">
        <f t="shared" si="43"/>
        <v>0.08668091968</v>
      </c>
      <c r="W1062" s="176">
        <f t="shared" si="43"/>
        <v>0.05180306638</v>
      </c>
      <c r="X1062" s="176">
        <f t="shared" si="43"/>
        <v>53.50842248</v>
      </c>
      <c r="Y1062" s="176">
        <f t="shared" si="43"/>
        <v>122.9535362</v>
      </c>
      <c r="Z1062" s="176">
        <f t="shared" si="43"/>
        <v>147.6957551</v>
      </c>
      <c r="AA1062" s="176">
        <f t="shared" si="43"/>
        <v>160.9063775</v>
      </c>
      <c r="AB1062" s="176">
        <f t="shared" si="43"/>
        <v>179.4712501</v>
      </c>
      <c r="AC1062" s="176">
        <f t="shared" si="43"/>
        <v>182.0308611</v>
      </c>
      <c r="AD1062" s="176">
        <f t="shared" si="43"/>
        <v>173.1586724</v>
      </c>
      <c r="AE1062" s="176">
        <f t="shared" si="43"/>
        <v>168.4919309</v>
      </c>
      <c r="AF1062" s="176">
        <f t="shared" si="43"/>
        <v>163.5955608</v>
      </c>
      <c r="AG1062" s="176">
        <f t="shared" si="43"/>
        <v>158.4132904</v>
      </c>
      <c r="AH1062" s="176">
        <f t="shared" si="43"/>
        <v>152.9446497</v>
      </c>
      <c r="AI1062" s="176">
        <f t="shared" si="43"/>
        <v>148.7684256</v>
      </c>
      <c r="AJ1062" s="176">
        <f t="shared" si="43"/>
        <v>146.8677149</v>
      </c>
      <c r="AK1062" s="176">
        <f t="shared" si="43"/>
        <v>146.2943671</v>
      </c>
      <c r="AL1062" s="176">
        <f t="shared" si="43"/>
        <v>146.5240205</v>
      </c>
      <c r="AM1062" s="176">
        <f t="shared" si="43"/>
        <v>147.5959063</v>
      </c>
      <c r="AN1062" s="176">
        <f t="shared" si="43"/>
        <v>149.0977251</v>
      </c>
      <c r="AO1062" s="176">
        <f t="shared" si="43"/>
        <v>150.5885271</v>
      </c>
      <c r="AP1062" s="176">
        <f t="shared" si="43"/>
        <v>152.0840321</v>
      </c>
      <c r="AQ1062" s="176">
        <f t="shared" si="43"/>
        <v>153.6178576</v>
      </c>
      <c r="AR1062" s="176">
        <f t="shared" si="43"/>
        <v>155.1420184</v>
      </c>
      <c r="AS1062" s="176">
        <f t="shared" si="43"/>
        <v>156.6538849</v>
      </c>
      <c r="AT1062" s="176">
        <f t="shared" si="43"/>
        <v>158.1598152</v>
      </c>
      <c r="AU1062" s="176">
        <f t="shared" si="43"/>
        <v>159.6870176</v>
      </c>
      <c r="AV1062" s="176">
        <f t="shared" si="43"/>
        <v>161.1891519</v>
      </c>
      <c r="AW1062" s="176">
        <f t="shared" si="43"/>
        <v>162.6681266</v>
      </c>
      <c r="AX1062" s="176">
        <f t="shared" si="43"/>
        <v>197.5879711</v>
      </c>
      <c r="AY1062" s="176">
        <f t="shared" si="43"/>
        <v>252.8067444</v>
      </c>
      <c r="AZ1062" s="176">
        <f t="shared" si="43"/>
        <v>287.1105929</v>
      </c>
      <c r="BA1062" s="176">
        <f t="shared" si="43"/>
        <v>308.8676651</v>
      </c>
      <c r="BB1062" s="176">
        <f t="shared" si="43"/>
        <v>261.6543384</v>
      </c>
      <c r="BC1062" s="176">
        <f t="shared" si="43"/>
        <v>162.9440698</v>
      </c>
      <c r="BD1062" s="176">
        <f t="shared" si="43"/>
        <v>98.00722645</v>
      </c>
      <c r="BE1062" s="176">
        <f t="shared" si="43"/>
        <v>59.03821394</v>
      </c>
      <c r="BF1062" s="176">
        <f t="shared" si="43"/>
        <v>19.73100209</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v>
      </c>
      <c r="M1072" s="160">
        <f>IF($L$902&gt;0,'Assumptions (Solar)'!W$14*Model!$L$902*('Assumptions (Solar)'!$J$20*'Assumptions (Solar)'!$J$2+'Assumptions (Solar)'!$J$21*'Assumptions (Solar)'!$J$3)/10^9,0)</f>
        <v>0</v>
      </c>
      <c r="N1072" s="160">
        <f>IF($L$902&gt;0,'Assumptions (Solar)'!X$14*Model!$L$902*('Assumptions (Solar)'!$J$20*'Assumptions (Solar)'!$J$2+'Assumptions (Solar)'!$J$21*'Assumptions (Solar)'!$J$3)/10^9,0)</f>
        <v>0</v>
      </c>
      <c r="O1072" s="160">
        <f>IF($L$902&gt;0,'Assumptions (Solar)'!Y$14*Model!$L$902*('Assumptions (Solar)'!$J$20*'Assumptions (Solar)'!$J$2+'Assumptions (Solar)'!$J$21*'Assumptions (Solar)'!$J$3)/10^9,0)</f>
        <v>0</v>
      </c>
      <c r="P1072" s="160">
        <f>IF($L$902&gt;0,'Assumptions (Solar)'!Z$14*Model!$L$902*('Assumptions (Solar)'!$J$20*'Assumptions (Solar)'!$J$2+'Assumptions (Solar)'!$J$21*'Assumptions (Solar)'!$J$3)/10^9,0)</f>
        <v>0</v>
      </c>
      <c r="Q1072" s="160">
        <f>IF($L$902&gt;0,'Assumptions (Solar)'!AA$14*Model!$L$902*('Assumptions (Solar)'!$J$20*'Assumptions (Solar)'!$J$2+'Assumptions (Solar)'!$J$21*'Assumptions (Solar)'!$J$3)/10^9,0)</f>
        <v>0</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v>
      </c>
      <c r="N1073" s="160">
        <f>IF($M$902&gt;0,'Assumptions (Solar)'!W$14*Model!$M$902*('Assumptions (Solar)'!$K$20*'Assumptions (Solar)'!$K$2+'Assumptions (Solar)'!$K$21*'Assumptions (Solar)'!$K$3)/10^9,0)</f>
        <v>0</v>
      </c>
      <c r="O1073" s="160">
        <f>IF($M$902&gt;0,'Assumptions (Solar)'!X$14*Model!$M$902*('Assumptions (Solar)'!$K$20*'Assumptions (Solar)'!$K$2+'Assumptions (Solar)'!$K$21*'Assumptions (Solar)'!$K$3)/10^9,0)</f>
        <v>0</v>
      </c>
      <c r="P1073" s="160">
        <f>IF($M$902&gt;0,'Assumptions (Solar)'!Y$14*Model!$M$902*('Assumptions (Solar)'!$K$20*'Assumptions (Solar)'!$K$2+'Assumptions (Solar)'!$K$21*'Assumptions (Solar)'!$K$3)/10^9,0)</f>
        <v>0</v>
      </c>
      <c r="Q1073" s="160">
        <f>IF($M$902&gt;0,'Assumptions (Solar)'!Z$14*Model!$M$902*('Assumptions (Solar)'!$K$20*'Assumptions (Solar)'!$K$2+'Assumptions (Solar)'!$K$21*'Assumptions (Solar)'!$K$3)/10^9,0)</f>
        <v>0</v>
      </c>
      <c r="R1073" s="160">
        <f>IF($M$902&gt;0,'Assumptions (Solar)'!AA$14*Model!$M$902*('Assumptions (Solar)'!$K$20*'Assumptions (Solar)'!$K$2+'Assumptions (Solar)'!$K$21*'Assumptions (Solar)'!$K$3)/10^9,0)</f>
        <v>0</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v>
      </c>
      <c r="O1074" s="177">
        <f>IF($N$902&gt;0,'Assumptions (Solar)'!W$14*Model!$N$902*('Assumptions (Solar)'!$L$20*'Assumptions (Solar)'!$L$2+'Assumptions (Solar)'!$L$21*'Assumptions (Solar)'!$L$3)/10^9,0)</f>
        <v>0</v>
      </c>
      <c r="P1074" s="177">
        <f>IF($N$902&gt;0,'Assumptions (Solar)'!X$14*Model!$N$902*('Assumptions (Solar)'!$L$20*'Assumptions (Solar)'!$L$2+'Assumptions (Solar)'!$L$21*'Assumptions (Solar)'!$L$3)/10^9,0)</f>
        <v>0</v>
      </c>
      <c r="Q1074" s="177">
        <f>IF($N$902&gt;0,'Assumptions (Solar)'!Y$14*Model!$N$902*('Assumptions (Solar)'!$L$20*'Assumptions (Solar)'!$L$2+'Assumptions (Solar)'!$L$21*'Assumptions (Solar)'!$L$3)/10^9,0)</f>
        <v>0</v>
      </c>
      <c r="R1074" s="177">
        <f>IF($N$902&gt;0,'Assumptions (Solar)'!Z$14*Model!$N$902*('Assumptions (Solar)'!$L$20*'Assumptions (Solar)'!$L$2+'Assumptions (Solar)'!$L$21*'Assumptions (Solar)'!$L$3)/10^9,0)</f>
        <v>0</v>
      </c>
      <c r="S1074" s="177">
        <f>IF($N$902&gt;0,'Assumptions (Solar)'!AA$14*Model!$N$902*('Assumptions (Solar)'!$L$20*'Assumptions (Solar)'!$L$2+'Assumptions (Solar)'!$L$21*'Assumptions (Solar)'!$L$3)/10^9,0)</f>
        <v>0</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v>
      </c>
      <c r="P1075" s="160">
        <f>IF($O$902&gt;0,'Assumptions (Solar)'!W$14*Model!$O$902*('Assumptions (Solar)'!$M$20*'Assumptions (Solar)'!$M$2+'Assumptions (Solar)'!$M$21*'Assumptions (Solar)'!$M$3)/10^9,0)</f>
        <v>0</v>
      </c>
      <c r="Q1075" s="160">
        <f>IF($O$902&gt;0,'Assumptions (Solar)'!X$14*Model!$O$902*('Assumptions (Solar)'!$M$20*'Assumptions (Solar)'!$M$2+'Assumptions (Solar)'!$M$21*'Assumptions (Solar)'!$M$3)/10^9,0)</f>
        <v>0</v>
      </c>
      <c r="R1075" s="160">
        <f>IF($O$902&gt;0,'Assumptions (Solar)'!Y$14*Model!$O$902*('Assumptions (Solar)'!$M$20*'Assumptions (Solar)'!$M$2+'Assumptions (Solar)'!$M$21*'Assumptions (Solar)'!$M$3)/10^9,0)</f>
        <v>0</v>
      </c>
      <c r="S1075" s="160">
        <f>IF($O$902&gt;0,'Assumptions (Solar)'!Z$14*Model!$O$902*('Assumptions (Solar)'!$M$20*'Assumptions (Solar)'!$M$2+'Assumptions (Solar)'!$M$21*'Assumptions (Solar)'!$M$3)/10^9,0)</f>
        <v>0</v>
      </c>
      <c r="T1075" s="160">
        <f>IF($O$902&gt;0,'Assumptions (Solar)'!AA$14*Model!$O$902*('Assumptions (Solar)'!$M$20*'Assumptions (Solar)'!$M$2+'Assumptions (Solar)'!$M$21*'Assumptions (Solar)'!$M$3)/10^9,0)</f>
        <v>0</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v>
      </c>
      <c r="R1077" s="160">
        <f>IF($Q$902&gt;0,'Assumptions (Solar)'!W$14*Model!$Q$902*('Assumptions (Solar)'!$O$20*'Assumptions (Solar)'!$O$2+'Assumptions (Solar)'!$O$21*'Assumptions (Solar)'!$O$3)/10^9,0)</f>
        <v>0</v>
      </c>
      <c r="S1077" s="160">
        <f>IF($Q$902&gt;0,'Assumptions (Solar)'!X$14*Model!$Q$902*('Assumptions (Solar)'!$O$20*'Assumptions (Solar)'!$O$2+'Assumptions (Solar)'!$O$21*'Assumptions (Solar)'!$O$3)/10^9,0)</f>
        <v>0</v>
      </c>
      <c r="T1077" s="160">
        <f>IF($Q$902&gt;0,'Assumptions (Solar)'!Y$14*Model!$Q$902*('Assumptions (Solar)'!$O$20*'Assumptions (Solar)'!$O$2+'Assumptions (Solar)'!$O$21*'Assumptions (Solar)'!$O$3)/10^9,0)</f>
        <v>0</v>
      </c>
      <c r="U1077" s="160">
        <f>IF($Q$902&gt;0,'Assumptions (Solar)'!Z$14*Model!$Q$902*('Assumptions (Solar)'!$O$20*'Assumptions (Solar)'!$O$2+'Assumptions (Solar)'!$O$21*'Assumptions (Solar)'!$O$3)/10^9,0)</f>
        <v>0</v>
      </c>
      <c r="V1077" s="160">
        <f>IF($Q$902&gt;0,'Assumptions (Solar)'!AA$14*Model!$Q$902*('Assumptions (Solar)'!$O$20*'Assumptions (Solar)'!$O$2+'Assumptions (Solar)'!$O$21*'Assumptions (Solar)'!$O$3)/10^9,0)</f>
        <v>0</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0.009628625232</v>
      </c>
      <c r="S1078" s="177">
        <f>IF($R$902&gt;0,'Assumptions (Solar)'!W$14*Model!$R$902*('Assumptions (Solar)'!$P$20*'Assumptions (Solar)'!$P$2+'Assumptions (Solar)'!$P$21*'Assumptions (Solar)'!$P$3)/10^9,0)</f>
        <v>0.01540580037</v>
      </c>
      <c r="T1078" s="177">
        <f>IF($R$902&gt;0,'Assumptions (Solar)'!X$14*Model!$R$902*('Assumptions (Solar)'!$P$20*'Assumptions (Solar)'!$P$2+'Assumptions (Solar)'!$P$21*'Assumptions (Solar)'!$P$3)/10^9,0)</f>
        <v>0.009243480223</v>
      </c>
      <c r="U1078" s="177">
        <f>IF($R$902&gt;0,'Assumptions (Solar)'!Y$14*Model!$R$902*('Assumptions (Solar)'!$P$20*'Assumptions (Solar)'!$P$2+'Assumptions (Solar)'!$P$21*'Assumptions (Solar)'!$P$3)/10^9,0)</f>
        <v>0.005546088134</v>
      </c>
      <c r="V1078" s="177">
        <f>IF($R$902&gt;0,'Assumptions (Solar)'!Z$14*Model!$R$902*('Assumptions (Solar)'!$P$20*'Assumptions (Solar)'!$P$2+'Assumptions (Solar)'!$P$21*'Assumptions (Solar)'!$P$3)/10^9,0)</f>
        <v>0.005546088134</v>
      </c>
      <c r="W1078" s="177">
        <f>IF($R$902&gt;0,'Assumptions (Solar)'!AA$14*Model!$R$902*('Assumptions (Solar)'!$P$20*'Assumptions (Solar)'!$P$2+'Assumptions (Solar)'!$P$21*'Assumptions (Solar)'!$P$3)/10^9,0)</f>
        <v>0.002773044067</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0.00151529247</v>
      </c>
      <c r="T1079" s="160">
        <f>IF($S$902&gt;0,'Assumptions (Solar)'!W$14*Model!$S$902*('Assumptions (Solar)'!$Q$20*'Assumptions (Solar)'!$Q$2+'Assumptions (Solar)'!$Q$21*'Assumptions (Solar)'!$Q$3)/10^9,0)</f>
        <v>0.002424467951</v>
      </c>
      <c r="U1079" s="160">
        <f>IF($S$902&gt;0,'Assumptions (Solar)'!X$14*Model!$S$902*('Assumptions (Solar)'!$Q$20*'Assumptions (Solar)'!$Q$2+'Assumptions (Solar)'!$Q$21*'Assumptions (Solar)'!$Q$3)/10^9,0)</f>
        <v>0.001454680771</v>
      </c>
      <c r="V1079" s="160">
        <f>IF($S$902&gt;0,'Assumptions (Solar)'!Y$14*Model!$S$902*('Assumptions (Solar)'!$Q$20*'Assumptions (Solar)'!$Q$2+'Assumptions (Solar)'!$Q$21*'Assumptions (Solar)'!$Q$3)/10^9,0)</f>
        <v>0.0008728084625</v>
      </c>
      <c r="W1079" s="160">
        <f>IF($S$902&gt;0,'Assumptions (Solar)'!Z$14*Model!$S$902*('Assumptions (Solar)'!$Q$20*'Assumptions (Solar)'!$Q$2+'Assumptions (Solar)'!$Q$21*'Assumptions (Solar)'!$Q$3)/10^9,0)</f>
        <v>0.0008728084625</v>
      </c>
      <c r="X1079" s="160">
        <f>IF($S$902&gt;0,'Assumptions (Solar)'!AA$14*Model!$S$902*('Assumptions (Solar)'!$Q$20*'Assumptions (Solar)'!$Q$2+'Assumptions (Solar)'!$Q$21*'Assumptions (Solar)'!$Q$3)/10^9,0)</f>
        <v>0.0004364042313</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0.003758960975</v>
      </c>
      <c r="U1080" s="160">
        <f>IF($T$902&gt;0,'Assumptions (Solar)'!W$14*Model!$T$902*('Assumptions (Solar)'!$R$20*'Assumptions (Solar)'!$R$2+'Assumptions (Solar)'!$R$21*'Assumptions (Solar)'!$R$3)/10^9,0)</f>
        <v>0.00601433756</v>
      </c>
      <c r="V1080" s="160">
        <f>IF($T$902&gt;0,'Assumptions (Solar)'!X$14*Model!$T$902*('Assumptions (Solar)'!$R$20*'Assumptions (Solar)'!$R$2+'Assumptions (Solar)'!$R$21*'Assumptions (Solar)'!$R$3)/10^9,0)</f>
        <v>0.003608602536</v>
      </c>
      <c r="W1080" s="160">
        <f>IF($T$902&gt;0,'Assumptions (Solar)'!Y$14*Model!$T$902*('Assumptions (Solar)'!$R$20*'Assumptions (Solar)'!$R$2+'Assumptions (Solar)'!$R$21*'Assumptions (Solar)'!$R$3)/10^9,0)</f>
        <v>0.002165161521</v>
      </c>
      <c r="X1080" s="160">
        <f>IF($T$902&gt;0,'Assumptions (Solar)'!Z$14*Model!$T$902*('Assumptions (Solar)'!$R$20*'Assumptions (Solar)'!$R$2+'Assumptions (Solar)'!$R$21*'Assumptions (Solar)'!$R$3)/10^9,0)</f>
        <v>0.002165161521</v>
      </c>
      <c r="Y1080" s="160">
        <f>IF($T$902&gt;0,'Assumptions (Solar)'!AA$14*Model!$T$902*('Assumptions (Solar)'!$R$20*'Assumptions (Solar)'!$R$2+'Assumptions (Solar)'!$R$21*'Assumptions (Solar)'!$R$3)/10^9,0)</f>
        <v>0.001082580761</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0.04790838784</v>
      </c>
      <c r="V1081" s="160">
        <f>IF($U$902&gt;0,'Assumptions (Solar)'!W$14*Model!$U$902*('Assumptions (Solar)'!$S$20*'Assumptions (Solar)'!$S$2+'Assumptions (Solar)'!$S$21*'Assumptions (Solar)'!$S$3)/10^9,0)</f>
        <v>0.07665342054</v>
      </c>
      <c r="W1081" s="160">
        <f>IF($U$902&gt;0,'Assumptions (Solar)'!X$14*Model!$U$902*('Assumptions (Solar)'!$S$20*'Assumptions (Solar)'!$S$2+'Assumptions (Solar)'!$S$21*'Assumptions (Solar)'!$S$3)/10^9,0)</f>
        <v>0.04599205233</v>
      </c>
      <c r="X1081" s="160">
        <f>IF($U$902&gt;0,'Assumptions (Solar)'!Y$14*Model!$U$902*('Assumptions (Solar)'!$S$20*'Assumptions (Solar)'!$S$2+'Assumptions (Solar)'!$S$21*'Assumptions (Solar)'!$S$3)/10^9,0)</f>
        <v>0.0275952314</v>
      </c>
      <c r="Y1081" s="160">
        <f>IF($U$902&gt;0,'Assumptions (Solar)'!Z$14*Model!$U$902*('Assumptions (Solar)'!$S$20*'Assumptions (Solar)'!$S$2+'Assumptions (Solar)'!$S$21*'Assumptions (Solar)'!$S$3)/10^9,0)</f>
        <v>0.0275952314</v>
      </c>
      <c r="Z1081" s="160">
        <f>IF($U$902&gt;0,'Assumptions (Solar)'!AA$14*Model!$U$902*('Assumptions (Solar)'!$S$20*'Assumptions (Solar)'!$S$2+'Assumptions (Solar)'!$S$21*'Assumptions (Solar)'!$S$3)/10^9,0)</f>
        <v>0.0137976157</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53.47822568</v>
      </c>
      <c r="Y1084" s="160">
        <f>IF($X$902&gt;0,'Assumptions (Solar)'!W14*Model!$X$902*('Assumptions (Solar)'!$V$20*'Assumptions (Solar)'!$V$2+'Assumptions (Solar)'!$V$21*'Assumptions (Solar)'!$V$3)/10^9,0)</f>
        <v>85.56516109</v>
      </c>
      <c r="Z1084" s="160">
        <f>IF($X$902&gt;0,'Assumptions (Solar)'!X14*Model!$X$902*('Assumptions (Solar)'!$V$20*'Assumptions (Solar)'!$V$2+'Assumptions (Solar)'!$V$21*'Assumptions (Solar)'!$V$3)/10^9,0)</f>
        <v>51.33909665</v>
      </c>
      <c r="AA1084" s="160">
        <f>IF($X$902&gt;0,'Assumptions (Solar)'!Y14*Model!$X$902*('Assumptions (Solar)'!$V$20*'Assumptions (Solar)'!$V$2+'Assumptions (Solar)'!$V$21*'Assumptions (Solar)'!$V$3)/10^9,0)</f>
        <v>30.80345799</v>
      </c>
      <c r="AB1084" s="160">
        <f>IF($X$902&gt;0,'Assumptions (Solar)'!Z14*Model!$X$902*('Assumptions (Solar)'!$V$20*'Assumptions (Solar)'!$V$2+'Assumptions (Solar)'!$V$21*'Assumptions (Solar)'!$V$3)/10^9,0)</f>
        <v>30.80345799</v>
      </c>
      <c r="AC1084" s="160">
        <f>IF($X$902&gt;0,'Assumptions (Solar)'!AA14*Model!$X$902*('Assumptions (Solar)'!$V$20*'Assumptions (Solar)'!$V$2+'Assumptions (Solar)'!$V$21*'Assumptions (Solar)'!$V$3)/10^9,0)</f>
        <v>15.401729</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37.35969729</v>
      </c>
      <c r="Z1085" s="160">
        <f>IF($Y$902&gt;0,'Assumptions (Solar)'!W14*Model!$Y$902*('Assumptions (Solar)'!$W$20*'Assumptions (Solar)'!$W$2+'Assumptions (Solar)'!$W$21*'Assumptions (Solar)'!$W$3)/10^9,0)</f>
        <v>59.77551566</v>
      </c>
      <c r="AA1085" s="160">
        <f>IF($Y$902&gt;0,'Assumptions (Solar)'!X14*Model!$Y$902*('Assumptions (Solar)'!$W$20*'Assumptions (Solar)'!$W$2+'Assumptions (Solar)'!$W$21*'Assumptions (Solar)'!$W$3)/10^9,0)</f>
        <v>35.8653094</v>
      </c>
      <c r="AB1085" s="160">
        <f>IF($Y$902&gt;0,'Assumptions (Solar)'!Y14*Model!$Y$902*('Assumptions (Solar)'!$W$20*'Assumptions (Solar)'!$W$2+'Assumptions (Solar)'!$W$21*'Assumptions (Solar)'!$W$3)/10^9,0)</f>
        <v>21.51918564</v>
      </c>
      <c r="AC1085" s="160">
        <f>IF($Y$902&gt;0,'Assumptions (Solar)'!Z14*Model!$Y$902*('Assumptions (Solar)'!$W$20*'Assumptions (Solar)'!$W$2+'Assumptions (Solar)'!$W$21*'Assumptions (Solar)'!$W$3)/10^9,0)</f>
        <v>21.51918564</v>
      </c>
      <c r="AD1085" s="160">
        <f>IF($Y$902&gt;0,'Assumptions (Solar)'!AA14*Model!$Y$902*('Assumptions (Solar)'!$W$20*'Assumptions (Solar)'!$W$2+'Assumptions (Solar)'!$W$21*'Assumptions (Solar)'!$W$3)/10^9,0)</f>
        <v>10.75959282</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36.56734512</v>
      </c>
      <c r="AA1086" s="160">
        <f>IF($Z$902&gt;0,'Assumptions (Solar)'!W14*Model!$Z$902*('Assumptions (Solar)'!$X$20*'Assumptions (Solar)'!$X$2+'Assumptions (Solar)'!$X$21*'Assumptions (Solar)'!$X$3)/10^9,0)</f>
        <v>58.50775219</v>
      </c>
      <c r="AB1086" s="160">
        <f>IF($Z$902&gt;0,'Assumptions (Solar)'!X14*Model!$Z$902*('Assumptions (Solar)'!$X$20*'Assumptions (Solar)'!$X$2+'Assumptions (Solar)'!$X$21*'Assumptions (Solar)'!$X$3)/10^9,0)</f>
        <v>35.10465132</v>
      </c>
      <c r="AC1086" s="160">
        <f>IF($Z$902&gt;0,'Assumptions (Solar)'!Y14*Model!$Z$902*('Assumptions (Solar)'!$X$20*'Assumptions (Solar)'!$X$2+'Assumptions (Solar)'!$X$21*'Assumptions (Solar)'!$X$3)/10^9,0)</f>
        <v>21.06279079</v>
      </c>
      <c r="AD1086" s="160">
        <f>IF($Z$902&gt;0,'Assumptions (Solar)'!Z14*Model!$Z$902*('Assumptions (Solar)'!$X$20*'Assumptions (Solar)'!$X$2+'Assumptions (Solar)'!$X$21*'Assumptions (Solar)'!$X$3)/10^9,0)</f>
        <v>21.06279079</v>
      </c>
      <c r="AE1086" s="160">
        <f>IF($Z$902&gt;0,'Assumptions (Solar)'!AA14*Model!$Z$902*('Assumptions (Solar)'!$X$20*'Assumptions (Solar)'!$X$2+'Assumptions (Solar)'!$X$21*'Assumptions (Solar)'!$X$3)/10^9,0)</f>
        <v>10.53139539</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35.72985789</v>
      </c>
      <c r="AB1087" s="160">
        <f>IF($AA$902&gt;0,'Assumptions (Solar)'!W14*Model!$AA$902*('Assumptions (Solar)'!$Y$20*'Assumptions (Solar)'!$Y$2+'Assumptions (Solar)'!$Y$21*'Assumptions (Solar)'!$Y$3)/10^9,0)</f>
        <v>57.16777263</v>
      </c>
      <c r="AC1087" s="160">
        <f>IF($AA$902&gt;0,'Assumptions (Solar)'!X14*Model!$AA$902*('Assumptions (Solar)'!$Y$20*'Assumptions (Solar)'!$Y$2+'Assumptions (Solar)'!$Y$21*'Assumptions (Solar)'!$Y$3)/10^9,0)</f>
        <v>34.30066358</v>
      </c>
      <c r="AD1087" s="160">
        <f>IF($AA$902&gt;0,'Assumptions (Solar)'!Y14*Model!$AA$902*('Assumptions (Solar)'!$Y$20*'Assumptions (Solar)'!$Y$2+'Assumptions (Solar)'!$Y$21*'Assumptions (Solar)'!$Y$3)/10^9,0)</f>
        <v>20.58039815</v>
      </c>
      <c r="AE1087" s="160">
        <f>IF($AA$902&gt;0,'Assumptions (Solar)'!Z14*Model!$AA$902*('Assumptions (Solar)'!$Y$20*'Assumptions (Solar)'!$Y$2+'Assumptions (Solar)'!$Y$21*'Assumptions (Solar)'!$Y$3)/10^9,0)</f>
        <v>20.58039815</v>
      </c>
      <c r="AF1087" s="160">
        <f>IF($AA$902&gt;0,'Assumptions (Solar)'!AA14*Model!$AA$902*('Assumptions (Solar)'!$Y$20*'Assumptions (Solar)'!$Y$2+'Assumptions (Solar)'!$Y$21*'Assumptions (Solar)'!$Y$3)/10^9,0)</f>
        <v>10.29019907</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34.87618253</v>
      </c>
      <c r="AC1088" s="160">
        <f>IF($AB$902&gt;0,'Assumptions (Solar)'!W14*Model!$AB$902*('Assumptions (Solar)'!$Z$20*'Assumptions (Solar)'!$Z$2+'Assumptions (Solar)'!$Z$21*'Assumptions (Solar)'!$Z$3)/10^9,0)</f>
        <v>55.80189205</v>
      </c>
      <c r="AD1088" s="160">
        <f>IF($AB$902&gt;0,'Assumptions (Solar)'!X14*Model!$AB$902*('Assumptions (Solar)'!$Z$20*'Assumptions (Solar)'!$Z$2+'Assumptions (Solar)'!$Z$21*'Assumptions (Solar)'!$Z$3)/10^9,0)</f>
        <v>33.48113523</v>
      </c>
      <c r="AE1088" s="160">
        <f>IF($AB$902&gt;0,'Assumptions (Solar)'!Y14*Model!$AB$902*('Assumptions (Solar)'!$Z$20*'Assumptions (Solar)'!$Z$2+'Assumptions (Solar)'!$Z$21*'Assumptions (Solar)'!$Z$3)/10^9,0)</f>
        <v>20.08868114</v>
      </c>
      <c r="AF1088" s="160">
        <f>IF($AB$902&gt;0,'Assumptions (Solar)'!Z14*Model!$AB$902*('Assumptions (Solar)'!$Z$20*'Assumptions (Solar)'!$Z$2+'Assumptions (Solar)'!$Z$21*'Assumptions (Solar)'!$Z$3)/10^9,0)</f>
        <v>20.08868114</v>
      </c>
      <c r="AG1088" s="160">
        <f>IF($AB$902&gt;0,'Assumptions (Solar)'!AA14*Model!$AB$902*('Assumptions (Solar)'!$Z$20*'Assumptions (Solar)'!$Z$2+'Assumptions (Solar)'!$Z$21*'Assumptions (Solar)'!$Z$3)/10^9,0)</f>
        <v>10.04434057</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33.94460009</v>
      </c>
      <c r="AD1089" s="160">
        <f>IF($AC$902&gt;0,'Assumptions (Solar)'!W14*Model!$AC$902*('Assumptions (Solar)'!$AA$20*'Assumptions (Solar)'!$AA$2+'Assumptions (Solar)'!$AA$21*'Assumptions (Solar)'!$AA$3)/10^9,0)</f>
        <v>54.31136014</v>
      </c>
      <c r="AE1089" s="160">
        <f>IF($AC$902&gt;0,'Assumptions (Solar)'!X14*Model!$AC$902*('Assumptions (Solar)'!$AA$20*'Assumptions (Solar)'!$AA$2+'Assumptions (Solar)'!$AA$21*'Assumptions (Solar)'!$AA$3)/10^9,0)</f>
        <v>32.58681608</v>
      </c>
      <c r="AF1089" s="160">
        <f>IF($AC$902&gt;0,'Assumptions (Solar)'!Y14*Model!$AC$902*('Assumptions (Solar)'!$AA$20*'Assumptions (Solar)'!$AA$2+'Assumptions (Solar)'!$AA$21*'Assumptions (Solar)'!$AA$3)/10^9,0)</f>
        <v>19.55208965</v>
      </c>
      <c r="AG1089" s="160">
        <f>IF($AC$902&gt;0,'Assumptions (Solar)'!Z14*Model!$AC$902*('Assumptions (Solar)'!$AA$20*'Assumptions (Solar)'!$AA$2+'Assumptions (Solar)'!$AA$21*'Assumptions (Solar)'!$AA$3)/10^9,0)</f>
        <v>19.55208965</v>
      </c>
      <c r="AH1089" s="160">
        <f>IF($AC$902&gt;0,'Assumptions (Solar)'!AA14*Model!$AC$902*('Assumptions (Solar)'!$AA$20*'Assumptions (Solar)'!$AA$2+'Assumptions (Solar)'!$AA$21*'Assumptions (Solar)'!$AA$3)/10^9,0)</f>
        <v>9.776044825</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32.96339533</v>
      </c>
      <c r="AE1090" s="160">
        <f>IF($AD$902&gt;0,'Assumptions (Solar)'!W14*Model!$AD$902*('Assumptions (Solar)'!$AB$20*'Assumptions (Solar)'!$AB$2+'Assumptions (Solar)'!$AB$21*'Assumptions (Solar)'!$AB$3)/10^9,0)</f>
        <v>52.74143252</v>
      </c>
      <c r="AF1090" s="160">
        <f>IF($AD$902&gt;0,'Assumptions (Solar)'!X14*Model!$AD$902*('Assumptions (Solar)'!$AB$20*'Assumptions (Solar)'!$AB$2+'Assumptions (Solar)'!$AB$21*'Assumptions (Solar)'!$AB$3)/10^9,0)</f>
        <v>31.64485951</v>
      </c>
      <c r="AG1090" s="160">
        <f>IF($AD$902&gt;0,'Assumptions (Solar)'!Y14*Model!$AD$902*('Assumptions (Solar)'!$AB$20*'Assumptions (Solar)'!$AB$2+'Assumptions (Solar)'!$AB$21*'Assumptions (Solar)'!$AB$3)/10^9,0)</f>
        <v>18.98691571</v>
      </c>
      <c r="AH1090" s="160">
        <f>IF($AD$902&gt;0,'Assumptions (Solar)'!Z14*Model!$AD$902*('Assumptions (Solar)'!$AB$20*'Assumptions (Solar)'!$AB$2+'Assumptions (Solar)'!$AB$21*'Assumptions (Solar)'!$AB$3)/10^9,0)</f>
        <v>18.98691571</v>
      </c>
      <c r="AI1090" s="160">
        <f>IF($AD$902&gt;0,'Assumptions (Solar)'!AA14*Model!$AD$902*('Assumptions (Solar)'!$AB$20*'Assumptions (Solar)'!$AB$2+'Assumptions (Solar)'!$AB$21*'Assumptions (Solar)'!$AB$3)/10^9,0)</f>
        <v>9.493457854</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31.96320763</v>
      </c>
      <c r="AF1091" s="160">
        <f>IF($AE$902&gt;0,'Assumptions (Solar)'!W14*Model!$AE$902*('Assumptions (Solar)'!$AC$20*'Assumptions (Solar)'!$AC$2+'Assumptions (Solar)'!$AC$21*'Assumptions (Solar)'!$AC$3)/10^9,0)</f>
        <v>51.1411322</v>
      </c>
      <c r="AG1091" s="160">
        <f>IF($AE$902&gt;0,'Assumptions (Solar)'!X14*Model!$AE$902*('Assumptions (Solar)'!$AC$20*'Assumptions (Solar)'!$AC$2+'Assumptions (Solar)'!$AC$21*'Assumptions (Solar)'!$AC$3)/10^9,0)</f>
        <v>30.68467932</v>
      </c>
      <c r="AH1091" s="160">
        <f>IF($AE$902&gt;0,'Assumptions (Solar)'!Y14*Model!$AE$902*('Assumptions (Solar)'!$AC$20*'Assumptions (Solar)'!$AC$2+'Assumptions (Solar)'!$AC$21*'Assumptions (Solar)'!$AC$3)/10^9,0)</f>
        <v>18.41080759</v>
      </c>
      <c r="AI1091" s="160">
        <f>IF($AE$902&gt;0,'Assumptions (Solar)'!Z14*Model!$AE$902*('Assumptions (Solar)'!$AC$20*'Assumptions (Solar)'!$AC$2+'Assumptions (Solar)'!$AC$21*'Assumptions (Solar)'!$AC$3)/10^9,0)</f>
        <v>18.41080759</v>
      </c>
      <c r="AJ1091" s="160">
        <f>IF($AE$902&gt;0,'Assumptions (Solar)'!AA14*Model!$AE$902*('Assumptions (Solar)'!$AC$20*'Assumptions (Solar)'!$AC$2+'Assumptions (Solar)'!$AC$21*'Assumptions (Solar)'!$AC$3)/10^9,0)</f>
        <v>9.205403796</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30.87859921</v>
      </c>
      <c r="AG1092" s="160">
        <f>IF($AF$902&gt;0,'Assumptions (Solar)'!W14*Model!$AF$902*('Assumptions (Solar)'!$AD$20*'Assumptions (Solar)'!$AD$2+'Assumptions (Solar)'!$AD$21*'Assumptions (Solar)'!$AD$3)/10^9,0)</f>
        <v>49.40575873</v>
      </c>
      <c r="AH1092" s="160">
        <f>IF($AF$902&gt;0,'Assumptions (Solar)'!X14*Model!$AF$902*('Assumptions (Solar)'!$AD$20*'Assumptions (Solar)'!$AD$2+'Assumptions (Solar)'!$AD$21*'Assumptions (Solar)'!$AD$3)/10^9,0)</f>
        <v>29.64345524</v>
      </c>
      <c r="AI1092" s="160">
        <f>IF($AF$902&gt;0,'Assumptions (Solar)'!Y14*Model!$AF$902*('Assumptions (Solar)'!$AD$20*'Assumptions (Solar)'!$AD$2+'Assumptions (Solar)'!$AD$21*'Assumptions (Solar)'!$AD$3)/10^9,0)</f>
        <v>17.78607314</v>
      </c>
      <c r="AJ1092" s="160">
        <f>IF($AF$902&gt;0,'Assumptions (Solar)'!Z14*Model!$AF$902*('Assumptions (Solar)'!$AD$20*'Assumptions (Solar)'!$AD$2+'Assumptions (Solar)'!$AD$21*'Assumptions (Solar)'!$AD$3)/10^9,0)</f>
        <v>17.78607314</v>
      </c>
      <c r="AK1092" s="160">
        <f>IF($AF$902&gt;0,'Assumptions (Solar)'!AA14*Model!$AF$902*('Assumptions (Solar)'!$AD$20*'Assumptions (Solar)'!$AD$2+'Assumptions (Solar)'!$AD$21*'Assumptions (Solar)'!$AD$3)/10^9,0)</f>
        <v>8.893036572</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29.73950639</v>
      </c>
      <c r="AH1093" s="160">
        <f>IF($AG$902&gt;0,'Assumptions (Solar)'!W14*Model!$AG$902*('Assumptions (Solar)'!$AE$20*'Assumptions (Solar)'!$AE$2+'Assumptions (Solar)'!$AE$21*'Assumptions (Solar)'!$AE$3)/10^9,0)</f>
        <v>47.58321023</v>
      </c>
      <c r="AI1093" s="160">
        <f>IF($AG$902&gt;0,'Assumptions (Solar)'!X14*Model!$AG$902*('Assumptions (Solar)'!$AE$20*'Assumptions (Solar)'!$AE$2+'Assumptions (Solar)'!$AE$21*'Assumptions (Solar)'!$AE$3)/10^9,0)</f>
        <v>28.54992614</v>
      </c>
      <c r="AJ1093" s="160">
        <f>IF($AG$902&gt;0,'Assumptions (Solar)'!Y14*Model!$AG$902*('Assumptions (Solar)'!$AE$20*'Assumptions (Solar)'!$AE$2+'Assumptions (Solar)'!$AE$21*'Assumptions (Solar)'!$AE$3)/10^9,0)</f>
        <v>17.12995568</v>
      </c>
      <c r="AK1093" s="160">
        <f>IF($AG$902&gt;0,'Assumptions (Solar)'!Z14*Model!$AG$902*('Assumptions (Solar)'!$AE$20*'Assumptions (Solar)'!$AE$2+'Assumptions (Solar)'!$AE$21*'Assumptions (Solar)'!$AE$3)/10^9,0)</f>
        <v>17.12995568</v>
      </c>
      <c r="AL1093" s="160">
        <f>IF($AG$902&gt;0,'Assumptions (Solar)'!AA14*Model!$AG$902*('Assumptions (Solar)'!$AE$20*'Assumptions (Solar)'!$AE$2+'Assumptions (Solar)'!$AE$21*'Assumptions (Solar)'!$AE$3)/10^9,0)</f>
        <v>8.564977841</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28.54421611</v>
      </c>
      <c r="AI1094" s="160">
        <f>IF($AH$902&gt;0,'Assumptions (Solar)'!W14*Model!$AH$902*('Assumptions (Solar)'!$AF$20*'Assumptions (Solar)'!$AF$2+'Assumptions (Solar)'!$AF$21*'Assumptions (Solar)'!$AF$3)/10^9,0)</f>
        <v>45.67074578</v>
      </c>
      <c r="AJ1094" s="160">
        <f>IF($AH$902&gt;0,'Assumptions (Solar)'!X14*Model!$AH$902*('Assumptions (Solar)'!$AF$20*'Assumptions (Solar)'!$AF$2+'Assumptions (Solar)'!$AF$21*'Assumptions (Solar)'!$AF$3)/10^9,0)</f>
        <v>27.40244747</v>
      </c>
      <c r="AK1094" s="160">
        <f>IF($AH$902&gt;0,'Assumptions (Solar)'!Y14*Model!$AH$902*('Assumptions (Solar)'!$AF$20*'Assumptions (Solar)'!$AF$2+'Assumptions (Solar)'!$AF$21*'Assumptions (Solar)'!$AF$3)/10^9,0)</f>
        <v>16.44146848</v>
      </c>
      <c r="AL1094" s="160">
        <f>IF($AH$902&gt;0,'Assumptions (Solar)'!Z14*Model!$AH$902*('Assumptions (Solar)'!$AF$20*'Assumptions (Solar)'!$AF$2+'Assumptions (Solar)'!$AF$21*'Assumptions (Solar)'!$AF$3)/10^9,0)</f>
        <v>16.44146848</v>
      </c>
      <c r="AM1094" s="160">
        <f>IF($AH$902&gt;0,'Assumptions (Solar)'!AA14*Model!$AH$902*('Assumptions (Solar)'!$AF$20*'Assumptions (Solar)'!$AF$2+'Assumptions (Solar)'!$AF$21*'Assumptions (Solar)'!$AF$3)/10^9,0)</f>
        <v>8.220734241</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28.85741514</v>
      </c>
      <c r="AJ1095" s="177">
        <f>IF($AI$902&gt;0,'Assumptions (Solar)'!W14*Model!$AI$902*('Assumptions (Solar)'!$AG$20*'Assumptions (Solar)'!$AG$2+'Assumptions (Solar)'!$AG$21*'Assumptions (Solar)'!$AG$3)/10^9,0)</f>
        <v>46.17186422</v>
      </c>
      <c r="AK1095" s="177">
        <f>IF($AI$902&gt;0,'Assumptions (Solar)'!X14*Model!$AI$902*('Assumptions (Solar)'!$AG$20*'Assumptions (Solar)'!$AG$2+'Assumptions (Solar)'!$AG$21*'Assumptions (Solar)'!$AG$3)/10^9,0)</f>
        <v>27.70311853</v>
      </c>
      <c r="AL1095" s="177">
        <f>IF($AI$902&gt;0,'Assumptions (Solar)'!Y14*Model!$AI$902*('Assumptions (Solar)'!$AG$20*'Assumptions (Solar)'!$AG$2+'Assumptions (Solar)'!$AG$21*'Assumptions (Solar)'!$AG$3)/10^9,0)</f>
        <v>16.62187112</v>
      </c>
      <c r="AM1095" s="177">
        <f>IF($AI$902&gt;0,'Assumptions (Solar)'!Z14*Model!$AI$902*('Assumptions (Solar)'!$AG$20*'Assumptions (Solar)'!$AG$2+'Assumptions (Solar)'!$AG$21*'Assumptions (Solar)'!$AG$3)/10^9,0)</f>
        <v>16.62187112</v>
      </c>
      <c r="AN1095" s="177">
        <f>IF($AI$902&gt;0,'Assumptions (Solar)'!AA14*Model!$AI$902*('Assumptions (Solar)'!$AG$20*'Assumptions (Solar)'!$AG$2+'Assumptions (Solar)'!$AG$21*'Assumptions (Solar)'!$AG$3)/10^9,0)</f>
        <v>8.310935559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29.17197061</v>
      </c>
      <c r="AK1096" s="177">
        <f>IF($AJ$902&gt;0,'Assumptions (Solar)'!W14*Model!$AJ$902*('Assumptions (Solar)'!$AH$20*'Assumptions (Solar)'!$AH$2+'Assumptions (Solar)'!$AH$21*'Assumptions (Solar)'!$AH$3)/10^9,0)</f>
        <v>46.67515298</v>
      </c>
      <c r="AL1096" s="177">
        <f>IF($AJ$902&gt;0,'Assumptions (Solar)'!X14*Model!$AJ$902*('Assumptions (Solar)'!$AH$20*'Assumptions (Solar)'!$AH$2+'Assumptions (Solar)'!$AH$21*'Assumptions (Solar)'!$AH$3)/10^9,0)</f>
        <v>28.00509179</v>
      </c>
      <c r="AM1096" s="177">
        <f>IF($AJ$902&gt;0,'Assumptions (Solar)'!Y14*Model!$AJ$902*('Assumptions (Solar)'!$AH$20*'Assumptions (Solar)'!$AH$2+'Assumptions (Solar)'!$AH$21*'Assumptions (Solar)'!$AH$3)/10^9,0)</f>
        <v>16.80305507</v>
      </c>
      <c r="AN1096" s="177">
        <f>IF($AJ$902&gt;0,'Assumptions (Solar)'!Z14*Model!$AJ$902*('Assumptions (Solar)'!$AH$20*'Assumptions (Solar)'!$AH$2+'Assumptions (Solar)'!$AH$21*'Assumptions (Solar)'!$AH$3)/10^9,0)</f>
        <v>16.80305507</v>
      </c>
      <c r="AO1096" s="177">
        <f>IF($AJ$902&gt;0,'Assumptions (Solar)'!AA14*Model!$AJ$902*('Assumptions (Solar)'!$AH$20*'Assumptions (Solar)'!$AH$2+'Assumptions (Solar)'!$AH$21*'Assumptions (Solar)'!$AH$3)/10^9,0)</f>
        <v>8.401527536</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29.45163489</v>
      </c>
      <c r="AL1097" s="160">
        <f>IF($AK$902&gt;0,'Assumptions (Solar)'!W14*Model!$AK$902*('Assumptions (Solar)'!$AI$20*'Assumptions (Solar)'!$AI$2+'Assumptions (Solar)'!$AI$21*'Assumptions (Solar)'!$AI$3)/10^9,0)</f>
        <v>47.12261583</v>
      </c>
      <c r="AM1097" s="160">
        <f>IF($AK$902&gt;0,'Assumptions (Solar)'!X14*Model!$AK$902*('Assumptions (Solar)'!$AI$20*'Assumptions (Solar)'!$AI$2+'Assumptions (Solar)'!$AI$21*'Assumptions (Solar)'!$AI$3)/10^9,0)</f>
        <v>28.2735695</v>
      </c>
      <c r="AN1097" s="160">
        <f>IF($AK$902&gt;0,'Assumptions (Solar)'!Y14*Model!$AK$902*('Assumptions (Solar)'!$AI$20*'Assumptions (Solar)'!$AI$2+'Assumptions (Solar)'!$AI$21*'Assumptions (Solar)'!$AI$3)/10^9,0)</f>
        <v>16.9641417</v>
      </c>
      <c r="AO1097" s="160">
        <f>IF($AK$902&gt;0,'Assumptions (Solar)'!Z14*Model!$AK$902*('Assumptions (Solar)'!$AI$20*'Assumptions (Solar)'!$AI$2+'Assumptions (Solar)'!$AI$21*'Assumptions (Solar)'!$AI$3)/10^9,0)</f>
        <v>16.9641417</v>
      </c>
      <c r="AP1097" s="160">
        <f>IF($AK$902&gt;0,'Assumptions (Solar)'!AA14*Model!$AK$902*('Assumptions (Solar)'!$AI$20*'Assumptions (Solar)'!$AI$2+'Assumptions (Solar)'!$AI$21*'Assumptions (Solar)'!$AI$3)/10^9,0)</f>
        <v>8.482070849</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29.76799547</v>
      </c>
      <c r="AM1098" s="177">
        <f>IF($AL$902&gt;0,'Assumptions (Solar)'!W14*Model!$AL$902*('Assumptions (Solar)'!$AJ$20*'Assumptions (Solar)'!$AJ$2+'Assumptions (Solar)'!$AJ$21*'Assumptions (Solar)'!$AJ$3)/10^9,0)</f>
        <v>47.62879276</v>
      </c>
      <c r="AN1098" s="177">
        <f>IF($AL$902&gt;0,'Assumptions (Solar)'!X14*Model!$AL$902*('Assumptions (Solar)'!$AJ$20*'Assumptions (Solar)'!$AJ$2+'Assumptions (Solar)'!$AJ$21*'Assumptions (Solar)'!$AJ$3)/10^9,0)</f>
        <v>28.57727566</v>
      </c>
      <c r="AO1098" s="177">
        <f>IF($AL$902&gt;0,'Assumptions (Solar)'!Y14*Model!$AL$902*('Assumptions (Solar)'!$AJ$20*'Assumptions (Solar)'!$AJ$2+'Assumptions (Solar)'!$AJ$21*'Assumptions (Solar)'!$AJ$3)/10^9,0)</f>
        <v>17.14636539</v>
      </c>
      <c r="AP1098" s="177">
        <f>IF($AL$902&gt;0,'Assumptions (Solar)'!Z14*Model!$AL$902*('Assumptions (Solar)'!$AJ$20*'Assumptions (Solar)'!$AJ$2+'Assumptions (Solar)'!$AJ$21*'Assumptions (Solar)'!$AJ$3)/10^9,0)</f>
        <v>17.14636539</v>
      </c>
      <c r="AQ1098" s="177">
        <f>IF($AL$902&gt;0,'Assumptions (Solar)'!AA14*Model!$AL$902*('Assumptions (Solar)'!$AJ$20*'Assumptions (Solar)'!$AJ$2+'Assumptions (Solar)'!$AJ$21*'Assumptions (Solar)'!$AJ$3)/10^9,0)</f>
        <v>8.573182697</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30.04788364</v>
      </c>
      <c r="AN1099" s="160">
        <f>IF($AM$902&gt;0,'Assumptions (Solar)'!W14*Model!$AM$902*('Assumptions (Solar)'!$AK$20*'Assumptions (Solar)'!$AK$2+'Assumptions (Solar)'!$AK$21*'Assumptions (Solar)'!$AK$3)/10^9,0)</f>
        <v>48.07661383</v>
      </c>
      <c r="AO1099" s="160">
        <f>IF($AM$902&gt;0,'Assumptions (Solar)'!X14*Model!$AM$902*('Assumptions (Solar)'!$AK$20*'Assumptions (Solar)'!$AK$2+'Assumptions (Solar)'!$AK$21*'Assumptions (Solar)'!$AK$3)/10^9,0)</f>
        <v>28.8459683</v>
      </c>
      <c r="AP1099" s="160">
        <f>IF($AM$902&gt;0,'Assumptions (Solar)'!Y14*Model!$AM$902*('Assumptions (Solar)'!$AK$20*'Assumptions (Solar)'!$AK$2+'Assumptions (Solar)'!$AK$21*'Assumptions (Solar)'!$AK$3)/10^9,0)</f>
        <v>17.30758098</v>
      </c>
      <c r="AQ1099" s="160">
        <f>IF($AM$902&gt;0,'Assumptions (Solar)'!Z14*Model!$AM$902*('Assumptions (Solar)'!$AK$20*'Assumptions (Solar)'!$AK$2+'Assumptions (Solar)'!$AK$21*'Assumptions (Solar)'!$AK$3)/10^9,0)</f>
        <v>17.30758098</v>
      </c>
      <c r="AR1099" s="160">
        <f>IF($AM$902&gt;0,'Assumptions (Solar)'!AA14*Model!$AM$902*('Assumptions (Solar)'!$AK$20*'Assumptions (Solar)'!$AK$2+'Assumptions (Solar)'!$AK$21*'Assumptions (Solar)'!$AK$3)/10^9,0)</f>
        <v>8.653790489</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30.3657033</v>
      </c>
      <c r="AO1100" s="160">
        <f>IF($AN$902&gt;0,'Assumptions (Solar)'!W14*Model!$AN$902*('Assumptions (Solar)'!$AL$20*'Assumptions (Solar)'!$AL$2+'Assumptions (Solar)'!$AL$21*'Assumptions (Solar)'!$AL$3)/10^9,0)</f>
        <v>48.58512528</v>
      </c>
      <c r="AP1100" s="160">
        <f>IF($AN$902&gt;0,'Assumptions (Solar)'!X14*Model!$AN$902*('Assumptions (Solar)'!$AL$20*'Assumptions (Solar)'!$AL$2+'Assumptions (Solar)'!$AL$21*'Assumptions (Solar)'!$AL$3)/10^9,0)</f>
        <v>29.15107517</v>
      </c>
      <c r="AQ1100" s="160">
        <f>IF($AN$902&gt;0,'Assumptions (Solar)'!Y14*Model!$AN$902*('Assumptions (Solar)'!$AL$20*'Assumptions (Solar)'!$AL$2+'Assumptions (Solar)'!$AL$21*'Assumptions (Solar)'!$AL$3)/10^9,0)</f>
        <v>17.4906451</v>
      </c>
      <c r="AR1100" s="160">
        <f>IF($AN$902&gt;0,'Assumptions (Solar)'!Z14*Model!$AN$902*('Assumptions (Solar)'!$AL$20*'Assumptions (Solar)'!$AL$2+'Assumptions (Solar)'!$AL$21*'Assumptions (Solar)'!$AL$3)/10^9,0)</f>
        <v>17.4906451</v>
      </c>
      <c r="AS1100" s="160">
        <f>IF($AN$902&gt;0,'Assumptions (Solar)'!AA14*Model!$AN$902*('Assumptions (Solar)'!$AL$20*'Assumptions (Solar)'!$AL$2+'Assumptions (Solar)'!$AL$21*'Assumptions (Solar)'!$AL$3)/10^9,0)</f>
        <v>8.745322551</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30.64539889</v>
      </c>
      <c r="AP1101" s="160">
        <f>IF($AO$902&gt;0,'Assumptions (Solar)'!W14*Model!$AO$902*('Assumptions (Solar)'!$AM$20*'Assumptions (Solar)'!$AM$2+'Assumptions (Solar)'!$AM$21*'Assumptions (Solar)'!$AM$3)/10^9,0)</f>
        <v>49.03263822</v>
      </c>
      <c r="AQ1101" s="160">
        <f>IF($AO$902&gt;0,'Assumptions (Solar)'!X14*Model!$AO$902*('Assumptions (Solar)'!$AM$20*'Assumptions (Solar)'!$AM$2+'Assumptions (Solar)'!$AM$21*'Assumptions (Solar)'!$AM$3)/10^9,0)</f>
        <v>29.41958293</v>
      </c>
      <c r="AR1101" s="160">
        <f>IF($AO$902&gt;0,'Assumptions (Solar)'!Y14*Model!$AO$902*('Assumptions (Solar)'!$AM$20*'Assumptions (Solar)'!$AM$2+'Assumptions (Solar)'!$AM$21*'Assumptions (Solar)'!$AM$3)/10^9,0)</f>
        <v>17.65174976</v>
      </c>
      <c r="AS1101" s="160">
        <f>IF($AO$902&gt;0,'Assumptions (Solar)'!Z14*Model!$AO$902*('Assumptions (Solar)'!$AM$20*'Assumptions (Solar)'!$AM$2+'Assumptions (Solar)'!$AM$21*'Assumptions (Solar)'!$AM$3)/10^9,0)</f>
        <v>17.65174976</v>
      </c>
      <c r="AT1101" s="160">
        <f>IF($AO$902&gt;0,'Assumptions (Solar)'!AA14*Model!$AO$902*('Assumptions (Solar)'!$AM$20*'Assumptions (Solar)'!$AM$2+'Assumptions (Solar)'!$AM$21*'Assumptions (Solar)'!$AM$3)/10^9,0)</f>
        <v>8.82587488</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30.96430153</v>
      </c>
      <c r="AQ1102" s="160">
        <f>IF($AP$902&gt;0,'Assumptions (Solar)'!W14*Model!$AP$902*('Assumptions (Solar)'!$AN$20*'Assumptions (Solar)'!$AN$2+'Assumptions (Solar)'!$AN$21*'Assumptions (Solar)'!$AN$3)/10^9,0)</f>
        <v>49.54288245</v>
      </c>
      <c r="AR1102" s="160">
        <f>IF($AP$902&gt;0,'Assumptions (Solar)'!X14*Model!$AP$902*('Assumptions (Solar)'!$AN$20*'Assumptions (Solar)'!$AN$2+'Assumptions (Solar)'!$AN$21*'Assumptions (Solar)'!$AN$3)/10^9,0)</f>
        <v>29.72572947</v>
      </c>
      <c r="AS1102" s="160">
        <f>IF($AP$902&gt;0,'Assumptions (Solar)'!Y14*Model!$AP$902*('Assumptions (Solar)'!$AN$20*'Assumptions (Solar)'!$AN$2+'Assumptions (Solar)'!$AN$21*'Assumptions (Solar)'!$AN$3)/10^9,0)</f>
        <v>17.83543768</v>
      </c>
      <c r="AT1102" s="160">
        <f>IF($AP$902&gt;0,'Assumptions (Solar)'!Z14*Model!$AP$902*('Assumptions (Solar)'!$AN$20*'Assumptions (Solar)'!$AN$2+'Assumptions (Solar)'!$AN$21*'Assumptions (Solar)'!$AN$3)/10^9,0)</f>
        <v>17.83543768</v>
      </c>
      <c r="AU1102" s="160">
        <f>IF($AP$902&gt;0,'Assumptions (Solar)'!AA14*Model!$AP$902*('Assumptions (Solar)'!$AN$20*'Assumptions (Solar)'!$AN$2+'Assumptions (Solar)'!$AN$21*'Assumptions (Solar)'!$AN$3)/10^9,0)</f>
        <v>8.917718841</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31.28398346</v>
      </c>
      <c r="AR1103" s="160">
        <f>IF($AQ$902&gt;0,'Assumptions (Solar)'!W14*Model!$AQ$902*('Assumptions (Solar)'!$AO$20*'Assumptions (Solar)'!$AO$2+'Assumptions (Solar)'!$AO$21*'Assumptions (Solar)'!$AO$3)/10^9,0)</f>
        <v>50.05437353</v>
      </c>
      <c r="AS1103" s="160">
        <f>IF($AQ$902&gt;0,'Assumptions (Solar)'!X14*Model!$AQ$902*('Assumptions (Solar)'!$AO$20*'Assumptions (Solar)'!$AO$2+'Assumptions (Solar)'!$AO$21*'Assumptions (Solar)'!$AO$3)/10^9,0)</f>
        <v>30.03262412</v>
      </c>
      <c r="AT1103" s="160">
        <f>IF($AQ$902&gt;0,'Assumptions (Solar)'!Y14*Model!$AQ$902*('Assumptions (Solar)'!$AO$20*'Assumptions (Solar)'!$AO$2+'Assumptions (Solar)'!$AO$21*'Assumptions (Solar)'!$AO$3)/10^9,0)</f>
        <v>18.01957447</v>
      </c>
      <c r="AU1103" s="160">
        <f>IF($AQ$902&gt;0,'Assumptions (Solar)'!Z14*Model!$AQ$902*('Assumptions (Solar)'!$AO$20*'Assumptions (Solar)'!$AO$2+'Assumptions (Solar)'!$AO$21*'Assumptions (Solar)'!$AO$3)/10^9,0)</f>
        <v>18.01957447</v>
      </c>
      <c r="AV1103" s="160">
        <f>IF($AQ$902&gt;0,'Assumptions (Solar)'!AA14*Model!$AQ$902*('Assumptions (Solar)'!$AO$20*'Assumptions (Solar)'!$AO$2+'Assumptions (Solar)'!$AO$21*'Assumptions (Solar)'!$AO$3)/10^9,0)</f>
        <v>9.009787235</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31.56573002</v>
      </c>
      <c r="AS1104" s="160">
        <f>IF($AR$902&gt;0,'Assumptions (Solar)'!W14*Model!$AR$902*('Assumptions (Solar)'!$AP$20*'Assumptions (Solar)'!$AP$2+'Assumptions (Solar)'!$AP$21*'Assumptions (Solar)'!$AP$3)/10^9,0)</f>
        <v>50.50516804</v>
      </c>
      <c r="AT1104" s="160">
        <f>IF($AR$902&gt;0,'Assumptions (Solar)'!X14*Model!$AR$902*('Assumptions (Solar)'!$AP$20*'Assumptions (Solar)'!$AP$2+'Assumptions (Solar)'!$AP$21*'Assumptions (Solar)'!$AP$3)/10^9,0)</f>
        <v>30.30310082</v>
      </c>
      <c r="AU1104" s="160">
        <f>IF($AR$902&gt;0,'Assumptions (Solar)'!Y14*Model!$AR$902*('Assumptions (Solar)'!$AP$20*'Assumptions (Solar)'!$AP$2+'Assumptions (Solar)'!$AP$21*'Assumptions (Solar)'!$AP$3)/10^9,0)</f>
        <v>18.18186049</v>
      </c>
      <c r="AV1104" s="160">
        <f>IF($AR$902&gt;0,'Assumptions (Solar)'!Z14*Model!$AR$902*('Assumptions (Solar)'!$AP$20*'Assumptions (Solar)'!$AP$2+'Assumptions (Solar)'!$AP$21*'Assumptions (Solar)'!$AP$3)/10^9,0)</f>
        <v>18.18186049</v>
      </c>
      <c r="AW1104" s="160">
        <f>IF($AR$902&gt;0,'Assumptions (Solar)'!AA14*Model!$AR$902*('Assumptions (Solar)'!$AP$20*'Assumptions (Solar)'!$AP$2+'Assumptions (Solar)'!$AP$21*'Assumptions (Solar)'!$AP$3)/10^9,0)</f>
        <v>9.090930247</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31.88358272</v>
      </c>
      <c r="AT1105" s="160">
        <f>IF($AS$902&gt;0,'Assumptions (Solar)'!W14*Model!$AS$902*('Assumptions (Solar)'!$AQ$20*'Assumptions (Solar)'!$AQ$2+'Assumptions (Solar)'!$AQ$21*'Assumptions (Solar)'!$AQ$3)/10^9,0)</f>
        <v>51.01373235</v>
      </c>
      <c r="AU1105" s="160">
        <f>IF($AS$902&gt;0,'Assumptions (Solar)'!X14*Model!$AS$902*('Assumptions (Solar)'!$AQ$20*'Assumptions (Solar)'!$AQ$2+'Assumptions (Solar)'!$AQ$21*'Assumptions (Solar)'!$AQ$3)/10^9,0)</f>
        <v>30.60823941</v>
      </c>
      <c r="AV1105" s="160">
        <f>IF($AS$902&gt;0,'Assumptions (Solar)'!Y14*Model!$AS$902*('Assumptions (Solar)'!$AQ$20*'Assumptions (Solar)'!$AQ$2+'Assumptions (Solar)'!$AQ$21*'Assumptions (Solar)'!$AQ$3)/10^9,0)</f>
        <v>18.36494365</v>
      </c>
      <c r="AW1105" s="160">
        <f>IF($AS$902&gt;0,'Assumptions (Solar)'!Z14*Model!$AS$902*('Assumptions (Solar)'!$AQ$20*'Assumptions (Solar)'!$AQ$2+'Assumptions (Solar)'!$AQ$21*'Assumptions (Solar)'!$AQ$3)/10^9,0)</f>
        <v>18.36494365</v>
      </c>
      <c r="AX1105" s="160">
        <f>IF($AS$902&gt;0,'Assumptions (Solar)'!AA14*Model!$AS$902*('Assumptions (Solar)'!$AQ$20*'Assumptions (Solar)'!$AQ$2+'Assumptions (Solar)'!$AQ$21*'Assumptions (Solar)'!$AQ$3)/10^9,0)</f>
        <v>9.182471823</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32.16209495</v>
      </c>
      <c r="AU1106" s="160">
        <f>IF($AT$902&gt;0,'Assumptions (Solar)'!W14*Model!$AT$902*('Assumptions (Solar)'!$AR$20*'Assumptions (Solar)'!$AR$2+'Assumptions (Solar)'!$AR$21*'Assumptions (Solar)'!$AR$3)/10^9,0)</f>
        <v>51.45935191</v>
      </c>
      <c r="AV1106" s="160">
        <f>IF($AT$902&gt;0,'Assumptions (Solar)'!X14*Model!$AT$902*('Assumptions (Solar)'!$AR$20*'Assumptions (Solar)'!$AR$2+'Assumptions (Solar)'!$AR$21*'Assumptions (Solar)'!$AR$3)/10^9,0)</f>
        <v>30.87561115</v>
      </c>
      <c r="AW1106" s="160">
        <f>IF($AT$902&gt;0,'Assumptions (Solar)'!Y14*Model!$AT$902*('Assumptions (Solar)'!$AR$20*'Assumptions (Solar)'!$AR$2+'Assumptions (Solar)'!$AR$21*'Assumptions (Solar)'!$AR$3)/10^9,0)</f>
        <v>18.52536669</v>
      </c>
      <c r="AX1106" s="160">
        <f>IF($AT$902&gt;0,'Assumptions (Solar)'!Z14*Model!$AT$902*('Assumptions (Solar)'!$AR$20*'Assumptions (Solar)'!$AR$2+'Assumptions (Solar)'!$AR$21*'Assumptions (Solar)'!$AR$3)/10^9,0)</f>
        <v>18.52536669</v>
      </c>
      <c r="AY1106" s="160">
        <f>IF($AT$902&gt;0,'Assumptions (Solar)'!AA14*Model!$AT$902*('Assumptions (Solar)'!$AR$20*'Assumptions (Solar)'!$AR$2+'Assumptions (Solar)'!$AR$21*'Assumptions (Solar)'!$AR$3)/10^9,0)</f>
        <v>9.262683345</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32.50027246</v>
      </c>
      <c r="AV1107" s="160">
        <f>IF($AU$902&gt;0,'Assumptions (Solar)'!W14*Model!$AU$902*('Assumptions (Solar)'!$AS$20*'Assumptions (Solar)'!$AS$2+'Assumptions (Solar)'!$AS$21*'Assumptions (Solar)'!$AS$3)/10^9,0)</f>
        <v>52.00043594</v>
      </c>
      <c r="AW1107" s="160">
        <f>IF($AU$902&gt;0,'Assumptions (Solar)'!X14*Model!$AU$902*('Assumptions (Solar)'!$AS$20*'Assumptions (Solar)'!$AS$2+'Assumptions (Solar)'!$AS$21*'Assumptions (Solar)'!$AS$3)/10^9,0)</f>
        <v>31.20026156</v>
      </c>
      <c r="AX1107" s="160">
        <f>IF($AU$902&gt;0,'Assumptions (Solar)'!Y14*Model!$AU$902*('Assumptions (Solar)'!$AS$20*'Assumptions (Solar)'!$AS$2+'Assumptions (Solar)'!$AS$21*'Assumptions (Solar)'!$AS$3)/10^9,0)</f>
        <v>18.72015694</v>
      </c>
      <c r="AY1107" s="160">
        <f>IF($AU$902&gt;0,'Assumptions (Solar)'!Z14*Model!$AU$902*('Assumptions (Solar)'!$AS$20*'Assumptions (Solar)'!$AS$2+'Assumptions (Solar)'!$AS$21*'Assumptions (Solar)'!$AS$3)/10^9,0)</f>
        <v>18.72015694</v>
      </c>
      <c r="AZ1107" s="160">
        <f>IF($AU$902&gt;0,'Assumptions (Solar)'!AA14*Model!$AU$902*('Assumptions (Solar)'!$AS$20*'Assumptions (Solar)'!$AS$2+'Assumptions (Solar)'!$AS$21*'Assumptions (Solar)'!$AS$3)/10^9,0)</f>
        <v>9.360078468</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32.75651342</v>
      </c>
      <c r="AW1108" s="160">
        <f>IF($AV$902&gt;0,'Assumptions (Solar)'!W14*Model!$AV$902*('Assumptions (Solar)'!$AT$20*'Assumptions (Solar)'!$AT$2+'Assumptions (Solar)'!$AT$21*'Assumptions (Solar)'!$AT$3)/10^9,0)</f>
        <v>52.41042147</v>
      </c>
      <c r="AX1108" s="160">
        <f>IF($AV$902&gt;0,'Assumptions (Solar)'!X14*Model!$AV$902*('Assumptions (Solar)'!$AT$20*'Assumptions (Solar)'!$AT$2+'Assumptions (Solar)'!$AT$21*'Assumptions (Solar)'!$AT$3)/10^9,0)</f>
        <v>31.44625288</v>
      </c>
      <c r="AY1108" s="160">
        <f>IF($AV$902&gt;0,'Assumptions (Solar)'!Y14*Model!$AV$902*('Assumptions (Solar)'!$AT$20*'Assumptions (Solar)'!$AT$2+'Assumptions (Solar)'!$AT$21*'Assumptions (Solar)'!$AT$3)/10^9,0)</f>
        <v>18.86775173</v>
      </c>
      <c r="AZ1108" s="160">
        <f>IF($AV$902&gt;0,'Assumptions (Solar)'!Z14*Model!$AV$902*('Assumptions (Solar)'!$AT$20*'Assumptions (Solar)'!$AT$2+'Assumptions (Solar)'!$AT$21*'Assumptions (Solar)'!$AT$3)/10^9,0)</f>
        <v>18.86775173</v>
      </c>
      <c r="BA1108" s="160">
        <f>IF($AV$902&gt;0,'Assumptions (Solar)'!AA14*Model!$AV$902*('Assumptions (Solar)'!$AT$20*'Assumptions (Solar)'!$AT$2+'Assumptions (Solar)'!$AT$21*'Assumptions (Solar)'!$AT$3)/10^9,0)</f>
        <v>9.433875865</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33.07620297</v>
      </c>
      <c r="AX1109" s="160">
        <f>IF($AW$902&gt;0,'Assumptions (Solar)'!W14*Model!$AW$902*('Assumptions (Solar)'!$AU$20*'Assumptions (Solar)'!$AU$2+'Assumptions (Solar)'!$AU$21*'Assumptions (Solar)'!$AU$3)/10^9,0)</f>
        <v>52.92192475</v>
      </c>
      <c r="AY1109" s="160">
        <f>IF($AW$902&gt;0,'Assumptions (Solar)'!X14*Model!$AW$902*('Assumptions (Solar)'!$AU$20*'Assumptions (Solar)'!$AU$2+'Assumptions (Solar)'!$AU$21*'Assumptions (Solar)'!$AU$3)/10^9,0)</f>
        <v>31.75315485</v>
      </c>
      <c r="AZ1109" s="160">
        <f>IF($AW$902&gt;0,'Assumptions (Solar)'!Y14*Model!$AW$902*('Assumptions (Solar)'!$AU$20*'Assumptions (Solar)'!$AU$2+'Assumptions (Solar)'!$AU$21*'Assumptions (Solar)'!$AU$3)/10^9,0)</f>
        <v>19.05189291</v>
      </c>
      <c r="BA1109" s="160">
        <f>IF($AW$902&gt;0,'Assumptions (Solar)'!Z14*Model!$AW$902*('Assumptions (Solar)'!$AU$20*'Assumptions (Solar)'!$AU$2+'Assumptions (Solar)'!$AU$21*'Assumptions (Solar)'!$AU$3)/10^9,0)</f>
        <v>19.05189291</v>
      </c>
      <c r="BB1109" s="160">
        <f>IF($AW$902&gt;0,'Assumptions (Solar)'!AA14*Model!$AW$902*('Assumptions (Solar)'!$AU$20*'Assumptions (Solar)'!$AU$2+'Assumptions (Solar)'!$AU$21*'Assumptions (Solar)'!$AU$3)/10^9,0)</f>
        <v>9.525946455</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66.79179804</v>
      </c>
      <c r="AY1110" s="160">
        <f>IF($AX$902&gt;0,'Assumptions (Solar)'!W14*Model!$AX$902*('Assumptions (Solar)'!$AV$20*'Assumptions (Solar)'!$AV$2+'Assumptions (Solar)'!$AV$21*'Assumptions (Solar)'!$AV$3)/10^9,0)</f>
        <v>106.8668769</v>
      </c>
      <c r="AZ1110" s="160">
        <f>IF($AX$902&gt;0,'Assumptions (Solar)'!X14*Model!$AX$902*('Assumptions (Solar)'!$AV$20*'Assumptions (Solar)'!$AV$2+'Assumptions (Solar)'!$AV$21*'Assumptions (Solar)'!$AV$3)/10^9,0)</f>
        <v>64.12012611</v>
      </c>
      <c r="BA1110" s="160">
        <f>IF($AX$902&gt;0,'Assumptions (Solar)'!Y14*Model!$AX$902*('Assumptions (Solar)'!$AV$20*'Assumptions (Solar)'!$AV$2+'Assumptions (Solar)'!$AV$21*'Assumptions (Solar)'!$AV$3)/10^9,0)</f>
        <v>38.47207567</v>
      </c>
      <c r="BB1110" s="160">
        <f>IF($AX$902&gt;0,'Assumptions (Solar)'!Z14*Model!$AX$902*('Assumptions (Solar)'!$AV$20*'Assumptions (Solar)'!$AV$2+'Assumptions (Solar)'!$AV$21*'Assumptions (Solar)'!$AV$3)/10^9,0)</f>
        <v>38.47207567</v>
      </c>
      <c r="BC1110" s="160">
        <f>IF($AX$902&gt;0,'Assumptions (Solar)'!AA14*Model!$AX$902*('Assumptions (Solar)'!$AV$20*'Assumptions (Solar)'!$AV$2+'Assumptions (Solar)'!$AV$21*'Assumptions (Solar)'!$AV$3)/10^9,0)</f>
        <v>19.23603783</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67.33612068</v>
      </c>
      <c r="AZ1111" s="160">
        <f>IF($AY$902&gt;0,'Assumptions (Solar)'!W14*Model!$AY$902*('Assumptions (Solar)'!$AW$20*'Assumptions (Solar)'!$AW$2+'Assumptions (Solar)'!$AW$21*'Assumptions (Solar)'!$AW$3)/10^9,0)</f>
        <v>107.7377931</v>
      </c>
      <c r="BA1111" s="160">
        <f>IF($AY$902&gt;0,'Assumptions (Solar)'!X14*Model!$AY$902*('Assumptions (Solar)'!$AW$20*'Assumptions (Solar)'!$AW$2+'Assumptions (Solar)'!$AW$21*'Assumptions (Solar)'!$AW$3)/10^9,0)</f>
        <v>64.64267586</v>
      </c>
      <c r="BB1111" s="160">
        <f>IF($AY$902&gt;0,'Assumptions (Solar)'!Y14*Model!$AY$902*('Assumptions (Solar)'!$AW$20*'Assumptions (Solar)'!$AW$2+'Assumptions (Solar)'!$AW$21*'Assumptions (Solar)'!$AW$3)/10^9,0)</f>
        <v>38.78560551</v>
      </c>
      <c r="BC1111" s="160">
        <f>IF($AY$902&gt;0,'Assumptions (Solar)'!Z14*Model!$AY$902*('Assumptions (Solar)'!$AW$20*'Assumptions (Solar)'!$AW$2+'Assumptions (Solar)'!$AW$21*'Assumptions (Solar)'!$AW$3)/10^9,0)</f>
        <v>38.78560551</v>
      </c>
      <c r="BD1111" s="160">
        <f>IF($AY$902&gt;0,'Assumptions (Solar)'!AA14*Model!$AY$902*('Assumptions (Solar)'!$AW$20*'Assumptions (Solar)'!$AW$2+'Assumptions (Solar)'!$AW$21*'Assumptions (Solar)'!$AW$3)/10^9,0)</f>
        <v>19.39280276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67.97295055</v>
      </c>
      <c r="BA1112" s="160">
        <f>IF($AZ$902&gt;0,'Assumptions (Solar)'!W14*Model!$AZ$902*('Assumptions (Solar)'!$AX$20*'Assumptions (Solar)'!$AX$2+'Assumptions (Solar)'!$AX$21*'Assumptions (Solar)'!$AX$3)/10^9,0)</f>
        <v>108.7567209</v>
      </c>
      <c r="BB1112" s="160">
        <f>IF($AZ$902&gt;0,'Assumptions (Solar)'!X14*Model!$AZ$902*('Assumptions (Solar)'!$AX$20*'Assumptions (Solar)'!$AX$2+'Assumptions (Solar)'!$AX$21*'Assumptions (Solar)'!$AX$3)/10^9,0)</f>
        <v>65.25403253</v>
      </c>
      <c r="BC1112" s="160">
        <f>IF($AZ$902&gt;0,'Assumptions (Solar)'!Y14*Model!$AZ$902*('Assumptions (Solar)'!$AX$20*'Assumptions (Solar)'!$AX$2+'Assumptions (Solar)'!$AX$21*'Assumptions (Solar)'!$AX$3)/10^9,0)</f>
        <v>39.15241952</v>
      </c>
      <c r="BD1112" s="160">
        <f>IF($AZ$902&gt;0,'Assumptions (Solar)'!Z14*Model!$AZ$902*('Assumptions (Solar)'!$AX$20*'Assumptions (Solar)'!$AX$2+'Assumptions (Solar)'!$AX$21*'Assumptions (Solar)'!$AX$3)/10^9,0)</f>
        <v>39.15241952</v>
      </c>
      <c r="BE1112" s="160">
        <f>IF($AZ$902&gt;0,'Assumptions (Solar)'!AA14*Model!$AZ$902*('Assumptions (Solar)'!$AX$20*'Assumptions (Solar)'!$AX$2+'Assumptions (Solar)'!$AX$21*'Assumptions (Solar)'!$AX$3)/10^9,0)</f>
        <v>19.57620976</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68.51042393</v>
      </c>
      <c r="BB1113" s="160">
        <f>IF($BA$902&gt;0,'Assumptions (Solar)'!W14*Model!$BA$902*('Assumptions (Solar)'!$AY$20*'Assumptions (Solar)'!$AY$2+'Assumptions (Solar)'!$AY$21*'Assumptions (Solar)'!$AY$3)/10^9,0)</f>
        <v>109.6166783</v>
      </c>
      <c r="BC1113" s="160">
        <f>IF($BA$902&gt;0,'Assumptions (Solar)'!X14*Model!$BA$902*('Assumptions (Solar)'!$AY$20*'Assumptions (Solar)'!$AY$2+'Assumptions (Solar)'!$AY$21*'Assumptions (Solar)'!$AY$3)/10^9,0)</f>
        <v>65.77000697</v>
      </c>
      <c r="BD1113" s="160">
        <f>IF($BA$902&gt;0,'Assumptions (Solar)'!Y14*Model!$BA$902*('Assumptions (Solar)'!$AY$20*'Assumptions (Solar)'!$AY$2+'Assumptions (Solar)'!$AY$21*'Assumptions (Solar)'!$AY$3)/10^9,0)</f>
        <v>39.46200418</v>
      </c>
      <c r="BE1113" s="160">
        <f>IF($BA$902&gt;0,'Assumptions (Solar)'!Z14*Model!$BA$902*('Assumptions (Solar)'!$AY$20*'Assumptions (Solar)'!$AY$2+'Assumptions (Solar)'!$AY$21*'Assumptions (Solar)'!$AY$3)/10^9,0)</f>
        <v>39.46200418</v>
      </c>
      <c r="BF1113" s="160">
        <f>IF($BA$902&gt;0,'Assumptions (Solar)'!AA14*Model!$BA$902*('Assumptions (Solar)'!$AY$20*'Assumptions (Solar)'!$AY$2+'Assumptions (Solar)'!$AY$21*'Assumptions (Solar)'!$AY$3)/10^9,0)</f>
        <v>19.73100209</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v>
      </c>
      <c r="L1114" s="160">
        <f>IF(Model!L900+Model!L901-Model!L899-L1062+L1010&gt;0,(1-'Assumptions (Solar)'!K33)*(Model!L900+Model!L901-Model!L899-L1062+L1010)+L1062-L957+L958,Model!L900+Model!L901-Model!L899+L1010-L957+L958)</f>
        <v>0</v>
      </c>
      <c r="M1114" s="160">
        <f>IF(Model!M900+Model!M901-Model!M899-M1062+M1010&gt;0,(1-'Assumptions (Solar)'!L33)*(Model!M900+Model!M901-Model!M899-M1062+M1010)+M1062-M957+M958,Model!M900+Model!M901-Model!M899+M1010-M957+M958)</f>
        <v>0</v>
      </c>
      <c r="N1114" s="160">
        <f>IF(Model!N900+Model!N901-Model!N899-N1062+N1010&gt;0,(1-'Assumptions (Solar)'!M33)*(Model!N900+Model!N901-Model!N899-N1062+N1010)+N1062-N957+N958,Model!N900+Model!N901-Model!N899+N1010-N957+N958)</f>
        <v>0</v>
      </c>
      <c r="O1114" s="160">
        <f>IF(Model!O900+Model!O901-Model!O899-O1062+O1010&gt;0,(1-'Assumptions (Solar)'!N33)*(Model!O900+Model!O901-Model!O899-O1062+O1010)+O1062-O957+O958,Model!O900+Model!O901-Model!O899+O1010-O957+O958)</f>
        <v>0</v>
      </c>
      <c r="P1114" s="160">
        <f>IF(Model!P900+Model!P901-Model!P899-P1062+P1010&gt;0,(1-'Assumptions (Solar)'!O33)*(Model!P900+Model!P901-Model!P899-P1062+P1010)+P1062-P957+P958,Model!P900+Model!P901-Model!P899+P1010-P957+P958)</f>
        <v>0</v>
      </c>
      <c r="Q1114" s="160">
        <f>IF(Model!Q900+Model!Q901-Model!Q899-Q1062+Q1010&gt;0,(1-'Assumptions (Solar)'!P33)*(Model!Q900+Model!Q901-Model!Q899-Q1062+Q1010)+Q1062-Q957+Q958,Model!Q900+Model!Q901-Model!Q899+Q1010-Q957+Q958)</f>
        <v>-0.01925725046</v>
      </c>
      <c r="R1114" s="160">
        <f>IF(Model!R900+Model!R901-Model!R899-R1062+R1010&gt;0,(1-'Assumptions (Solar)'!Q33)*(Model!R900+Model!R901-Model!R899-R1062+R1010)+R1062-R957+R958,Model!R900+Model!R901-Model!R899+R1010-R957+R958)</f>
        <v>-0.007102300652</v>
      </c>
      <c r="S1114" s="160">
        <f>IF(Model!S900+Model!S901-Model!S899-S1062+S1010&gt;0,(1-'Assumptions (Solar)'!R33)*(Model!S900+Model!S901-Model!S899-S1062+S1010)+S1062-S957+S958,Model!S900+Model!S901-Model!S899+S1010-S957+S958)</f>
        <v>-0.01069902587</v>
      </c>
      <c r="T1114" s="160">
        <f>IF(Model!T900+Model!T901-Model!T899-T1062+T1010&gt;0,(1-'Assumptions (Solar)'!S33)*(Model!T900+Model!T901-Model!T899-T1062+T1010)+T1062-T957+T958,Model!T900+Model!T901-Model!T899+T1010-T957+T958)</f>
        <v>-0.1001742275</v>
      </c>
      <c r="U1114" s="160">
        <f>IF(Model!U900+Model!U901-Model!U899-U1062+U1010&gt;0,(1-'Assumptions (Solar)'!T33)*(Model!U900+Model!U901-Model!U899-U1062+U1010)+U1062-U957+U958,Model!U900+Model!U901-Model!U899+U1010-U957+U958)</f>
        <v>-0.01384906374</v>
      </c>
      <c r="V1114" s="160">
        <f>IF(Model!V900+Model!V901-Model!V899-V1062+V1010&gt;0,(1-'Assumptions (Solar)'!U33)*(Model!V900+Model!V901-Model!V899-V1062+V1010)+V1062-V957+V958,Model!V900+Model!V901-Model!V899+V1010-V957+V958)</f>
        <v>-0.001650893496</v>
      </c>
      <c r="W1114" s="160">
        <f>IF(Model!W900+Model!W901-Model!W899-W1062+W1010&gt;0,(1-'Assumptions (Solar)'!V33)*(Model!W900+Model!W901-Model!W899-W1062+W1010)+W1062-W957+W958,Model!W900+Model!W901-Model!W899+W1010-W957+W958)</f>
        <v>-106.9569431</v>
      </c>
      <c r="X1114" s="160">
        <f>IF(Model!X900+Model!X901-Model!X899-X1062+X1010&gt;0,(1-'Assumptions (Solar)'!W33)*(Model!X900+Model!X901-Model!X899-X1062+X1010)+X1062-X957+X958,Model!X900+Model!X901-Model!X899+X1010-X957+X958)</f>
        <v>-96.17906632</v>
      </c>
      <c r="Y1114" s="160">
        <f>IF(Model!Y900+Model!Y901-Model!Y899-Y1062+Y1010&gt;0,(1-'Assumptions (Solar)'!X33)*(Model!Y900+Model!Y901-Model!Y899-Y1062+Y1010)+Y1062-Y957+Y958,Model!Y900+Model!Y901-Model!Y899+Y1010-Y957+Y958)</f>
        <v>-108.670129</v>
      </c>
      <c r="Z1114" s="160">
        <f>IF(Model!Z900+Model!Z901-Model!Z899-Z1062+Z1010&gt;0,(1-'Assumptions (Solar)'!Y33)*(Model!Z900+Model!Z901-Model!Z899-Z1062+Z1010)+Z1062-Z957+Z958,Model!Z900+Model!Z901-Model!Z899+Z1010-Z957+Z958)</f>
        <v>-120.4303103</v>
      </c>
      <c r="AA1114" s="160">
        <f>IF(Model!AA900+Model!AA901-Model!AA899-AA1062+AA1010&gt;0,(1-'Assumptions (Solar)'!Z33)*(Model!AA900+Model!AA901-Model!AA899-AA1062+AA1010)+AA1062-AA957+AA958,Model!AA900+Model!AA901-Model!AA899+AA1010-AA957+AA958)</f>
        <v>-131.4666325</v>
      </c>
      <c r="AB1114" s="160">
        <f>IF(Model!AB900+Model!AB901-Model!AB899-AB1062+AB1010&gt;0,(1-'Assumptions (Solar)'!AA33)*(Model!AB900+Model!AB901-Model!AB899-AB1062+AB1010)+AB1062-AB957+AB958,Model!AB900+Model!AB901-Model!AB899+AB1010-AB957+AB958)</f>
        <v>-141.432603</v>
      </c>
      <c r="AC1114" s="160">
        <f>IF(Model!AC900+Model!AC901-Model!AC899-AC1062+AC1010&gt;0,(1-'Assumptions (Solar)'!AB33)*(Model!AC900+Model!AC901-Model!AC899-AC1062+AC1010)+AC1062-AC957+AC958,Model!AC900+Model!AC901-Model!AC899+AC1010-AC957+AC958)</f>
        <v>-150.8248301</v>
      </c>
      <c r="AD1114" s="160">
        <f>IF(Model!AD900+Model!AD901-Model!AD899-AD1062+AD1010&gt;0,(1-'Assumptions (Solar)'!AC33)*(Model!AD900+Model!AD901-Model!AD899-AD1062+AD1010)+AD1062-AD957+AD958,Model!AD900+Model!AD901-Model!AD899+AD1010-AD957+AD958)</f>
        <v>-159.3102048</v>
      </c>
      <c r="AE1114" s="160">
        <f>IF(Model!AE900+Model!AE901-Model!AE899-AE1062+AE1010&gt;0,(1-'Assumptions (Solar)'!AD33)*(Model!AE900+Model!AE901-Model!AE899-AE1062+AE1010)+AE1062-AE957+AE958,Model!AE900+Model!AE901-Model!AE899+AE1010-AE957+AE958)</f>
        <v>-166.8882198</v>
      </c>
      <c r="AF1114" s="160">
        <f>IF(Model!AF900+Model!AF901-Model!AF899-AF1062+AF1010&gt;0,(1-'Assumptions (Solar)'!AE33)*(Model!AF900+Model!AF901-Model!AF899-AF1062+AF1010)+AF1062-AF957+AF958,Model!AF900+Model!AF901-Model!AF899+AF1010-AF957+AF958)</f>
        <v>-173.5018971</v>
      </c>
      <c r="AG1114" s="160">
        <f>IF(Model!AG900+Model!AG901-Model!AG899-AG1062+AG1010&gt;0,(1-'Assumptions (Solar)'!AF33)*(Model!AG900+Model!AG901-Model!AG899-AG1062+AG1010)+AG1062-AG957+AG958,Model!AG900+Model!AG901-Model!AG899+AG1010-AG957+AG958)</f>
        <v>-179.11477</v>
      </c>
      <c r="AH1114" s="160">
        <f>IF(Model!AH900+Model!AH901-Model!AH899-AH1062+AH1010&gt;0,(1-'Assumptions (Solar)'!AG33)*(Model!AH900+Model!AH901-Model!AH899-AH1062+AH1010)+AH1062-AH957+AH958,Model!AH900+Model!AH901-Model!AH899+AH1010-AH957+AH958)</f>
        <v>-163.8113241</v>
      </c>
      <c r="AI1114" s="160">
        <f>IF(Model!AI900+Model!AI901-Model!AI899-AI1062+AI1010&gt;0,(1-'Assumptions (Solar)'!AH33)*(Model!AI900+Model!AI901-Model!AI899-AI1062+AI1010)+AI1062-AI957+AI958,Model!AI900+Model!AI901-Model!AI899+AI1010-AI957+AI958)</f>
        <v>-155.9318207</v>
      </c>
      <c r="AJ1114" s="160">
        <f>IF(Model!AJ900+Model!AJ901-Model!AJ899-AJ1062+AJ1010&gt;0,(1-'Assumptions (Solar)'!AI33)*(Model!AJ900+Model!AJ901-Model!AJ899-AJ1062+AJ1010)+AJ1062-AJ957+AJ958,Model!AJ900+Model!AJ901-Model!AJ899+AJ1010-AJ957+AJ958)</f>
        <v>-148.3602153</v>
      </c>
      <c r="AK1114" s="160">
        <f>IF(Model!AK900+Model!AK901-Model!AK899-AK1062+AK1010&gt;0,(1-'Assumptions (Solar)'!AJ33)*(Model!AK900+Model!AK901-Model!AK899-AK1062+AK1010)+AK1062-AK957+AK958,Model!AK900+Model!AK901-Model!AK899+AK1010-AK957+AK958)</f>
        <v>-141.2007184</v>
      </c>
      <c r="AL1114" s="160">
        <f>IF(Model!AL900+Model!AL901-Model!AL899-AL1062+AL1010&gt;0,(1-'Assumptions (Solar)'!AK33)*(Model!AL900+Model!AL901-Model!AL899-AL1062+AL1010)+AL1062-AL957+AL958,Model!AL900+Model!AL901-Model!AL899+AL1010-AL957+AL958)</f>
        <v>-134.1999727</v>
      </c>
      <c r="AM1114" s="160">
        <f>IF(Model!AM900+Model!AM901-Model!AM899-AM1062+AM1010&gt;0,(1-'Assumptions (Solar)'!AL33)*(Model!AM900+Model!AM901-Model!AM899-AM1062+AM1010)+AM1062-AM957+AM958,Model!AM900+Model!AM901-Model!AM899+AM1010-AM957+AM958)</f>
        <v>-127.2566737</v>
      </c>
      <c r="AN1114" s="160">
        <f>IF(Model!AN900+Model!AN901-Model!AN899-AN1062+AN1010&gt;0,(1-'Assumptions (Solar)'!AM33)*(Model!AN900+Model!AN901-Model!AN899-AN1062+AN1010)+AN1062-AN957+AN958,Model!AN900+Model!AN901-Model!AN899+AN1010-AN957+AN958)</f>
        <v>-120.6722832</v>
      </c>
      <c r="AO1114" s="160">
        <f>IF(Model!AO900+Model!AO901-Model!AO899-AO1062+AO1010&gt;0,(1-'Assumptions (Solar)'!AN33)*(Model!AO900+Model!AO901-Model!AO899-AO1062+AO1010)+AO1062-AO957+AO958,Model!AO900+Model!AO901-Model!AO899+AO1010-AO957+AO958)</f>
        <v>-114.1870449</v>
      </c>
      <c r="AP1114" s="160">
        <f>IF(Model!AP900+Model!AP901-Model!AP899-AP1062+AP1010&gt;0,(1-'Assumptions (Solar)'!AO33)*(Model!AP900+Model!AP901-Model!AP899-AP1062+AP1010)+AP1062-AP957+AP958,Model!AP900+Model!AP901-Model!AP899+AP1010-AP957+AP958)</f>
        <v>-108.0437803</v>
      </c>
      <c r="AQ1114" s="160">
        <f>IF(Model!AQ900+Model!AQ901-Model!AQ899-AQ1062+AQ1010&gt;0,(1-'Assumptions (Solar)'!AP33)*(Model!AQ900+Model!AQ901-Model!AQ899-AQ1062+AQ1010)+AQ1062-AQ957+AQ958,Model!AQ900+Model!AQ901-Model!AQ899+AQ1010-AQ957+AQ958)</f>
        <v>-102.4178047</v>
      </c>
      <c r="AR1114" s="160">
        <f>IF(Model!AR900+Model!AR901-Model!AR899-AR1062+AR1010&gt;0,(1-'Assumptions (Solar)'!AQ33)*(Model!AR900+Model!AR901-Model!AR899-AR1062+AR1010)+AR1062-AR957+AR958,Model!AR900+Model!AR901-Model!AR899+AR1010-AR957+AR958)</f>
        <v>-97.35792514</v>
      </c>
      <c r="AS1114" s="160">
        <f>IF(Model!AS900+Model!AS901-Model!AS899-AS1062+AS1010&gt;0,(1-'Assumptions (Solar)'!AR33)*(Model!AS900+Model!AS901-Model!AS899-AS1062+AS1010)+AS1062-AS957+AS958,Model!AS900+Model!AS901-Model!AS899+AS1010-AS957+AS958)</f>
        <v>-92.0188468</v>
      </c>
      <c r="AT1114" s="160">
        <f>IF(Model!AT900+Model!AT901-Model!AT899-AT1062+AT1010&gt;0,(1-'Assumptions (Solar)'!AS33)*(Model!AT900+Model!AT901-Model!AT899-AT1062+AT1010)+AT1062-AT957+AT958,Model!AT900+Model!AT901-Model!AT899+AT1010-AT957+AT958)</f>
        <v>-86.38667258</v>
      </c>
      <c r="AU1114" s="160">
        <f>IF(Model!AU900+Model!AU901-Model!AU899-AU1062+AU1010&gt;0,(1-'Assumptions (Solar)'!AT33)*(Model!AU900+Model!AU901-Model!AU899-AU1062+AU1010)+AU1062-AU957+AU958,Model!AU900+Model!AU901-Model!AU899+AU1010-AU957+AU958)</f>
        <v>-80.16383405</v>
      </c>
      <c r="AV1114" s="160">
        <f>IF(Model!AV900+Model!AV901-Model!AV899-AV1062+AV1010&gt;0,(1-'Assumptions (Solar)'!AU33)*(Model!AV900+Model!AV901-Model!AV899-AV1062+AV1010)+AV1062-AV957+AV958,Model!AV900+Model!AV901-Model!AV899+AV1010-AV957+AV958)</f>
        <v>-73.69418554</v>
      </c>
      <c r="AW1114" s="160">
        <f>IF(Model!AW900+Model!AW901-Model!AW899-AW1062+AW1010&gt;0,(1-'Assumptions (Solar)'!AV33)*(Model!AW900+Model!AW901-Model!AW899-AW1062+AW1010)+AW1062-AW957+AW958,Model!AW900+Model!AW901-Model!AW899+AW1010-AW957+AW958)</f>
        <v>-134.0979111</v>
      </c>
      <c r="AX1114" s="160">
        <f>IF(Model!AX900+Model!AX901-Model!AX899-AX1062+AX1010&gt;0,(1-'Assumptions (Solar)'!AW33)*(Model!AX900+Model!AX901-Model!AX899-AX1062+AX1010)+AX1062-AX957+AX958,Model!AX900+Model!AX901-Model!AX899+AX1010-AX957+AX958)</f>
        <v>-142.126884</v>
      </c>
      <c r="AY1114" s="160">
        <f>IF(Model!AY900+Model!AY901-Model!AY899-AY1062+AY1010&gt;0,(1-'Assumptions (Solar)'!AX33)*(Model!AY900+Model!AY901-Model!AY899-AY1062+AY1010)+AY1062-AY957+AY958,Model!AY900+Model!AY901-Model!AY899+AY1010-AY957+AY958)</f>
        <v>-147.0933205</v>
      </c>
      <c r="AZ1114" s="160">
        <f>IF(Model!AZ900+Model!AZ901-Model!AZ899-AZ1062+AZ1010&gt;0,(1-'Assumptions (Solar)'!AY33)*(Model!AZ900+Model!AZ901-Model!AZ899-AZ1062+AZ1010)+AZ1062-AZ957+AZ958,Model!AZ900+Model!AZ901-Model!AZ899+AZ1010-AZ957+AZ958)</f>
        <v>-153.3419674</v>
      </c>
      <c r="BA1114" s="160">
        <f>IF(Model!BA900+Model!BA901-Model!BA899-BA1062+BA1010&gt;0,(1-'Assumptions (Solar)'!AZ33)*(Model!BA900+Model!BA901-Model!BA899-BA1062+BA1010)+BA1062-BA957+BA958,Model!BA900+Model!BA901-Model!BA899+BA1010-BA957+BA958)</f>
        <v>-22.54475066</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-0.01424430381</v>
      </c>
      <c r="X1115" s="160">
        <f>IF(Model!X900+Model!X901-Model!X899-X1062+X1010&gt;0,'Assumptions (Solar)'!W33*(Model!X900+Model!X901-Model!X899-X1062+X1010)-'Assumptions (Solar)'!W34*Model!X898/10^3,-'Assumptions (Solar)'!W34*Model!X898/10^3)</f>
        <v>-0.1614219666</v>
      </c>
      <c r="Y1115" s="160">
        <f>IF(Model!Y900+Model!Y901-Model!Y899-Y1062+Y1010&gt;0,'Assumptions (Solar)'!X33*(Model!Y900+Model!Y901-Model!Y899-Y1062+Y1010)-'Assumptions (Solar)'!X34*Model!Y898/10^3,-'Assumptions (Solar)'!X34*Model!Y898/10^3)</f>
        <v>-0.3144499665</v>
      </c>
      <c r="Z1115" s="160">
        <f>IF(Model!Z900+Model!Z901-Model!Z899-Z1062+Z1010&gt;0,'Assumptions (Solar)'!Y33*(Model!Z900+Model!Z901-Model!Z899-Z1062+Z1010)-'Assumptions (Solar)'!Y34*Model!Z898/10^3,-'Assumptions (Solar)'!Y34*Model!Z898/10^3)</f>
        <v>-0.4735028295</v>
      </c>
      <c r="AA1115" s="160">
        <f>IF(Model!AA900+Model!AA901-Model!AA899-AA1062+AA1010&gt;0,'Assumptions (Solar)'!Z33*(Model!AA900+Model!AA901-Model!AA899-AA1062+AA1010)-'Assumptions (Solar)'!Z34*Model!AA898/10^3,-'Assumptions (Solar)'!Z34*Model!AA898/10^3)</f>
        <v>-0.63875971</v>
      </c>
      <c r="AB1115" s="160">
        <f>IF(Model!AB900+Model!AB901-Model!AB899-AB1062+AB1010&gt;0,'Assumptions (Solar)'!AA33*(Model!AB900+Model!AB901-Model!AB899-AB1062+AB1010)-'Assumptions (Solar)'!AA34*Model!AB898/10^3,-'Assumptions (Solar)'!AA34*Model!AB898/10^3)</f>
        <v>-0.8104045065</v>
      </c>
      <c r="AC1115" s="160">
        <f>IF(Model!AC900+Model!AC901-Model!AC899-AC1062+AC1010&gt;0,'Assumptions (Solar)'!AB33*(Model!AC900+Model!AC901-Model!AC899-AC1062+AC1010)-'Assumptions (Solar)'!AB34*Model!AC898/10^3,-'Assumptions (Solar)'!AB34*Model!AC898/10^3)</f>
        <v>-0.9886259788</v>
      </c>
      <c r="AD1115" s="160">
        <f>IF(Model!AD900+Model!AD901-Model!AD899-AD1062+AD1010&gt;0,'Assumptions (Solar)'!AC33*(Model!AD900+Model!AD901-Model!AD899-AD1062+AD1010)-'Assumptions (Solar)'!AC34*Model!AD898/10^3,-'Assumptions (Solar)'!AC34*Model!AD898/10^3)</f>
        <v>-1.173617869</v>
      </c>
      <c r="AE1115" s="160">
        <f>IF(Model!AE900+Model!AE901-Model!AE899-AE1062+AE1010&gt;0,'Assumptions (Solar)'!AD33*(Model!AE900+Model!AE901-Model!AE899-AE1062+AE1010)-'Assumptions (Solar)'!AD34*Model!AE898/10^3,-'Assumptions (Solar)'!AD34*Model!AE898/10^3)</f>
        <v>-1.365579026</v>
      </c>
      <c r="AF1115" s="160">
        <f>IF(Model!AF900+Model!AF901-Model!AF899-AF1062+AF1010&gt;0,'Assumptions (Solar)'!AE33*(Model!AF900+Model!AF901-Model!AF899-AF1062+AF1010)-'Assumptions (Solar)'!AE34*Model!AF898/10^3,-'Assumptions (Solar)'!AE34*Model!AF898/10^3)</f>
        <v>-1.564713529</v>
      </c>
      <c r="AG1115" s="160">
        <f>IF(Model!AG900+Model!AG901-Model!AG899-AG1062+AG1010&gt;0,'Assumptions (Solar)'!AF33*(Model!AG900+Model!AG901-Model!AG899-AG1062+AG1010)-'Assumptions (Solar)'!AF34*Model!AG898/10^3,-'Assumptions (Solar)'!AF34*Model!AG898/10^3)</f>
        <v>-1.77123082</v>
      </c>
      <c r="AH1115" s="160">
        <f>IF(Model!AH900+Model!AH901-Model!AH899-AH1062+AH1010&gt;0,'Assumptions (Solar)'!AG33*(Model!AH900+Model!AH901-Model!AH899-AH1062+AH1010)-'Assumptions (Solar)'!AG34*Model!AH898/10^3,-'Assumptions (Solar)'!AG34*Model!AH898/10^3)</f>
        <v>-1.985345836</v>
      </c>
      <c r="AI1115" s="160">
        <f>IF(Model!AI900+Model!AI901-Model!AI899-AI1062+AI1010&gt;0,'Assumptions (Solar)'!AH33*(Model!AI900+Model!AI901-Model!AI899-AI1062+AI1010)-'Assumptions (Solar)'!AH34*Model!AI898/10^3,-'Assumptions (Solar)'!AH34*Model!AI898/10^3)</f>
        <v>-2.207279143</v>
      </c>
      <c r="AJ1115" s="160">
        <f>IF(Model!AJ900+Model!AJ901-Model!AJ899-AJ1062+AJ1010&gt;0,'Assumptions (Solar)'!AI33*(Model!AJ900+Model!AJ901-Model!AJ899-AJ1062+AJ1010)-'Assumptions (Solar)'!AI34*Model!AJ898/10^3,-'Assumptions (Solar)'!AI34*Model!AJ898/10^3)</f>
        <v>-2.437257076</v>
      </c>
      <c r="AK1115" s="160">
        <f>IF(Model!AK900+Model!AK901-Model!AK899-AK1062+AK1010&gt;0,'Assumptions (Solar)'!AJ33*(Model!AK900+Model!AK901-Model!AK899-AK1062+AK1010)-'Assumptions (Solar)'!AJ34*Model!AK898/10^3,-'Assumptions (Solar)'!AJ34*Model!AK898/10^3)</f>
        <v>-2.675511882</v>
      </c>
      <c r="AL1115" s="160">
        <f>IF(Model!AL900+Model!AL901-Model!AL899-AL1062+AL1010&gt;0,'Assumptions (Solar)'!AK33*(Model!AL900+Model!AL901-Model!AL899-AL1062+AL1010)-'Assumptions (Solar)'!AK34*Model!AL898/10^3,-'Assumptions (Solar)'!AK34*Model!AL898/10^3)</f>
        <v>-2.922281864</v>
      </c>
      <c r="AM1115" s="160">
        <f>IF(Model!AM900+Model!AM901-Model!AM899-AM1062+AM1010&gt;0,'Assumptions (Solar)'!AL33*(Model!AM900+Model!AM901-Model!AM899-AM1062+AM1010)-'Assumptions (Solar)'!AL34*Model!AM898/10^3,-'Assumptions (Solar)'!AL34*Model!AM898/10^3)</f>
        <v>-3.177811531</v>
      </c>
      <c r="AN1115" s="160">
        <f>IF(Model!AN900+Model!AN901-Model!AN899-AN1062+AN1010&gt;0,'Assumptions (Solar)'!AM33*(Model!AN900+Model!AN901-Model!AN899-AN1062+AN1010)-'Assumptions (Solar)'!AM34*Model!AN898/10^3,-'Assumptions (Solar)'!AM34*Model!AN898/10^3)</f>
        <v>-3.442351752</v>
      </c>
      <c r="AO1115" s="160">
        <f>IF(Model!AO900+Model!AO901-Model!AO899-AO1062+AO1010&gt;0,'Assumptions (Solar)'!AN33*(Model!AO900+Model!AO901-Model!AO899-AO1062+AO1010)-'Assumptions (Solar)'!AN34*Model!AO898/10^3,-'Assumptions (Solar)'!AN34*Model!AO898/10^3)</f>
        <v>-3.716159907</v>
      </c>
      <c r="AP1115" s="160">
        <f>IF(Model!AP900+Model!AP901-Model!AP899-AP1062+AP1010&gt;0,'Assumptions (Solar)'!AO33*(Model!AP900+Model!AP901-Model!AP899-AP1062+AP1010)-'Assumptions (Solar)'!AO34*Model!AP898/10^3,-'Assumptions (Solar)'!AO34*Model!AP898/10^3)</f>
        <v>-3.999500056</v>
      </c>
      <c r="AQ1115" s="160">
        <f>IF(Model!AQ900+Model!AQ901-Model!AQ899-AQ1062+AQ1010&gt;0,'Assumptions (Solar)'!AP33*(Model!AQ900+Model!AQ901-Model!AQ899-AQ1062+AQ1010)-'Assumptions (Solar)'!AP34*Model!AQ898/10^3,-'Assumptions (Solar)'!AP34*Model!AQ898/10^3)</f>
        <v>-4.292643092</v>
      </c>
      <c r="AR1115" s="160">
        <f>IF(Model!AR900+Model!AR901-Model!AR899-AR1062+AR1010&gt;0,'Assumptions (Solar)'!AQ33*(Model!AR900+Model!AR901-Model!AR899-AR1062+AR1010)-'Assumptions (Solar)'!AQ34*Model!AR898/10^3,-'Assumptions (Solar)'!AQ34*Model!AR898/10^3)</f>
        <v>-4.595866918</v>
      </c>
      <c r="AS1115" s="160">
        <f>IF(Model!AS900+Model!AS901-Model!AS899-AS1062+AS1010&gt;0,'Assumptions (Solar)'!AR33*(Model!AS900+Model!AS901-Model!AS899-AS1062+AS1010)-'Assumptions (Solar)'!AR34*Model!AS898/10^3,-'Assumptions (Solar)'!AR34*Model!AS898/10^3)</f>
        <v>-4.909456612</v>
      </c>
      <c r="AT1115" s="160">
        <f>IF(Model!AT900+Model!AT901-Model!AT899-AT1062+AT1010&gt;0,'Assumptions (Solar)'!AS33*(Model!AT900+Model!AT901-Model!AT899-AT1062+AT1010)-'Assumptions (Solar)'!AS34*Model!AT898/10^3,-'Assumptions (Solar)'!AS34*Model!AT898/10^3)</f>
        <v>-5.233704606</v>
      </c>
      <c r="AU1115" s="160">
        <f>IF(Model!AU900+Model!AU901-Model!AU899-AU1062+AU1010&gt;0,'Assumptions (Solar)'!AT33*(Model!AU900+Model!AU901-Model!AU899-AU1062+AU1010)-'Assumptions (Solar)'!AT34*Model!AU898/10^3,-'Assumptions (Solar)'!AT34*Model!AU898/10^3)</f>
        <v>-5.568910866</v>
      </c>
      <c r="AV1115" s="160">
        <f>IF(Model!AV900+Model!AV901-Model!AV899-AV1062+AV1010&gt;0,'Assumptions (Solar)'!AU33*(Model!AV900+Model!AV901-Model!AV899-AV1062+AV1010)-'Assumptions (Solar)'!AU34*Model!AV898/10^3,-'Assumptions (Solar)'!AU34*Model!AV898/10^3)</f>
        <v>-5.915383072</v>
      </c>
      <c r="AW1115" s="160">
        <f>IF(Model!AW900+Model!AW901-Model!AW899-AW1062+AW1010&gt;0,'Assumptions (Solar)'!AV33*(Model!AW900+Model!AW901-Model!AW899-AW1062+AW1010)-'Assumptions (Solar)'!AV34*Model!AW898/10^3,-'Assumptions (Solar)'!AV34*Model!AW898/10^3)</f>
        <v>-6.273436811</v>
      </c>
      <c r="AX1115" s="160">
        <f>IF(Model!AX900+Model!AX901-Model!AX899-AX1062+AX1010&gt;0,'Assumptions (Solar)'!AW33*(Model!AX900+Model!AX901-Model!AX899-AX1062+AX1010)-'Assumptions (Solar)'!AW34*Model!AX898/10^3,-'Assumptions (Solar)'!AW34*Model!AX898/10^3)</f>
        <v>-6.643395768</v>
      </c>
      <c r="AY1115" s="160">
        <f>IF(Model!AY900+Model!AY901-Model!AY899-AY1062+AY1010&gt;0,'Assumptions (Solar)'!AX33*(Model!AY900+Model!AY901-Model!AY899-AY1062+AY1010)-'Assumptions (Solar)'!AX34*Model!AY898/10^3,-'Assumptions (Solar)'!AX34*Model!AY898/10^3)</f>
        <v>-7.025591923</v>
      </c>
      <c r="AZ1115" s="160">
        <f>IF(Model!AZ900+Model!AZ901-Model!AZ899-AZ1062+AZ1010&gt;0,'Assumptions (Solar)'!AY33*(Model!AZ900+Model!AZ901-Model!AZ899-AZ1062+AZ1010)-'Assumptions (Solar)'!AY34*Model!AZ898/10^3,-'Assumptions (Solar)'!AY34*Model!AZ898/10^3)</f>
        <v>-7.420365752</v>
      </c>
      <c r="BA1115" s="160">
        <f>IF(Model!BA900+Model!BA901-Model!BA899-BA1062+BA1010&gt;0,'Assumptions (Solar)'!AZ33*(Model!BA900+Model!BA901-Model!BA899-BA1062+BA1010)-'Assumptions (Solar)'!AZ34*Model!BA898/10^3,-'Assumptions (Solar)'!AZ34*Model!BA898/10^3)</f>
        <v>-7.828066436</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v>
      </c>
      <c r="M1116" s="256">
        <f>M902*'Assumptions (Solar)'!$V$32/1000000000</f>
        <v>0</v>
      </c>
      <c r="N1116" s="256">
        <f>N902*'Assumptions (Solar)'!$V$32/1000000000</f>
        <v>0</v>
      </c>
      <c r="O1116" s="256">
        <f>O902*'Assumptions (Solar)'!$V$32/1000000000</f>
        <v>0</v>
      </c>
      <c r="P1116" s="256">
        <f>P902*'Assumptions (Solar)'!$V$32/1000000000</f>
        <v>0</v>
      </c>
      <c r="Q1116" s="256">
        <f>Q902*'Assumptions (Solar)'!$V$32/1000000000</f>
        <v>0</v>
      </c>
      <c r="R1116" s="256">
        <f>R902*'Assumptions (Solar)'!$V$32/1000000000</f>
        <v>0.01956</v>
      </c>
      <c r="S1116" s="256">
        <f>S902*'Assumptions (Solar)'!$V$32/1000000000</f>
        <v>0.003423</v>
      </c>
      <c r="T1116" s="256">
        <f>T902*'Assumptions (Solar)'!$V$32/1000000000</f>
        <v>0.00978</v>
      </c>
      <c r="U1116" s="256">
        <f>U902*'Assumptions (Solar)'!$V$32/1000000000</f>
        <v>0.13203</v>
      </c>
      <c r="V1116" s="256">
        <f>V902*'Assumptions (Solar)'!$V$32/1000000000</f>
        <v>0</v>
      </c>
      <c r="W1116" s="256">
        <f>W902*'Assumptions (Solar)'!$V$32/1000000000</f>
        <v>0</v>
      </c>
      <c r="X1116" s="256">
        <f>X902*'Assumptions (Solar)'!$V$32/1000000000</f>
        <v>220.6870318</v>
      </c>
      <c r="Y1116" s="256">
        <f>Y902*'Assumptions (Solar)'!$V$32/1000000000</f>
        <v>220.6870318</v>
      </c>
      <c r="Z1116" s="256">
        <f>Z902*'Assumptions (Solar)'!$V$32/1000000000</f>
        <v>220.6870318</v>
      </c>
      <c r="AA1116" s="256">
        <f>AA902*'Assumptions (Solar)'!$V$32/1000000000</f>
        <v>220.6870318</v>
      </c>
      <c r="AB1116" s="256">
        <f>AB902*'Assumptions (Solar)'!$V$32/1000000000</f>
        <v>220.6870318</v>
      </c>
      <c r="AC1116" s="256">
        <f>AC902*'Assumptions (Solar)'!$V$32/1000000000</f>
        <v>220.6870318</v>
      </c>
      <c r="AD1116" s="256">
        <f>AD902*'Assumptions (Solar)'!$V$32/1000000000</f>
        <v>220.6870318</v>
      </c>
      <c r="AE1116" s="256">
        <f>AE902*'Assumptions (Solar)'!$V$32/1000000000</f>
        <v>220.6870318</v>
      </c>
      <c r="AF1116" s="256">
        <f>AF902*'Assumptions (Solar)'!$V$32/1000000000</f>
        <v>220.6870318</v>
      </c>
      <c r="AG1116" s="256">
        <f>AG902*'Assumptions (Solar)'!$V$32/1000000000</f>
        <v>220.6870318</v>
      </c>
      <c r="AH1116" s="256">
        <f>AH902*'Assumptions (Solar)'!$V$32/1000000000</f>
        <v>220.6870318</v>
      </c>
      <c r="AI1116" s="256">
        <f>AI902*'Assumptions (Solar)'!$V$32/1000000000</f>
        <v>220.6870318</v>
      </c>
      <c r="AJ1116" s="256">
        <f>AJ902*'Assumptions (Solar)'!$V$32/1000000000</f>
        <v>220.6870318</v>
      </c>
      <c r="AK1116" s="256">
        <f>AK902*'Assumptions (Solar)'!$V$32/1000000000</f>
        <v>220.6870318</v>
      </c>
      <c r="AL1116" s="256">
        <f>AL902*'Assumptions (Solar)'!$V$32/1000000000</f>
        <v>220.6870318</v>
      </c>
      <c r="AM1116" s="256">
        <f>AM902*'Assumptions (Solar)'!$V$32/1000000000</f>
        <v>220.6870318</v>
      </c>
      <c r="AN1116" s="256">
        <f>AN902*'Assumptions (Solar)'!$V$32/1000000000</f>
        <v>220.6870318</v>
      </c>
      <c r="AO1116" s="256">
        <f>AO902*'Assumptions (Solar)'!$V$32/1000000000</f>
        <v>220.6870318</v>
      </c>
      <c r="AP1116" s="256">
        <f>AP902*'Assumptions (Solar)'!$V$32/1000000000</f>
        <v>220.6870318</v>
      </c>
      <c r="AQ1116" s="256">
        <f>AQ902*'Assumptions (Solar)'!$V$32/1000000000</f>
        <v>220.6870318</v>
      </c>
      <c r="AR1116" s="256">
        <f>AR902*'Assumptions (Solar)'!$V$32/1000000000</f>
        <v>220.7065918</v>
      </c>
      <c r="AS1116" s="256">
        <f>AS902*'Assumptions (Solar)'!$V$32/1000000000</f>
        <v>220.6904548</v>
      </c>
      <c r="AT1116" s="256">
        <f>AT902*'Assumptions (Solar)'!$V$32/1000000000</f>
        <v>220.6968118</v>
      </c>
      <c r="AU1116" s="256">
        <f>AU902*'Assumptions (Solar)'!$V$32/1000000000</f>
        <v>220.8190618</v>
      </c>
      <c r="AV1116" s="256">
        <f>AV902*'Assumptions (Solar)'!$V$32/1000000000</f>
        <v>220.6870318</v>
      </c>
      <c r="AW1116" s="256">
        <f>AW902*'Assumptions (Solar)'!$V$32/1000000000</f>
        <v>220.6870318</v>
      </c>
      <c r="AX1116" s="256">
        <f>AX902*'Assumptions (Solar)'!$V$32/1000000000</f>
        <v>441.3740636</v>
      </c>
      <c r="AY1116" s="256">
        <f>AY902*'Assumptions (Solar)'!$V$32/1000000000</f>
        <v>441.3740636</v>
      </c>
      <c r="AZ1116" s="256">
        <f>AZ902*'Assumptions (Solar)'!$V$32/1000000000</f>
        <v>441.3740636</v>
      </c>
      <c r="BA1116" s="256">
        <f>BA902*'Assumptions (Solar)'!$V$32/1000000000</f>
        <v>441.3740636</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902.5</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942.5</v>
      </c>
      <c r="AT1120" s="252">
        <f>'Assumptions (Nuclear)'!AS46</f>
        <v>0</v>
      </c>
      <c r="AU1120" s="252">
        <f>'Assumptions (Nuclear)'!AT46</f>
        <v>0</v>
      </c>
      <c r="AV1120" s="252">
        <f>'Assumptions (Nuclear)'!AU46</f>
        <v>0</v>
      </c>
      <c r="AW1120" s="252">
        <f>'Assumptions (Nuclear)'!AV46</f>
        <v>0</v>
      </c>
      <c r="AX1120" s="252">
        <f>'Assumptions (Nuclear)'!AW46</f>
        <v>1199.8</v>
      </c>
      <c r="AY1120" s="252">
        <f>'Assumptions (Nuclear)'!AX46</f>
        <v>1035.9</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4080.7</v>
      </c>
      <c r="Y1121" s="167">
        <f>X1121-'Assumptions (Nuclear)'!X46+X1129</f>
        <v>4080.7</v>
      </c>
      <c r="Z1121" s="167">
        <f>Y1121-'Assumptions (Nuclear)'!Y46+Y1129</f>
        <v>4080.7</v>
      </c>
      <c r="AA1121" s="167">
        <f>Z1121-'Assumptions (Nuclear)'!Z46+Z1129</f>
        <v>4080.7</v>
      </c>
      <c r="AB1121" s="167">
        <f>AA1121-'Assumptions (Nuclear)'!AA46+AA1129</f>
        <v>4080.7</v>
      </c>
      <c r="AC1121" s="167">
        <f>AB1121-'Assumptions (Nuclear)'!AB46+AB1129</f>
        <v>4080.7</v>
      </c>
      <c r="AD1121" s="167">
        <f>AC1121-'Assumptions (Nuclear)'!AC46+AC1129</f>
        <v>4080.7</v>
      </c>
      <c r="AE1121" s="167">
        <f>AD1121-'Assumptions (Nuclear)'!AD46+AD1129</f>
        <v>4080.7</v>
      </c>
      <c r="AF1121" s="167">
        <f>AE1121-'Assumptions (Nuclear)'!AE46+AE1129</f>
        <v>4080.7</v>
      </c>
      <c r="AG1121" s="167">
        <f>AF1121-'Assumptions (Nuclear)'!AF46+AF1129</f>
        <v>4080.7</v>
      </c>
      <c r="AH1121" s="167">
        <f>AG1121-'Assumptions (Nuclear)'!AG46+AG1129</f>
        <v>4080.7</v>
      </c>
      <c r="AI1121" s="167">
        <f>AH1121-'Assumptions (Nuclear)'!AH46+AH1129</f>
        <v>4080.7</v>
      </c>
      <c r="AJ1121" s="167">
        <f>AI1121-'Assumptions (Nuclear)'!AI46+AI1129</f>
        <v>4080.7</v>
      </c>
      <c r="AK1121" s="167">
        <f>AJ1121-'Assumptions (Nuclear)'!AJ46+AJ1129</f>
        <v>4080.7</v>
      </c>
      <c r="AL1121" s="167">
        <f>AK1121-'Assumptions (Nuclear)'!AK46+AK1129</f>
        <v>4080.7</v>
      </c>
      <c r="AM1121" s="167">
        <f>AL1121-'Assumptions (Nuclear)'!AL46+AL1129</f>
        <v>3178.2</v>
      </c>
      <c r="AN1121" s="167">
        <f>AM1121-'Assumptions (Nuclear)'!AM46+AM1129</f>
        <v>3178.2</v>
      </c>
      <c r="AO1121" s="167">
        <f>AN1121-'Assumptions (Nuclear)'!AN46+AN1129</f>
        <v>3178.2</v>
      </c>
      <c r="AP1121" s="167">
        <f>AO1121-'Assumptions (Nuclear)'!AO46+AO1129</f>
        <v>3178.2</v>
      </c>
      <c r="AQ1121" s="167">
        <f>AP1121-'Assumptions (Nuclear)'!AP46+AP1129</f>
        <v>3178.2</v>
      </c>
      <c r="AR1121" s="167">
        <f>AQ1121-'Assumptions (Nuclear)'!AQ46+AQ1129</f>
        <v>3178.2</v>
      </c>
      <c r="AS1121" s="167">
        <f>AR1121-'Assumptions (Nuclear)'!AR46+AR1129</f>
        <v>2235.7</v>
      </c>
      <c r="AT1121" s="167">
        <f>AS1121-'Assumptions (Nuclear)'!AS46+AS1129</f>
        <v>2235.7</v>
      </c>
      <c r="AU1121" s="167">
        <f>AT1121-'Assumptions (Nuclear)'!AT46+AT1129</f>
        <v>2235.7</v>
      </c>
      <c r="AV1121" s="167">
        <f>AU1121-'Assumptions (Nuclear)'!AU46+AU1129</f>
        <v>2235.7</v>
      </c>
      <c r="AW1121" s="167">
        <f>AV1121-'Assumptions (Nuclear)'!AV46+AV1129</f>
        <v>2235.7</v>
      </c>
      <c r="AX1121" s="167">
        <f>AW1121-'Assumptions (Nuclear)'!AW46+AW1129</f>
        <v>1035.9</v>
      </c>
      <c r="AY1121" s="167">
        <f>AX1121-'Assumptions (Nuclear)'!AX46+AX1129</f>
        <v>608.3977954</v>
      </c>
      <c r="AZ1121" s="167">
        <f>AY1121-'Assumptions (Nuclear)'!AY46+AY1129</f>
        <v>1554.060677</v>
      </c>
      <c r="BA1121" s="167">
        <f>AZ1121-'Assumptions (Nuclear)'!AZ46+AZ1129</f>
        <v>1554.060677</v>
      </c>
    </row>
    <row r="1122" ht="15.75" customHeight="1">
      <c r="A1122" s="261" t="s">
        <v>350</v>
      </c>
      <c r="B1122" s="150" t="s">
        <v>149</v>
      </c>
      <c r="C1122" s="151">
        <v>4080.7</v>
      </c>
      <c r="D1122" s="151">
        <v>4080.7</v>
      </c>
      <c r="E1122" s="151">
        <v>4080.7</v>
      </c>
      <c r="F1122" s="151">
        <v>4080.7</v>
      </c>
      <c r="G1122" s="151">
        <v>4080.7</v>
      </c>
      <c r="H1122" s="151">
        <v>4080.7</v>
      </c>
      <c r="I1122" s="151">
        <v>4080.7</v>
      </c>
      <c r="J1122" s="151">
        <v>4080.7</v>
      </c>
      <c r="K1122" s="151">
        <v>4080.7</v>
      </c>
      <c r="L1122" s="151">
        <v>4080.7</v>
      </c>
      <c r="M1122" s="151">
        <v>4080.7</v>
      </c>
      <c r="N1122" s="151">
        <v>4080.7</v>
      </c>
      <c r="O1122" s="151">
        <v>4080.7</v>
      </c>
      <c r="P1122" s="151">
        <v>4080.7</v>
      </c>
      <c r="Q1122" s="151">
        <v>4080.7</v>
      </c>
      <c r="R1122" s="151">
        <v>4080.7</v>
      </c>
      <c r="S1122" s="151">
        <v>4080.7</v>
      </c>
      <c r="T1122" s="151">
        <v>4080.7</v>
      </c>
      <c r="U1122" s="151">
        <v>4080.7</v>
      </c>
      <c r="V1122" s="172">
        <f t="shared" ref="V1122:W1122" si="44">U1122+V1129</f>
        <v>4080.7</v>
      </c>
      <c r="W1122" s="153">
        <f t="shared" si="44"/>
        <v>4080.7</v>
      </c>
      <c r="X1122" s="154">
        <f t="shared" ref="X1122:AZ1122" si="45">W1122+($BA$1122-$W$1122)/($BA$2-$W$2)</f>
        <v>3990.462881</v>
      </c>
      <c r="Y1122" s="154">
        <f t="shared" si="45"/>
        <v>3900.225763</v>
      </c>
      <c r="Z1122" s="154">
        <f t="shared" si="45"/>
        <v>3809.988644</v>
      </c>
      <c r="AA1122" s="154">
        <f t="shared" si="45"/>
        <v>3719.751525</v>
      </c>
      <c r="AB1122" s="154">
        <f t="shared" si="45"/>
        <v>3629.514407</v>
      </c>
      <c r="AC1122" s="154">
        <f t="shared" si="45"/>
        <v>3539.277288</v>
      </c>
      <c r="AD1122" s="154">
        <f t="shared" si="45"/>
        <v>3449.040169</v>
      </c>
      <c r="AE1122" s="154">
        <f t="shared" si="45"/>
        <v>3358.80305</v>
      </c>
      <c r="AF1122" s="154">
        <f t="shared" si="45"/>
        <v>3268.565932</v>
      </c>
      <c r="AG1122" s="154">
        <f t="shared" si="45"/>
        <v>3178.328813</v>
      </c>
      <c r="AH1122" s="154">
        <f t="shared" si="45"/>
        <v>3088.091694</v>
      </c>
      <c r="AI1122" s="154">
        <f t="shared" si="45"/>
        <v>2997.854576</v>
      </c>
      <c r="AJ1122" s="154">
        <f t="shared" si="45"/>
        <v>2907.617457</v>
      </c>
      <c r="AK1122" s="154">
        <f t="shared" si="45"/>
        <v>2817.380338</v>
      </c>
      <c r="AL1122" s="154">
        <f t="shared" si="45"/>
        <v>2727.14322</v>
      </c>
      <c r="AM1122" s="154">
        <f t="shared" si="45"/>
        <v>2636.906101</v>
      </c>
      <c r="AN1122" s="154">
        <f t="shared" si="45"/>
        <v>2546.668982</v>
      </c>
      <c r="AO1122" s="154">
        <f t="shared" si="45"/>
        <v>2456.431864</v>
      </c>
      <c r="AP1122" s="154">
        <f t="shared" si="45"/>
        <v>2366.194745</v>
      </c>
      <c r="AQ1122" s="154">
        <f t="shared" si="45"/>
        <v>2275.957626</v>
      </c>
      <c r="AR1122" s="154">
        <f t="shared" si="45"/>
        <v>2185.720508</v>
      </c>
      <c r="AS1122" s="154">
        <f t="shared" si="45"/>
        <v>2095.483389</v>
      </c>
      <c r="AT1122" s="154">
        <f t="shared" si="45"/>
        <v>2005.24627</v>
      </c>
      <c r="AU1122" s="154">
        <f t="shared" si="45"/>
        <v>1915.009151</v>
      </c>
      <c r="AV1122" s="154">
        <f t="shared" si="45"/>
        <v>1824.772033</v>
      </c>
      <c r="AW1122" s="154">
        <f t="shared" si="45"/>
        <v>1734.534914</v>
      </c>
      <c r="AX1122" s="154">
        <f t="shared" si="45"/>
        <v>1644.297795</v>
      </c>
      <c r="AY1122" s="154">
        <f t="shared" si="45"/>
        <v>1554.060677</v>
      </c>
      <c r="AZ1122" s="154">
        <f t="shared" si="45"/>
        <v>1463.823558</v>
      </c>
      <c r="BA1122" s="155">
        <f>Inputs!$H$4</f>
        <v>1373.586439</v>
      </c>
    </row>
    <row r="1123" ht="15.75" customHeight="1">
      <c r="A1123" s="262" t="s">
        <v>28</v>
      </c>
      <c r="B1123" s="159" t="s">
        <v>150</v>
      </c>
      <c r="C1123" s="156">
        <v>27.447511</v>
      </c>
      <c r="D1123" s="156">
        <v>32.116924</v>
      </c>
      <c r="E1123" s="156">
        <v>31.864212</v>
      </c>
      <c r="F1123" s="156">
        <v>30.815738</v>
      </c>
      <c r="G1123" s="156">
        <v>32.529832</v>
      </c>
      <c r="H1123" s="156">
        <v>29.365924</v>
      </c>
      <c r="I1123" s="156">
        <v>31.968025</v>
      </c>
      <c r="J1123" s="156">
        <v>32.563674</v>
      </c>
      <c r="K1123" s="156">
        <v>29.539079</v>
      </c>
      <c r="L1123" s="156">
        <v>31.952043</v>
      </c>
      <c r="M1123" s="156">
        <v>33.662025</v>
      </c>
      <c r="N1123" s="156">
        <v>30.80942</v>
      </c>
      <c r="O1123" s="156">
        <v>31.152263</v>
      </c>
      <c r="P1123" s="156">
        <v>28.899651</v>
      </c>
      <c r="Q1123" s="156">
        <v>31.789589</v>
      </c>
      <c r="R1123" s="156">
        <v>29.13853</v>
      </c>
      <c r="S1123" s="156">
        <v>30.572848</v>
      </c>
      <c r="T1123" s="156">
        <v>28.100824</v>
      </c>
      <c r="U1123" s="156">
        <v>29.8734</v>
      </c>
      <c r="V1123" s="157">
        <f t="shared" ref="V1123:W1123" si="46">U1123</f>
        <v>29.8734</v>
      </c>
      <c r="W1123" s="157">
        <f t="shared" si="46"/>
        <v>29.8734</v>
      </c>
      <c r="X1123" s="154">
        <f t="shared" ref="X1123:AZ1123" si="47">W1123+($BA$1123-$W$1123)/($BA$2-$W$2)</f>
        <v>29.25865288</v>
      </c>
      <c r="Y1123" s="154">
        <f t="shared" si="47"/>
        <v>28.64390576</v>
      </c>
      <c r="Z1123" s="154">
        <f t="shared" si="47"/>
        <v>28.02915863</v>
      </c>
      <c r="AA1123" s="154">
        <f t="shared" si="47"/>
        <v>27.41441151</v>
      </c>
      <c r="AB1123" s="154">
        <f t="shared" si="47"/>
        <v>26.79966439</v>
      </c>
      <c r="AC1123" s="154">
        <f t="shared" si="47"/>
        <v>26.18491727</v>
      </c>
      <c r="AD1123" s="154">
        <f t="shared" si="47"/>
        <v>25.57017015</v>
      </c>
      <c r="AE1123" s="154">
        <f t="shared" si="47"/>
        <v>24.95542303</v>
      </c>
      <c r="AF1123" s="154">
        <f t="shared" si="47"/>
        <v>24.3406759</v>
      </c>
      <c r="AG1123" s="154">
        <f t="shared" si="47"/>
        <v>23.72592878</v>
      </c>
      <c r="AH1123" s="154">
        <f t="shared" si="47"/>
        <v>23.11118166</v>
      </c>
      <c r="AI1123" s="154">
        <f t="shared" si="47"/>
        <v>22.49643454</v>
      </c>
      <c r="AJ1123" s="154">
        <f t="shared" si="47"/>
        <v>21.88168742</v>
      </c>
      <c r="AK1123" s="154">
        <f t="shared" si="47"/>
        <v>21.2669403</v>
      </c>
      <c r="AL1123" s="154">
        <f t="shared" si="47"/>
        <v>20.65219317</v>
      </c>
      <c r="AM1123" s="154">
        <f t="shared" si="47"/>
        <v>20.03744605</v>
      </c>
      <c r="AN1123" s="154">
        <f t="shared" si="47"/>
        <v>19.42269893</v>
      </c>
      <c r="AO1123" s="154">
        <f t="shared" si="47"/>
        <v>18.80795181</v>
      </c>
      <c r="AP1123" s="154">
        <f t="shared" si="47"/>
        <v>18.19320469</v>
      </c>
      <c r="AQ1123" s="154">
        <f t="shared" si="47"/>
        <v>17.57845757</v>
      </c>
      <c r="AR1123" s="154">
        <f t="shared" si="47"/>
        <v>16.96371044</v>
      </c>
      <c r="AS1123" s="154">
        <f t="shared" si="47"/>
        <v>16.34896332</v>
      </c>
      <c r="AT1123" s="154">
        <f t="shared" si="47"/>
        <v>15.7342162</v>
      </c>
      <c r="AU1123" s="154">
        <f t="shared" si="47"/>
        <v>15.11946908</v>
      </c>
      <c r="AV1123" s="154">
        <f t="shared" si="47"/>
        <v>14.50472196</v>
      </c>
      <c r="AW1123" s="154">
        <f t="shared" si="47"/>
        <v>13.88997484</v>
      </c>
      <c r="AX1123" s="154">
        <f t="shared" si="47"/>
        <v>13.27522771</v>
      </c>
      <c r="AY1123" s="154">
        <f t="shared" si="47"/>
        <v>12.66048059</v>
      </c>
      <c r="AZ1123" s="154">
        <f t="shared" si="47"/>
        <v>12.04573347</v>
      </c>
      <c r="BA1123" s="243">
        <f>Inputs!$I$4</f>
        <v>11.43098635</v>
      </c>
    </row>
    <row r="1124" ht="15.75" customHeight="1">
      <c r="A1124" s="262" t="s">
        <v>421</v>
      </c>
      <c r="B1124" s="159" t="s">
        <v>351</v>
      </c>
      <c r="C1124" s="95">
        <f>C1123*'Assumptions (Nuclear)'!B20/10^3</f>
        <v>0.4684683711</v>
      </c>
      <c r="D1124" s="95">
        <f>D1123*'Assumptions (Nuclear)'!C20/10^3</f>
        <v>0.5447114954</v>
      </c>
      <c r="E1124" s="95">
        <f>E1123*'Assumptions (Nuclear)'!D20/10^3</f>
        <v>0.5370207531</v>
      </c>
      <c r="F1124" s="95">
        <f>F1123*'Assumptions (Nuclear)'!E20/10^3</f>
        <v>0.5160784794</v>
      </c>
      <c r="G1124" s="95">
        <f>G1123*'Assumptions (Nuclear)'!F20/10^3</f>
        <v>0.5413526741</v>
      </c>
      <c r="H1124" s="95">
        <f>H1123*'Assumptions (Nuclear)'!G20/10^3</f>
        <v>0.4939243802</v>
      </c>
      <c r="I1124" s="95">
        <f>I1123*'Assumptions (Nuclear)'!H20/10^3</f>
        <v>0.5507718485</v>
      </c>
      <c r="J1124" s="95">
        <f>J1123*'Assumptions (Nuclear)'!I20/10^3</f>
        <v>0.5876334665</v>
      </c>
      <c r="K1124" s="95">
        <f>K1123*'Assumptions (Nuclear)'!J20/10^3</f>
        <v>0.5431309263</v>
      </c>
      <c r="L1124" s="95">
        <f>L1123*'Assumptions (Nuclear)'!K20/10^3</f>
        <v>0.607274105</v>
      </c>
      <c r="M1124" s="95">
        <f>M1123*'Assumptions (Nuclear)'!L20/10^3</f>
        <v>0.6481509669</v>
      </c>
      <c r="N1124" s="95">
        <f>N1123*'Assumptions (Nuclear)'!M20/10^3</f>
        <v>0.6009264786</v>
      </c>
      <c r="O1124" s="95">
        <f>O1123*'Assumptions (Nuclear)'!N20/10^3</f>
        <v>0.6174035275</v>
      </c>
      <c r="P1124" s="95">
        <f>P1123*'Assumptions (Nuclear)'!O20/10^3</f>
        <v>0.5745608895</v>
      </c>
      <c r="Q1124" s="95">
        <f>Q1123*'Assumptions (Nuclear)'!P20/10^3</f>
        <v>0.636017953</v>
      </c>
      <c r="R1124" s="95">
        <f>R1123*'Assumptions (Nuclear)'!Q20/10^3</f>
        <v>0.5996044598</v>
      </c>
      <c r="S1124" s="95">
        <f>S1123*'Assumptions (Nuclear)'!R20/10^3</f>
        <v>0.6353529942</v>
      </c>
      <c r="T1124" s="95">
        <f>T1123*'Assumptions (Nuclear)'!S20/10^3</f>
        <v>0.5740998343</v>
      </c>
      <c r="U1124" s="95">
        <f>U1123*'Assumptions (Nuclear)'!T20/10^3</f>
        <v>0.6304144909</v>
      </c>
      <c r="V1124" s="95">
        <f>V1123*'Assumptions (Nuclear)'!U20/10^3</f>
        <v>0.6344058617</v>
      </c>
      <c r="W1124" s="95">
        <f>W1123*'Assumptions (Nuclear)'!V20/10^3</f>
        <v>0.6430301255</v>
      </c>
      <c r="X1124" s="95">
        <f>X1123*'Assumptions (Nuclear)'!W20/10^3</f>
        <v>0.6383592048</v>
      </c>
      <c r="Y1124" s="95">
        <f>Y1123*'Assumptions (Nuclear)'!X20/10^3</f>
        <v>0.6334424548</v>
      </c>
      <c r="Z1124" s="95">
        <f>Z1123*'Assumptions (Nuclear)'!Y20/10^3</f>
        <v>0.628274055</v>
      </c>
      <c r="AA1124" s="95">
        <f>AA1123*'Assumptions (Nuclear)'!Z20/10^3</f>
        <v>0.622848072</v>
      </c>
      <c r="AB1124" s="95">
        <f>AB1123*'Assumptions (Nuclear)'!AA20/10^3</f>
        <v>0.6171584578</v>
      </c>
      <c r="AC1124" s="95">
        <f>AC1123*'Assumptions (Nuclear)'!AB20/10^3</f>
        <v>0.6111990472</v>
      </c>
      <c r="AD1124" s="95">
        <f>AD1123*'Assumptions (Nuclear)'!AC20/10^3</f>
        <v>0.6049635564</v>
      </c>
      <c r="AE1124" s="95">
        <f>AE1123*'Assumptions (Nuclear)'!AD20/10^3</f>
        <v>0.5984455805</v>
      </c>
      <c r="AF1124" s="95">
        <f>AF1123*'Assumptions (Nuclear)'!AE20/10^3</f>
        <v>0.5916385915</v>
      </c>
      <c r="AG1124" s="95">
        <f>AG1123*'Assumptions (Nuclear)'!AF20/10^3</f>
        <v>0.5845359362</v>
      </c>
      <c r="AH1124" s="95">
        <f>AH1123*'Assumptions (Nuclear)'!AG20/10^3</f>
        <v>0.5771308338</v>
      </c>
      <c r="AI1124" s="95">
        <f>AI1123*'Assumptions (Nuclear)'!AH20/10^3</f>
        <v>0.5694163738</v>
      </c>
      <c r="AJ1124" s="95">
        <f>AJ1123*'Assumptions (Nuclear)'!AI20/10^3</f>
        <v>0.5613855137</v>
      </c>
      <c r="AK1124" s="95">
        <f>AK1123*'Assumptions (Nuclear)'!AJ20/10^3</f>
        <v>0.5530310767</v>
      </c>
      <c r="AL1124" s="95">
        <f>AL1123*'Assumptions (Nuclear)'!AK20/10^3</f>
        <v>0.5443457494</v>
      </c>
      <c r="AM1124" s="95">
        <f>AM1123*'Assumptions (Nuclear)'!AL20/10^3</f>
        <v>0.5353220794</v>
      </c>
      <c r="AN1124" s="95">
        <f>AN1123*'Assumptions (Nuclear)'!AM20/10^3</f>
        <v>0.5259524727</v>
      </c>
      <c r="AO1124" s="95">
        <f>AO1123*'Assumptions (Nuclear)'!AN20/10^3</f>
        <v>0.5162291913</v>
      </c>
      <c r="AP1124" s="95">
        <f>AP1123*'Assumptions (Nuclear)'!AO20/10^3</f>
        <v>0.5061443511</v>
      </c>
      <c r="AQ1124" s="95">
        <f>AQ1123*'Assumptions (Nuclear)'!AP20/10^3</f>
        <v>0.4956899185</v>
      </c>
      <c r="AR1124" s="95">
        <f>AR1123*'Assumptions (Nuclear)'!AQ20/10^3</f>
        <v>0.4848577087</v>
      </c>
      <c r="AS1124" s="95">
        <f>AS1123*'Assumptions (Nuclear)'!AR20/10^3</f>
        <v>0.4736393826</v>
      </c>
      <c r="AT1124" s="95">
        <f>AT1123*'Assumptions (Nuclear)'!AS20/10^3</f>
        <v>0.462026444</v>
      </c>
      <c r="AU1124" s="95">
        <f>AU1123*'Assumptions (Nuclear)'!AT20/10^3</f>
        <v>0.4500102371</v>
      </c>
      <c r="AV1124" s="95">
        <f>AV1123*'Assumptions (Nuclear)'!AU20/10^3</f>
        <v>0.4375819439</v>
      </c>
      <c r="AW1124" s="95">
        <f>AW1123*'Assumptions (Nuclear)'!AV20/10^3</f>
        <v>0.4247325811</v>
      </c>
      <c r="AX1124" s="95">
        <f>AX1123*'Assumptions (Nuclear)'!AW20/10^3</f>
        <v>0.411452997</v>
      </c>
      <c r="AY1124" s="95">
        <f>AY1123*'Assumptions (Nuclear)'!AX20/10^3</f>
        <v>0.3977338694</v>
      </c>
      <c r="AZ1124" s="95">
        <f>AZ1123*'Assumptions (Nuclear)'!AY20/10^3</f>
        <v>0.3835657017</v>
      </c>
      <c r="BA1124" s="95">
        <f>BA1123*'Assumptions (Nuclear)'!AZ20/10^3</f>
        <v>0.3689388206</v>
      </c>
    </row>
    <row r="1125" ht="15.75" customHeight="1">
      <c r="A1125" s="261" t="s">
        <v>422</v>
      </c>
      <c r="B1125" s="150" t="s">
        <v>351</v>
      </c>
      <c r="C1125" s="95">
        <f>C1123*'Assumptions (Nuclear)'!B22/10^3</f>
        <v>0.1369914507</v>
      </c>
      <c r="D1125" s="95">
        <f>D1123*'Assumptions (Nuclear)'!C22/10^3</f>
        <v>0.160296648</v>
      </c>
      <c r="E1125" s="95">
        <f>E1123*'Assumptions (Nuclear)'!D22/10^3</f>
        <v>0.1590353539</v>
      </c>
      <c r="F1125" s="95">
        <f>F1123*'Assumptions (Nuclear)'!E22/10^3</f>
        <v>0.1538023849</v>
      </c>
      <c r="G1125" s="95">
        <f>G1123*'Assumptions (Nuclear)'!F22/10^3</f>
        <v>0.1623574857</v>
      </c>
      <c r="H1125" s="95">
        <f>H1123*'Assumptions (Nuclear)'!G22/10^3</f>
        <v>0.1490565984</v>
      </c>
      <c r="I1125" s="95">
        <f>I1123*'Assumptions (Nuclear)'!H22/10^3</f>
        <v>0.1672343047</v>
      </c>
      <c r="J1125" s="95">
        <f>J1123*'Assumptions (Nuclear)'!I22/10^3</f>
        <v>0.1795000356</v>
      </c>
      <c r="K1125" s="95">
        <f>K1123*'Assumptions (Nuclear)'!J22/10^3</f>
        <v>0.1669319888</v>
      </c>
      <c r="L1125" s="95">
        <f>L1123*'Assumptions (Nuclear)'!K22/10^3</f>
        <v>0.1877840569</v>
      </c>
      <c r="M1125" s="95">
        <f>M1123*'Assumptions (Nuclear)'!L22/10^3</f>
        <v>0.2016705383</v>
      </c>
      <c r="N1125" s="95">
        <f>N1123*'Assumptions (Nuclear)'!M22/10^3</f>
        <v>0.1881396148</v>
      </c>
      <c r="O1125" s="95">
        <f>O1123*'Assumptions (Nuclear)'!N22/10^3</f>
        <v>0.194496761</v>
      </c>
      <c r="P1125" s="95">
        <f>P1123*'Assumptions (Nuclear)'!O22/10^3</f>
        <v>0.1821370398</v>
      </c>
      <c r="Q1125" s="95">
        <f>Q1123*'Assumptions (Nuclear)'!P22/10^3</f>
        <v>0.2028812699</v>
      </c>
      <c r="R1125" s="95">
        <f>R1123*'Assumptions (Nuclear)'!Q22/10^3</f>
        <v>0.1924374117</v>
      </c>
      <c r="S1125" s="95">
        <f>S1123*'Assumptions (Nuclear)'!R22/10^3</f>
        <v>0.2051826004</v>
      </c>
      <c r="T1125" s="95">
        <f>T1123*'Assumptions (Nuclear)'!S22/10^3</f>
        <v>0.1865894714</v>
      </c>
      <c r="U1125" s="95">
        <f>U1123*'Assumptions (Nuclear)'!T22/10^3</f>
        <v>0.2061420879</v>
      </c>
      <c r="V1125" s="95">
        <f>V1123*'Assumptions (Nuclear)'!U22/10^3</f>
        <v>0.1999230581</v>
      </c>
      <c r="W1125" s="95">
        <f>W1123*'Assumptions (Nuclear)'!V22/10^3</f>
        <v>0.195343668</v>
      </c>
      <c r="X1125" s="95">
        <f>X1123*'Assumptions (Nuclear)'!W22/10^3</f>
        <v>0.1869413879</v>
      </c>
      <c r="Y1125" s="95">
        <f>Y1123*'Assumptions (Nuclear)'!X22/10^3</f>
        <v>0.1788215374</v>
      </c>
      <c r="Z1125" s="95">
        <f>Z1123*'Assumptions (Nuclear)'!Y22/10^3</f>
        <v>0.1709755863</v>
      </c>
      <c r="AA1125" s="95">
        <f>AA1123*'Assumptions (Nuclear)'!Z22/10^3</f>
        <v>0.1633952472</v>
      </c>
      <c r="AB1125" s="95">
        <f>AB1123*'Assumptions (Nuclear)'!AA22/10^3</f>
        <v>0.1560724685</v>
      </c>
      <c r="AC1125" s="95">
        <f>AC1123*'Assumptions (Nuclear)'!AB22/10^3</f>
        <v>0.1489994283</v>
      </c>
      <c r="AD1125" s="95">
        <f>AD1123*'Assumptions (Nuclear)'!AC22/10^3</f>
        <v>0.1451949557</v>
      </c>
      <c r="AE1125" s="95">
        <f>AE1123*'Assumptions (Nuclear)'!AD22/10^3</f>
        <v>0.141405845</v>
      </c>
      <c r="AF1125" s="95">
        <f>AF1123*'Assumptions (Nuclear)'!AE22/10^3</f>
        <v>0.1376320484</v>
      </c>
      <c r="AG1125" s="95">
        <f>AG1123*'Assumptions (Nuclear)'!AF22/10^3</f>
        <v>0.1338735183</v>
      </c>
      <c r="AH1125" s="95">
        <f>AH1123*'Assumptions (Nuclear)'!AG22/10^3</f>
        <v>0.130130207</v>
      </c>
      <c r="AI1125" s="95">
        <f>AI1123*'Assumptions (Nuclear)'!AH22/10^3</f>
        <v>0.1264020671</v>
      </c>
      <c r="AJ1125" s="95">
        <f>AJ1123*'Assumptions (Nuclear)'!AI22/10^3</f>
        <v>0.1226890514</v>
      </c>
      <c r="AK1125" s="95">
        <f>AK1123*'Assumptions (Nuclear)'!AJ22/10^3</f>
        <v>0.1189911126</v>
      </c>
      <c r="AL1125" s="95">
        <f>AL1123*'Assumptions (Nuclear)'!AK22/10^3</f>
        <v>0.1153082037</v>
      </c>
      <c r="AM1125" s="95">
        <f>AM1123*'Assumptions (Nuclear)'!AL22/10^3</f>
        <v>0.1116402779</v>
      </c>
      <c r="AN1125" s="95">
        <f>AN1123*'Assumptions (Nuclear)'!AM22/10^3</f>
        <v>0.1079872883</v>
      </c>
      <c r="AO1125" s="95">
        <f>AO1123*'Assumptions (Nuclear)'!AN22/10^3</f>
        <v>0.1043491884</v>
      </c>
      <c r="AP1125" s="95">
        <f>AP1123*'Assumptions (Nuclear)'!AO22/10^3</f>
        <v>0.1007259315</v>
      </c>
      <c r="AQ1125" s="95">
        <f>AQ1123*'Assumptions (Nuclear)'!AP22/10^3</f>
        <v>0.0971174714</v>
      </c>
      <c r="AR1125" s="95">
        <f>AR1123*'Assumptions (Nuclear)'!AQ22/10^3</f>
        <v>0.09352376176</v>
      </c>
      <c r="AS1125" s="95">
        <f>AS1123*'Assumptions (Nuclear)'!AR22/10^3</f>
        <v>0.08994475648</v>
      </c>
      <c r="AT1125" s="95">
        <f>AT1123*'Assumptions (Nuclear)'!AS22/10^3</f>
        <v>0.08638040957</v>
      </c>
      <c r="AU1125" s="95">
        <f>AU1123*'Assumptions (Nuclear)'!AT22/10^3</f>
        <v>0.08283067515</v>
      </c>
      <c r="AV1125" s="95">
        <f>AV1123*'Assumptions (Nuclear)'!AU22/10^3</f>
        <v>0.0792955075</v>
      </c>
      <c r="AW1125" s="95">
        <f>AW1123*'Assumptions (Nuclear)'!AV22/10^3</f>
        <v>0.07577486101</v>
      </c>
      <c r="AX1125" s="95">
        <f>AX1123*'Assumptions (Nuclear)'!AW22/10^3</f>
        <v>0.07226869019</v>
      </c>
      <c r="AY1125" s="95">
        <f>AY1123*'Assumptions (Nuclear)'!AX22/10^3</f>
        <v>0.0687769497</v>
      </c>
      <c r="AZ1125" s="95">
        <f>AZ1123*'Assumptions (Nuclear)'!AY22/10^3</f>
        <v>0.0652995943</v>
      </c>
      <c r="BA1125" s="95">
        <f>BA1123*'Assumptions (Nuclear)'!AZ22/10^3</f>
        <v>0.0618365789</v>
      </c>
    </row>
    <row r="1126" ht="15.75" customHeight="1">
      <c r="A1126" s="262" t="s">
        <v>34</v>
      </c>
      <c r="B1126" s="159" t="s">
        <v>351</v>
      </c>
      <c r="C1126" s="95">
        <f>C1123*'Assumptions (Nuclear)'!B25/10^3</f>
        <v>0.1609363264</v>
      </c>
      <c r="D1126" s="95">
        <f>D1123*'Assumptions (Nuclear)'!C25/10^3</f>
        <v>0.1861682713</v>
      </c>
      <c r="E1126" s="95">
        <f>E1123*'Assumptions (Nuclear)'!D25/10^3</f>
        <v>0.1825977875</v>
      </c>
      <c r="F1126" s="95">
        <f>F1123*'Assumptions (Nuclear)'!E25/10^3</f>
        <v>0.1745763895</v>
      </c>
      <c r="G1126" s="95">
        <f>G1123*'Assumptions (Nuclear)'!F25/10^3</f>
        <v>0.182186151</v>
      </c>
      <c r="H1126" s="95">
        <f>H1123*'Assumptions (Nuclear)'!G25/10^3</f>
        <v>0.1653859137</v>
      </c>
      <c r="I1126" s="95">
        <f>I1123*'Assumptions (Nuclear)'!H25/10^3</f>
        <v>0.1835025441</v>
      </c>
      <c r="J1126" s="95">
        <f>J1123*'Assumptions (Nuclear)'!I25/10^3</f>
        <v>0.1948305551</v>
      </c>
      <c r="K1126" s="95">
        <f>K1123*'Assumptions (Nuclear)'!J25/10^3</f>
        <v>0.179174342</v>
      </c>
      <c r="L1126" s="95">
        <f>L1123*'Assumptions (Nuclear)'!K25/10^3</f>
        <v>0.1993462052</v>
      </c>
      <c r="M1126" s="95">
        <f>M1123*'Assumptions (Nuclear)'!L25/10^3</f>
        <v>0.2116935313</v>
      </c>
      <c r="N1126" s="95">
        <f>N1123*'Assumptions (Nuclear)'!M25/10^3</f>
        <v>0.1952813265</v>
      </c>
      <c r="O1126" s="95">
        <f>O1123*'Assumptions (Nuclear)'!N25/10^3</f>
        <v>0.1996288077</v>
      </c>
      <c r="P1126" s="95">
        <f>P1123*'Assumptions (Nuclear)'!O25/10^3</f>
        <v>0.1848317512</v>
      </c>
      <c r="Q1126" s="95">
        <f>Q1123*'Assumptions (Nuclear)'!P25/10^3</f>
        <v>0.2035651033</v>
      </c>
      <c r="R1126" s="95">
        <f>R1123*'Assumptions (Nuclear)'!Q25/10^3</f>
        <v>0.1909589282</v>
      </c>
      <c r="S1126" s="95">
        <f>S1123*'Assumptions (Nuclear)'!R25/10^3</f>
        <v>0.2013221072</v>
      </c>
      <c r="T1126" s="95">
        <f>T1123*'Assumptions (Nuclear)'!S25/10^3</f>
        <v>0.1809693066</v>
      </c>
      <c r="U1126" s="95">
        <f>U1123*'Assumptions (Nuclear)'!T25/10^3</f>
        <v>0.1977398034</v>
      </c>
      <c r="V1126" s="95">
        <f>V1123*'Assumptions (Nuclear)'!U25/10^3</f>
        <v>0.197983289</v>
      </c>
      <c r="W1126" s="95">
        <f>W1123*'Assumptions (Nuclear)'!V25/10^3</f>
        <v>0.1996650061</v>
      </c>
      <c r="X1126" s="95">
        <f>X1123*'Assumptions (Nuclear)'!W25/10^3</f>
        <v>0.1972173183</v>
      </c>
      <c r="Y1126" s="95">
        <f>Y1123*'Assumptions (Nuclear)'!X25/10^3</f>
        <v>0.1947136418</v>
      </c>
      <c r="Z1126" s="95">
        <f>Z1123*'Assumptions (Nuclear)'!Y25/10^3</f>
        <v>0.1921532021</v>
      </c>
      <c r="AA1126" s="95">
        <f>AA1123*'Assumptions (Nuclear)'!Z25/10^3</f>
        <v>0.1895352154</v>
      </c>
      <c r="AB1126" s="95">
        <f>AB1123*'Assumptions (Nuclear)'!AA25/10^3</f>
        <v>0.1868588888</v>
      </c>
      <c r="AC1126" s="95">
        <f>AC1123*'Assumptions (Nuclear)'!AB25/10^3</f>
        <v>0.1841234202</v>
      </c>
      <c r="AD1126" s="95">
        <f>AD1123*'Assumptions (Nuclear)'!AC25/10^3</f>
        <v>0.1813279978</v>
      </c>
      <c r="AE1126" s="95">
        <f>AE1123*'Assumptions (Nuclear)'!AD25/10^3</f>
        <v>0.1784718007</v>
      </c>
      <c r="AF1126" s="95">
        <f>AF1123*'Assumptions (Nuclear)'!AE25/10^3</f>
        <v>0.1755539979</v>
      </c>
      <c r="AG1126" s="95">
        <f>AG1123*'Assumptions (Nuclear)'!AF25/10^3</f>
        <v>0.172573749</v>
      </c>
      <c r="AH1126" s="95">
        <f>AH1123*'Assumptions (Nuclear)'!AG25/10^3</f>
        <v>0.1695302036</v>
      </c>
      <c r="AI1126" s="95">
        <f>AI1123*'Assumptions (Nuclear)'!AH25/10^3</f>
        <v>0.1664225014</v>
      </c>
      <c r="AJ1126" s="95">
        <f>AJ1123*'Assumptions (Nuclear)'!AI25/10^3</f>
        <v>0.1632497722</v>
      </c>
      <c r="AK1126" s="95">
        <f>AK1123*'Assumptions (Nuclear)'!AJ25/10^3</f>
        <v>0.1600111354</v>
      </c>
      <c r="AL1126" s="95">
        <f>AL1123*'Assumptions (Nuclear)'!AK25/10^3</f>
        <v>0.1567057003</v>
      </c>
      <c r="AM1126" s="95">
        <f>AM1123*'Assumptions (Nuclear)'!AL25/10^3</f>
        <v>0.1533325658</v>
      </c>
      <c r="AN1126" s="95">
        <f>AN1123*'Assumptions (Nuclear)'!AM25/10^3</f>
        <v>0.1498908203</v>
      </c>
      <c r="AO1126" s="95">
        <f>AO1123*'Assumptions (Nuclear)'!AN25/10^3</f>
        <v>0.1463795414</v>
      </c>
      <c r="AP1126" s="95">
        <f>AP1123*'Assumptions (Nuclear)'!AO25/10^3</f>
        <v>0.1427977964</v>
      </c>
      <c r="AQ1126" s="95">
        <f>AQ1123*'Assumptions (Nuclear)'!AP25/10^3</f>
        <v>0.1391446414</v>
      </c>
      <c r="AR1126" s="95">
        <f>AR1123*'Assumptions (Nuclear)'!AQ25/10^3</f>
        <v>0.1354191217</v>
      </c>
      <c r="AS1126" s="95">
        <f>AS1123*'Assumptions (Nuclear)'!AR25/10^3</f>
        <v>0.1316202715</v>
      </c>
      <c r="AT1126" s="95">
        <f>AT1123*'Assumptions (Nuclear)'!AS25/10^3</f>
        <v>0.1277471139</v>
      </c>
      <c r="AU1126" s="95">
        <f>AU1123*'Assumptions (Nuclear)'!AT25/10^3</f>
        <v>0.1237986606</v>
      </c>
      <c r="AV1126" s="95">
        <f>AV1123*'Assumptions (Nuclear)'!AU25/10^3</f>
        <v>0.1197739118</v>
      </c>
      <c r="AW1126" s="95">
        <f>AW1123*'Assumptions (Nuclear)'!AV25/10^3</f>
        <v>0.1156718564</v>
      </c>
      <c r="AX1126" s="95">
        <f>AX1123*'Assumptions (Nuclear)'!AW25/10^3</f>
        <v>0.1114914714</v>
      </c>
      <c r="AY1126" s="95">
        <f>AY1123*'Assumptions (Nuclear)'!AX25/10^3</f>
        <v>0.107231722</v>
      </c>
      <c r="AZ1126" s="95">
        <f>AZ1123*'Assumptions (Nuclear)'!AY25/10^3</f>
        <v>0.1028915617</v>
      </c>
      <c r="BA1126" s="95">
        <f>BA1123*'Assumptions (Nuclear)'!AZ25/10^3</f>
        <v>0.09846993167</v>
      </c>
    </row>
    <row r="1127" ht="15.75" customHeight="1">
      <c r="A1127" s="262" t="s">
        <v>36</v>
      </c>
      <c r="B1127" s="159" t="s">
        <v>351</v>
      </c>
      <c r="C1127" s="95">
        <f>C1123*'Assumptions (Nuclear)'!B37/10^3</f>
        <v>1.837243065</v>
      </c>
      <c r="D1127" s="95">
        <f>D1123*'Assumptions (Nuclear)'!C37/10^3</f>
        <v>2.202023025</v>
      </c>
      <c r="E1127" s="95">
        <f>E1123*'Assumptions (Nuclear)'!D37/10^3</f>
        <v>1.975186028</v>
      </c>
      <c r="F1127" s="95">
        <f>F1123*'Assumptions (Nuclear)'!E37/10^3</f>
        <v>2.321962777</v>
      </c>
      <c r="G1127" s="95">
        <f>G1123*'Assumptions (Nuclear)'!F37/10^3</f>
        <v>2.575311981</v>
      </c>
      <c r="H1127" s="95">
        <f>H1123*'Assumptions (Nuclear)'!G37/10^3</f>
        <v>2.814808977</v>
      </c>
      <c r="I1127" s="95">
        <f>I1123*'Assumptions (Nuclear)'!H37/10^3</f>
        <v>2.75684895</v>
      </c>
      <c r="J1127" s="95">
        <f>J1123*'Assumptions (Nuclear)'!I37/10^3</f>
        <v>2.854261384</v>
      </c>
      <c r="K1127" s="95">
        <f>K1123*'Assumptions (Nuclear)'!J37/10^3</f>
        <v>2.996391003</v>
      </c>
      <c r="L1127" s="95">
        <f>L1123*'Assumptions (Nuclear)'!K37/10^3</f>
        <v>2.263006641</v>
      </c>
      <c r="M1127" s="95">
        <f>M1123*'Assumptions (Nuclear)'!L37/10^3</f>
        <v>2.465033063</v>
      </c>
      <c r="N1127" s="95">
        <f>N1123*'Assumptions (Nuclear)'!M37/10^3</f>
        <v>2.173367348</v>
      </c>
      <c r="O1127" s="95">
        <f>O1123*'Assumptions (Nuclear)'!N37/10^3</f>
        <v>1.900219508</v>
      </c>
      <c r="P1127" s="95">
        <f>P1123*'Assumptions (Nuclear)'!O37/10^3</f>
        <v>1.956919638</v>
      </c>
      <c r="Q1127" s="95">
        <f>Q1123*'Assumptions (Nuclear)'!P37/10^3</f>
        <v>2.309936442</v>
      </c>
      <c r="R1127" s="95">
        <f>R1123*'Assumptions (Nuclear)'!Q37/10^3</f>
        <v>1.74442472</v>
      </c>
      <c r="S1127" s="95">
        <f>S1123*'Assumptions (Nuclear)'!R37/10^3</f>
        <v>1.958802371</v>
      </c>
      <c r="T1127" s="95">
        <f>T1123*'Assumptions (Nuclear)'!S37/10^3</f>
        <v>1.757425533</v>
      </c>
      <c r="U1127" s="95">
        <f>U1123*'Assumptions (Nuclear)'!T37/10^3</f>
        <v>1.91787228</v>
      </c>
      <c r="V1127" s="95">
        <f>V1123*'Assumptions (Nuclear)'!U37/10^3</f>
        <v>1.944459606</v>
      </c>
      <c r="W1127" s="95">
        <f>W1123*'Assumptions (Nuclear)'!V37/10^3</f>
        <v>2.028203111</v>
      </c>
      <c r="X1127" s="95">
        <f>X1123*'Assumptions (Nuclear)'!W37/10^3</f>
        <v>2.001532656</v>
      </c>
      <c r="Y1127" s="95">
        <f>Y1123*'Assumptions (Nuclear)'!X37/10^3</f>
        <v>1.97757067</v>
      </c>
      <c r="Z1127" s="95">
        <f>Z1123*'Assumptions (Nuclear)'!Y37/10^3</f>
        <v>1.966691983</v>
      </c>
      <c r="AA1127" s="95">
        <f>AA1123*'Assumptions (Nuclear)'!Z37/10^3</f>
        <v>1.960117813</v>
      </c>
      <c r="AB1127" s="95">
        <f>AB1123*'Assumptions (Nuclear)'!AA37/10^3</f>
        <v>1.970219939</v>
      </c>
      <c r="AC1127" s="95">
        <f>AC1123*'Assumptions (Nuclear)'!AB37/10^3</f>
        <v>1.956108109</v>
      </c>
      <c r="AD1127" s="95">
        <f>AD1123*'Assumptions (Nuclear)'!AC37/10^3</f>
        <v>1.947721028</v>
      </c>
      <c r="AE1127" s="95">
        <f>AE1123*'Assumptions (Nuclear)'!AD37/10^3</f>
        <v>1.934281862</v>
      </c>
      <c r="AF1127" s="95">
        <f>AF1123*'Assumptions (Nuclear)'!AE37/10^3</f>
        <v>1.921380664</v>
      </c>
      <c r="AG1127" s="95">
        <f>AG1123*'Assumptions (Nuclear)'!AF37/10^3</f>
        <v>1.90744035</v>
      </c>
      <c r="AH1127" s="95">
        <f>AH1123*'Assumptions (Nuclear)'!AG37/10^3</f>
        <v>1.895098869</v>
      </c>
      <c r="AI1127" s="95">
        <f>AI1123*'Assumptions (Nuclear)'!AH37/10^3</f>
        <v>1.873686414</v>
      </c>
      <c r="AJ1127" s="95">
        <f>AJ1123*'Assumptions (Nuclear)'!AI37/10^3</f>
        <v>1.850144373</v>
      </c>
      <c r="AK1127" s="95">
        <f>AK1123*'Assumptions (Nuclear)'!AJ37/10^3</f>
        <v>1.825608598</v>
      </c>
      <c r="AL1127" s="95">
        <f>AL1123*'Assumptions (Nuclear)'!AK37/10^3</f>
        <v>1.802575051</v>
      </c>
      <c r="AM1127" s="95">
        <f>AM1123*'Assumptions (Nuclear)'!AL37/10^3</f>
        <v>1.785167327</v>
      </c>
      <c r="AN1127" s="95">
        <f>AN1123*'Assumptions (Nuclear)'!AM37/10^3</f>
        <v>1.764457221</v>
      </c>
      <c r="AO1127" s="95">
        <f>AO1123*'Assumptions (Nuclear)'!AN37/10^3</f>
        <v>1.746974159</v>
      </c>
      <c r="AP1127" s="95">
        <f>AP1123*'Assumptions (Nuclear)'!AO37/10^3</f>
        <v>1.727633631</v>
      </c>
      <c r="AQ1127" s="95">
        <f>AQ1123*'Assumptions (Nuclear)'!AP37/10^3</f>
        <v>1.70331826</v>
      </c>
      <c r="AR1127" s="95">
        <f>AR1123*'Assumptions (Nuclear)'!AQ37/10^3</f>
        <v>1.675894489</v>
      </c>
      <c r="AS1127" s="95">
        <f>AS1123*'Assumptions (Nuclear)'!AR37/10^3</f>
        <v>1.645930575</v>
      </c>
      <c r="AT1127" s="95">
        <f>AT1123*'Assumptions (Nuclear)'!AS37/10^3</f>
        <v>1.615428988</v>
      </c>
      <c r="AU1127" s="95">
        <f>AU1123*'Assumptions (Nuclear)'!AT37/10^3</f>
        <v>1.584492237</v>
      </c>
      <c r="AV1127" s="95">
        <f>AV1123*'Assumptions (Nuclear)'!AU37/10^3</f>
        <v>1.551731545</v>
      </c>
      <c r="AW1127" s="95">
        <f>AW1123*'Assumptions (Nuclear)'!AV37/10^3</f>
        <v>1.513720846</v>
      </c>
      <c r="AX1127" s="95">
        <f>AX1123*'Assumptions (Nuclear)'!AW37/10^3</f>
        <v>1.478523442</v>
      </c>
      <c r="AY1127" s="95">
        <f>AY1123*'Assumptions (Nuclear)'!AX37/10^3</f>
        <v>1.46088412</v>
      </c>
      <c r="AZ1127" s="95">
        <f>AZ1123*'Assumptions (Nuclear)'!AY37/10^3</f>
        <v>1.426973724</v>
      </c>
      <c r="BA1127" s="95">
        <f>BA1123*'Assumptions (Nuclear)'!AZ37/10^3</f>
        <v>1.381770885</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0.1768147274</v>
      </c>
      <c r="K1128" s="95">
        <f>K1122*'Assumptions (Nuclear)'!J39*'Assumptions (Nuclear)'!J40*365/10^9</f>
        <v>0.1797138773</v>
      </c>
      <c r="L1128" s="95">
        <f>L1122*'Assumptions (Nuclear)'!K39*'Assumptions (Nuclear)'!K40*365/10^9</f>
        <v>0.2079805894</v>
      </c>
      <c r="M1128" s="95">
        <f>M1122*'Assumptions (Nuclear)'!L39*'Assumptions (Nuclear)'!L40*365/10^9</f>
        <v>0.1452139928</v>
      </c>
      <c r="N1128" s="95">
        <f>N1122*'Assumptions (Nuclear)'!M39*'Assumptions (Nuclear)'!M40*365/10^9</f>
        <v>0.1501425477</v>
      </c>
      <c r="O1128" s="95">
        <f>O1122*'Assumptions (Nuclear)'!N39*'Assumptions (Nuclear)'!N40*365/10^9</f>
        <v>0.1446341628</v>
      </c>
      <c r="P1128" s="95">
        <f>P1122*'Assumptions (Nuclear)'!O39*'Assumptions (Nuclear)'!O40*365/10^9</f>
        <v>0.1250649006</v>
      </c>
      <c r="Q1128" s="95">
        <f>Q1122*'Assumptions (Nuclear)'!P39*'Assumptions (Nuclear)'!P40*365/10^9</f>
        <v>0.1388358629</v>
      </c>
      <c r="R1128" s="95">
        <f>R1122*'Assumptions (Nuclear)'!Q39*'Assumptions (Nuclear)'!Q40*365/10^9</f>
        <v>0.1489828878</v>
      </c>
      <c r="S1128" s="95">
        <f>S1122*'Assumptions (Nuclear)'!R39*'Assumptions (Nuclear)'!R40*365/10^9</f>
        <v>0.1227455806</v>
      </c>
      <c r="T1128" s="95">
        <f>T1122*'Assumptions (Nuclear)'!S39*'Assumptions (Nuclear)'!S40*365/10^9</f>
        <v>0.1313638882</v>
      </c>
      <c r="U1128" s="95">
        <f>U1122*'Assumptions (Nuclear)'!T39*'Assumptions (Nuclear)'!T40*365/10^9</f>
        <v>0.1282269013</v>
      </c>
      <c r="V1128" s="95">
        <f>V1122*'Assumptions (Nuclear)'!U39*'Assumptions (Nuclear)'!U40*365/10^9</f>
        <v>0.1316304296</v>
      </c>
      <c r="W1128" s="95">
        <f>W1122*'Assumptions (Nuclear)'!V39*'Assumptions (Nuclear)'!V40*365/10^9</f>
        <v>0.1334552128</v>
      </c>
      <c r="X1128" s="95">
        <f>X1122*'Assumptions (Nuclear)'!W39*'Assumptions (Nuclear)'!W40*365/10^9</f>
        <v>0.1314939322</v>
      </c>
      <c r="Y1128" s="95">
        <f>Y1122*'Assumptions (Nuclear)'!X39*'Assumptions (Nuclear)'!X40*365/10^9</f>
        <v>0.1297070573</v>
      </c>
      <c r="Z1128" s="95">
        <f>Z1122*'Assumptions (Nuclear)'!Y39*'Assumptions (Nuclear)'!Y40*365/10^9</f>
        <v>0.1287727738</v>
      </c>
      <c r="AA1128" s="95">
        <f>AA1122*'Assumptions (Nuclear)'!Z39*'Assumptions (Nuclear)'!Z40*365/10^9</f>
        <v>0.128112428</v>
      </c>
      <c r="AB1128" s="95">
        <f>AB1122*'Assumptions (Nuclear)'!AA39*'Assumptions (Nuclear)'!AA40*365/10^9</f>
        <v>0.1285310226</v>
      </c>
      <c r="AC1128" s="95">
        <f>AC1122*'Assumptions (Nuclear)'!AB39*'Assumptions (Nuclear)'!AB40*365/10^9</f>
        <v>0.1273591994</v>
      </c>
      <c r="AD1128" s="95">
        <f>AD1122*'Assumptions (Nuclear)'!AC39*'Assumptions (Nuclear)'!AC40*365/10^9</f>
        <v>0.1265509679</v>
      </c>
      <c r="AE1128" s="95">
        <f>AE1122*'Assumptions (Nuclear)'!AD39*'Assumptions (Nuclear)'!AD40*365/10^9</f>
        <v>0.1254045938</v>
      </c>
      <c r="AF1128" s="95">
        <f>AF1122*'Assumptions (Nuclear)'!AE39*'Assumptions (Nuclear)'!AE40*365/10^9</f>
        <v>0.1242831109</v>
      </c>
      <c r="AG1128" s="95">
        <f>AG1122*'Assumptions (Nuclear)'!AF39*'Assumptions (Nuclear)'!AF40*365/10^9</f>
        <v>0.1230837308</v>
      </c>
      <c r="AH1128" s="95">
        <f>AH1122*'Assumptions (Nuclear)'!AG39*'Assumptions (Nuclear)'!AG40*365/10^9</f>
        <v>0.1219758891</v>
      </c>
      <c r="AI1128" s="95">
        <f>AI1122*'Assumptions (Nuclear)'!AH39*'Assumptions (Nuclear)'!AH40*365/10^9</f>
        <v>0.1202729217</v>
      </c>
      <c r="AJ1128" s="95">
        <f>AJ1122*'Assumptions (Nuclear)'!AI39*'Assumptions (Nuclear)'!AI40*365/10^9</f>
        <v>0.1184230278</v>
      </c>
      <c r="AK1128" s="95">
        <f>AK1122*'Assumptions (Nuclear)'!AJ39*'Assumptions (Nuclear)'!AJ40*365/10^9</f>
        <v>0.1164990071</v>
      </c>
      <c r="AL1128" s="95">
        <f>AL1122*'Assumptions (Nuclear)'!AK39*'Assumptions (Nuclear)'!AK40*365/10^9</f>
        <v>0.1146592791</v>
      </c>
      <c r="AM1128" s="95">
        <f>AM1122*'Assumptions (Nuclear)'!AL39*'Assumptions (Nuclear)'!AL40*365/10^9</f>
        <v>0.1131632241</v>
      </c>
      <c r="AN1128" s="95">
        <f>AN1122*'Assumptions (Nuclear)'!AM39*'Assumptions (Nuclear)'!AM40*365/10^9</f>
        <v>0.111441805</v>
      </c>
      <c r="AO1128" s="95">
        <f>AO1122*'Assumptions (Nuclear)'!AN39*'Assumptions (Nuclear)'!AN40*365/10^9</f>
        <v>0.1099066026</v>
      </c>
      <c r="AP1128" s="95">
        <f>AP1122*'Assumptions (Nuclear)'!AO39*'Assumptions (Nuclear)'!AO40*365/10^9</f>
        <v>0.1082348234</v>
      </c>
      <c r="AQ1128" s="95">
        <f>AQ1122*'Assumptions (Nuclear)'!AP39*'Assumptions (Nuclear)'!AP40*365/10^9</f>
        <v>0.1062314949</v>
      </c>
      <c r="AR1128" s="95">
        <f>AR1122*'Assumptions (Nuclear)'!AQ39*'Assumptions (Nuclear)'!AQ40*365/10^9</f>
        <v>0.1040146549</v>
      </c>
      <c r="AS1128" s="95">
        <f>AS1122*'Assumptions (Nuclear)'!AR39*'Assumptions (Nuclear)'!AR40*365/10^9</f>
        <v>0.1016200956</v>
      </c>
      <c r="AT1128" s="95">
        <f>AT1122*'Assumptions (Nuclear)'!AS39*'Assumptions (Nuclear)'!AS40*365/10^9</f>
        <v>0.09917096956</v>
      </c>
      <c r="AU1128" s="95">
        <f>AU1122*'Assumptions (Nuclear)'!AT39*'Assumptions (Nuclear)'!AT40*365/10^9</f>
        <v>0.09667151218</v>
      </c>
      <c r="AV1128" s="95">
        <f>AV1122*'Assumptions (Nuclear)'!AU39*'Assumptions (Nuclear)'!AU40*365/10^9</f>
        <v>0.09403507617</v>
      </c>
      <c r="AW1128" s="95">
        <f>AW1122*'Assumptions (Nuclear)'!AV39*'Assumptions (Nuclear)'!AV40*365/10^9</f>
        <v>0.09105451021</v>
      </c>
      <c r="AX1128" s="95">
        <f>AX1122*'Assumptions (Nuclear)'!AW39*'Assumptions (Nuclear)'!AW40*365/10^9</f>
        <v>0.08821466587</v>
      </c>
      <c r="AY1128" s="95">
        <f>AY1122*'Assumptions (Nuclear)'!AX39*'Assumptions (Nuclear)'!AX40*365/10^9</f>
        <v>0.0863788925</v>
      </c>
      <c r="AZ1128" s="95">
        <f>AZ1122*'Assumptions (Nuclear)'!AY39*'Assumptions (Nuclear)'!AY40*365/10^9</f>
        <v>0.08353058877</v>
      </c>
      <c r="BA1128" s="95">
        <f>BA1122*'Assumptions (Nuclear)'!AZ39*'Assumptions (Nuclear)'!AZ40*365/10^9</f>
        <v>0.07998018602</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0</v>
      </c>
      <c r="AP1129" s="148">
        <f t="shared" si="48"/>
        <v>0</v>
      </c>
      <c r="AQ1129" s="148">
        <f t="shared" si="48"/>
        <v>0</v>
      </c>
      <c r="AR1129" s="148">
        <f t="shared" si="48"/>
        <v>0</v>
      </c>
      <c r="AS1129" s="148">
        <f t="shared" si="48"/>
        <v>0</v>
      </c>
      <c r="AT1129" s="148">
        <f t="shared" si="48"/>
        <v>0</v>
      </c>
      <c r="AU1129" s="148">
        <f t="shared" si="48"/>
        <v>0</v>
      </c>
      <c r="AV1129" s="148">
        <f t="shared" si="48"/>
        <v>0</v>
      </c>
      <c r="AW1129" s="148">
        <f t="shared" si="48"/>
        <v>0</v>
      </c>
      <c r="AX1129" s="148">
        <f t="shared" si="48"/>
        <v>608.3977954</v>
      </c>
      <c r="AY1129" s="148">
        <f t="shared" si="48"/>
        <v>945.6628813</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v>
      </c>
      <c r="AJ1131" s="176">
        <f t="shared" si="49"/>
        <v>0</v>
      </c>
      <c r="AK1131" s="176">
        <f t="shared" si="49"/>
        <v>0</v>
      </c>
      <c r="AL1131" s="176">
        <f t="shared" si="49"/>
        <v>0</v>
      </c>
      <c r="AM1131" s="176">
        <f t="shared" si="49"/>
        <v>0</v>
      </c>
      <c r="AN1131" s="176">
        <f t="shared" si="49"/>
        <v>0</v>
      </c>
      <c r="AO1131" s="176">
        <f t="shared" si="49"/>
        <v>0</v>
      </c>
      <c r="AP1131" s="176">
        <f t="shared" si="49"/>
        <v>0</v>
      </c>
      <c r="AQ1131" s="176">
        <f t="shared" si="49"/>
        <v>0</v>
      </c>
      <c r="AR1131" s="176">
        <f t="shared" si="49"/>
        <v>0.9845544098</v>
      </c>
      <c r="AS1131" s="176">
        <f t="shared" si="49"/>
        <v>2.544192115</v>
      </c>
      <c r="AT1131" s="176">
        <f t="shared" si="49"/>
        <v>2.575353341</v>
      </c>
      <c r="AU1131" s="176">
        <f t="shared" si="49"/>
        <v>2.606334056</v>
      </c>
      <c r="AV1131" s="176">
        <f t="shared" si="49"/>
        <v>2.639288956</v>
      </c>
      <c r="AW1131" s="176">
        <f t="shared" si="49"/>
        <v>2.667643775</v>
      </c>
      <c r="AX1131" s="176">
        <f t="shared" si="49"/>
        <v>1.642814617</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v>
      </c>
      <c r="AJ1170" s="160">
        <f>IF($AO$1129&gt;0,'Assumptions (Nuclear)'!$V$14*Model!$AO$1129*'Assumptions (Nuclear)'!AI$2/10^9,0)</f>
        <v>0</v>
      </c>
      <c r="AK1170" s="160">
        <f>IF($AO$1129&gt;0,'Assumptions (Nuclear)'!$V$14*Model!$AO$1129*'Assumptions (Nuclear)'!AJ$2/10^9,0)</f>
        <v>0</v>
      </c>
      <c r="AL1170" s="160">
        <f>IF($AO$1129&gt;0,'Assumptions (Nuclear)'!$V$14*Model!$AO$1129*'Assumptions (Nuclear)'!AK$2/10^9,0)</f>
        <v>0</v>
      </c>
      <c r="AM1170" s="160">
        <f>IF($AO$1129&gt;0,'Assumptions (Nuclear)'!$V$14*Model!$AO$1129*'Assumptions (Nuclear)'!AL$2/10^9,0)</f>
        <v>0</v>
      </c>
      <c r="AN1170" s="160">
        <f>IF($AO$1129&gt;0,'Assumptions (Nuclear)'!$V$14*Model!$AO$1129*'Assumptions (Nuclear)'!AM$2/10^9,0)</f>
        <v>0</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v>
      </c>
      <c r="AQ1177" s="160">
        <f>IF($AV$1129&gt;0,'Assumptions (Nuclear)'!$V$14*Model!$AV$1129*'Assumptions (Nuclear)'!AP$2/10^9,0)</f>
        <v>0</v>
      </c>
      <c r="AR1177" s="160">
        <f>IF($AV$1129&gt;0,'Assumptions (Nuclear)'!$V$14*Model!$AV$1129*'Assumptions (Nuclear)'!AQ$2/10^9,0)</f>
        <v>0</v>
      </c>
      <c r="AS1177" s="160">
        <f>IF($AV$1129&gt;0,'Assumptions (Nuclear)'!$V$14*Model!$AV$1129*'Assumptions (Nuclear)'!AR$2/10^9,0)</f>
        <v>0</v>
      </c>
      <c r="AT1177" s="160">
        <f>IF($AV$1129&gt;0,'Assumptions (Nuclear)'!$V$14*Model!$AV$1129*'Assumptions (Nuclear)'!AS$2/10^9,0)</f>
        <v>0</v>
      </c>
      <c r="AU1177" s="160">
        <f>IF($AV$1129&gt;0,'Assumptions (Nuclear)'!$V$14*Model!$AV$1129*'Assumptions (Nuclear)'!AT$2/10^9,0)</f>
        <v>0</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0.9845544098</v>
      </c>
      <c r="AS1179" s="160">
        <f>IF($AX$1129&gt;0,'Assumptions (Nuclear)'!$V$14*Model!$AX$1129*'Assumptions (Nuclear)'!AR$2/10^9,0)</f>
        <v>0.996023448</v>
      </c>
      <c r="AT1179" s="160">
        <f>IF($AX$1129&gt;0,'Assumptions (Nuclear)'!$V$14*Model!$AX$1129*'Assumptions (Nuclear)'!AS$2/10^9,0)</f>
        <v>1.008222728</v>
      </c>
      <c r="AU1179" s="160">
        <f>IF($AX$1129&gt;0,'Assumptions (Nuclear)'!$V$14*Model!$AX$1129*'Assumptions (Nuclear)'!AT$2/10^9,0)</f>
        <v>1.02035134</v>
      </c>
      <c r="AV1179" s="160">
        <f>IF($AX$1129&gt;0,'Assumptions (Nuclear)'!$V$14*Model!$AX$1129*'Assumptions (Nuclear)'!AU$2/10^9,0)</f>
        <v>1.033252824</v>
      </c>
      <c r="AW1179" s="160">
        <f>IF($AX$1129&gt;0,'Assumptions (Nuclear)'!$V$14*Model!$AX$1129*'Assumptions (Nuclear)'!AV$2/10^9,0)</f>
        <v>1.044353426</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1.548168667</v>
      </c>
      <c r="AT1180" s="160">
        <f>IF($AY$1129&gt;0,'Assumptions (Nuclear)'!$V$14*Model!$AY$1129*'Assumptions (Nuclear)'!AS$2/10^9,0)</f>
        <v>1.567130613</v>
      </c>
      <c r="AU1180" s="160">
        <f>IF($AY$1129&gt;0,'Assumptions (Nuclear)'!$V$14*Model!$AY$1129*'Assumptions (Nuclear)'!AT$2/10^9,0)</f>
        <v>1.585982716</v>
      </c>
      <c r="AV1180" s="160">
        <f>IF($AY$1129&gt;0,'Assumptions (Nuclear)'!$V$14*Model!$AY$1129*'Assumptions (Nuclear)'!AU$2/10^9,0)</f>
        <v>1.606036132</v>
      </c>
      <c r="AW1180" s="160">
        <f>IF($AY$1129&gt;0,'Assumptions (Nuclear)'!$V$14*Model!$AY$1129*'Assumptions (Nuclear)'!AV$2/10^9,0)</f>
        <v>1.623290349</v>
      </c>
      <c r="AX1180" s="160">
        <f>IF($AY$1129&gt;0,'Assumptions (Nuclear)'!$V$14*Model!$AY$1129*'Assumptions (Nuclear)'!AW$2/10^9,0)</f>
        <v>1.642814617</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v>
      </c>
      <c r="AJ1183" s="176">
        <f>'Assumptions (Nuclear)'!$V$5*Model!AJ1131</f>
        <v>0</v>
      </c>
      <c r="AK1183" s="176">
        <f>'Assumptions (Nuclear)'!$V$5*Model!AK1131</f>
        <v>0</v>
      </c>
      <c r="AL1183" s="176">
        <f>'Assumptions (Nuclear)'!$V$5*Model!AL1131</f>
        <v>0</v>
      </c>
      <c r="AM1183" s="176">
        <f>'Assumptions (Nuclear)'!$V$5*Model!AM1131</f>
        <v>0</v>
      </c>
      <c r="AN1183" s="176">
        <f>'Assumptions (Nuclear)'!$V$5*Model!AN1131</f>
        <v>0</v>
      </c>
      <c r="AO1183" s="176">
        <f>'Assumptions (Nuclear)'!$V$5*Model!AO1131</f>
        <v>0</v>
      </c>
      <c r="AP1183" s="176">
        <f>'Assumptions (Nuclear)'!$V$5*Model!AP1131</f>
        <v>0</v>
      </c>
      <c r="AQ1183" s="176">
        <f>'Assumptions (Nuclear)'!$V$5*Model!AQ1131</f>
        <v>0</v>
      </c>
      <c r="AR1183" s="176">
        <f>'Assumptions (Nuclear)'!$V$5*Model!AR1131</f>
        <v>0.3938217639</v>
      </c>
      <c r="AS1183" s="176">
        <f>'Assumptions (Nuclear)'!$V$5*Model!AS1131</f>
        <v>1.017676846</v>
      </c>
      <c r="AT1183" s="176">
        <f>'Assumptions (Nuclear)'!$V$5*Model!AT1131</f>
        <v>1.030141337</v>
      </c>
      <c r="AU1183" s="176">
        <f>'Assumptions (Nuclear)'!$V$5*Model!AU1131</f>
        <v>1.042533622</v>
      </c>
      <c r="AV1183" s="176">
        <f>'Assumptions (Nuclear)'!$V$5*Model!AV1131</f>
        <v>1.055715582</v>
      </c>
      <c r="AW1183" s="176">
        <f>'Assumptions (Nuclear)'!$V$5*Model!AW1131</f>
        <v>1.06705751</v>
      </c>
      <c r="AX1183" s="176">
        <f>'Assumptions (Nuclear)'!$V$5*Model!AX1131</f>
        <v>0.6571258466</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v>
      </c>
      <c r="AJ1184" s="176">
        <f>'Assumptions (Nuclear)'!$V$6*Model!AJ1131</f>
        <v>0</v>
      </c>
      <c r="AK1184" s="176">
        <f>'Assumptions (Nuclear)'!$V$6*Model!AK1131</f>
        <v>0</v>
      </c>
      <c r="AL1184" s="176">
        <f>'Assumptions (Nuclear)'!$V$6*Model!AL1131</f>
        <v>0</v>
      </c>
      <c r="AM1184" s="176">
        <f>'Assumptions (Nuclear)'!$V$6*Model!AM1131</f>
        <v>0</v>
      </c>
      <c r="AN1184" s="176">
        <f>'Assumptions (Nuclear)'!$V$6*Model!AN1131</f>
        <v>0</v>
      </c>
      <c r="AO1184" s="176">
        <f>'Assumptions (Nuclear)'!$V$6*Model!AO1131</f>
        <v>0</v>
      </c>
      <c r="AP1184" s="176">
        <f>'Assumptions (Nuclear)'!$V$6*Model!AP1131</f>
        <v>0</v>
      </c>
      <c r="AQ1184" s="176">
        <f>'Assumptions (Nuclear)'!$V$6*Model!AQ1131</f>
        <v>0</v>
      </c>
      <c r="AR1184" s="176">
        <f>'Assumptions (Nuclear)'!$V$6*Model!AR1131</f>
        <v>0.5907326459</v>
      </c>
      <c r="AS1184" s="176">
        <f>'Assumptions (Nuclear)'!$V$6*Model!AS1131</f>
        <v>1.526515269</v>
      </c>
      <c r="AT1184" s="176">
        <f>'Assumptions (Nuclear)'!$V$6*Model!AT1131</f>
        <v>1.545212005</v>
      </c>
      <c r="AU1184" s="176">
        <f>'Assumptions (Nuclear)'!$V$6*Model!AU1131</f>
        <v>1.563800433</v>
      </c>
      <c r="AV1184" s="176">
        <f>'Assumptions (Nuclear)'!$V$6*Model!AV1131</f>
        <v>1.583573374</v>
      </c>
      <c r="AW1184" s="176">
        <f>'Assumptions (Nuclear)'!$V$6*Model!AW1131</f>
        <v>1.600586265</v>
      </c>
      <c r="AX1184" s="176">
        <f>'Assumptions (Nuclear)'!$V$6*Model!AX1131</f>
        <v>0.9856887699</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v>
      </c>
      <c r="AP1185" s="177">
        <f t="array" ref="AP1185">SUM(IF(ISERROR(AP1186:AP1236),"",AP1186:AP1236))</f>
        <v>0</v>
      </c>
      <c r="AQ1185" s="177">
        <f t="array" ref="AQ1185">SUM(IF(ISERROR(AQ1186:AQ1236),"",AQ1186:AQ1236))</f>
        <v>0</v>
      </c>
      <c r="AR1185" s="177">
        <f t="array" ref="AR1185">SUM(IF(ISERROR(AR1186:AR1236),"",AR1186:AR1236))</f>
        <v>0</v>
      </c>
      <c r="AS1185" s="177">
        <f t="array" ref="AS1185">SUM(IF(ISERROR(AS1186:AS1236),"",AS1186:AS1236))</f>
        <v>0</v>
      </c>
      <c r="AT1185" s="177">
        <f t="array" ref="AT1185">SUM(IF(ISERROR(AT1186:AT1236),"",AT1186:AT1236))</f>
        <v>0</v>
      </c>
      <c r="AU1185" s="177">
        <f t="array" ref="AU1185">SUM(IF(ISERROR(AU1186:AU1236),"",AU1186:AU1236))</f>
        <v>0</v>
      </c>
      <c r="AV1185" s="177">
        <f t="array" ref="AV1185">SUM(IF(ISERROR(AV1186:AV1236),"",AV1186:AV1236))</f>
        <v>0</v>
      </c>
      <c r="AW1185" s="177">
        <f t="array" ref="AW1185">SUM(IF(ISERROR(AW1186:AW1236),"",AW1186:AW1236))</f>
        <v>0</v>
      </c>
      <c r="AX1185" s="177">
        <f t="array" ref="AX1185">SUM(IF(ISERROR(AX1186:AX1236),"",AX1186:AX1236))</f>
        <v>-0.1149694504</v>
      </c>
      <c r="AY1185" s="177">
        <f t="array" ref="AY1185">SUM(IF(ISERROR(AY1186:AY1236),"",AY1186:AY1236))</f>
        <v>-0.3012576587</v>
      </c>
      <c r="AZ1185" s="177">
        <f t="array" ref="AZ1185">SUM(IF(ISERROR(AZ1186:AZ1236),"",AZ1186:AZ1236))</f>
        <v>-0.3155673975</v>
      </c>
      <c r="BA1185" s="177">
        <f t="array" ref="BA1185">SUM(IF(ISERROR(BA1186:BA1236),"",BA1186:BA1236))</f>
        <v>-0.3305568489</v>
      </c>
      <c r="BB1185" s="177">
        <f t="array" ref="BB1185">SUM(IF(ISERROR(BB1186:BB1236),"",BB1186:BB1236))</f>
        <v>-0.3462582992</v>
      </c>
      <c r="BC1185" s="177">
        <f t="array" ref="BC1185">SUM(IF(ISERROR(BC1186:BC1236),"",BC1186:BC1236))</f>
        <v>-0.3627055684</v>
      </c>
      <c r="BD1185" s="177">
        <f t="array" ref="BD1185">SUM(IF(ISERROR(BD1186:BD1236),"",BD1186:BD1236))</f>
        <v>-0.3799340829</v>
      </c>
      <c r="BE1185" s="177">
        <f t="array" ref="BE1185">SUM(IF(ISERROR(BE1186:BE1236),"",BE1186:BE1236))</f>
        <v>-0.3979809519</v>
      </c>
      <c r="BF1185" s="177">
        <f t="array" ref="BF1185">SUM(IF(ISERROR(BF1186:BF1236),"",BF1186:BF1236))</f>
        <v>-0.4168850471</v>
      </c>
      <c r="BG1185" s="177">
        <f t="array" ref="BG1185">SUM(IF(ISERROR(BG1186:BG1236),"",BG1186:BG1236))</f>
        <v>-0.4366870868</v>
      </c>
      <c r="BH1185" s="177">
        <f t="array" ref="BH1185">SUM(IF(ISERROR(BH1186:BH1236),"",BH1186:BH1236))</f>
        <v>-0.4574297235</v>
      </c>
      <c r="BI1185" s="177">
        <f t="array" ref="BI1185">SUM(IF(ISERROR(BI1186:BI1236),"",BI1186:BI1236))</f>
        <v>-0.4791576353</v>
      </c>
      <c r="BJ1185" s="177">
        <f t="array" ref="BJ1185">SUM(IF(ISERROR(BJ1186:BJ1236),"",BJ1186:BJ1236))</f>
        <v>-0.501917623</v>
      </c>
      <c r="BK1185" s="177">
        <f t="array" ref="BK1185">SUM(IF(ISERROR(BK1186:BK1236),"",BK1186:BK1236))</f>
        <v>-0.5257587101</v>
      </c>
      <c r="BL1185" s="177">
        <f t="array" ref="BL1185">SUM(IF(ISERROR(BL1186:BL1236),"",BL1186:BL1236))</f>
        <v>-0.5507322488</v>
      </c>
      <c r="BM1185" s="177">
        <f t="array" ref="BM1185">SUM(IF(ISERROR(BM1186:BM1236),"",BM1186:BM1236))</f>
        <v>-0.3462741749</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v>
      </c>
      <c r="AP1224" s="160">
        <f>IF($AO$1129&gt;0,PPMT('Assumptions (Nuclear)'!$V$7,Model!X1,'Assumptions (Nuclear)'!$V$10,'Assumptions (Nuclear)'!$V$5*Model!$AO$1129*AVERAGE('Assumptions (Nuclear)'!$AH$2:$AM$2)/10^9),0)</f>
        <v>0</v>
      </c>
      <c r="AQ1224" s="160">
        <f>IF($AO$1129&gt;0,PPMT('Assumptions (Nuclear)'!$V$7,Model!Y1,'Assumptions (Nuclear)'!$V$10,'Assumptions (Nuclear)'!$V$5*Model!$AO$1129*AVERAGE('Assumptions (Nuclear)'!$AH$2:$AM$2)/10^9),0)</f>
        <v>0</v>
      </c>
      <c r="AR1224" s="160">
        <f>IF($AO$1129&gt;0,PPMT('Assumptions (Nuclear)'!$V$7,Model!Z1,'Assumptions (Nuclear)'!$V$10,'Assumptions (Nuclear)'!$V$5*Model!$AO$1129*AVERAGE('Assumptions (Nuclear)'!$AH$2:$AM$2)/10^9),0)</f>
        <v>0</v>
      </c>
      <c r="AS1224" s="160">
        <f>IF($AO$1129&gt;0,PPMT('Assumptions (Nuclear)'!$V$7,Model!AA1,'Assumptions (Nuclear)'!$V$10,'Assumptions (Nuclear)'!$V$5*Model!$AO$1129*AVERAGE('Assumptions (Nuclear)'!$AH$2:$AM$2)/10^9),0)</f>
        <v>0</v>
      </c>
      <c r="AT1224" s="160">
        <f>IF($AO$1129&gt;0,PPMT('Assumptions (Nuclear)'!$V$7,Model!AB1,'Assumptions (Nuclear)'!$V$10,'Assumptions (Nuclear)'!$V$5*Model!$AO$1129*AVERAGE('Assumptions (Nuclear)'!$AH$2:$AM$2)/10^9),0)</f>
        <v>0</v>
      </c>
      <c r="AU1224" s="160">
        <f>IF($AO$1129&gt;0,PPMT('Assumptions (Nuclear)'!$V$7,Model!AC1,'Assumptions (Nuclear)'!$V$10,'Assumptions (Nuclear)'!$V$5*Model!$AO$1129*AVERAGE('Assumptions (Nuclear)'!$AH$2:$AM$2)/10^9),0)</f>
        <v>0</v>
      </c>
      <c r="AV1224" s="160">
        <f>IF($AO$1129&gt;0,PPMT('Assumptions (Nuclear)'!$V$7,Model!AD1,'Assumptions (Nuclear)'!$V$10,'Assumptions (Nuclear)'!$V$5*Model!$AO$1129*AVERAGE('Assumptions (Nuclear)'!$AH$2:$AM$2)/10^9),0)</f>
        <v>0</v>
      </c>
      <c r="AW1224" s="160">
        <f>IF($AO$1129&gt;0,PPMT('Assumptions (Nuclear)'!$V$7,Model!AE1,'Assumptions (Nuclear)'!$V$10,'Assumptions (Nuclear)'!$V$5*Model!$AO$1129*AVERAGE('Assumptions (Nuclear)'!$AH$2:$AM$2)/10^9),0)</f>
        <v>0</v>
      </c>
      <c r="AX1224" s="160">
        <f>IF($AO$1129&gt;0,PPMT('Assumptions (Nuclear)'!$V$7,Model!AF1,'Assumptions (Nuclear)'!$V$10,'Assumptions (Nuclear)'!$V$5*Model!$AO$1129*AVERAGE('Assumptions (Nuclear)'!$AH$2:$AM$2)/10^9),0)</f>
        <v>0</v>
      </c>
      <c r="AY1224" s="160">
        <f>IF($AO$1129&gt;0,PPMT('Assumptions (Nuclear)'!$V$7,Model!AG1,'Assumptions (Nuclear)'!$V$10,'Assumptions (Nuclear)'!$V$5*Model!$AO$1129*AVERAGE('Assumptions (Nuclear)'!$AH$2:$AM$2)/10^9),0)</f>
        <v>0</v>
      </c>
      <c r="AZ1224" s="160">
        <f>IF($AO$1129&gt;0,PPMT('Assumptions (Nuclear)'!$V$7,Model!AH1,'Assumptions (Nuclear)'!$V$10,'Assumptions (Nuclear)'!$V$5*Model!$AO$1129*AVERAGE('Assumptions (Nuclear)'!$AH$2:$AM$2)/10^9),0)</f>
        <v>0</v>
      </c>
      <c r="BA1224" s="160">
        <f>IF($AO$1129&gt;0,PPMT('Assumptions (Nuclear)'!$V$7,Model!AI1,'Assumptions (Nuclear)'!$V$10,'Assumptions (Nuclear)'!$V$5*Model!$AO$1129*AVERAGE('Assumptions (Nuclear)'!$AH$2:$AM$2)/10^9),0)</f>
        <v>0</v>
      </c>
      <c r="BB1224" s="160">
        <f>IF($AO$1129&gt;0,PPMT('Assumptions (Nuclear)'!$V$7,Model!AJ1,'Assumptions (Nuclear)'!$V$10,'Assumptions (Nuclear)'!$V$5*Model!$AO$1129*AVERAGE('Assumptions (Nuclear)'!$AH$2:$AM$2)/10^9),0)</f>
        <v>0</v>
      </c>
      <c r="BC1224" s="160">
        <f>IF($AO$1129&gt;0,PPMT('Assumptions (Nuclear)'!$V$7,Model!AK1,'Assumptions (Nuclear)'!$V$10,'Assumptions (Nuclear)'!$V$5*Model!$AO$1129*AVERAGE('Assumptions (Nuclear)'!$AH$2:$AM$2)/10^9),0)</f>
        <v>0</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v>
      </c>
      <c r="AW1231" s="160">
        <f>IF($AV$1129&gt;0,PPMT('Assumptions (Nuclear)'!$V$7,Model!X1,'Assumptions (Nuclear)'!$V$10,'Assumptions (Nuclear)'!$V$5*Model!$AV$1129*AVERAGE('Assumptions (Nuclear)'!$AO$2:$AT$2)/10^9),0)</f>
        <v>0</v>
      </c>
      <c r="AX1231" s="160">
        <f>IF($AV$1129&gt;0,PPMT('Assumptions (Nuclear)'!$V$7,Model!Y1,'Assumptions (Nuclear)'!$V$10,'Assumptions (Nuclear)'!$V$5*Model!$AV$1129*AVERAGE('Assumptions (Nuclear)'!$AO$2:$AT$2)/10^9),0)</f>
        <v>0</v>
      </c>
      <c r="AY1231" s="160">
        <f>IF($AV$1129&gt;0,PPMT('Assumptions (Nuclear)'!$V$7,Model!Z1,'Assumptions (Nuclear)'!$V$10,'Assumptions (Nuclear)'!$V$5*Model!$AV$1129*AVERAGE('Assumptions (Nuclear)'!$AO$2:$AT$2)/10^9),0)</f>
        <v>0</v>
      </c>
      <c r="AZ1231" s="160">
        <f>IF($AV$1129&gt;0,PPMT('Assumptions (Nuclear)'!$V$7,Model!AA1,'Assumptions (Nuclear)'!$V$10,'Assumptions (Nuclear)'!$V$5*Model!$AV$1129*AVERAGE('Assumptions (Nuclear)'!$AO$2:$AT$2)/10^9),0)</f>
        <v>0</v>
      </c>
      <c r="BA1231" s="160">
        <f>IF($AV$1129&gt;0,PPMT('Assumptions (Nuclear)'!$V$7,Model!AB1,'Assumptions (Nuclear)'!$V$10,'Assumptions (Nuclear)'!$V$5*Model!$AV$1129*AVERAGE('Assumptions (Nuclear)'!$AO$2:$AT$2)/10^9),0)</f>
        <v>0</v>
      </c>
      <c r="BB1231" s="160">
        <f>IF($AV$1129&gt;0,PPMT('Assumptions (Nuclear)'!$V$7,Model!AC1,'Assumptions (Nuclear)'!$V$10,'Assumptions (Nuclear)'!$V$5*Model!$AV$1129*AVERAGE('Assumptions (Nuclear)'!$AO$2:$AT$2)/10^9),0)</f>
        <v>0</v>
      </c>
      <c r="BC1231" s="160">
        <f>IF($AV$1129&gt;0,PPMT('Assumptions (Nuclear)'!$V$7,Model!AD1,'Assumptions (Nuclear)'!$V$10,'Assumptions (Nuclear)'!$V$5*Model!$AV$1129*AVERAGE('Assumptions (Nuclear)'!$AO$2:$AT$2)/10^9),0)</f>
        <v>0</v>
      </c>
      <c r="BD1231" s="160">
        <f>IF($AV$1129&gt;0,PPMT('Assumptions (Nuclear)'!$V$7,Model!AE1,'Assumptions (Nuclear)'!$V$10,'Assumptions (Nuclear)'!$V$5*Model!$AV$1129*AVERAGE('Assumptions (Nuclear)'!$AO$2:$AT$2)/10^9),0)</f>
        <v>0</v>
      </c>
      <c r="BE1231" s="160">
        <f>IF($AV$1129&gt;0,PPMT('Assumptions (Nuclear)'!$V$7,Model!AF1,'Assumptions (Nuclear)'!$V$10,'Assumptions (Nuclear)'!$V$5*Model!$AV$1129*AVERAGE('Assumptions (Nuclear)'!$AO$2:$AT$2)/10^9),0)</f>
        <v>0</v>
      </c>
      <c r="BF1231" s="160">
        <f>IF($AV$1129&gt;0,PPMT('Assumptions (Nuclear)'!$V$7,Model!AG1,'Assumptions (Nuclear)'!$V$10,'Assumptions (Nuclear)'!$V$5*Model!$AV$1129*AVERAGE('Assumptions (Nuclear)'!$AO$2:$AT$2)/10^9),0)</f>
        <v>0</v>
      </c>
      <c r="BG1231" s="160">
        <f>IF($AV$1129&gt;0,PPMT('Assumptions (Nuclear)'!$V$7,Model!AH1,'Assumptions (Nuclear)'!$V$10,'Assumptions (Nuclear)'!$V$5*Model!$AV$1129*AVERAGE('Assumptions (Nuclear)'!$AO$2:$AT$2)/10^9),0)</f>
        <v>0</v>
      </c>
      <c r="BH1231" s="160">
        <f>IF($AV$1129&gt;0,PPMT('Assumptions (Nuclear)'!$V$7,Model!AI1,'Assumptions (Nuclear)'!$V$10,'Assumptions (Nuclear)'!$V$5*Model!$AV$1129*AVERAGE('Assumptions (Nuclear)'!$AO$2:$AT$2)/10^9),0)</f>
        <v>0</v>
      </c>
      <c r="BI1231" s="160">
        <f>IF($AV$1129&gt;0,PPMT('Assumptions (Nuclear)'!$V$7,Model!AJ1,'Assumptions (Nuclear)'!$V$10,'Assumptions (Nuclear)'!$V$5*Model!$AV$1129*AVERAGE('Assumptions (Nuclear)'!$AO$2:$AT$2)/10^9),0)</f>
        <v>0</v>
      </c>
      <c r="BJ1231" s="160">
        <f>IF($AV$1129&gt;0,PPMT('Assumptions (Nuclear)'!$V$7,Model!AK1,'Assumptions (Nuclear)'!$V$10,'Assumptions (Nuclear)'!$V$5*Model!$AV$1129*AVERAGE('Assumptions (Nuclear)'!$AO$2:$AT$2)/10^9),0)</f>
        <v>0</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-0.1149694504</v>
      </c>
      <c r="AY1233" s="160">
        <f>IF($AX$1129&gt;0,PPMT('Assumptions (Nuclear)'!$V$7,Model!X1,'Assumptions (Nuclear)'!$V$10,'Assumptions (Nuclear)'!$V$5*Model!$AX$1129*AVERAGE('Assumptions (Nuclear)'!$AQ$2:$AV$2)/10^9),0)</f>
        <v>-0.1204304993</v>
      </c>
      <c r="AZ1233" s="160">
        <f>IF($AX$1129&gt;0,PPMT('Assumptions (Nuclear)'!$V$7,Model!Y1,'Assumptions (Nuclear)'!$V$10,'Assumptions (Nuclear)'!$V$5*Model!$AX$1129*AVERAGE('Assumptions (Nuclear)'!$AQ$2:$AV$2)/10^9),0)</f>
        <v>-0.126150948</v>
      </c>
      <c r="BA1233" s="160">
        <f>IF($AX$1129&gt;0,PPMT('Assumptions (Nuclear)'!$V$7,Model!Z1,'Assumptions (Nuclear)'!$V$10,'Assumptions (Nuclear)'!$V$5*Model!$AX$1129*AVERAGE('Assumptions (Nuclear)'!$AQ$2:$AV$2)/10^9),0)</f>
        <v>-0.132143118</v>
      </c>
      <c r="BB1233" s="160">
        <f>IF($AX$1129&gt;0,PPMT('Assumptions (Nuclear)'!$V$7,Model!AA1,'Assumptions (Nuclear)'!$V$10,'Assumptions (Nuclear)'!$V$5*Model!$AX$1129*AVERAGE('Assumptions (Nuclear)'!$AQ$2:$AV$2)/10^9),0)</f>
        <v>-0.1384199161</v>
      </c>
      <c r="BC1233" s="160">
        <f>IF($AX$1129&gt;0,PPMT('Assumptions (Nuclear)'!$V$7,Model!AB1,'Assumptions (Nuclear)'!$V$10,'Assumptions (Nuclear)'!$V$5*Model!$AX$1129*AVERAGE('Assumptions (Nuclear)'!$AQ$2:$AV$2)/10^9),0)</f>
        <v>-0.1449948621</v>
      </c>
      <c r="BD1233" s="160">
        <f>IF($AX$1129&gt;0,PPMT('Assumptions (Nuclear)'!$V$7,Model!AC1,'Assumptions (Nuclear)'!$V$10,'Assumptions (Nuclear)'!$V$5*Model!$AX$1129*AVERAGE('Assumptions (Nuclear)'!$AQ$2:$AV$2)/10^9),0)</f>
        <v>-0.1518821181</v>
      </c>
      <c r="BE1233" s="160">
        <f>IF($AX$1129&gt;0,PPMT('Assumptions (Nuclear)'!$V$7,Model!AD1,'Assumptions (Nuclear)'!$V$10,'Assumptions (Nuclear)'!$V$5*Model!$AX$1129*AVERAGE('Assumptions (Nuclear)'!$AQ$2:$AV$2)/10^9),0)</f>
        <v>-0.1590965187</v>
      </c>
      <c r="BF1233" s="160">
        <f>IF($AX$1129&gt;0,PPMT('Assumptions (Nuclear)'!$V$7,Model!AE1,'Assumptions (Nuclear)'!$V$10,'Assumptions (Nuclear)'!$V$5*Model!$AX$1129*AVERAGE('Assumptions (Nuclear)'!$AQ$2:$AV$2)/10^9),0)</f>
        <v>-0.1666536033</v>
      </c>
      <c r="BG1233" s="160">
        <f>IF($AX$1129&gt;0,PPMT('Assumptions (Nuclear)'!$V$7,Model!AF1,'Assumptions (Nuclear)'!$V$10,'Assumptions (Nuclear)'!$V$5*Model!$AX$1129*AVERAGE('Assumptions (Nuclear)'!$AQ$2:$AV$2)/10^9),0)</f>
        <v>-0.1745696495</v>
      </c>
      <c r="BH1233" s="160">
        <f>IF($AX$1129&gt;0,PPMT('Assumptions (Nuclear)'!$V$7,Model!AG1,'Assumptions (Nuclear)'!$V$10,'Assumptions (Nuclear)'!$V$5*Model!$AX$1129*AVERAGE('Assumptions (Nuclear)'!$AQ$2:$AV$2)/10^9),0)</f>
        <v>-0.1828617078</v>
      </c>
      <c r="BI1233" s="160">
        <f>IF($AX$1129&gt;0,PPMT('Assumptions (Nuclear)'!$V$7,Model!AH1,'Assumptions (Nuclear)'!$V$10,'Assumptions (Nuclear)'!$V$5*Model!$AX$1129*AVERAGE('Assumptions (Nuclear)'!$AQ$2:$AV$2)/10^9),0)</f>
        <v>-0.1915476389</v>
      </c>
      <c r="BJ1233" s="160">
        <f>IF($AX$1129&gt;0,PPMT('Assumptions (Nuclear)'!$V$7,Model!AI1,'Assumptions (Nuclear)'!$V$10,'Assumptions (Nuclear)'!$V$5*Model!$AX$1129*AVERAGE('Assumptions (Nuclear)'!$AQ$2:$AV$2)/10^9),0)</f>
        <v>-0.2006461518</v>
      </c>
      <c r="BK1233" s="160">
        <f>IF($AX$1129&gt;0,PPMT('Assumptions (Nuclear)'!$V$7,Model!AJ1,'Assumptions (Nuclear)'!$V$10,'Assumptions (Nuclear)'!$V$5*Model!$AX$1129*AVERAGE('Assumptions (Nuclear)'!$AQ$2:$AV$2)/10^9),0)</f>
        <v>-0.210176844</v>
      </c>
      <c r="BL1233" s="160">
        <f>IF($AX$1129&gt;0,PPMT('Assumptions (Nuclear)'!$V$7,Model!AK1,'Assumptions (Nuclear)'!$V$10,'Assumptions (Nuclear)'!$V$5*Model!$AX$1129*AVERAGE('Assumptions (Nuclear)'!$AQ$2:$AV$2)/10^9),0)</f>
        <v>-0.2201602441</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-0.1808271595</v>
      </c>
      <c r="AZ1234" s="160">
        <f>IF($AY$1129&gt;0,PPMT('Assumptions (Nuclear)'!$V$7,Model!X1,'Assumptions (Nuclear)'!$V$10,'Assumptions (Nuclear)'!$V$5*Model!$AY$1129*AVERAGE('Assumptions (Nuclear)'!$AR$2:$AW$2)/10^9),0)</f>
        <v>-0.1894164495</v>
      </c>
      <c r="BA1234" s="160">
        <f>IF($AY$1129&gt;0,PPMT('Assumptions (Nuclear)'!$V$7,Model!Y1,'Assumptions (Nuclear)'!$V$10,'Assumptions (Nuclear)'!$V$5*Model!$AY$1129*AVERAGE('Assumptions (Nuclear)'!$AR$2:$AW$2)/10^9),0)</f>
        <v>-0.1984137309</v>
      </c>
      <c r="BB1234" s="160">
        <f>IF($AY$1129&gt;0,PPMT('Assumptions (Nuclear)'!$V$7,Model!Z1,'Assumptions (Nuclear)'!$V$10,'Assumptions (Nuclear)'!$V$5*Model!$AY$1129*AVERAGE('Assumptions (Nuclear)'!$AR$2:$AW$2)/10^9),0)</f>
        <v>-0.2078383831</v>
      </c>
      <c r="BC1234" s="160">
        <f>IF($AY$1129&gt;0,PPMT('Assumptions (Nuclear)'!$V$7,Model!AA1,'Assumptions (Nuclear)'!$V$10,'Assumptions (Nuclear)'!$V$5*Model!$AY$1129*AVERAGE('Assumptions (Nuclear)'!$AR$2:$AW$2)/10^9),0)</f>
        <v>-0.2177107063</v>
      </c>
      <c r="BD1234" s="160">
        <f>IF($AY$1129&gt;0,PPMT('Assumptions (Nuclear)'!$V$7,Model!AB1,'Assumptions (Nuclear)'!$V$10,'Assumptions (Nuclear)'!$V$5*Model!$AY$1129*AVERAGE('Assumptions (Nuclear)'!$AR$2:$AW$2)/10^9),0)</f>
        <v>-0.2280519649</v>
      </c>
      <c r="BE1234" s="160">
        <f>IF($AY$1129&gt;0,PPMT('Assumptions (Nuclear)'!$V$7,Model!AC1,'Assumptions (Nuclear)'!$V$10,'Assumptions (Nuclear)'!$V$5*Model!$AY$1129*AVERAGE('Assumptions (Nuclear)'!$AR$2:$AW$2)/10^9),0)</f>
        <v>-0.2388844332</v>
      </c>
      <c r="BF1234" s="160">
        <f>IF($AY$1129&gt;0,PPMT('Assumptions (Nuclear)'!$V$7,Model!AD1,'Assumptions (Nuclear)'!$V$10,'Assumptions (Nuclear)'!$V$5*Model!$AY$1129*AVERAGE('Assumptions (Nuclear)'!$AR$2:$AW$2)/10^9),0)</f>
        <v>-0.2502314438</v>
      </c>
      <c r="BG1234" s="160">
        <f>IF($AY$1129&gt;0,PPMT('Assumptions (Nuclear)'!$V$7,Model!AE1,'Assumptions (Nuclear)'!$V$10,'Assumptions (Nuclear)'!$V$5*Model!$AY$1129*AVERAGE('Assumptions (Nuclear)'!$AR$2:$AW$2)/10^9),0)</f>
        <v>-0.2621174374</v>
      </c>
      <c r="BH1234" s="160">
        <f>IF($AY$1129&gt;0,PPMT('Assumptions (Nuclear)'!$V$7,Model!AF1,'Assumptions (Nuclear)'!$V$10,'Assumptions (Nuclear)'!$V$5*Model!$AY$1129*AVERAGE('Assumptions (Nuclear)'!$AR$2:$AW$2)/10^9),0)</f>
        <v>-0.2745680156</v>
      </c>
      <c r="BI1234" s="160">
        <f>IF($AY$1129&gt;0,PPMT('Assumptions (Nuclear)'!$V$7,Model!AG1,'Assumptions (Nuclear)'!$V$10,'Assumptions (Nuclear)'!$V$5*Model!$AY$1129*AVERAGE('Assumptions (Nuclear)'!$AR$2:$AW$2)/10^9),0)</f>
        <v>-0.2876099964</v>
      </c>
      <c r="BJ1234" s="160">
        <f>IF($AY$1129&gt;0,PPMT('Assumptions (Nuclear)'!$V$7,Model!AH1,'Assumptions (Nuclear)'!$V$10,'Assumptions (Nuclear)'!$V$5*Model!$AY$1129*AVERAGE('Assumptions (Nuclear)'!$AR$2:$AW$2)/10^9),0)</f>
        <v>-0.3012714712</v>
      </c>
      <c r="BK1234" s="160">
        <f>IF($AY$1129&gt;0,PPMT('Assumptions (Nuclear)'!$V$7,Model!AI1,'Assumptions (Nuclear)'!$V$10,'Assumptions (Nuclear)'!$V$5*Model!$AY$1129*AVERAGE('Assumptions (Nuclear)'!$AR$2:$AW$2)/10^9),0)</f>
        <v>-0.3155818661</v>
      </c>
      <c r="BL1234" s="160">
        <f>IF($AY$1129&gt;0,PPMT('Assumptions (Nuclear)'!$V$7,Model!AJ1,'Assumptions (Nuclear)'!$V$10,'Assumptions (Nuclear)'!$V$5*Model!$AY$1129*AVERAGE('Assumptions (Nuclear)'!$AR$2:$AW$2)/10^9),0)</f>
        <v>-0.3305720047</v>
      </c>
      <c r="BM1234" s="160">
        <f>IF($AY$1129&gt;0,PPMT('Assumptions (Nuclear)'!$V$7,Model!AK1,'Assumptions (Nuclear)'!$V$10,'Assumptions (Nuclear)'!$V$5*Model!$AY$1129*AVERAGE('Assumptions (Nuclear)'!$AR$2:$AW$2)/10^9),0)</f>
        <v>-0.3462741749</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v>
      </c>
      <c r="AP1237" s="177">
        <f t="array" ref="AP1237">SUM(IF(ISERROR(AP1238:AP1288),"",AP1238:AP1288))</f>
        <v>0</v>
      </c>
      <c r="AQ1237" s="177">
        <f t="array" ref="AQ1237">SUM(IF(ISERROR(AQ1238:AQ1288),"",AQ1238:AQ1288))</f>
        <v>0</v>
      </c>
      <c r="AR1237" s="177">
        <f t="array" ref="AR1237">SUM(IF(ISERROR(AR1238:AR1288),"",AR1238:AR1288))</f>
        <v>0</v>
      </c>
      <c r="AS1237" s="177">
        <f t="array" ref="AS1237">SUM(IF(ISERROR(AS1238:AS1288),"",AS1238:AS1288))</f>
        <v>0</v>
      </c>
      <c r="AT1237" s="177">
        <f t="array" ref="AT1237">SUM(IF(ISERROR(AT1238:AT1288),"",AT1238:AT1288))</f>
        <v>0</v>
      </c>
      <c r="AU1237" s="177">
        <f t="array" ref="AU1237">SUM(IF(ISERROR(AU1238:AU1288),"",AU1238:AU1288))</f>
        <v>0</v>
      </c>
      <c r="AV1237" s="177">
        <f t="array" ref="AV1237">SUM(IF(ISERROR(AV1238:AV1288),"",AV1238:AV1288))</f>
        <v>0</v>
      </c>
      <c r="AW1237" s="177">
        <f t="array" ref="AW1237">SUM(IF(ISERROR(AW1238:AW1288),"",AW1238:AW1288))</f>
        <v>0</v>
      </c>
      <c r="AX1237" s="177">
        <f t="array" ref="AX1237">SUM(IF(ISERROR(AX1238:AX1288),"",AX1238:AX1288))</f>
        <v>-0.1156484053</v>
      </c>
      <c r="AY1237" s="177">
        <f t="array" ref="AY1237">SUM(IF(ISERROR(AY1238:AY1288),"",AY1238:AY1288))</f>
        <v>-0.2920823952</v>
      </c>
      <c r="AZ1237" s="177">
        <f t="array" ref="AZ1237">SUM(IF(ISERROR(AZ1238:AZ1288),"",AZ1238:AZ1288))</f>
        <v>-0.2777726564</v>
      </c>
      <c r="BA1237" s="177">
        <f t="array" ref="BA1237">SUM(IF(ISERROR(BA1238:BA1288),"",BA1238:BA1288))</f>
        <v>-0.262783205</v>
      </c>
      <c r="BB1237" s="177">
        <f t="array" ref="BB1237">SUM(IF(ISERROR(BB1238:BB1288),"",BB1238:BB1288))</f>
        <v>-0.2470817547</v>
      </c>
      <c r="BC1237" s="177">
        <f t="array" ref="BC1237">SUM(IF(ISERROR(BC1238:BC1288),"",BC1238:BC1288))</f>
        <v>-0.2306344855</v>
      </c>
      <c r="BD1237" s="177">
        <f t="array" ref="BD1237">SUM(IF(ISERROR(BD1238:BD1288),"",BD1238:BD1288))</f>
        <v>-0.213405971</v>
      </c>
      <c r="BE1237" s="177">
        <f t="array" ref="BE1237">SUM(IF(ISERROR(BE1238:BE1288),"",BE1238:BE1288))</f>
        <v>-0.1953591021</v>
      </c>
      <c r="BF1237" s="177">
        <f t="array" ref="BF1237">SUM(IF(ISERROR(BF1238:BF1288),"",BF1238:BF1288))</f>
        <v>-0.1764550069</v>
      </c>
      <c r="BG1237" s="177">
        <f t="array" ref="BG1237">SUM(IF(ISERROR(BG1238:BG1288),"",BG1238:BG1288))</f>
        <v>-0.1566529671</v>
      </c>
      <c r="BH1237" s="177">
        <f t="array" ref="BH1237">SUM(IF(ISERROR(BH1238:BH1288),"",BH1238:BH1288))</f>
        <v>-0.1359103305</v>
      </c>
      <c r="BI1237" s="177">
        <f t="array" ref="BI1237">SUM(IF(ISERROR(BI1238:BI1288),"",BI1238:BI1288))</f>
        <v>-0.1141824186</v>
      </c>
      <c r="BJ1237" s="177">
        <f t="array" ref="BJ1237">SUM(IF(ISERROR(BJ1238:BJ1288),"",BJ1238:BJ1288))</f>
        <v>-0.09142243095</v>
      </c>
      <c r="BK1237" s="177">
        <f t="array" ref="BK1237">SUM(IF(ISERROR(BK1238:BK1288),"",BK1238:BK1288))</f>
        <v>-0.06758134386</v>
      </c>
      <c r="BL1237" s="177">
        <f t="array" ref="BL1237">SUM(IF(ISERROR(BL1238:BL1288),"",BL1238:BL1288))</f>
        <v>-0.04260780513</v>
      </c>
      <c r="BM1237" s="177">
        <f t="array" ref="BM1237">SUM(IF(ISERROR(BM1238:BM1288),"",BM1238:BM1288))</f>
        <v>-0.01644802331</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v>
      </c>
      <c r="AP1276" s="160">
        <f>IF($AO$1129&gt;0,IPMT('Assumptions (Nuclear)'!$V$7,Model!X1,'Assumptions (Nuclear)'!$V$10,'Assumptions (Nuclear)'!$V$5*Model!$AO$1129*AVERAGE('Assumptions (Nuclear)'!$AH$2:$AM$2)/10^9),0)</f>
        <v>0</v>
      </c>
      <c r="AQ1276" s="160">
        <f>IF($AO$1129&gt;0,IPMT('Assumptions (Nuclear)'!$V$7,Model!Y1,'Assumptions (Nuclear)'!$V$10,'Assumptions (Nuclear)'!$V$5*Model!$AO$1129*AVERAGE('Assumptions (Nuclear)'!$AH$2:$AM$2)/10^9),0)</f>
        <v>0</v>
      </c>
      <c r="AR1276" s="160">
        <f>IF($AO$1129&gt;0,IPMT('Assumptions (Nuclear)'!$V$7,Model!Z1,'Assumptions (Nuclear)'!$V$10,'Assumptions (Nuclear)'!$V$5*Model!$AO$1129*AVERAGE('Assumptions (Nuclear)'!$AH$2:$AM$2)/10^9),0)</f>
        <v>0</v>
      </c>
      <c r="AS1276" s="160">
        <f>IF($AO$1129&gt;0,IPMT('Assumptions (Nuclear)'!$V$7,Model!AA1,'Assumptions (Nuclear)'!$V$10,'Assumptions (Nuclear)'!$V$5*Model!$AO$1129*AVERAGE('Assumptions (Nuclear)'!$AH$2:$AM$2)/10^9),0)</f>
        <v>0</v>
      </c>
      <c r="AT1276" s="160">
        <f>IF($AO$1129&gt;0,IPMT('Assumptions (Nuclear)'!$V$7,Model!AB1,'Assumptions (Nuclear)'!$V$10,'Assumptions (Nuclear)'!$V$5*Model!$AO$1129*AVERAGE('Assumptions (Nuclear)'!$AH$2:$AM$2)/10^9),0)</f>
        <v>0</v>
      </c>
      <c r="AU1276" s="160">
        <f>IF($AO$1129&gt;0,IPMT('Assumptions (Nuclear)'!$V$7,Model!AC1,'Assumptions (Nuclear)'!$V$10,'Assumptions (Nuclear)'!$V$5*Model!$AO$1129*AVERAGE('Assumptions (Nuclear)'!$AH$2:$AM$2)/10^9),0)</f>
        <v>0</v>
      </c>
      <c r="AV1276" s="160">
        <f>IF($AO$1129&gt;0,IPMT('Assumptions (Nuclear)'!$V$7,Model!AD1,'Assumptions (Nuclear)'!$V$10,'Assumptions (Nuclear)'!$V$5*Model!$AO$1129*AVERAGE('Assumptions (Nuclear)'!$AH$2:$AM$2)/10^9),0)</f>
        <v>0</v>
      </c>
      <c r="AW1276" s="160">
        <f>IF($AO$1129&gt;0,IPMT('Assumptions (Nuclear)'!$V$7,Model!AE1,'Assumptions (Nuclear)'!$V$10,'Assumptions (Nuclear)'!$V$5*Model!$AO$1129*AVERAGE('Assumptions (Nuclear)'!$AH$2:$AM$2)/10^9),0)</f>
        <v>0</v>
      </c>
      <c r="AX1276" s="160">
        <f>IF($AO$1129&gt;0,IPMT('Assumptions (Nuclear)'!$V$7,Model!AF1,'Assumptions (Nuclear)'!$V$10,'Assumptions (Nuclear)'!$V$5*Model!$AO$1129*AVERAGE('Assumptions (Nuclear)'!$AH$2:$AM$2)/10^9),0)</f>
        <v>0</v>
      </c>
      <c r="AY1276" s="160">
        <f>IF($AO$1129&gt;0,IPMT('Assumptions (Nuclear)'!$V$7,Model!AG1,'Assumptions (Nuclear)'!$V$10,'Assumptions (Nuclear)'!$V$5*Model!$AO$1129*AVERAGE('Assumptions (Nuclear)'!$AH$2:$AM$2)/10^9),0)</f>
        <v>0</v>
      </c>
      <c r="AZ1276" s="160">
        <f>IF($AO$1129&gt;0,IPMT('Assumptions (Nuclear)'!$V$7,Model!AH1,'Assumptions (Nuclear)'!$V$10,'Assumptions (Nuclear)'!$V$5*Model!$AO$1129*AVERAGE('Assumptions (Nuclear)'!$AH$2:$AM$2)/10^9),0)</f>
        <v>0</v>
      </c>
      <c r="BA1276" s="160">
        <f>IF($AO$1129&gt;0,IPMT('Assumptions (Nuclear)'!$V$7,Model!AI1,'Assumptions (Nuclear)'!$V$10,'Assumptions (Nuclear)'!$V$5*Model!$AO$1129*AVERAGE('Assumptions (Nuclear)'!$AH$2:$AM$2)/10^9),0)</f>
        <v>0</v>
      </c>
      <c r="BB1276" s="160">
        <f>IF($AO$1129&gt;0,IPMT('Assumptions (Nuclear)'!$V$7,Model!AJ1,'Assumptions (Nuclear)'!$V$10,'Assumptions (Nuclear)'!$V$5*Model!$AO$1129*AVERAGE('Assumptions (Nuclear)'!$AH$2:$AM$2)/10^9),0)</f>
        <v>0</v>
      </c>
      <c r="BC1276" s="160">
        <f>IF($AO$1129&gt;0,IPMT('Assumptions (Nuclear)'!$V$7,Model!AK1,'Assumptions (Nuclear)'!$V$10,'Assumptions (Nuclear)'!$V$5*Model!$AO$1129*AVERAGE('Assumptions (Nuclear)'!$AH$2:$AM$2)/10^9),0)</f>
        <v>0</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v>
      </c>
      <c r="AW1283" s="160">
        <f>IF($AV$1129&gt;0,IPMT('Assumptions (Nuclear)'!$V$7,Model!X1,'Assumptions (Nuclear)'!$V$10,'Assumptions (Nuclear)'!$V$5*Model!$AV$1129*AVERAGE('Assumptions (Nuclear)'!$AO$2:$AT$2)/10^9),0)</f>
        <v>0</v>
      </c>
      <c r="AX1283" s="160">
        <f>IF($AV$1129&gt;0,IPMT('Assumptions (Nuclear)'!$V$7,Model!Y1,'Assumptions (Nuclear)'!$V$10,'Assumptions (Nuclear)'!$V$5*Model!$AV$1129*AVERAGE('Assumptions (Nuclear)'!$AO$2:$AT$2)/10^9),0)</f>
        <v>0</v>
      </c>
      <c r="AY1283" s="160">
        <f>IF($AV$1129&gt;0,IPMT('Assumptions (Nuclear)'!$V$7,Model!Z1,'Assumptions (Nuclear)'!$V$10,'Assumptions (Nuclear)'!$V$5*Model!$AV$1129*AVERAGE('Assumptions (Nuclear)'!$AO$2:$AT$2)/10^9),0)</f>
        <v>0</v>
      </c>
      <c r="AZ1283" s="160">
        <f>IF($AV$1129&gt;0,IPMT('Assumptions (Nuclear)'!$V$7,Model!AA1,'Assumptions (Nuclear)'!$V$10,'Assumptions (Nuclear)'!$V$5*Model!$AV$1129*AVERAGE('Assumptions (Nuclear)'!$AO$2:$AT$2)/10^9),0)</f>
        <v>0</v>
      </c>
      <c r="BA1283" s="160">
        <f>IF($AV$1129&gt;0,IPMT('Assumptions (Nuclear)'!$V$7,Model!AB1,'Assumptions (Nuclear)'!$V$10,'Assumptions (Nuclear)'!$V$5*Model!$AV$1129*AVERAGE('Assumptions (Nuclear)'!$AO$2:$AT$2)/10^9),0)</f>
        <v>0</v>
      </c>
      <c r="BB1283" s="160">
        <f>IF($AV$1129&gt;0,IPMT('Assumptions (Nuclear)'!$V$7,Model!AC1,'Assumptions (Nuclear)'!$V$10,'Assumptions (Nuclear)'!$V$5*Model!$AV$1129*AVERAGE('Assumptions (Nuclear)'!$AO$2:$AT$2)/10^9),0)</f>
        <v>0</v>
      </c>
      <c r="BC1283" s="160">
        <f>IF($AV$1129&gt;0,IPMT('Assumptions (Nuclear)'!$V$7,Model!AD1,'Assumptions (Nuclear)'!$V$10,'Assumptions (Nuclear)'!$V$5*Model!$AV$1129*AVERAGE('Assumptions (Nuclear)'!$AO$2:$AT$2)/10^9),0)</f>
        <v>0</v>
      </c>
      <c r="BD1283" s="160">
        <f>IF($AV$1129&gt;0,IPMT('Assumptions (Nuclear)'!$V$7,Model!AE1,'Assumptions (Nuclear)'!$V$10,'Assumptions (Nuclear)'!$V$5*Model!$AV$1129*AVERAGE('Assumptions (Nuclear)'!$AO$2:$AT$2)/10^9),0)</f>
        <v>0</v>
      </c>
      <c r="BE1283" s="160">
        <f>IF($AV$1129&gt;0,IPMT('Assumptions (Nuclear)'!$V$7,Model!AF1,'Assumptions (Nuclear)'!$V$10,'Assumptions (Nuclear)'!$V$5*Model!$AV$1129*AVERAGE('Assumptions (Nuclear)'!$AO$2:$AT$2)/10^9),0)</f>
        <v>0</v>
      </c>
      <c r="BF1283" s="160">
        <f>IF($AV$1129&gt;0,IPMT('Assumptions (Nuclear)'!$V$7,Model!AG1,'Assumptions (Nuclear)'!$V$10,'Assumptions (Nuclear)'!$V$5*Model!$AV$1129*AVERAGE('Assumptions (Nuclear)'!$AO$2:$AT$2)/10^9),0)</f>
        <v>0</v>
      </c>
      <c r="BG1283" s="160">
        <f>IF($AV$1129&gt;0,IPMT('Assumptions (Nuclear)'!$V$7,Model!AH1,'Assumptions (Nuclear)'!$V$10,'Assumptions (Nuclear)'!$V$5*Model!$AV$1129*AVERAGE('Assumptions (Nuclear)'!$AO$2:$AT$2)/10^9),0)</f>
        <v>0</v>
      </c>
      <c r="BH1283" s="160">
        <f>IF($AV$1129&gt;0,IPMT('Assumptions (Nuclear)'!$V$7,Model!AI1,'Assumptions (Nuclear)'!$V$10,'Assumptions (Nuclear)'!$V$5*Model!$AV$1129*AVERAGE('Assumptions (Nuclear)'!$AO$2:$AT$2)/10^9),0)</f>
        <v>0</v>
      </c>
      <c r="BI1283" s="160">
        <f>IF($AV$1129&gt;0,IPMT('Assumptions (Nuclear)'!$V$7,Model!AJ1,'Assumptions (Nuclear)'!$V$10,'Assumptions (Nuclear)'!$V$5*Model!$AV$1129*AVERAGE('Assumptions (Nuclear)'!$AO$2:$AT$2)/10^9),0)</f>
        <v>0</v>
      </c>
      <c r="BJ1283" s="160">
        <f>IF($AV$1129&gt;0,IPMT('Assumptions (Nuclear)'!$V$7,Model!AK1,'Assumptions (Nuclear)'!$V$10,'Assumptions (Nuclear)'!$V$5*Model!$AV$1129*AVERAGE('Assumptions (Nuclear)'!$AO$2:$AT$2)/10^9),0)</f>
        <v>0</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-0.1156484053</v>
      </c>
      <c r="AY1285" s="160">
        <f>IF($AX$1129&gt;0,IPMT('Assumptions (Nuclear)'!$V$7,Model!X1,'Assumptions (Nuclear)'!$V$10,'Assumptions (Nuclear)'!$V$5*Model!$AX$1129*AVERAGE('Assumptions (Nuclear)'!$AQ$2:$AV$2)/10^9),0)</f>
        <v>-0.1101873564</v>
      </c>
      <c r="AZ1285" s="160">
        <f>IF($AX$1129&gt;0,IPMT('Assumptions (Nuclear)'!$V$7,Model!Y1,'Assumptions (Nuclear)'!$V$10,'Assumptions (Nuclear)'!$V$5*Model!$AX$1129*AVERAGE('Assumptions (Nuclear)'!$AQ$2:$AV$2)/10^9),0)</f>
        <v>-0.1044669077</v>
      </c>
      <c r="BA1285" s="160">
        <f>IF($AX$1129&gt;0,IPMT('Assumptions (Nuclear)'!$V$7,Model!Z1,'Assumptions (Nuclear)'!$V$10,'Assumptions (Nuclear)'!$V$5*Model!$AX$1129*AVERAGE('Assumptions (Nuclear)'!$AQ$2:$AV$2)/10^9),0)</f>
        <v>-0.09847473769</v>
      </c>
      <c r="BB1285" s="160">
        <f>IF($AX$1129&gt;0,IPMT('Assumptions (Nuclear)'!$V$7,Model!AA1,'Assumptions (Nuclear)'!$V$10,'Assumptions (Nuclear)'!$V$5*Model!$AX$1129*AVERAGE('Assumptions (Nuclear)'!$AQ$2:$AV$2)/10^9),0)</f>
        <v>-0.09219793959</v>
      </c>
      <c r="BC1285" s="160">
        <f>IF($AX$1129&gt;0,IPMT('Assumptions (Nuclear)'!$V$7,Model!AB1,'Assumptions (Nuclear)'!$V$10,'Assumptions (Nuclear)'!$V$5*Model!$AX$1129*AVERAGE('Assumptions (Nuclear)'!$AQ$2:$AV$2)/10^9),0)</f>
        <v>-0.08562299357</v>
      </c>
      <c r="BD1285" s="160">
        <f>IF($AX$1129&gt;0,IPMT('Assumptions (Nuclear)'!$V$7,Model!AC1,'Assumptions (Nuclear)'!$V$10,'Assumptions (Nuclear)'!$V$5*Model!$AX$1129*AVERAGE('Assumptions (Nuclear)'!$AQ$2:$AV$2)/10^9),0)</f>
        <v>-0.07873573762</v>
      </c>
      <c r="BE1285" s="160">
        <f>IF($AX$1129&gt;0,IPMT('Assumptions (Nuclear)'!$V$7,Model!AD1,'Assumptions (Nuclear)'!$V$10,'Assumptions (Nuclear)'!$V$5*Model!$AX$1129*AVERAGE('Assumptions (Nuclear)'!$AQ$2:$AV$2)/10^9),0)</f>
        <v>-0.07152133701</v>
      </c>
      <c r="BF1285" s="160">
        <f>IF($AX$1129&gt;0,IPMT('Assumptions (Nuclear)'!$V$7,Model!AE1,'Assumptions (Nuclear)'!$V$10,'Assumptions (Nuclear)'!$V$5*Model!$AX$1129*AVERAGE('Assumptions (Nuclear)'!$AQ$2:$AV$2)/10^9),0)</f>
        <v>-0.06396425237</v>
      </c>
      <c r="BG1285" s="160">
        <f>IF($AX$1129&gt;0,IPMT('Assumptions (Nuclear)'!$V$7,Model!AF1,'Assumptions (Nuclear)'!$V$10,'Assumptions (Nuclear)'!$V$5*Model!$AX$1129*AVERAGE('Assumptions (Nuclear)'!$AQ$2:$AV$2)/10^9),0)</f>
        <v>-0.05604820622</v>
      </c>
      <c r="BH1285" s="160">
        <f>IF($AX$1129&gt;0,IPMT('Assumptions (Nuclear)'!$V$7,Model!AG1,'Assumptions (Nuclear)'!$V$10,'Assumptions (Nuclear)'!$V$5*Model!$AX$1129*AVERAGE('Assumptions (Nuclear)'!$AQ$2:$AV$2)/10^9),0)</f>
        <v>-0.04775614787</v>
      </c>
      <c r="BI1285" s="160">
        <f>IF($AX$1129&gt;0,IPMT('Assumptions (Nuclear)'!$V$7,Model!AH1,'Assumptions (Nuclear)'!$V$10,'Assumptions (Nuclear)'!$V$5*Model!$AX$1129*AVERAGE('Assumptions (Nuclear)'!$AQ$2:$AV$2)/10^9),0)</f>
        <v>-0.03907021675</v>
      </c>
      <c r="BJ1285" s="160">
        <f>IF($AX$1129&gt;0,IPMT('Assumptions (Nuclear)'!$V$7,Model!AI1,'Assumptions (Nuclear)'!$V$10,'Assumptions (Nuclear)'!$V$5*Model!$AX$1129*AVERAGE('Assumptions (Nuclear)'!$AQ$2:$AV$2)/10^9),0)</f>
        <v>-0.0299717039</v>
      </c>
      <c r="BK1285" s="160">
        <f>IF($AX$1129&gt;0,IPMT('Assumptions (Nuclear)'!$V$7,Model!AJ1,'Assumptions (Nuclear)'!$V$10,'Assumptions (Nuclear)'!$V$5*Model!$AX$1129*AVERAGE('Assumptions (Nuclear)'!$AQ$2:$AV$2)/10^9),0)</f>
        <v>-0.02044101168</v>
      </c>
      <c r="BL1285" s="160">
        <f>IF($AX$1129&gt;0,IPMT('Assumptions (Nuclear)'!$V$7,Model!AK1,'Assumptions (Nuclear)'!$V$10,'Assumptions (Nuclear)'!$V$5*Model!$AX$1129*AVERAGE('Assumptions (Nuclear)'!$AQ$2:$AV$2)/10^9),0)</f>
        <v>-0.01045761159</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-0.1818950388</v>
      </c>
      <c r="AZ1286" s="160">
        <f>IF($AY$1129&gt;0,IPMT('Assumptions (Nuclear)'!$V$7,Model!X1,'Assumptions (Nuclear)'!$V$10,'Assumptions (Nuclear)'!$V$5*Model!$AY$1129*AVERAGE('Assumptions (Nuclear)'!$AR$2:$AW$2)/10^9),0)</f>
        <v>-0.1733057487</v>
      </c>
      <c r="BA1286" s="160">
        <f>IF($AY$1129&gt;0,IPMT('Assumptions (Nuclear)'!$V$7,Model!Y1,'Assumptions (Nuclear)'!$V$10,'Assumptions (Nuclear)'!$V$5*Model!$AY$1129*AVERAGE('Assumptions (Nuclear)'!$AR$2:$AW$2)/10^9),0)</f>
        <v>-0.1643084674</v>
      </c>
      <c r="BB1286" s="160">
        <f>IF($AY$1129&gt;0,IPMT('Assumptions (Nuclear)'!$V$7,Model!Z1,'Assumptions (Nuclear)'!$V$10,'Assumptions (Nuclear)'!$V$5*Model!$AY$1129*AVERAGE('Assumptions (Nuclear)'!$AR$2:$AW$2)/10^9),0)</f>
        <v>-0.1548838151</v>
      </c>
      <c r="BC1286" s="160">
        <f>IF($AY$1129&gt;0,IPMT('Assumptions (Nuclear)'!$V$7,Model!AA1,'Assumptions (Nuclear)'!$V$10,'Assumptions (Nuclear)'!$V$5*Model!$AY$1129*AVERAGE('Assumptions (Nuclear)'!$AR$2:$AW$2)/10^9),0)</f>
        <v>-0.1450114919</v>
      </c>
      <c r="BD1286" s="160">
        <f>IF($AY$1129&gt;0,IPMT('Assumptions (Nuclear)'!$V$7,Model!AB1,'Assumptions (Nuclear)'!$V$10,'Assumptions (Nuclear)'!$V$5*Model!$AY$1129*AVERAGE('Assumptions (Nuclear)'!$AR$2:$AW$2)/10^9),0)</f>
        <v>-0.1346702334</v>
      </c>
      <c r="BE1286" s="160">
        <f>IF($AY$1129&gt;0,IPMT('Assumptions (Nuclear)'!$V$7,Model!AC1,'Assumptions (Nuclear)'!$V$10,'Assumptions (Nuclear)'!$V$5*Model!$AY$1129*AVERAGE('Assumptions (Nuclear)'!$AR$2:$AW$2)/10^9),0)</f>
        <v>-0.1238377651</v>
      </c>
      <c r="BF1286" s="160">
        <f>IF($AY$1129&gt;0,IPMT('Assumptions (Nuclear)'!$V$7,Model!AD1,'Assumptions (Nuclear)'!$V$10,'Assumptions (Nuclear)'!$V$5*Model!$AY$1129*AVERAGE('Assumptions (Nuclear)'!$AR$2:$AW$2)/10^9),0)</f>
        <v>-0.1124907545</v>
      </c>
      <c r="BG1286" s="160">
        <f>IF($AY$1129&gt;0,IPMT('Assumptions (Nuclear)'!$V$7,Model!AE1,'Assumptions (Nuclear)'!$V$10,'Assumptions (Nuclear)'!$V$5*Model!$AY$1129*AVERAGE('Assumptions (Nuclear)'!$AR$2:$AW$2)/10^9),0)</f>
        <v>-0.1006047609</v>
      </c>
      <c r="BH1286" s="160">
        <f>IF($AY$1129&gt;0,IPMT('Assumptions (Nuclear)'!$V$7,Model!AF1,'Assumptions (Nuclear)'!$V$10,'Assumptions (Nuclear)'!$V$5*Model!$AY$1129*AVERAGE('Assumptions (Nuclear)'!$AR$2:$AW$2)/10^9),0)</f>
        <v>-0.08815418262</v>
      </c>
      <c r="BI1286" s="160">
        <f>IF($AY$1129&gt;0,IPMT('Assumptions (Nuclear)'!$V$7,Model!AG1,'Assumptions (Nuclear)'!$V$10,'Assumptions (Nuclear)'!$V$5*Model!$AY$1129*AVERAGE('Assumptions (Nuclear)'!$AR$2:$AW$2)/10^9),0)</f>
        <v>-0.07511220188</v>
      </c>
      <c r="BJ1286" s="160">
        <f>IF($AY$1129&gt;0,IPMT('Assumptions (Nuclear)'!$V$7,Model!AH1,'Assumptions (Nuclear)'!$V$10,'Assumptions (Nuclear)'!$V$5*Model!$AY$1129*AVERAGE('Assumptions (Nuclear)'!$AR$2:$AW$2)/10^9),0)</f>
        <v>-0.06145072705</v>
      </c>
      <c r="BK1286" s="160">
        <f>IF($AY$1129&gt;0,IPMT('Assumptions (Nuclear)'!$V$7,Model!AI1,'Assumptions (Nuclear)'!$V$10,'Assumptions (Nuclear)'!$V$5*Model!$AY$1129*AVERAGE('Assumptions (Nuclear)'!$AR$2:$AW$2)/10^9),0)</f>
        <v>-0.04714033217</v>
      </c>
      <c r="BL1286" s="160">
        <f>IF($AY$1129&gt;0,IPMT('Assumptions (Nuclear)'!$V$7,Model!AJ1,'Assumptions (Nuclear)'!$V$10,'Assumptions (Nuclear)'!$V$5*Model!$AY$1129*AVERAGE('Assumptions (Nuclear)'!$AR$2:$AW$2)/10^9),0)</f>
        <v>-0.03215019353</v>
      </c>
      <c r="BM1286" s="160">
        <f>IF($AY$1129&gt;0,IPMT('Assumptions (Nuclear)'!$V$7,Model!AK1,'Assumptions (Nuclear)'!$V$10,'Assumptions (Nuclear)'!$V$5*Model!$AY$1129*AVERAGE('Assumptions (Nuclear)'!$AR$2:$AW$2)/10^9),0)</f>
        <v>-0.01644802331</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v>
      </c>
      <c r="AP1289" s="160">
        <f t="shared" si="50"/>
        <v>0</v>
      </c>
      <c r="AQ1289" s="160">
        <f t="shared" si="50"/>
        <v>0</v>
      </c>
      <c r="AR1289" s="160">
        <f t="shared" si="50"/>
        <v>0</v>
      </c>
      <c r="AS1289" s="160">
        <f t="shared" si="50"/>
        <v>0</v>
      </c>
      <c r="AT1289" s="160">
        <f t="shared" si="50"/>
        <v>0</v>
      </c>
      <c r="AU1289" s="160">
        <f t="shared" si="50"/>
        <v>0</v>
      </c>
      <c r="AV1289" s="160">
        <f t="shared" si="50"/>
        <v>0</v>
      </c>
      <c r="AW1289" s="160">
        <f t="shared" si="50"/>
        <v>0</v>
      </c>
      <c r="AX1289" s="160">
        <f t="shared" si="50"/>
        <v>0.3043379088</v>
      </c>
      <c r="AY1289" s="160">
        <f t="shared" si="50"/>
        <v>1.056913181</v>
      </c>
      <c r="AZ1289" s="160">
        <f t="shared" si="50"/>
        <v>1.429893018</v>
      </c>
      <c r="BA1289" s="160">
        <f t="shared" si="50"/>
        <v>1.287208054</v>
      </c>
      <c r="BB1289" s="160">
        <f t="shared" si="50"/>
        <v>1.15896592</v>
      </c>
      <c r="BC1289" s="160">
        <f t="shared" si="50"/>
        <v>1.042643255</v>
      </c>
      <c r="BD1289" s="160">
        <f t="shared" si="50"/>
        <v>0.9555429911</v>
      </c>
      <c r="BE1289" s="160">
        <f t="shared" si="50"/>
        <v>0.9239506949</v>
      </c>
      <c r="BF1289" s="160">
        <f t="shared" si="50"/>
        <v>0.9245593707</v>
      </c>
      <c r="BG1289" s="160">
        <f t="shared" si="50"/>
        <v>0.9249080372</v>
      </c>
      <c r="BH1289" s="160">
        <f t="shared" si="50"/>
        <v>0.9245593707</v>
      </c>
      <c r="BI1289" s="160">
        <f t="shared" si="50"/>
        <v>0.9249080372</v>
      </c>
      <c r="BJ1289" s="160">
        <f t="shared" si="50"/>
        <v>0.9245593707</v>
      </c>
      <c r="BK1289" s="160">
        <f t="shared" si="50"/>
        <v>0.9249080372</v>
      </c>
      <c r="BL1289" s="160">
        <f t="shared" si="50"/>
        <v>0.9245593707</v>
      </c>
      <c r="BM1289" s="160">
        <f t="shared" si="50"/>
        <v>0.745348671</v>
      </c>
      <c r="BN1289" s="160">
        <f t="shared" si="50"/>
        <v>0.2824159813</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v>
      </c>
      <c r="AP1328" s="160">
        <f>IF($AO$1129&gt;0,'Assumptions (Nuclear)'!W11*Model!$AO$1129*AVERAGE('Assumptions (Nuclear)'!$AH$2:$AM$2)/10^9,0)</f>
        <v>0</v>
      </c>
      <c r="AQ1328" s="160">
        <f>IF($AO$1129&gt;0,'Assumptions (Nuclear)'!X11*Model!$AO$1129*AVERAGE('Assumptions (Nuclear)'!$AH$2:$AM$2)/10^9,0)</f>
        <v>0</v>
      </c>
      <c r="AR1328" s="160">
        <f>IF($AO$1129&gt;0,'Assumptions (Nuclear)'!Y11*Model!$AO$1129*AVERAGE('Assumptions (Nuclear)'!$AH$2:$AM$2)/10^9,0)</f>
        <v>0</v>
      </c>
      <c r="AS1328" s="160">
        <f>IF($AO$1129&gt;0,'Assumptions (Nuclear)'!Z11*Model!$AO$1129*AVERAGE('Assumptions (Nuclear)'!$AH$2:$AM$2)/10^9,0)</f>
        <v>0</v>
      </c>
      <c r="AT1328" s="160">
        <f>IF($AO$1129&gt;0,'Assumptions (Nuclear)'!AA11*Model!$AO$1129*AVERAGE('Assumptions (Nuclear)'!$AH$2:$AM$2)/10^9,0)</f>
        <v>0</v>
      </c>
      <c r="AU1328" s="160">
        <f>IF($AO$1129&gt;0,'Assumptions (Nuclear)'!AB11*Model!$AO$1129*AVERAGE('Assumptions (Nuclear)'!$AH$2:$AM$2)/10^9,0)</f>
        <v>0</v>
      </c>
      <c r="AV1328" s="160">
        <f>IF($AO$1129&gt;0,'Assumptions (Nuclear)'!AC11*Model!$AO$1129*AVERAGE('Assumptions (Nuclear)'!$AH$2:$AM$2)/10^9,0)</f>
        <v>0</v>
      </c>
      <c r="AW1328" s="160">
        <f>IF($AO$1129&gt;0,'Assumptions (Nuclear)'!AD11*Model!$AO$1129*AVERAGE('Assumptions (Nuclear)'!$AH$2:$AM$2)/10^9,0)</f>
        <v>0</v>
      </c>
      <c r="AX1328" s="160">
        <f>IF($AO$1129&gt;0,'Assumptions (Nuclear)'!AE11*Model!$AO$1129*AVERAGE('Assumptions (Nuclear)'!$AH$2:$AM$2)/10^9,0)</f>
        <v>0</v>
      </c>
      <c r="AY1328" s="160">
        <f>IF($AO$1129&gt;0,'Assumptions (Nuclear)'!AF11*Model!$AO$1129*AVERAGE('Assumptions (Nuclear)'!$AH$2:$AM$2)/10^9,0)</f>
        <v>0</v>
      </c>
      <c r="AZ1328" s="160">
        <f>IF($AO$1129&gt;0,'Assumptions (Nuclear)'!AG11*Model!$AO$1129*AVERAGE('Assumptions (Nuclear)'!$AH$2:$AM$2)/10^9,0)</f>
        <v>0</v>
      </c>
      <c r="BA1328" s="160">
        <f>IF($AO$1129&gt;0,'Assumptions (Nuclear)'!AH11*Model!$AO$1129*AVERAGE('Assumptions (Nuclear)'!$AH$2:$AM$2)/10^9,0)</f>
        <v>0</v>
      </c>
      <c r="BB1328" s="160">
        <f>IF($AO$1129&gt;0,'Assumptions (Nuclear)'!AI11*Model!$AO$1129*AVERAGE('Assumptions (Nuclear)'!$AH$2:$AM$2)/10^9,0)</f>
        <v>0</v>
      </c>
      <c r="BC1328" s="160">
        <f>IF($AO$1129&gt;0,'Assumptions (Nuclear)'!AJ11*Model!$AO$1129*AVERAGE('Assumptions (Nuclear)'!$AH$2:$AM$2)/10^9,0)</f>
        <v>0</v>
      </c>
      <c r="BD1328" s="160">
        <f>IF($AO$1129&gt;0,'Assumptions (Nuclear)'!AK11*Model!$AO$1129*AVERAGE('Assumptions (Nuclear)'!$AH$2:$AM$2)/10^9,0)</f>
        <v>0</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v>
      </c>
      <c r="AW1335" s="160">
        <f>IF($AV$1129&gt;0,'Assumptions (Nuclear)'!W11*Model!$AV$1129*AVERAGE('Assumptions (Nuclear)'!$AO$2:$AT$2)/10^9,0)</f>
        <v>0</v>
      </c>
      <c r="AX1335" s="160">
        <f>IF($AV$1129&gt;0,'Assumptions (Nuclear)'!X11*Model!$AV$1129*AVERAGE('Assumptions (Nuclear)'!$AO$2:$AT$2)/10^9,0)</f>
        <v>0</v>
      </c>
      <c r="AY1335" s="160">
        <f>IF($AV$1129&gt;0,'Assumptions (Nuclear)'!Y11*Model!$AV$1129*AVERAGE('Assumptions (Nuclear)'!$AO$2:$AT$2)/10^9,0)</f>
        <v>0</v>
      </c>
      <c r="AZ1335" s="160">
        <f>IF($AV$1129&gt;0,'Assumptions (Nuclear)'!Z11*Model!$AV$1129*AVERAGE('Assumptions (Nuclear)'!$AO$2:$AT$2)/10^9,0)</f>
        <v>0</v>
      </c>
      <c r="BA1335" s="160">
        <f>IF($AV$1129&gt;0,'Assumptions (Nuclear)'!AA11*Model!$AV$1129*AVERAGE('Assumptions (Nuclear)'!$AO$2:$AT$2)/10^9,0)</f>
        <v>0</v>
      </c>
      <c r="BB1335" s="160">
        <f>IF($AV$1129&gt;0,'Assumptions (Nuclear)'!AB11*Model!$AV$1129*AVERAGE('Assumptions (Nuclear)'!$AO$2:$AT$2)/10^9,0)</f>
        <v>0</v>
      </c>
      <c r="BC1335" s="160">
        <f>IF($AV$1129&gt;0,'Assumptions (Nuclear)'!AC11*Model!$AV$1129*AVERAGE('Assumptions (Nuclear)'!$AO$2:$AT$2)/10^9,0)</f>
        <v>0</v>
      </c>
      <c r="BD1335" s="160">
        <f>IF($AV$1129&gt;0,'Assumptions (Nuclear)'!AD11*Model!$AV$1129*AVERAGE('Assumptions (Nuclear)'!$AO$2:$AT$2)/10^9,0)</f>
        <v>0</v>
      </c>
      <c r="BE1335" s="160">
        <f>IF($AV$1129&gt;0,'Assumptions (Nuclear)'!AE11*Model!$AV$1129*AVERAGE('Assumptions (Nuclear)'!$AO$2:$AT$2)/10^9,0)</f>
        <v>0</v>
      </c>
      <c r="BF1335" s="160">
        <f>IF($AV$1129&gt;0,'Assumptions (Nuclear)'!AF11*Model!$AV$1129*AVERAGE('Assumptions (Nuclear)'!$AO$2:$AT$2)/10^9,0)</f>
        <v>0</v>
      </c>
      <c r="BG1335" s="160">
        <f>IF($AV$1129&gt;0,'Assumptions (Nuclear)'!AG11*Model!$AV$1129*AVERAGE('Assumptions (Nuclear)'!$AO$2:$AT$2)/10^9,0)</f>
        <v>0</v>
      </c>
      <c r="BH1335" s="160">
        <f>IF($AV$1129&gt;0,'Assumptions (Nuclear)'!AH11*Model!$AV$1129*AVERAGE('Assumptions (Nuclear)'!$AO$2:$AT$2)/10^9,0)</f>
        <v>0</v>
      </c>
      <c r="BI1335" s="160">
        <f>IF($AV$1129&gt;0,'Assumptions (Nuclear)'!AI11*Model!$AV$1129*AVERAGE('Assumptions (Nuclear)'!$AO$2:$AT$2)/10^9,0)</f>
        <v>0</v>
      </c>
      <c r="BJ1335" s="160">
        <f>IF($AV$1129&gt;0,'Assumptions (Nuclear)'!AJ11*Model!$AV$1129*AVERAGE('Assumptions (Nuclear)'!$AO$2:$AT$2)/10^9,0)</f>
        <v>0</v>
      </c>
      <c r="BK1335" s="160">
        <f>IF($AV$1129&gt;0,'Assumptions (Nuclear)'!AK11*Model!$AV$1129*AVERAGE('Assumptions (Nuclear)'!$AO$2:$AT$2)/10^9,0)</f>
        <v>0</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0.3043379088</v>
      </c>
      <c r="AY1337" s="160">
        <f>IF($AX$1129&gt;0,'Assumptions (Nuclear)'!W11*Model!$AX$1129*AVERAGE('Assumptions (Nuclear)'!$AQ$2:$AV$2)/10^9,0)</f>
        <v>0.5782420266</v>
      </c>
      <c r="AZ1337" s="160">
        <f>IF($AX$1129&gt;0,'Assumptions (Nuclear)'!X11*Model!$AX$1129*AVERAGE('Assumptions (Nuclear)'!$AQ$2:$AV$2)/10^9,0)</f>
        <v>0.520417824</v>
      </c>
      <c r="BA1337" s="160">
        <f>IF($AX$1129&gt;0,'Assumptions (Nuclear)'!Y11*Model!$AX$1129*AVERAGE('Assumptions (Nuclear)'!$AQ$2:$AV$2)/10^9,0)</f>
        <v>0.4686803795</v>
      </c>
      <c r="BB1337" s="160">
        <f>IF($AX$1129&gt;0,'Assumptions (Nuclear)'!Z11*Model!$AX$1129*AVERAGE('Assumptions (Nuclear)'!$AQ$2:$AV$2)/10^9,0)</f>
        <v>0.4218123415</v>
      </c>
      <c r="BC1337" s="160">
        <f>IF($AX$1129&gt;0,'Assumptions (Nuclear)'!AA11*Model!$AX$1129*AVERAGE('Assumptions (Nuclear)'!$AQ$2:$AV$2)/10^9,0)</f>
        <v>0.3792050343</v>
      </c>
      <c r="BD1337" s="160">
        <f>IF($AX$1129&gt;0,'Assumptions (Nuclear)'!AB11*Model!$AX$1129*AVERAGE('Assumptions (Nuclear)'!$AQ$2:$AV$2)/10^9,0)</f>
        <v>0.3591187323</v>
      </c>
      <c r="BE1337" s="160">
        <f>IF($AX$1129&gt;0,'Assumptions (Nuclear)'!AC11*Model!$AX$1129*AVERAGE('Assumptions (Nuclear)'!$AQ$2:$AV$2)/10^9,0)</f>
        <v>0.3591187323</v>
      </c>
      <c r="BF1337" s="160">
        <f>IF($AX$1129&gt;0,'Assumptions (Nuclear)'!AD11*Model!$AX$1129*AVERAGE('Assumptions (Nuclear)'!$AQ$2:$AV$2)/10^9,0)</f>
        <v>0.3597274081</v>
      </c>
      <c r="BG1337" s="160">
        <f>IF($AX$1129&gt;0,'Assumptions (Nuclear)'!AE11*Model!$AX$1129*AVERAGE('Assumptions (Nuclear)'!$AQ$2:$AV$2)/10^9,0)</f>
        <v>0.3591187323</v>
      </c>
      <c r="BH1337" s="160">
        <f>IF($AX$1129&gt;0,'Assumptions (Nuclear)'!AF11*Model!$AX$1129*AVERAGE('Assumptions (Nuclear)'!$AQ$2:$AV$2)/10^9,0)</f>
        <v>0.3597274081</v>
      </c>
      <c r="BI1337" s="160">
        <f>IF($AX$1129&gt;0,'Assumptions (Nuclear)'!AG11*Model!$AX$1129*AVERAGE('Assumptions (Nuclear)'!$AQ$2:$AV$2)/10^9,0)</f>
        <v>0.3591187323</v>
      </c>
      <c r="BJ1337" s="160">
        <f>IF($AX$1129&gt;0,'Assumptions (Nuclear)'!AH11*Model!$AX$1129*AVERAGE('Assumptions (Nuclear)'!$AQ$2:$AV$2)/10^9,0)</f>
        <v>0.3597274081</v>
      </c>
      <c r="BK1337" s="160">
        <f>IF($AX$1129&gt;0,'Assumptions (Nuclear)'!AI11*Model!$AX$1129*AVERAGE('Assumptions (Nuclear)'!$AQ$2:$AV$2)/10^9,0)</f>
        <v>0.3591187323</v>
      </c>
      <c r="BL1337" s="160">
        <f>IF($AX$1129&gt;0,'Assumptions (Nuclear)'!AJ11*Model!$AX$1129*AVERAGE('Assumptions (Nuclear)'!$AQ$2:$AV$2)/10^9,0)</f>
        <v>0.3597274081</v>
      </c>
      <c r="BM1337" s="160">
        <f>IF($AX$1129&gt;0,'Assumptions (Nuclear)'!AK11*Model!$AX$1129*AVERAGE('Assumptions (Nuclear)'!$AQ$2:$AV$2)/10^9,0)</f>
        <v>0.1795593662</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0.4786711547</v>
      </c>
      <c r="AZ1338" s="160">
        <f>IF($AY$1129&gt;0,'Assumptions (Nuclear)'!W11*Model!$AY$1129*AVERAGE('Assumptions (Nuclear)'!$AR$2:$AW$2)/10^9,0)</f>
        <v>0.9094751939</v>
      </c>
      <c r="BA1338" s="160">
        <f>IF($AY$1129&gt;0,'Assumptions (Nuclear)'!X11*Model!$AY$1129*AVERAGE('Assumptions (Nuclear)'!$AR$2:$AW$2)/10^9,0)</f>
        <v>0.8185276745</v>
      </c>
      <c r="BB1338" s="160">
        <f>IF($AY$1129&gt;0,'Assumptions (Nuclear)'!Y11*Model!$AY$1129*AVERAGE('Assumptions (Nuclear)'!$AR$2:$AW$2)/10^9,0)</f>
        <v>0.7371535782</v>
      </c>
      <c r="BC1338" s="160">
        <f>IF($AY$1129&gt;0,'Assumptions (Nuclear)'!Z11*Model!$AY$1129*AVERAGE('Assumptions (Nuclear)'!$AR$2:$AW$2)/10^9,0)</f>
        <v>0.6634382204</v>
      </c>
      <c r="BD1338" s="160">
        <f>IF($AY$1129&gt;0,'Assumptions (Nuclear)'!AA11*Model!$AY$1129*AVERAGE('Assumptions (Nuclear)'!$AR$2:$AW$2)/10^9,0)</f>
        <v>0.5964242587</v>
      </c>
      <c r="BE1338" s="160">
        <f>IF($AY$1129&gt;0,'Assumptions (Nuclear)'!AB11*Model!$AY$1129*AVERAGE('Assumptions (Nuclear)'!$AR$2:$AW$2)/10^9,0)</f>
        <v>0.5648319625</v>
      </c>
      <c r="BF1338" s="160">
        <f>IF($AY$1129&gt;0,'Assumptions (Nuclear)'!AC11*Model!$AY$1129*AVERAGE('Assumptions (Nuclear)'!$AR$2:$AW$2)/10^9,0)</f>
        <v>0.5648319625</v>
      </c>
      <c r="BG1338" s="160">
        <f>IF($AY$1129&gt;0,'Assumptions (Nuclear)'!AD11*Model!$AY$1129*AVERAGE('Assumptions (Nuclear)'!$AR$2:$AW$2)/10^9,0)</f>
        <v>0.5657893048</v>
      </c>
      <c r="BH1338" s="160">
        <f>IF($AY$1129&gt;0,'Assumptions (Nuclear)'!AE11*Model!$AY$1129*AVERAGE('Assumptions (Nuclear)'!$AR$2:$AW$2)/10^9,0)</f>
        <v>0.5648319625</v>
      </c>
      <c r="BI1338" s="160">
        <f>IF($AY$1129&gt;0,'Assumptions (Nuclear)'!AF11*Model!$AY$1129*AVERAGE('Assumptions (Nuclear)'!$AR$2:$AW$2)/10^9,0)</f>
        <v>0.5657893048</v>
      </c>
      <c r="BJ1338" s="160">
        <f>IF($AY$1129&gt;0,'Assumptions (Nuclear)'!AG11*Model!$AY$1129*AVERAGE('Assumptions (Nuclear)'!$AR$2:$AW$2)/10^9,0)</f>
        <v>0.5648319625</v>
      </c>
      <c r="BK1338" s="160">
        <f>IF($AY$1129&gt;0,'Assumptions (Nuclear)'!AH11*Model!$AY$1129*AVERAGE('Assumptions (Nuclear)'!$AR$2:$AW$2)/10^9,0)</f>
        <v>0.5657893048</v>
      </c>
      <c r="BL1338" s="160">
        <f>IF($AY$1129&gt;0,'Assumptions (Nuclear)'!AI11*Model!$AY$1129*AVERAGE('Assumptions (Nuclear)'!$AR$2:$AW$2)/10^9,0)</f>
        <v>0.5648319625</v>
      </c>
      <c r="BM1338" s="160">
        <f>IF($AY$1129&gt;0,'Assumptions (Nuclear)'!AJ11*Model!$AY$1129*AVERAGE('Assumptions (Nuclear)'!$AR$2:$AW$2)/10^9,0)</f>
        <v>0.5657893048</v>
      </c>
      <c r="BN1338" s="160">
        <f>IF($AY$1129&gt;0,'Assumptions (Nuclear)'!AK11*Model!$AY$1129*AVERAGE('Assumptions (Nuclear)'!$AR$2:$AW$2)/10^9,0)</f>
        <v>0.2824159813</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0.6960504958</v>
      </c>
      <c r="D1341" s="160">
        <f>IF(Model!D1127+Model!D1128-D1124-Model!D1125-Model!D1126-D1289+D1237&gt;0,(1-'Assumptions (Nuclear)'!C29)*(Model!D1127+Model!D1128-D1124-Model!D1125-Model!D1126-D1289+D1237)+D1289-D1184+D1185,Model!D1127+Model!D1128-D1124-Model!D1125-Model!D1126+D1237-D1184+D1185)</f>
        <v>0.8520502968</v>
      </c>
      <c r="E1341" s="160">
        <f>IF(Model!E1127+Model!E1128-E1124-Model!E1125-Model!E1126-E1289+E1237&gt;0,(1-'Assumptions (Nuclear)'!D29)*(Model!E1127+Model!E1128-E1124-Model!E1125-Model!E1126-E1289+E1237)+E1289-E1184+E1185,Model!E1127+Model!E1128-E1124-Model!E1125-Model!E1126+E1237-E1184+E1185)</f>
        <v>0.7127458866</v>
      </c>
      <c r="F1341" s="160">
        <f>IF(Model!F1127+Model!F1128-F1124-Model!F1125-Model!F1126-F1289+F1237&gt;0,(1-'Assumptions (Nuclear)'!E29)*(Model!F1127+Model!F1128-F1124-Model!F1125-Model!F1126-F1289+F1237)+F1289-F1184+F1185,Model!F1127+Model!F1128-F1124-Model!F1125-Model!F1126+F1237-F1184+F1185)</f>
        <v>0.9603785899</v>
      </c>
      <c r="G1341" s="160">
        <f>IF(Model!G1127+Model!G1128-G1124-Model!G1125-Model!G1126-G1289+G1237&gt;0,(1-'Assumptions (Nuclear)'!F29)*(Model!G1127+Model!G1128-G1124-Model!G1125-Model!G1126-G1289+G1237)+G1289-G1184+G1185,Model!G1127+Model!G1128-G1124-Model!G1125-Model!G1126+G1237-G1184+G1185)</f>
        <v>1.098120185</v>
      </c>
      <c r="H1341" s="160">
        <f>IF(Model!H1127+Model!H1128-H1124-Model!H1125-Model!H1126-H1289+H1237&gt;0,(1-'Assumptions (Nuclear)'!G29)*(Model!H1127+Model!H1128-H1124-Model!H1125-Model!H1126-H1289+H1237)+H1289-H1184+H1185,Model!H1127+Model!H1128-H1124-Model!H1125-Model!H1126+H1237-H1184+H1185)</f>
        <v>1.304187355</v>
      </c>
      <c r="I1341" s="160">
        <f>IF(Model!I1127+Model!I1128-I1124-Model!I1125-Model!I1126-I1289+I1237&gt;0,(1-'Assumptions (Nuclear)'!H29)*(Model!I1127+Model!I1128-I1124-Model!I1125-Model!I1126-I1289+I1237)+I1289-I1184+I1185,Model!I1127+Model!I1128-I1124-Model!I1125-Model!I1126+I1237-I1184+I1185)</f>
        <v>1.205971164</v>
      </c>
      <c r="J1341" s="160">
        <f>IF(Model!J1127+Model!J1128-J1124-Model!J1125-Model!J1126-J1289+J1237&gt;0,(1-'Assumptions (Nuclear)'!I29)*(Model!J1127+Model!J1128-J1124-Model!J1125-Model!J1126-J1289+J1237)+J1289-J1184+J1185,Model!J1127+Model!J1128-J1124-Model!J1125-Model!J1126+J1237-J1184+J1185)</f>
        <v>1.344922835</v>
      </c>
      <c r="K1341" s="160">
        <f>IF(Model!K1127+Model!K1128-K1124-Model!K1125-Model!K1126-K1289+K1237&gt;0,(1-'Assumptions (Nuclear)'!J29)*(Model!K1127+Model!K1128-K1124-Model!K1125-Model!K1126-K1289+K1237)+K1289-K1184+K1185,Model!K1127+Model!K1128-K1124-Model!K1125-Model!K1126+K1237-K1184+K1185)</f>
        <v>1.486463955</v>
      </c>
      <c r="L1341" s="160">
        <f>IF(Model!L1127+Model!L1128-L1124-Model!L1125-Model!L1126-L1289+L1237&gt;0,(1-'Assumptions (Nuclear)'!K29)*(Model!L1127+Model!L1128-L1124-Model!L1125-Model!L1126-L1289+L1237)+L1289-L1184+L1185,Model!L1127+Model!L1128-L1124-Model!L1125-Model!L1126+L1237-L1184+L1185)</f>
        <v>0.9597788609</v>
      </c>
      <c r="M1341" s="160">
        <f>IF(Model!M1127+Model!M1128-M1124-Model!M1125-Model!M1126-M1289+M1237&gt;0,(1-'Assumptions (Nuclear)'!L29)*(Model!M1127+Model!M1128-M1124-Model!M1125-Model!M1126-M1289+M1237)+M1289-M1184+M1185,Model!M1127+Model!M1128-M1124-Model!M1125-Model!M1126+M1237-M1184+M1185)</f>
        <v>1.006675812</v>
      </c>
      <c r="N1341" s="160">
        <f>IF(Model!N1127+Model!N1128-N1124-Model!N1125-Model!N1126-N1289+N1237&gt;0,(1-'Assumptions (Nuclear)'!M29)*(Model!N1127+Model!N1128-N1124-Model!N1125-Model!N1126-N1289+N1237)+N1289-N1184+N1185,Model!N1127+Model!N1128-N1124-Model!N1125-Model!N1126+N1237-N1184+N1185)</f>
        <v>0.8704556097</v>
      </c>
      <c r="O1341" s="160">
        <f>IF(Model!O1127+Model!O1128-O1124-Model!O1125-Model!O1126-O1289+O1237&gt;0,(1-'Assumptions (Nuclear)'!N29)*(Model!O1127+Model!O1128-O1124-Model!O1125-Model!O1126-O1289+O1237)+O1289-O1184+O1185,Model!O1127+Model!O1128-O1124-Model!O1125-Model!O1126+O1237-O1184+O1185)</f>
        <v>0.6716609735</v>
      </c>
      <c r="P1341" s="160">
        <f>IF(Model!P1127+Model!P1128-P1124-Model!P1125-Model!P1126-P1289+P1237&gt;0,(1-'Assumptions (Nuclear)'!O29)*(Model!P1127+Model!P1128-P1124-Model!P1125-Model!P1126-P1289+P1237)+P1289-P1184+P1185,Model!P1127+Model!P1128-P1124-Model!P1125-Model!P1126+P1237-P1184+P1185)</f>
        <v>0.7412956575</v>
      </c>
      <c r="Q1341" s="160">
        <f>IF(Model!Q1127+Model!Q1128-Q1124-Model!Q1125-Model!Q1126-Q1289+Q1237&gt;0,(1-'Assumptions (Nuclear)'!P29)*(Model!Q1127+Model!Q1128-Q1124-Model!Q1125-Model!Q1126-Q1289+Q1237)+Q1289-Q1184+Q1185,Model!Q1127+Model!Q1128-Q1124-Model!Q1125-Model!Q1126+Q1237-Q1184+Q1185)</f>
        <v>0.9141001864</v>
      </c>
      <c r="R1341" s="160">
        <f>IF(Model!R1127+Model!R1128-R1124-Model!R1125-Model!R1126-R1289+R1237&gt;0,(1-'Assumptions (Nuclear)'!Q29)*(Model!R1127+Model!R1128-R1124-Model!R1125-Model!R1126-R1289+R1237)+R1289-R1184+R1185,Model!R1127+Model!R1128-R1124-Model!R1125-Model!R1126+R1237-R1184+R1185)</f>
        <v>0.5917644253</v>
      </c>
      <c r="S1341" s="160">
        <f>IF(Model!S1127+Model!S1128-S1124-Model!S1125-Model!S1126-S1289+S1237&gt;0,(1-'Assumptions (Nuclear)'!R29)*(Model!S1127+Model!S1128-S1124-Model!S1125-Model!S1126-S1289+S1237)+S1289-S1184+S1185,Model!S1127+Model!S1128-S1124-Model!S1125-Model!S1126+S1237-S1184+S1185)</f>
        <v>0.6757986626</v>
      </c>
      <c r="T1341" s="160">
        <f>IF(Model!T1127+Model!T1128-T1124-Model!T1125-Model!T1126-T1289+T1237&gt;0,(1-'Assumptions (Nuclear)'!S29)*(Model!T1127+Model!T1128-T1124-Model!T1125-Model!T1126-T1289+T1237)+T1289-T1184+T1185,Model!T1127+Model!T1128-T1124-Model!T1125-Model!T1126+T1237-T1184+T1185)</f>
        <v>0.6156350258</v>
      </c>
      <c r="U1341" s="160">
        <f>IF(Model!U1127+Model!U1128-U1124-Model!U1125-Model!U1126-U1289+U1237&gt;0,(1-'Assumptions (Nuclear)'!T29)*(Model!U1127+Model!U1128-U1124-Model!U1125-Model!U1126-U1289+U1237)+U1289-U1184+U1185,Model!U1127+Model!U1128-U1124-Model!U1125-Model!U1126+U1237-U1184+U1185)</f>
        <v>0.7993242113</v>
      </c>
      <c r="V1341" s="160">
        <f>IF(Model!V1127+Model!V1128-V1124-Model!V1125-Model!V1126-V1289+V1237&gt;0,(1-'Assumptions (Nuclear)'!U29)*(Model!V1127+Model!V1128-V1124-Model!V1125-Model!V1126-V1289+V1237)+V1289-V1184+V1185,Model!V1127+Model!V1128-V1124-Model!V1125-Model!V1126+V1237-V1184+V1185)</f>
        <v>0.8245844832</v>
      </c>
      <c r="W1341" s="160">
        <f>IF(Model!W1127+Model!W1128-W1124-Model!W1125-Model!W1126-W1289+W1237&gt;0,(1-'Assumptions (Nuclear)'!V29)*(Model!W1127+Model!W1128-W1124-Model!W1125-Model!W1126-W1289+W1237)+W1289-W1184+W1185,Model!W1127+Model!W1128-W1124-Model!W1125-Model!W1126+W1237-W1184+W1185)</f>
        <v>0.8876594239</v>
      </c>
      <c r="X1341" s="160">
        <f>IF(Model!X1127+Model!X1128-X1124-Model!X1125-Model!X1126-X1289+X1237&gt;0,(1-'Assumptions (Nuclear)'!W29)*(Model!X1127+Model!X1128-X1124-Model!X1125-Model!X1126-X1289+X1237)+X1289-X1184+X1185,Model!X1127+Model!X1128-X1124-Model!X1125-Model!X1126+X1237-X1184+X1185)</f>
        <v>0.8773018546</v>
      </c>
      <c r="Y1341" s="160">
        <f>IF(Model!Y1127+Model!Y1128-Y1124-Model!Y1125-Model!Y1126-Y1289+Y1237&gt;0,(1-'Assumptions (Nuclear)'!X29)*(Model!Y1127+Model!Y1128-Y1124-Model!Y1125-Model!Y1126-Y1289+Y1237)+Y1289-Y1184+Y1185,Model!Y1127+Model!Y1128-Y1124-Model!Y1125-Model!Y1126+Y1237-Y1184+Y1185)</f>
        <v>0.869237074</v>
      </c>
      <c r="Z1341" s="160">
        <f>IF(Model!Z1127+Model!Z1128-Z1124-Model!Z1125-Model!Z1126-Z1289+Z1237&gt;0,(1-'Assumptions (Nuclear)'!Y29)*(Model!Z1127+Model!Z1128-Z1124-Model!Z1125-Model!Z1126-Z1289+Z1237)+Z1289-Z1184+Z1185,Model!Z1127+Model!Z1128-Z1124-Model!Z1125-Model!Z1126+Z1237-Z1184+Z1185)</f>
        <v>0.8722089114</v>
      </c>
      <c r="AA1341" s="160">
        <f>IF(Model!AA1127+Model!AA1128-AA1124-Model!AA1125-Model!AA1126-AA1289+AA1237&gt;0,(1-'Assumptions (Nuclear)'!Z29)*(Model!AA1127+Model!AA1128-AA1124-Model!AA1125-Model!AA1126-AA1289+AA1237)+AA1289-AA1184+AA1185,Model!AA1127+Model!AA1128-AA1124-Model!AA1125-Model!AA1126+AA1237-AA1184+AA1185)</f>
        <v>0.8788368477</v>
      </c>
      <c r="AB1341" s="160">
        <f>IF(Model!AB1127+Model!AB1128-AB1124-Model!AB1125-Model!AB1126-AB1289+AB1237&gt;0,(1-'Assumptions (Nuclear)'!AA29)*(Model!AB1127+Model!AB1128-AB1124-Model!AB1125-Model!AB1126-AB1289+AB1237)+AB1289-AB1184+AB1185,Model!AB1127+Model!AB1128-AB1124-Model!AB1125-Model!AB1126+AB1237-AB1184+AB1185)</f>
        <v>0.8995423059</v>
      </c>
      <c r="AC1341" s="160">
        <f>IF(Model!AC1127+Model!AC1128-AC1124-Model!AC1125-Model!AC1126-AC1289+AC1237&gt;0,(1-'Assumptions (Nuclear)'!AB29)*(Model!AC1127+Model!AC1128-AC1124-Model!AC1125-Model!AC1126-AC1289+AC1237)+AC1289-AC1184+AC1185,Model!AC1127+Model!AC1128-AC1124-Model!AC1125-Model!AC1126+AC1237-AC1184+AC1185)</f>
        <v>0.8999248764</v>
      </c>
      <c r="AD1341" s="160">
        <f>IF(Model!AD1127+Model!AD1128-AD1124-Model!AD1125-Model!AD1126-AD1289+AD1237&gt;0,(1-'Assumptions (Nuclear)'!AC29)*(Model!AD1127+Model!AD1128-AD1124-Model!AD1125-Model!AD1126-AD1289+AD1237)+AD1289-AD1184+AD1185,Model!AD1127+Model!AD1128-AD1124-Model!AD1125-Model!AD1126+AD1237-AD1184+AD1185)</f>
        <v>0.9028005341</v>
      </c>
      <c r="AE1341" s="160">
        <f>IF(Model!AE1127+Model!AE1128-AE1124-Model!AE1125-Model!AE1126-AE1289+AE1237&gt;0,(1-'Assumptions (Nuclear)'!AD29)*(Model!AE1127+Model!AE1128-AE1124-Model!AE1125-Model!AE1126-AE1289+AE1237)+AE1289-AE1184+AE1185,Model!AE1127+Model!AE1128-AE1124-Model!AE1125-Model!AE1126+AE1237-AE1184+AE1185)</f>
        <v>0.9016769514</v>
      </c>
      <c r="AF1341" s="160">
        <f>IF(Model!AF1127+Model!AF1128-AF1124-Model!AF1125-Model!AF1126-AF1289+AF1237&gt;0,(1-'Assumptions (Nuclear)'!AE29)*(Model!AF1127+Model!AF1128-AF1124-Model!AF1125-Model!AF1126-AF1289+AF1237)+AF1289-AF1184+AF1185,Model!AF1127+Model!AF1128-AF1124-Model!AF1125-Model!AF1126+AF1237-AF1184+AF1185)</f>
        <v>0.9012629183</v>
      </c>
      <c r="AG1341" s="160">
        <f>IF(Model!AG1127+Model!AG1128-AG1124-Model!AG1125-Model!AG1126-AG1289+AG1237&gt;0,(1-'Assumptions (Nuclear)'!AF29)*(Model!AG1127+Model!AG1128-AG1124-Model!AG1125-Model!AG1126-AG1289+AG1237)+AG1289-AG1184+AG1185,Model!AG1127+Model!AG1128-AG1124-Model!AG1125-Model!AG1126+AG1237-AG1184+AG1185)</f>
        <v>0.9002372933</v>
      </c>
      <c r="AH1341" s="160">
        <f>IF(Model!AH1127+Model!AH1128-AH1124-Model!AH1125-Model!AH1126-AH1289+AH1237&gt;0,(1-'Assumptions (Nuclear)'!AG29)*(Model!AH1127+Model!AH1128-AH1124-Model!AH1125-Model!AH1126-AH1289+AH1237)+AH1289-AH1184+AH1185,Model!AH1127+Model!AH1128-AH1124-Model!AH1125-Model!AH1126+AH1237-AH1184+AH1185)</f>
        <v>0.9008239762</v>
      </c>
      <c r="AI1341" s="160">
        <f>IF(Model!AI1127+Model!AI1128-AI1124-Model!AI1125-Model!AI1126-AI1289+AI1237&gt;0,(1-'Assumptions (Nuclear)'!AH29)*(Model!AI1127+Model!AI1128-AI1124-Model!AI1125-Model!AI1126-AI1289+AI1237)+AI1289-AI1184+AI1185,Model!AI1127+Model!AI1128-AI1124-Model!AI1125-Model!AI1126+AI1237-AI1184+AI1185)</f>
        <v>0.894057531</v>
      </c>
      <c r="AJ1341" s="160">
        <f>IF(Model!AJ1127+Model!AJ1128-AJ1124-Model!AJ1125-Model!AJ1126-AJ1289+AJ1237&gt;0,(1-'Assumptions (Nuclear)'!AI29)*(Model!AJ1127+Model!AJ1128-AJ1124-Model!AJ1125-Model!AJ1126-AJ1289+AJ1237)+AJ1289-AJ1184+AJ1185,Model!AJ1127+Model!AJ1128-AJ1124-Model!AJ1125-Model!AJ1126+AJ1237-AJ1184+AJ1185)</f>
        <v>0.8857820204</v>
      </c>
      <c r="AK1341" s="160">
        <f>IF(Model!AK1127+Model!AK1128-AK1124-Model!AK1125-Model!AK1126-AK1289+AK1237&gt;0,(1-'Assumptions (Nuclear)'!AJ29)*(Model!AK1127+Model!AK1128-AK1124-Model!AK1125-Model!AK1126-AK1289+AK1237)+AK1289-AK1184+AK1185,Model!AK1127+Model!AK1128-AK1124-Model!AK1125-Model!AK1126+AK1237-AK1184+AK1185)</f>
        <v>0.8769586818</v>
      </c>
      <c r="AL1341" s="160">
        <f>IF(Model!AL1127+Model!AL1128-AL1124-Model!AL1125-Model!AL1126-AL1289+AL1237&gt;0,(1-'Assumptions (Nuclear)'!AK29)*(Model!AL1127+Model!AL1128-AL1124-Model!AL1125-Model!AL1126-AL1289+AL1237)+AL1289-AL1184+AL1185,Model!AL1127+Model!AL1128-AL1124-Model!AL1125-Model!AL1126+AL1237-AL1184+AL1185)</f>
        <v>0.8696909943</v>
      </c>
      <c r="AM1341" s="160">
        <f>IF(Model!AM1127+Model!AM1128-AM1124-Model!AM1125-Model!AM1126-AM1289+AM1237&gt;0,(1-'Assumptions (Nuclear)'!AL29)*(Model!AM1127+Model!AM1128-AM1124-Model!AM1125-Model!AM1126-AM1289+AM1237)+AM1289-AM1184+AM1185,Model!AM1127+Model!AM1128-AM1124-Model!AM1125-Model!AM1126+AM1237-AM1184+AM1185)</f>
        <v>0.8674481463</v>
      </c>
      <c r="AN1341" s="160">
        <f>IF(Model!AN1127+Model!AN1128-AN1124-Model!AN1125-Model!AN1126-AN1289+AN1237&gt;0,(1-'Assumptions (Nuclear)'!AM29)*(Model!AN1127+Model!AN1128-AN1124-Model!AN1125-Model!AN1126-AN1289+AN1237)+AN1289-AN1184+AN1185,Model!AN1127+Model!AN1128-AN1124-Model!AN1125-Model!AN1126+AN1237-AN1184+AN1185)</f>
        <v>0.8627340712</v>
      </c>
      <c r="AO1341" s="160">
        <f>IF(Model!AO1127+Model!AO1128-AO1124-Model!AO1125-Model!AO1126-AO1289+AO1237&gt;0,(1-'Assumptions (Nuclear)'!AN29)*(Model!AO1127+Model!AO1128-AO1124-Model!AO1125-Model!AO1126-AO1289+AO1237)+AO1289-AO1184+AO1185,Model!AO1127+Model!AO1128-AO1124-Model!AO1125-Model!AO1126+AO1237-AO1184+AO1185)</f>
        <v>0.8610390438</v>
      </c>
      <c r="AP1341" s="160">
        <f>IF(Model!AP1127+Model!AP1128-AP1124-Model!AP1125-Model!AP1126-AP1289+AP1237&gt;0,(1-'Assumptions (Nuclear)'!AO29)*(Model!AP1127+Model!AP1128-AP1124-Model!AP1125-Model!AP1126-AP1289+AP1237)+AP1289-AP1184+AP1185,Model!AP1127+Model!AP1128-AP1124-Model!AP1125-Model!AP1126+AP1237-AP1184+AP1185)</f>
        <v>0.8580982962</v>
      </c>
      <c r="AQ1341" s="160">
        <f>IF(Model!AQ1127+Model!AQ1128-AQ1124-Model!AQ1125-Model!AQ1126-AQ1289+AQ1237&gt;0,(1-'Assumptions (Nuclear)'!AP29)*(Model!AQ1127+Model!AQ1128-AQ1124-Model!AQ1125-Model!AQ1126-AQ1289+AQ1237)+AQ1289-AQ1184+AQ1185,Model!AQ1127+Model!AQ1128-AQ1124-Model!AQ1125-Model!AQ1126+AQ1237-AQ1184+AQ1185)</f>
        <v>0.8513022018</v>
      </c>
      <c r="AR1341" s="160">
        <f>IF(Model!AR1127+Model!AR1128-AR1124-Model!AR1125-Model!AR1126-AR1289+AR1237&gt;0,(1-'Assumptions (Nuclear)'!AQ29)*(Model!AR1127+Model!AR1128-AR1124-Model!AR1125-Model!AR1126-AR1289+AR1237)+AR1289-AR1184+AR1185,Model!AR1127+Model!AR1128-AR1124-Model!AR1125-Model!AR1126+AR1237-AR1184+AR1185)</f>
        <v>0.2514931098</v>
      </c>
      <c r="AS1341" s="160">
        <f>IF(Model!AS1127+Model!AS1128-AS1124-Model!AS1125-Model!AS1126-AS1289+AS1237&gt;0,(1-'Assumptions (Nuclear)'!AR29)*(Model!AS1127+Model!AS1128-AS1124-Model!AS1125-Model!AS1126-AS1289+AS1237)+AS1289-AS1184+AS1185,Model!AS1127+Model!AS1128-AS1124-Model!AS1125-Model!AS1126+AS1237-AS1184+AS1185)</f>
        <v>-0.6951617238</v>
      </c>
      <c r="AT1341" s="160">
        <f>IF(Model!AT1127+Model!AT1128-AT1124-Model!AT1125-Model!AT1126-AT1289+AT1237&gt;0,(1-'Assumptions (Nuclear)'!AS29)*(Model!AT1127+Model!AT1128-AT1124-Model!AT1125-Model!AT1126-AT1289+AT1237)+AT1289-AT1184+AT1185,Model!AT1127+Model!AT1128-AT1124-Model!AT1125-Model!AT1126+AT1237-AT1184+AT1185)</f>
        <v>-0.7248396728</v>
      </c>
      <c r="AU1341" s="160">
        <f>IF(Model!AU1127+Model!AU1128-AU1124-Model!AU1125-Model!AU1126-AU1289+AU1237&gt;0,(1-'Assumptions (Nuclear)'!AT29)*(Model!AU1127+Model!AU1128-AU1124-Model!AU1125-Model!AU1126-AU1289+AU1237)+AU1289-AU1184+AU1185,Model!AU1127+Model!AU1128-AU1124-Model!AU1125-Model!AU1126+AU1237-AU1184+AU1185)</f>
        <v>-0.754426334</v>
      </c>
      <c r="AV1341" s="160">
        <f>IF(Model!AV1127+Model!AV1128-AV1124-Model!AV1125-Model!AV1126-AV1289+AV1237&gt;0,(1-'Assumptions (Nuclear)'!AU29)*(Model!AV1127+Model!AV1128-AV1124-Model!AV1125-Model!AV1126-AV1289+AV1237)+AV1289-AV1184+AV1185,Model!AV1127+Model!AV1128-AV1124-Model!AV1125-Model!AV1126+AV1237-AV1184+AV1185)</f>
        <v>-0.7863723196</v>
      </c>
      <c r="AW1341" s="160">
        <f>IF(Model!AW1127+Model!AW1128-AW1124-Model!AW1125-Model!AW1126-AW1289+AW1237&gt;0,(1-'Assumptions (Nuclear)'!AV29)*(Model!AW1127+Model!AW1128-AW1124-Model!AW1125-Model!AW1126-AW1289+AW1237)+AW1289-AW1184+AW1185,Model!AW1127+Model!AW1128-AW1124-Model!AW1125-Model!AW1126+AW1237-AW1184+AW1185)</f>
        <v>-0.8195953794</v>
      </c>
      <c r="AX1341" s="160">
        <f>IF(Model!AX1127+Model!AX1128-AX1124-Model!AX1125-Model!AX1126-AX1289+AX1237&gt;0,(1-'Assumptions (Nuclear)'!AW29)*(Model!AX1127+Model!AX1128-AX1124-Model!AX1125-Model!AX1126-AX1289+AX1237)+AX1289-AX1184+AX1185,Model!AX1127+Model!AX1128-AX1124-Model!AX1125-Model!AX1126+AX1237-AX1184+AX1185)</f>
        <v>-0.3606047897</v>
      </c>
      <c r="AY1341" s="160">
        <f>IF(Model!AY1127+Model!AY1128-AY1124-Model!AY1125-Model!AY1126-AY1289+AY1237&gt;0,(1-'Assumptions (Nuclear)'!AX29)*(Model!AY1127+Model!AY1128-AY1124-Model!AY1125-Model!AY1126-AY1289+AY1237)+AY1289-AY1184+AY1185,Model!AY1127+Model!AY1128-AY1124-Model!AY1125-Model!AY1126+AY1237-AY1184+AY1185)</f>
        <v>0.3801804172</v>
      </c>
      <c r="AZ1341" s="160">
        <f>IF(Model!AZ1127+Model!AZ1128-AZ1124-Model!AZ1125-Model!AZ1126-AZ1289+AZ1237&gt;0,(1-'Assumptions (Nuclear)'!AY29)*(Model!AZ1127+Model!AZ1128-AZ1124-Model!AZ1125-Model!AZ1126-AZ1289+AZ1237)+AZ1289-AZ1184+AZ1185,Model!AZ1127+Model!AZ1128-AZ1124-Model!AZ1125-Model!AZ1126+AZ1237-AZ1184+AZ1185)</f>
        <v>0.3654074012</v>
      </c>
      <c r="BA1341" s="160">
        <f>IF(Model!BA1127+Model!BA1128-BA1124-Model!BA1125-Model!BA1126-BA1289+BA1237&gt;0,(1-'Assumptions (Nuclear)'!AZ29)*(Model!BA1127+Model!BA1128-BA1124-Model!BA1125-Model!BA1126-BA1289+BA1237)+BA1289-BA1184+BA1185,Model!BA1127+Model!BA1128-BA1124-Model!BA1125-Model!BA1126+BA1237-BA1184+BA1185)</f>
        <v>0.3391656864</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0.3747964208</v>
      </c>
      <c r="D1342" s="160">
        <f>IF(Model!D1127+Model!D1128-D1124-Model!D1125-Model!D1126-D1289+D1237&gt;0,'Assumptions (Nuclear)'!C29*(Model!D1127+Model!D1128-D1124-Model!D1125-Model!D1126-D1289+D1237)-'Assumptions (Nuclear)'!C30*Model!D1123/10^3,-'Assumptions (Nuclear)'!C30*Model!D1123/10^3)</f>
        <v>0.4587963136</v>
      </c>
      <c r="E1342" s="160">
        <f>IF(Model!E1127+Model!E1128-E1124-Model!E1125-Model!E1126-E1289+E1237&gt;0,'Assumptions (Nuclear)'!D29*(Model!E1127+Model!E1128-E1124-Model!E1125-Model!E1126-E1289+E1237)-'Assumptions (Nuclear)'!D30*Model!E1123/10^3,-'Assumptions (Nuclear)'!D30*Model!E1123/10^3)</f>
        <v>0.3837862466</v>
      </c>
      <c r="F1342" s="160">
        <f>IF(Model!F1127+Model!F1128-F1124-Model!F1125-Model!F1126-F1289+F1237&gt;0,'Assumptions (Nuclear)'!E29*(Model!F1127+Model!F1128-F1124-Model!F1125-Model!F1126-F1289+F1237)-'Assumptions (Nuclear)'!E30*Model!F1123/10^3,-'Assumptions (Nuclear)'!E30*Model!F1123/10^3)</f>
        <v>0.517126933</v>
      </c>
      <c r="G1342" s="160">
        <f>IF(Model!G1127+Model!G1128-G1124-Model!G1125-Model!G1126-G1289+G1237&gt;0,'Assumptions (Nuclear)'!F29*(Model!G1127+Model!G1128-G1124-Model!G1125-Model!G1126-G1289+G1237)-'Assumptions (Nuclear)'!F30*Model!G1123/10^3,-'Assumptions (Nuclear)'!F30*Model!G1123/10^3)</f>
        <v>0.5912954845</v>
      </c>
      <c r="H1342" s="160">
        <f>IF(Model!H1127+Model!H1128-H1124-Model!H1125-Model!H1126-H1289+H1237&gt;0,'Assumptions (Nuclear)'!G29*(Model!H1127+Model!H1128-H1124-Model!H1125-Model!H1126-H1289+H1237)-'Assumptions (Nuclear)'!G30*Model!H1123/10^3,-'Assumptions (Nuclear)'!G30*Model!H1123/10^3)</f>
        <v>0.7022547295</v>
      </c>
      <c r="I1342" s="160">
        <f>IF(Model!I1127+Model!I1128-I1124-Model!I1125-Model!I1126-I1289+I1237&gt;0,'Assumptions (Nuclear)'!H29*(Model!I1127+Model!I1128-I1124-Model!I1125-Model!I1126-I1289+I1237)-'Assumptions (Nuclear)'!H30*Model!I1123/10^3,-'Assumptions (Nuclear)'!H30*Model!I1123/10^3)</f>
        <v>0.6493690883</v>
      </c>
      <c r="J1342" s="160">
        <f>IF(Model!J1127+Model!J1128-J1124-Model!J1125-Model!J1126-J1289+J1237&gt;0,'Assumptions (Nuclear)'!I29*(Model!J1127+Model!J1128-J1124-Model!J1125-Model!J1126-J1289+J1237)-'Assumptions (Nuclear)'!I30*Model!J1123/10^3,-'Assumptions (Nuclear)'!I30*Model!J1123/10^3)</f>
        <v>0.7241892191</v>
      </c>
      <c r="K1342" s="160">
        <f>IF(Model!K1127+Model!K1128-K1124-Model!K1125-Model!K1126-K1289+K1237&gt;0,'Assumptions (Nuclear)'!J29*(Model!K1127+Model!K1128-K1124-Model!K1125-Model!K1126-K1289+K1237)-'Assumptions (Nuclear)'!J30*Model!K1123/10^3,-'Assumptions (Nuclear)'!J30*Model!K1123/10^3)</f>
        <v>0.8004036683</v>
      </c>
      <c r="L1342" s="160">
        <f>IF(Model!L1127+Model!L1128-L1124-Model!L1125-Model!L1126-L1289+L1237&gt;0,'Assumptions (Nuclear)'!K29*(Model!L1127+Model!L1128-L1124-Model!L1125-Model!L1126-L1289+L1237)-'Assumptions (Nuclear)'!K30*Model!L1123/10^3,-'Assumptions (Nuclear)'!K30*Model!L1123/10^3)</f>
        <v>0.516804002</v>
      </c>
      <c r="M1342" s="160">
        <f>IF(Model!M1127+Model!M1128-M1124-Model!M1125-Model!M1126-M1289+M1237&gt;0,'Assumptions (Nuclear)'!L29*(Model!M1127+Model!M1128-M1124-Model!M1125-Model!M1126-M1289+M1237)-'Assumptions (Nuclear)'!L30*Model!M1123/10^3,-'Assumptions (Nuclear)'!L30*Model!M1123/10^3)</f>
        <v>0.5420562066</v>
      </c>
      <c r="N1342" s="160">
        <f>IF(Model!N1127+Model!N1128-N1124-Model!N1125-Model!N1126-N1289+N1237&gt;0,'Assumptions (Nuclear)'!M29*(Model!N1127+Model!N1128-N1124-Model!N1125-Model!N1126-N1289+N1237)-'Assumptions (Nuclear)'!M30*Model!N1123/10^3,-'Assumptions (Nuclear)'!M30*Model!N1123/10^3)</f>
        <v>0.4687068667</v>
      </c>
      <c r="O1342" s="160">
        <f>IF(Model!O1127+Model!O1128-O1124-Model!O1125-Model!O1126-O1289+O1237&gt;0,'Assumptions (Nuclear)'!N29*(Model!O1127+Model!O1128-O1124-Model!O1125-Model!O1126-O1289+O1237)-'Assumptions (Nuclear)'!N30*Model!O1123/10^3,-'Assumptions (Nuclear)'!N30*Model!O1123/10^3)</f>
        <v>0.3616636011</v>
      </c>
      <c r="P1342" s="160">
        <f>IF(Model!P1127+Model!P1128-P1124-Model!P1125-Model!P1126-P1289+P1237&gt;0,'Assumptions (Nuclear)'!O29*(Model!P1127+Model!P1128-P1124-Model!P1125-Model!P1126-P1289+P1237)-'Assumptions (Nuclear)'!O30*Model!P1123/10^3,-'Assumptions (Nuclear)'!O30*Model!P1123/10^3)</f>
        <v>0.3991592002</v>
      </c>
      <c r="Q1342" s="160">
        <f>IF(Model!Q1127+Model!Q1128-Q1124-Model!Q1125-Model!Q1126-Q1289+Q1237&gt;0,'Assumptions (Nuclear)'!P29*(Model!Q1127+Model!Q1128-Q1124-Model!Q1125-Model!Q1126-Q1289+Q1237)-'Assumptions (Nuclear)'!P30*Model!Q1123/10^3,-'Assumptions (Nuclear)'!P30*Model!Q1123/10^3)</f>
        <v>0.4922077927</v>
      </c>
      <c r="R1342" s="160">
        <f>IF(Model!R1127+Model!R1128-R1124-Model!R1125-Model!R1126-R1289+R1237&gt;0,'Assumptions (Nuclear)'!Q29*(Model!R1127+Model!R1128-R1124-Model!R1125-Model!R1126-R1289+R1237)-'Assumptions (Nuclear)'!Q30*Model!R1123/10^3,-'Assumptions (Nuclear)'!Q30*Model!R1123/10^3)</f>
        <v>0.3186423829</v>
      </c>
      <c r="S1342" s="160">
        <f>IF(Model!S1127+Model!S1128-S1124-Model!S1125-Model!S1126-S1289+S1237&gt;0,'Assumptions (Nuclear)'!R29*(Model!S1127+Model!S1128-S1124-Model!S1125-Model!S1126-S1289+S1237)-'Assumptions (Nuclear)'!R30*Model!S1123/10^3,-'Assumptions (Nuclear)'!R30*Model!S1123/10^3)</f>
        <v>0.3638915876</v>
      </c>
      <c r="T1342" s="160">
        <f>IF(Model!T1127+Model!T1128-T1124-Model!T1125-Model!T1126-T1289+T1237&gt;0,'Assumptions (Nuclear)'!S29*(Model!T1127+Model!T1128-T1124-Model!T1125-Model!T1126-T1289+T1237)-'Assumptions (Nuclear)'!S30*Model!T1123/10^3,-'Assumptions (Nuclear)'!S30*Model!T1123/10^3)</f>
        <v>0.3314957831</v>
      </c>
      <c r="U1342" s="160">
        <f>IF(Model!U1127+Model!U1128-U1124-Model!U1125-Model!U1126-U1289+U1237&gt;0,'Assumptions (Nuclear)'!T29*(Model!U1127+Model!U1128-U1124-Model!U1125-Model!U1126-U1289+U1237)-'Assumptions (Nuclear)'!T30*Model!U1123/10^3,-'Assumptions (Nuclear)'!T30*Model!U1123/10^3)</f>
        <v>0.2124785878</v>
      </c>
      <c r="V1342" s="160">
        <f>IF(Model!V1127+Model!V1128-V1124-Model!V1125-Model!V1126-V1289+V1237&gt;0,'Assumptions (Nuclear)'!U29*(Model!V1127+Model!V1128-V1124-Model!V1125-Model!V1126-V1289+V1237)-'Assumptions (Nuclear)'!U30*Model!V1123/10^3,-'Assumptions (Nuclear)'!U30*Model!V1123/10^3)</f>
        <v>0.2191933436</v>
      </c>
      <c r="W1342" s="160">
        <f>IF(Model!W1127+Model!W1128-W1124-Model!W1125-Model!W1126-W1289+W1237&gt;0,'Assumptions (Nuclear)'!V29*(Model!W1127+Model!W1128-W1124-Model!W1125-Model!W1126-W1289+W1237)-'Assumptions (Nuclear)'!V30*Model!W1123/10^3,-'Assumptions (Nuclear)'!V30*Model!W1123/10^3)</f>
        <v>0.203995562</v>
      </c>
      <c r="X1342" s="160">
        <f>IF(Model!X1127+Model!X1128-X1124-Model!X1125-Model!X1126-X1289+X1237&gt;0,'Assumptions (Nuclear)'!W29*(Model!X1127+Model!X1128-X1124-Model!X1125-Model!X1126-X1289+X1237)-'Assumptions (Nuclear)'!W30*Model!X1123/10^3,-'Assumptions (Nuclear)'!W30*Model!X1123/10^3)</f>
        <v>0.2012772394</v>
      </c>
      <c r="Y1342" s="160">
        <f>IF(Model!Y1127+Model!Y1128-Y1124-Model!Y1125-Model!Y1126-Y1289+Y1237&gt;0,'Assumptions (Nuclear)'!X29*(Model!Y1127+Model!Y1128-Y1124-Model!Y1125-Model!Y1126-Y1289+Y1237)-'Assumptions (Nuclear)'!X30*Model!Y1123/10^3,-'Assumptions (Nuclear)'!X30*Model!Y1123/10^3)</f>
        <v>0.1991824341</v>
      </c>
      <c r="Z1342" s="160">
        <f>IF(Model!Z1127+Model!Z1128-Z1124-Model!Z1125-Model!Z1126-Z1289+Z1237&gt;0,'Assumptions (Nuclear)'!Y29*(Model!Z1127+Model!Z1128-Z1124-Model!Z1125-Model!Z1126-Z1289+Z1237)-'Assumptions (Nuclear)'!Y30*Model!Z1123/10^3,-'Assumptions (Nuclear)'!Y30*Model!Z1123/10^3)</f>
        <v>0.2000359999</v>
      </c>
      <c r="AA1342" s="160">
        <f>IF(Model!AA1127+Model!AA1128-AA1124-Model!AA1125-Model!AA1126-AA1289+AA1237&gt;0,'Assumptions (Nuclear)'!Z29*(Model!AA1127+Model!AA1128-AA1124-Model!AA1125-Model!AA1126-AA1289+AA1237)-'Assumptions (Nuclear)'!Z30*Model!AA1123/10^3,-'Assumptions (Nuclear)'!Z30*Model!AA1123/10^3)</f>
        <v>0.2018765878</v>
      </c>
      <c r="AB1342" s="160">
        <f>IF(Model!AB1127+Model!AB1128-AB1124-Model!AB1125-Model!AB1126-AB1289+AB1237&gt;0,'Assumptions (Nuclear)'!AA29*(Model!AB1127+Model!AB1128-AB1124-Model!AB1125-Model!AB1126-AB1289+AB1237)-'Assumptions (Nuclear)'!AA30*Model!AB1123/10^3,-'Assumptions (Nuclear)'!AA30*Model!AB1123/10^3)</f>
        <v>0.2074750268</v>
      </c>
      <c r="AC1342" s="160">
        <f>IF(Model!AC1127+Model!AC1128-AC1124-Model!AC1125-Model!AC1126-AC1289+AC1237&gt;0,'Assumptions (Nuclear)'!AB29*(Model!AC1127+Model!AC1128-AC1124-Model!AC1125-Model!AC1126-AC1289+AC1237)-'Assumptions (Nuclear)'!AB30*Model!AC1123/10^3,-'Assumptions (Nuclear)'!AB30*Model!AC1123/10^3)</f>
        <v>0.207687499</v>
      </c>
      <c r="AD1342" s="160">
        <f>IF(Model!AD1127+Model!AD1128-AD1124-Model!AD1125-Model!AD1126-AD1289+AD1237&gt;0,'Assumptions (Nuclear)'!AC29*(Model!AD1127+Model!AD1128-AD1124-Model!AD1125-Model!AD1126-AD1289+AD1237)-'Assumptions (Nuclear)'!AC30*Model!AD1123/10^3,-'Assumptions (Nuclear)'!AC30*Model!AD1123/10^3)</f>
        <v>0.2085796221</v>
      </c>
      <c r="AE1342" s="160">
        <f>IF(Model!AE1127+Model!AE1128-AE1124-Model!AE1125-Model!AE1126-AE1289+AE1237&gt;0,'Assumptions (Nuclear)'!AD29*(Model!AE1127+Model!AE1128-AE1124-Model!AE1125-Model!AE1126-AE1289+AE1237)-'Assumptions (Nuclear)'!AD30*Model!AE1123/10^3,-'Assumptions (Nuclear)'!AD30*Model!AE1123/10^3)</f>
        <v>0.2084262175</v>
      </c>
      <c r="AF1342" s="160">
        <f>IF(Model!AF1127+Model!AF1128-AF1124-Model!AF1125-Model!AF1126-AF1289+AF1237&gt;0,'Assumptions (Nuclear)'!AE29*(Model!AF1127+Model!AF1128-AF1124-Model!AF1125-Model!AF1126-AF1289+AF1237)-'Assumptions (Nuclear)'!AE30*Model!AF1123/10^3,-'Assumptions (Nuclear)'!AE30*Model!AF1123/10^3)</f>
        <v>0.208479637</v>
      </c>
      <c r="AG1342" s="160">
        <f>IF(Model!AG1127+Model!AG1128-AG1124-Model!AG1125-Model!AG1126-AG1289+AG1237&gt;0,'Assumptions (Nuclear)'!AF29*(Model!AG1127+Model!AG1128-AG1124-Model!AG1125-Model!AG1126-AG1289+AG1237)-'Assumptions (Nuclear)'!AF30*Model!AG1123/10^3,-'Assumptions (Nuclear)'!AF30*Model!AG1123/10^3)</f>
        <v>0.2083893582</v>
      </c>
      <c r="AH1342" s="160">
        <f>IF(Model!AH1127+Model!AH1128-AH1124-Model!AH1125-Model!AH1126-AH1289+AH1237&gt;0,'Assumptions (Nuclear)'!AG29*(Model!AH1127+Model!AH1128-AH1124-Model!AH1125-Model!AH1126-AH1289+AH1237)-'Assumptions (Nuclear)'!AG30*Model!AH1123/10^3,-'Assumptions (Nuclear)'!AG30*Model!AH1123/10^3)</f>
        <v>0.2087472306</v>
      </c>
      <c r="AI1342" s="160">
        <f>IF(Model!AI1127+Model!AI1128-AI1124-Model!AI1125-Model!AI1126-AI1289+AI1237&gt;0,'Assumptions (Nuclear)'!AH29*(Model!AI1127+Model!AI1128-AI1124-Model!AI1125-Model!AI1126-AI1289+AI1237)-'Assumptions (Nuclear)'!AH30*Model!AI1123/10^3,-'Assumptions (Nuclear)'!AH30*Model!AI1123/10^3)</f>
        <v>0.2071707433</v>
      </c>
      <c r="AJ1342" s="160">
        <f>IF(Model!AJ1127+Model!AJ1128-AJ1124-Model!AJ1125-Model!AJ1126-AJ1289+AJ1237&gt;0,'Assumptions (Nuclear)'!AI29*(Model!AJ1127+Model!AJ1128-AJ1124-Model!AJ1125-Model!AJ1126-AJ1289+AJ1237)-'Assumptions (Nuclear)'!AI30*Model!AJ1123/10^3,-'Assumptions (Nuclear)'!AI30*Model!AJ1123/10^3)</f>
        <v>0.2052141079</v>
      </c>
      <c r="AK1342" s="160">
        <f>IF(Model!AK1127+Model!AK1128-AK1124-Model!AK1125-Model!AK1126-AK1289+AK1237&gt;0,'Assumptions (Nuclear)'!AJ29*(Model!AK1127+Model!AK1128-AK1124-Model!AK1125-Model!AK1126-AK1289+AK1237)-'Assumptions (Nuclear)'!AJ30*Model!AK1123/10^3,-'Assumptions (Nuclear)'!AJ30*Model!AK1123/10^3)</f>
        <v>0.2031335906</v>
      </c>
      <c r="AL1342" s="160">
        <f>IF(Model!AL1127+Model!AL1128-AL1124-Model!AL1125-Model!AL1126-AL1289+AL1237&gt;0,'Assumptions (Nuclear)'!AK29*(Model!AL1127+Model!AL1128-AL1124-Model!AL1125-Model!AL1126-AL1289+AL1237)-'Assumptions (Nuclear)'!AK30*Model!AL1123/10^3,-'Assumptions (Nuclear)'!AK30*Model!AL1123/10^3)</f>
        <v>0.2014891131</v>
      </c>
      <c r="AM1342" s="160">
        <f>IF(Model!AM1127+Model!AM1128-AM1124-Model!AM1125-Model!AM1126-AM1289+AM1237&gt;0,'Assumptions (Nuclear)'!AL29*(Model!AM1127+Model!AM1128-AM1124-Model!AM1125-Model!AM1126-AM1289+AM1237)-'Assumptions (Nuclear)'!AL30*Model!AM1123/10^3,-'Assumptions (Nuclear)'!AL30*Model!AM1123/10^3)</f>
        <v>0.2012036554</v>
      </c>
      <c r="AN1342" s="160">
        <f>IF(Model!AN1127+Model!AN1128-AN1124-Model!AN1125-Model!AN1126-AN1289+AN1237&gt;0,'Assumptions (Nuclear)'!AM29*(Model!AN1127+Model!AN1128-AN1124-Model!AN1125-Model!AN1126-AN1289+AN1237)-'Assumptions (Nuclear)'!AM30*Model!AN1123/10^3,-'Assumptions (Nuclear)'!AM30*Model!AN1123/10^3)</f>
        <v>0.2002854059</v>
      </c>
      <c r="AO1342" s="160">
        <f>IF(Model!AO1127+Model!AO1128-AO1124-Model!AO1125-Model!AO1126-AO1289+AO1237&gt;0,'Assumptions (Nuclear)'!AN29*(Model!AO1127+Model!AO1128-AO1124-Model!AO1125-Model!AO1126-AO1289+AO1237)-'Assumptions (Nuclear)'!AN30*Model!AO1123/10^3,-'Assumptions (Nuclear)'!AN30*Model!AO1123/10^3)</f>
        <v>0.200194641</v>
      </c>
      <c r="AP1342" s="160">
        <f>IF(Model!AP1127+Model!AP1128-AP1124-Model!AP1125-Model!AP1126-AP1289+AP1237&gt;0,'Assumptions (Nuclear)'!AO29*(Model!AP1127+Model!AP1128-AP1124-Model!AP1125-Model!AP1126-AP1289+AP1237)-'Assumptions (Nuclear)'!AO30*Model!AP1123/10^3,-'Assumptions (Nuclear)'!AO30*Model!AP1123/10^3)</f>
        <v>0.1997985487</v>
      </c>
      <c r="AQ1342" s="160">
        <f>IF(Model!AQ1127+Model!AQ1128-AQ1124-Model!AQ1125-Model!AQ1126-AQ1289+AQ1237&gt;0,'Assumptions (Nuclear)'!AP29*(Model!AQ1127+Model!AQ1128-AQ1124-Model!AQ1125-Model!AQ1126-AQ1289+AQ1237)-'Assumptions (Nuclear)'!AP30*Model!AQ1123/10^3,-'Assumptions (Nuclear)'!AP30*Model!AQ1123/10^3)</f>
        <v>0.1984043155</v>
      </c>
      <c r="AR1342" s="160">
        <f>IF(Model!AR1127+Model!AR1128-AR1124-Model!AR1125-Model!AR1126-AR1289+AR1237&gt;0,'Assumptions (Nuclear)'!AQ29*(Model!AR1127+Model!AR1128-AR1124-Model!AR1125-Model!AR1126-AR1289+AR1237)-'Assumptions (Nuclear)'!AQ30*Model!AR1123/10^3,-'Assumptions (Nuclear)'!AQ30*Model!AR1123/10^3)</f>
        <v>0.1964315205</v>
      </c>
      <c r="AS1342" s="160">
        <f>IF(Model!AS1127+Model!AS1128-AS1124-Model!AS1125-Model!AS1126-AS1289+AS1237&gt;0,'Assumptions (Nuclear)'!AR29*(Model!AS1127+Model!AS1128-AS1124-Model!AS1125-Model!AS1126-AS1289+AS1237)-'Assumptions (Nuclear)'!AR30*Model!AS1123/10^3,-'Assumptions (Nuclear)'!AR30*Model!AS1123/10^3)</f>
        <v>0.1940099134</v>
      </c>
      <c r="AT1342" s="160">
        <f>IF(Model!AT1127+Model!AT1128-AT1124-Model!AT1125-Model!AT1126-AT1289+AT1237&gt;0,'Assumptions (Nuclear)'!AS29*(Model!AT1127+Model!AT1128-AT1124-Model!AT1125-Model!AT1126-AT1289+AT1237)-'Assumptions (Nuclear)'!AS30*Model!AT1123/10^3,-'Assumptions (Nuclear)'!AS30*Model!AT1123/10^3)</f>
        <v>0.1915888356</v>
      </c>
      <c r="AU1342" s="160">
        <f>IF(Model!AU1127+Model!AU1128-AU1124-Model!AU1125-Model!AU1126-AU1289+AU1237&gt;0,'Assumptions (Nuclear)'!AT29*(Model!AU1127+Model!AU1128-AU1124-Model!AU1125-Model!AU1126-AU1289+AU1237)-'Assumptions (Nuclear)'!AT30*Model!AU1123/10^3,-'Assumptions (Nuclear)'!AT30*Model!AU1123/10^3)</f>
        <v>0.1891937266</v>
      </c>
      <c r="AV1342" s="160">
        <f>IF(Model!AV1127+Model!AV1128-AV1124-Model!AV1125-Model!AV1126-AV1289+AV1237&gt;0,'Assumptions (Nuclear)'!AU29*(Model!AV1127+Model!AV1128-AV1124-Model!AV1125-Model!AV1126-AV1289+AV1237)-'Assumptions (Nuclear)'!AU30*Model!AV1123/10^3,-'Assumptions (Nuclear)'!AU30*Model!AV1123/10^3)</f>
        <v>0.1865178349</v>
      </c>
      <c r="AW1342" s="160">
        <f>IF(Model!AW1127+Model!AW1128-AW1124-Model!AW1125-Model!AW1126-AW1289+AW1237&gt;0,'Assumptions (Nuclear)'!AV29*(Model!AW1127+Model!AW1128-AW1124-Model!AW1125-Model!AW1126-AW1289+AW1237)-'Assumptions (Nuclear)'!AV30*Model!AW1123/10^3,-'Assumptions (Nuclear)'!AV30*Model!AW1123/10^3)</f>
        <v>0.1828013377</v>
      </c>
      <c r="AX1342" s="160">
        <f>IF(Model!AX1127+Model!AX1128-AX1124-Model!AX1125-Model!AX1126-AX1289+AX1237&gt;0,'Assumptions (Nuclear)'!AW29*(Model!AX1127+Model!AX1128-AX1124-Model!AX1125-Model!AX1126-AX1289+AX1237)-'Assumptions (Nuclear)'!AW30*Model!AX1123/10^3,-'Assumptions (Nuclear)'!AW30*Model!AX1123/10^3)</f>
        <v>0.0916454414</v>
      </c>
      <c r="AY1342" s="160">
        <f>IF(Model!AY1127+Model!AY1128-AY1124-Model!AY1125-Model!AY1126-AY1289+AY1237&gt;0,'Assumptions (Nuclear)'!AX29*(Model!AY1127+Model!AY1128-AY1124-Model!AY1125-Model!AY1126-AY1289+AY1237)-'Assumptions (Nuclear)'!AX30*Model!AY1123/10^3,-'Assumptions (Nuclear)'!AX30*Model!AY1123/10^3)</f>
        <v>-0.02351677866</v>
      </c>
      <c r="AZ1342" s="160">
        <f>IF(Model!AZ1127+Model!AZ1128-AZ1124-Model!AZ1125-Model!AZ1126-AZ1289+AZ1237&gt;0,'Assumptions (Nuclear)'!AY29*(Model!AZ1127+Model!AZ1128-AZ1124-Model!AZ1125-Model!AZ1126-AZ1289+AZ1237)-'Assumptions (Nuclear)'!AY30*Model!AZ1123/10^3,-'Assumptions (Nuclear)'!AY30*Model!AZ1123/10^3)</f>
        <v>-0.02282002035</v>
      </c>
      <c r="BA1342" s="160">
        <f>IF(Model!BA1127+Model!BA1128-BA1124-Model!BA1125-Model!BA1126-BA1289+BA1237&gt;0,'Assumptions (Nuclear)'!AZ29*(Model!BA1127+Model!BA1128-BA1124-Model!BA1125-Model!BA1126-BA1289+BA1237)-'Assumptions (Nuclear)'!AZ30*Model!BA1123/10^3,-'Assumptions (Nuclear)'!AZ30*Model!BA1123/10^3)</f>
        <v>-0.02208623159</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v>
      </c>
      <c r="AW1343" s="266">
        <f>'Assumptions (Nuclear)'!$V$28*AW1129/1000000000</f>
        <v>0</v>
      </c>
      <c r="AX1343" s="266">
        <f>'Assumptions (Nuclear)'!$V$28*AX1129/1000000000</f>
        <v>0.2129392284</v>
      </c>
      <c r="AY1343" s="266">
        <f>'Assumptions (Nuclear)'!$V$28*AY1129/1000000000</f>
        <v>0.3309820085</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1512.9</v>
      </c>
      <c r="Y1348" s="167">
        <f>X1348-'Assumptions (Hydro)'!X36+X1354</f>
        <v>1512.9</v>
      </c>
      <c r="Z1348" s="167">
        <f>Y1348-'Assumptions (Hydro)'!Y36+Y1354</f>
        <v>1512.9</v>
      </c>
      <c r="AA1348" s="167">
        <f>Z1348-'Assumptions (Hydro)'!Z36+Z1354</f>
        <v>1512.9</v>
      </c>
      <c r="AB1348" s="167">
        <f>AA1348-'Assumptions (Hydro)'!AA36+AA1354</f>
        <v>1512.9</v>
      </c>
      <c r="AC1348" s="167">
        <f>AB1348-'Assumptions (Hydro)'!AB36+AB1354</f>
        <v>1512.9</v>
      </c>
      <c r="AD1348" s="167">
        <f>AC1348-'Assumptions (Hydro)'!AC36+AC1354</f>
        <v>1512.9</v>
      </c>
      <c r="AE1348" s="167">
        <f>AD1348-'Assumptions (Hydro)'!AD36+AD1354</f>
        <v>1512.9</v>
      </c>
      <c r="AF1348" s="167">
        <f>AE1348-'Assumptions (Hydro)'!AE36+AE1354</f>
        <v>1512.9</v>
      </c>
      <c r="AG1348" s="167">
        <f>AF1348-'Assumptions (Hydro)'!AF36+AF1354</f>
        <v>1512.9</v>
      </c>
      <c r="AH1348" s="167">
        <f>AG1348-'Assumptions (Hydro)'!AG36+AG1354</f>
        <v>1512.9</v>
      </c>
      <c r="AI1348" s="167">
        <f>AH1348-'Assumptions (Hydro)'!AH36+AH1354</f>
        <v>1512.9</v>
      </c>
      <c r="AJ1348" s="167">
        <f>AI1348-'Assumptions (Hydro)'!AI36+AI1354</f>
        <v>1512.9</v>
      </c>
      <c r="AK1348" s="167">
        <f>AJ1348-'Assumptions (Hydro)'!AJ36+AJ1354</f>
        <v>1512.9</v>
      </c>
      <c r="AL1348" s="167">
        <f>AK1348-'Assumptions (Hydro)'!AK36+AK1354</f>
        <v>1512.9</v>
      </c>
      <c r="AM1348" s="167">
        <f>AL1348-'Assumptions (Hydro)'!AL36+AL1354</f>
        <v>1512.9</v>
      </c>
      <c r="AN1348" s="167">
        <f>AM1348-'Assumptions (Hydro)'!AM36+AM1354</f>
        <v>1512.9</v>
      </c>
      <c r="AO1348" s="167">
        <f>AN1348-'Assumptions (Hydro)'!AN36+AN1354</f>
        <v>1512.9</v>
      </c>
      <c r="AP1348" s="167">
        <f>AO1348-'Assumptions (Hydro)'!AO36+AO1354</f>
        <v>1512.9</v>
      </c>
      <c r="AQ1348" s="167">
        <f>AP1348-'Assumptions (Hydro)'!AP36+AP1354</f>
        <v>1512.9</v>
      </c>
      <c r="AR1348" s="167">
        <f>AQ1348-'Assumptions (Hydro)'!AQ36+AQ1354</f>
        <v>1512.9</v>
      </c>
      <c r="AS1348" s="167">
        <f>AR1348-'Assumptions (Hydro)'!AR36+AR1354</f>
        <v>1512.9</v>
      </c>
      <c r="AT1348" s="167">
        <f>AS1348-'Assumptions (Hydro)'!AS36+AS1354</f>
        <v>1512.9</v>
      </c>
      <c r="AU1348" s="167">
        <f>AT1348-'Assumptions (Hydro)'!AT36+AT1354</f>
        <v>1512.9</v>
      </c>
      <c r="AV1348" s="167">
        <f>AU1348-'Assumptions (Hydro)'!AU36+AU1354</f>
        <v>1512.9</v>
      </c>
      <c r="AW1348" s="167">
        <f>AV1348-'Assumptions (Hydro)'!AV36+AV1354</f>
        <v>1512.9</v>
      </c>
      <c r="AX1348" s="167">
        <f>AW1348-'Assumptions (Hydro)'!AW36+AW1354</f>
        <v>1512.9</v>
      </c>
      <c r="AY1348" s="167">
        <f>AX1348-'Assumptions (Hydro)'!AX36+AX1354</f>
        <v>1512.9</v>
      </c>
      <c r="AZ1348" s="167">
        <f>AY1348-'Assumptions (Hydro)'!AY36+AY1354</f>
        <v>1512.9</v>
      </c>
      <c r="BA1348" s="167">
        <f>AZ1348-'Assumptions (Hydro)'!AZ36+AZ1354</f>
        <v>1512.9</v>
      </c>
    </row>
    <row r="1349" ht="15.75" customHeight="1">
      <c r="A1349" s="272" t="s">
        <v>350</v>
      </c>
      <c r="B1349" s="150" t="s">
        <v>149</v>
      </c>
      <c r="C1349" s="151">
        <v>1500.8</v>
      </c>
      <c r="D1349" s="151">
        <v>1500.8</v>
      </c>
      <c r="E1349" s="151">
        <v>1500.8</v>
      </c>
      <c r="F1349" s="151">
        <v>1500.8</v>
      </c>
      <c r="G1349" s="151">
        <v>1500.8</v>
      </c>
      <c r="H1349" s="151">
        <v>1500.8</v>
      </c>
      <c r="I1349" s="151">
        <v>1505.1</v>
      </c>
      <c r="J1349" s="151">
        <v>1512.9</v>
      </c>
      <c r="K1349" s="151">
        <v>1512.9</v>
      </c>
      <c r="L1349" s="151">
        <v>1512.9</v>
      </c>
      <c r="M1349" s="151">
        <v>1512.9</v>
      </c>
      <c r="N1349" s="151">
        <v>1512.9</v>
      </c>
      <c r="O1349" s="151">
        <v>1512.9</v>
      </c>
      <c r="P1349" s="151">
        <v>1512.9</v>
      </c>
      <c r="Q1349" s="151">
        <v>1512.9</v>
      </c>
      <c r="R1349" s="151">
        <v>1512.9</v>
      </c>
      <c r="S1349" s="151">
        <v>1512.9</v>
      </c>
      <c r="T1349" s="151">
        <v>1512.9</v>
      </c>
      <c r="U1349" s="151">
        <v>1512.9</v>
      </c>
      <c r="V1349" s="172">
        <f t="shared" ref="V1349:W1349" si="51">U1349+V1354</f>
        <v>1512.9</v>
      </c>
      <c r="W1349" s="153">
        <f t="shared" si="51"/>
        <v>1512.9</v>
      </c>
      <c r="X1349" s="154">
        <f t="shared" ref="X1349:AZ1349" si="52">W1349+($BA$1349-$W$1349)/($BA$2-$W$2)</f>
        <v>1472.871688</v>
      </c>
      <c r="Y1349" s="154">
        <f t="shared" si="52"/>
        <v>1432.843376</v>
      </c>
      <c r="Z1349" s="154">
        <f t="shared" si="52"/>
        <v>1392.815064</v>
      </c>
      <c r="AA1349" s="154">
        <f t="shared" si="52"/>
        <v>1352.786752</v>
      </c>
      <c r="AB1349" s="154">
        <f t="shared" si="52"/>
        <v>1312.75844</v>
      </c>
      <c r="AC1349" s="154">
        <f t="shared" si="52"/>
        <v>1272.730128</v>
      </c>
      <c r="AD1349" s="154">
        <f t="shared" si="52"/>
        <v>1232.701816</v>
      </c>
      <c r="AE1349" s="154">
        <f t="shared" si="52"/>
        <v>1192.673504</v>
      </c>
      <c r="AF1349" s="154">
        <f t="shared" si="52"/>
        <v>1152.645192</v>
      </c>
      <c r="AG1349" s="154">
        <f t="shared" si="52"/>
        <v>1112.61688</v>
      </c>
      <c r="AH1349" s="154">
        <f t="shared" si="52"/>
        <v>1072.588568</v>
      </c>
      <c r="AI1349" s="154">
        <f t="shared" si="52"/>
        <v>1032.560257</v>
      </c>
      <c r="AJ1349" s="154">
        <f t="shared" si="52"/>
        <v>992.5319445</v>
      </c>
      <c r="AK1349" s="154">
        <f t="shared" si="52"/>
        <v>952.5036326</v>
      </c>
      <c r="AL1349" s="154">
        <f t="shared" si="52"/>
        <v>912.4753206</v>
      </c>
      <c r="AM1349" s="154">
        <f t="shared" si="52"/>
        <v>872.4470087</v>
      </c>
      <c r="AN1349" s="154">
        <f t="shared" si="52"/>
        <v>832.4186967</v>
      </c>
      <c r="AO1349" s="154">
        <f t="shared" si="52"/>
        <v>792.3903848</v>
      </c>
      <c r="AP1349" s="154">
        <f t="shared" si="52"/>
        <v>752.3620728</v>
      </c>
      <c r="AQ1349" s="154">
        <f t="shared" si="52"/>
        <v>712.3337608</v>
      </c>
      <c r="AR1349" s="154">
        <f t="shared" si="52"/>
        <v>672.3054489</v>
      </c>
      <c r="AS1349" s="154">
        <f t="shared" si="52"/>
        <v>632.2771369</v>
      </c>
      <c r="AT1349" s="154">
        <f t="shared" si="52"/>
        <v>592.248825</v>
      </c>
      <c r="AU1349" s="154">
        <f t="shared" si="52"/>
        <v>552.220513</v>
      </c>
      <c r="AV1349" s="154">
        <f t="shared" si="52"/>
        <v>512.1922011</v>
      </c>
      <c r="AW1349" s="154">
        <f t="shared" si="52"/>
        <v>472.1638891</v>
      </c>
      <c r="AX1349" s="154">
        <f t="shared" si="52"/>
        <v>432.1355771</v>
      </c>
      <c r="AY1349" s="154">
        <f t="shared" si="52"/>
        <v>392.1072652</v>
      </c>
      <c r="AZ1349" s="154">
        <f t="shared" si="52"/>
        <v>352.0789532</v>
      </c>
      <c r="BA1349" s="155">
        <f>Inputs!$H$7</f>
        <v>312.0506413</v>
      </c>
    </row>
    <row r="1350" ht="15.75" customHeight="1">
      <c r="A1350" s="273" t="s">
        <v>28</v>
      </c>
      <c r="B1350" s="159" t="s">
        <v>150</v>
      </c>
      <c r="C1350" s="274">
        <v>2.902773</v>
      </c>
      <c r="D1350" s="274">
        <v>3.280467</v>
      </c>
      <c r="E1350" s="274">
        <v>4.32727</v>
      </c>
      <c r="F1350" s="274">
        <v>3.546609</v>
      </c>
      <c r="G1350" s="274">
        <v>4.742264</v>
      </c>
      <c r="H1350" s="274">
        <v>3.893464</v>
      </c>
      <c r="I1350" s="274">
        <v>2.263773</v>
      </c>
      <c r="J1350" s="274">
        <v>4.063395</v>
      </c>
      <c r="K1350" s="274">
        <v>5.72467</v>
      </c>
      <c r="L1350" s="274">
        <v>5.429057</v>
      </c>
      <c r="M1350" s="274">
        <v>4.767756</v>
      </c>
      <c r="N1350" s="274">
        <v>4.001864</v>
      </c>
      <c r="O1350" s="274">
        <v>2.878416</v>
      </c>
      <c r="P1350" s="274">
        <v>3.699301</v>
      </c>
      <c r="Q1350" s="274">
        <v>3.729814</v>
      </c>
      <c r="R1350" s="274">
        <v>4.568231</v>
      </c>
      <c r="S1350" s="274">
        <v>4.673009</v>
      </c>
      <c r="T1350" s="274">
        <v>3.849546</v>
      </c>
      <c r="U1350" s="274">
        <v>4.18863</v>
      </c>
      <c r="V1350" s="275">
        <f t="shared" ref="V1350:W1350" si="53">U1350</f>
        <v>4.18863</v>
      </c>
      <c r="W1350" s="275">
        <f t="shared" si="53"/>
        <v>4.18863</v>
      </c>
      <c r="X1350" s="154">
        <f t="shared" ref="X1350:AZ1350" si="54">W1350+($BA$1350-$W$1350)/($BA$2-$W$2)</f>
        <v>4.125215576</v>
      </c>
      <c r="Y1350" s="154">
        <f t="shared" si="54"/>
        <v>4.061801151</v>
      </c>
      <c r="Z1350" s="154">
        <f t="shared" si="54"/>
        <v>3.998386727</v>
      </c>
      <c r="AA1350" s="154">
        <f t="shared" si="54"/>
        <v>3.934972303</v>
      </c>
      <c r="AB1350" s="154">
        <f t="shared" si="54"/>
        <v>3.871557878</v>
      </c>
      <c r="AC1350" s="154">
        <f t="shared" si="54"/>
        <v>3.808143454</v>
      </c>
      <c r="AD1350" s="154">
        <f t="shared" si="54"/>
        <v>3.74472903</v>
      </c>
      <c r="AE1350" s="154">
        <f t="shared" si="54"/>
        <v>3.681314605</v>
      </c>
      <c r="AF1350" s="154">
        <f t="shared" si="54"/>
        <v>3.617900181</v>
      </c>
      <c r="AG1350" s="154">
        <f t="shared" si="54"/>
        <v>3.554485757</v>
      </c>
      <c r="AH1350" s="154">
        <f t="shared" si="54"/>
        <v>3.491071332</v>
      </c>
      <c r="AI1350" s="154">
        <f t="shared" si="54"/>
        <v>3.427656908</v>
      </c>
      <c r="AJ1350" s="154">
        <f t="shared" si="54"/>
        <v>3.364242484</v>
      </c>
      <c r="AK1350" s="154">
        <f t="shared" si="54"/>
        <v>3.300828059</v>
      </c>
      <c r="AL1350" s="154">
        <f t="shared" si="54"/>
        <v>3.237413635</v>
      </c>
      <c r="AM1350" s="154">
        <f t="shared" si="54"/>
        <v>3.17399921</v>
      </c>
      <c r="AN1350" s="154">
        <f t="shared" si="54"/>
        <v>3.110584786</v>
      </c>
      <c r="AO1350" s="154">
        <f t="shared" si="54"/>
        <v>3.047170362</v>
      </c>
      <c r="AP1350" s="154">
        <f t="shared" si="54"/>
        <v>2.983755937</v>
      </c>
      <c r="AQ1350" s="154">
        <f t="shared" si="54"/>
        <v>2.920341513</v>
      </c>
      <c r="AR1350" s="154">
        <f t="shared" si="54"/>
        <v>2.856927089</v>
      </c>
      <c r="AS1350" s="154">
        <f t="shared" si="54"/>
        <v>2.793512664</v>
      </c>
      <c r="AT1350" s="154">
        <f t="shared" si="54"/>
        <v>2.73009824</v>
      </c>
      <c r="AU1350" s="154">
        <f t="shared" si="54"/>
        <v>2.666683816</v>
      </c>
      <c r="AV1350" s="154">
        <f t="shared" si="54"/>
        <v>2.603269391</v>
      </c>
      <c r="AW1350" s="154">
        <f t="shared" si="54"/>
        <v>2.539854967</v>
      </c>
      <c r="AX1350" s="154">
        <f t="shared" si="54"/>
        <v>2.476440543</v>
      </c>
      <c r="AY1350" s="154">
        <f t="shared" si="54"/>
        <v>2.413026118</v>
      </c>
      <c r="AZ1350" s="154">
        <f t="shared" si="54"/>
        <v>2.349611694</v>
      </c>
      <c r="BA1350" s="243">
        <f>Inputs!$I$7</f>
        <v>2.28619727</v>
      </c>
    </row>
    <row r="1351" ht="15.75" customHeight="1">
      <c r="A1351" s="273" t="s">
        <v>31</v>
      </c>
      <c r="B1351" s="159" t="s">
        <v>351</v>
      </c>
      <c r="C1351" s="160">
        <f>'Assumptions (Hydro)'!B17*Model!C1349/10^9+'Assumptions (Hydro)'!B18*Model!C1350/10^3</f>
        <v>0.04479844123</v>
      </c>
      <c r="D1351" s="160">
        <f>'Assumptions (Hydro)'!C17*Model!D1349/10^9+'Assumptions (Hydro)'!C18*Model!D1350/10^3</f>
        <v>0.0451502395</v>
      </c>
      <c r="E1351" s="160">
        <f>'Assumptions (Hydro)'!D17*Model!E1349/10^9+'Assumptions (Hydro)'!D18*Model!E1350/10^3</f>
        <v>0.04612527085</v>
      </c>
      <c r="F1351" s="160">
        <f>'Assumptions (Hydro)'!E17*Model!F1349/10^9+'Assumptions (Hydro)'!E18*Model!F1350/10^3</f>
        <v>0.04539813409</v>
      </c>
      <c r="G1351" s="160">
        <f>'Assumptions (Hydro)'!F17*Model!G1349/10^9+'Assumptions (Hydro)'!F18*Model!G1350/10^3</f>
        <v>0.04651181173</v>
      </c>
      <c r="H1351" s="160">
        <f>'Assumptions (Hydro)'!G17*Model!H1349/10^9+'Assumptions (Hydro)'!G18*Model!H1350/10^3</f>
        <v>0.04649804921</v>
      </c>
      <c r="I1351" s="160">
        <f>'Assumptions (Hydro)'!H17*Model!I1349/10^9+'Assumptions (Hydro)'!H18*Model!I1350/10^3</f>
        <v>0.04645758601</v>
      </c>
      <c r="J1351" s="160">
        <f>'Assumptions (Hydro)'!I17*Model!J1349/10^9+'Assumptions (Hydro)'!I18*Model!J1350/10^3</f>
        <v>0.05104579516</v>
      </c>
      <c r="K1351" s="160">
        <f>'Assumptions (Hydro)'!J17*Model!K1349/10^9+'Assumptions (Hydro)'!J18*Model!K1350/10^3</f>
        <v>0.05408454924</v>
      </c>
      <c r="L1351" s="160">
        <f>'Assumptions (Hydro)'!K17*Model!L1349/10^9+'Assumptions (Hydro)'!K18*Model!L1350/10^3</f>
        <v>0.0559216505</v>
      </c>
      <c r="M1351" s="160">
        <f>'Assumptions (Hydro)'!L17*Model!M1349/10^9+'Assumptions (Hydro)'!L18*Model!M1350/10^3</f>
        <v>0.05626682838</v>
      </c>
      <c r="N1351" s="160">
        <f>'Assumptions (Hydro)'!M17*Model!N1349/10^9+'Assumptions (Hydro)'!M18*Model!N1350/10^3</f>
        <v>0.05647896026</v>
      </c>
      <c r="O1351" s="160">
        <f>'Assumptions (Hydro)'!N17*Model!O1349/10^9+'Assumptions (Hydro)'!N18*Model!O1350/10^3</f>
        <v>0.05643578325</v>
      </c>
      <c r="P1351" s="160">
        <f>'Assumptions (Hydro)'!O17*Model!P1349/10^9+'Assumptions (Hydro)'!O18*Model!P1350/10^3</f>
        <v>0.05793434837</v>
      </c>
      <c r="Q1351" s="160">
        <f>'Assumptions (Hydro)'!P17*Model!Q1349/10^9+'Assumptions (Hydro)'!P18*Model!Q1350/10^3</f>
        <v>0.05870247872</v>
      </c>
      <c r="R1351" s="160">
        <f>'Assumptions (Hydro)'!Q17*Model!R1349/10^9+'Assumptions (Hydro)'!Q18*Model!R1350/10^3</f>
        <v>0.06177984521</v>
      </c>
      <c r="S1351" s="160">
        <f>'Assumptions (Hydro)'!R17*Model!S1349/10^9+'Assumptions (Hydro)'!R18*Model!S1350/10^3</f>
        <v>0.06291242669</v>
      </c>
      <c r="T1351" s="160">
        <f>'Assumptions (Hydro)'!S17*Model!T1349/10^9+'Assumptions (Hydro)'!S18*Model!T1350/10^3</f>
        <v>0.0612239312</v>
      </c>
      <c r="U1351" s="160">
        <f>'Assumptions (Hydro)'!T17*Model!U1349/10^9+'Assumptions (Hydro)'!T18*Model!U1350/10^3</f>
        <v>0.06406274646</v>
      </c>
      <c r="V1351" s="160">
        <f>'Assumptions (Hydro)'!U17*Model!V1349/10^9+'Assumptions (Hydro)'!U18*Model!V1350/10^3</f>
        <v>0.06487194503</v>
      </c>
      <c r="W1351" s="160">
        <f>'Assumptions (Hydro)'!V17*Model!W1349/10^9+'Assumptions (Hydro)'!V18*Model!W1350/10^3</f>
        <v>0.0661625229</v>
      </c>
      <c r="X1351" s="160">
        <f>'Assumptions (Hydro)'!W17*Model!X1349/10^9+'Assumptions (Hydro)'!W18*Model!X1350/10^3</f>
        <v>0.06575772973</v>
      </c>
      <c r="Y1351" s="160">
        <f>'Assumptions (Hydro)'!X17*Model!Y1349/10^9+'Assumptions (Hydro)'!X18*Model!Y1350/10^3</f>
        <v>0.06531064461</v>
      </c>
      <c r="Z1351" s="160">
        <f>'Assumptions (Hydro)'!Y17*Model!Z1349/10^9+'Assumptions (Hydro)'!Y18*Model!Z1350/10^3</f>
        <v>0.06481974501</v>
      </c>
      <c r="AA1351" s="160">
        <f>'Assumptions (Hydro)'!Z17*Model!AA1349/10^9+'Assumptions (Hydro)'!Z18*Model!AA1350/10^3</f>
        <v>0.06428346457</v>
      </c>
      <c r="AB1351" s="160">
        <f>'Assumptions (Hydro)'!AA17*Model!AB1349/10^9+'Assumptions (Hydro)'!AA18*Model!AB1350/10^3</f>
        <v>0.06370019195</v>
      </c>
      <c r="AC1351" s="160">
        <f>'Assumptions (Hydro)'!AB17*Model!AC1349/10^9+'Assumptions (Hydro)'!AB18*Model!AC1350/10^3</f>
        <v>0.06306826966</v>
      </c>
      <c r="AD1351" s="160">
        <f>'Assumptions (Hydro)'!AC17*Model!AD1349/10^9+'Assumptions (Hydro)'!AC18*Model!AD1350/10^3</f>
        <v>0.06238599283</v>
      </c>
      <c r="AE1351" s="160">
        <f>'Assumptions (Hydro)'!AD17*Model!AE1349/10^9+'Assumptions (Hydro)'!AD18*Model!AE1350/10^3</f>
        <v>0.06165160804</v>
      </c>
      <c r="AF1351" s="160">
        <f>'Assumptions (Hydro)'!AE17*Model!AF1349/10^9+'Assumptions (Hydro)'!AE18*Model!AF1350/10^3</f>
        <v>0.06086331203</v>
      </c>
      <c r="AG1351" s="160">
        <f>'Assumptions (Hydro)'!AF17*Model!AG1349/10^9+'Assumptions (Hydro)'!AF18*Model!AG1350/10^3</f>
        <v>0.06001925041</v>
      </c>
      <c r="AH1351" s="160">
        <f>'Assumptions (Hydro)'!AG17*Model!AH1349/10^9+'Assumptions (Hydro)'!AG18*Model!AH1350/10^3</f>
        <v>0.05911751635</v>
      </c>
      <c r="AI1351" s="160">
        <f>'Assumptions (Hydro)'!AH17*Model!AI1349/10^9+'Assumptions (Hydro)'!AH18*Model!AI1350/10^3</f>
        <v>0.0581561492</v>
      </c>
      <c r="AJ1351" s="160">
        <f>'Assumptions (Hydro)'!AI17*Model!AJ1349/10^9+'Assumptions (Hydro)'!AI18*Model!AJ1350/10^3</f>
        <v>0.05713313314</v>
      </c>
      <c r="AK1351" s="160">
        <f>'Assumptions (Hydro)'!AJ17*Model!AK1349/10^9+'Assumptions (Hydro)'!AJ18*Model!AK1350/10^3</f>
        <v>0.05604639576</v>
      </c>
      <c r="AL1351" s="160">
        <f>'Assumptions (Hydro)'!AK17*Model!AL1349/10^9+'Assumptions (Hydro)'!AK18*Model!AL1350/10^3</f>
        <v>0.05489380657</v>
      </c>
      <c r="AM1351" s="160">
        <f>'Assumptions (Hydro)'!AL17*Model!AM1349/10^9+'Assumptions (Hydro)'!AL18*Model!AM1350/10^3</f>
        <v>0.05367317553</v>
      </c>
      <c r="AN1351" s="160">
        <f>'Assumptions (Hydro)'!AM17*Model!AN1349/10^9+'Assumptions (Hydro)'!AM18*Model!AN1350/10^3</f>
        <v>0.05238225153</v>
      </c>
      <c r="AO1351" s="160">
        <f>'Assumptions (Hydro)'!AN17*Model!AO1349/10^9+'Assumptions (Hydro)'!AN18*Model!AO1350/10^3</f>
        <v>0.05101872083</v>
      </c>
      <c r="AP1351" s="160">
        <f>'Assumptions (Hydro)'!AO17*Model!AP1349/10^9+'Assumptions (Hydro)'!AO18*Model!AP1350/10^3</f>
        <v>0.04958020544</v>
      </c>
      <c r="AQ1351" s="160">
        <f>'Assumptions (Hydro)'!AP17*Model!AQ1349/10^9+'Assumptions (Hydro)'!AP18*Model!AQ1350/10^3</f>
        <v>0.04806426149</v>
      </c>
      <c r="AR1351" s="160">
        <f>'Assumptions (Hydro)'!AQ17*Model!AR1349/10^9+'Assumptions (Hydro)'!AQ18*Model!AR1350/10^3</f>
        <v>0.04646837756</v>
      </c>
      <c r="AS1351" s="160">
        <f>'Assumptions (Hydro)'!AR17*Model!AS1349/10^9+'Assumptions (Hydro)'!AR18*Model!AS1350/10^3</f>
        <v>0.04478997294</v>
      </c>
      <c r="AT1351" s="160">
        <f>'Assumptions (Hydro)'!AS17*Model!AT1349/10^9+'Assumptions (Hydro)'!AS18*Model!AT1350/10^3</f>
        <v>0.04302639586</v>
      </c>
      <c r="AU1351" s="160">
        <f>'Assumptions (Hydro)'!AT17*Model!AU1349/10^9+'Assumptions (Hydro)'!AT18*Model!AU1350/10^3</f>
        <v>0.04117492174</v>
      </c>
      <c r="AV1351" s="160">
        <f>'Assumptions (Hydro)'!AU17*Model!AV1349/10^9+'Assumptions (Hydro)'!AU18*Model!AV1350/10^3</f>
        <v>0.03923275128</v>
      </c>
      <c r="AW1351" s="160">
        <f>'Assumptions (Hydro)'!AV17*Model!AW1349/10^9+'Assumptions (Hydro)'!AV18*Model!AW1350/10^3</f>
        <v>0.03719700857</v>
      </c>
      <c r="AX1351" s="160">
        <f>'Assumptions (Hydro)'!AW17*Model!AX1349/10^9+'Assumptions (Hydro)'!AW18*Model!AX1350/10^3</f>
        <v>0.0350647392</v>
      </c>
      <c r="AY1351" s="160">
        <f>'Assumptions (Hydro)'!AX17*Model!AY1349/10^9+'Assumptions (Hydro)'!AX18*Model!AY1350/10^3</f>
        <v>0.03283290823</v>
      </c>
      <c r="AZ1351" s="160">
        <f>'Assumptions (Hydro)'!AY17*Model!AZ1349/10^9+'Assumptions (Hydro)'!AY18*Model!AZ1350/10^3</f>
        <v>0.03049839816</v>
      </c>
      <c r="BA1351" s="160">
        <f>'Assumptions (Hydro)'!AZ17*Model!BA1349/10^9+'Assumptions (Hydro)'!AZ18*Model!BA1350/10^3</f>
        <v>0.02805800686</v>
      </c>
    </row>
    <row r="1352" ht="15.75" customHeight="1">
      <c r="A1352" s="273" t="s">
        <v>36</v>
      </c>
      <c r="B1352" s="159" t="s">
        <v>351</v>
      </c>
      <c r="C1352" s="95">
        <f>C1350*'Assumptions (Hydro)'!B30/10^3</f>
        <v>0.1943017552</v>
      </c>
      <c r="D1352" s="95">
        <f>D1350*'Assumptions (Hydro)'!C30/10^3</f>
        <v>0.2249176748</v>
      </c>
      <c r="E1352" s="95">
        <f>E1350*'Assumptions (Hydro)'!D30/10^3</f>
        <v>0.2682370819</v>
      </c>
      <c r="F1352" s="95">
        <f>F1350*'Assumptions (Hydro)'!E30/10^3</f>
        <v>0.2672366335</v>
      </c>
      <c r="G1352" s="95">
        <f>G1350*'Assumptions (Hydro)'!F30/10^3</f>
        <v>0.3754341337</v>
      </c>
      <c r="H1352" s="95">
        <f>H1350*'Assumptions (Hydro)'!G30/10^3</f>
        <v>0.3731998154</v>
      </c>
      <c r="I1352" s="95">
        <f>I1350*'Assumptions (Hydro)'!H30/10^3</f>
        <v>0.1952225768</v>
      </c>
      <c r="J1352" s="95">
        <f>J1350*'Assumptions (Hydro)'!I30/10^3</f>
        <v>0.3561634795</v>
      </c>
      <c r="K1352" s="95">
        <f>K1350*'Assumptions (Hydro)'!J30/10^3</f>
        <v>0.5807002204</v>
      </c>
      <c r="L1352" s="95">
        <f>L1350*'Assumptions (Hydro)'!K30/10^3</f>
        <v>0.3845135049</v>
      </c>
      <c r="M1352" s="95">
        <f>M1350*'Assumptions (Hydro)'!L30/10^3</f>
        <v>0.3491375273</v>
      </c>
      <c r="N1352" s="95">
        <f>N1350*'Assumptions (Hydro)'!M30/10^3</f>
        <v>0.2823006908</v>
      </c>
      <c r="O1352" s="95">
        <f>O1350*'Assumptions (Hydro)'!N30/10^3</f>
        <v>0.1755770435</v>
      </c>
      <c r="P1352" s="95">
        <f>P1350*'Assumptions (Hydro)'!O30/10^3</f>
        <v>0.2504955777</v>
      </c>
      <c r="Q1352" s="95">
        <f>Q1350*'Assumptions (Hydro)'!P30/10^3</f>
        <v>0.2710205936</v>
      </c>
      <c r="R1352" s="95">
        <f>R1350*'Assumptions (Hydro)'!Q30/10^3</f>
        <v>0.273484458</v>
      </c>
      <c r="S1352" s="95">
        <f>S1350*'Assumptions (Hydro)'!R30/10^3</f>
        <v>0.2993996866</v>
      </c>
      <c r="T1352" s="95">
        <f>T1350*'Assumptions (Hydro)'!S30/10^3</f>
        <v>0.2407506068</v>
      </c>
      <c r="U1352" s="95">
        <f>U1350*'Assumptions (Hydro)'!T30/10^3</f>
        <v>0.268910046</v>
      </c>
      <c r="V1352" s="95">
        <f>V1350*'Assumptions (Hydro)'!U30/10^3</f>
        <v>0.2726379267</v>
      </c>
      <c r="W1352" s="95">
        <f>W1350*'Assumptions (Hydro)'!V30/10^3</f>
        <v>0.2843798294</v>
      </c>
      <c r="X1352" s="95">
        <f>X1350*'Assumptions (Hydro)'!W30/10^3</f>
        <v>0.2821986959</v>
      </c>
      <c r="Y1352" s="95">
        <f>Y1350*'Assumptions (Hydro)'!X30/10^3</f>
        <v>0.2804261016</v>
      </c>
      <c r="Z1352" s="95">
        <f>Z1350*'Assumptions (Hydro)'!Y30/10^3</f>
        <v>0.2805505232</v>
      </c>
      <c r="AA1352" s="95">
        <f>AA1350*'Assumptions (Hydro)'!Z30/10^3</f>
        <v>0.2813487095</v>
      </c>
      <c r="AB1352" s="95">
        <f>AB1350*'Assumptions (Hydro)'!AA30/10^3</f>
        <v>0.2846237332</v>
      </c>
      <c r="AC1352" s="95">
        <f>AC1350*'Assumptions (Hydro)'!AB30/10^3</f>
        <v>0.2844821015</v>
      </c>
      <c r="AD1352" s="95">
        <f>AD1350*'Assumptions (Hydro)'!AC30/10^3</f>
        <v>0.2852420392</v>
      </c>
      <c r="AE1352" s="95">
        <f>AE1350*'Assumptions (Hydro)'!AD30/10^3</f>
        <v>0.2853367808</v>
      </c>
      <c r="AF1352" s="95">
        <f>AF1350*'Assumptions (Hydro)'!AE30/10^3</f>
        <v>0.2855862951</v>
      </c>
      <c r="AG1352" s="95">
        <f>AG1350*'Assumptions (Hydro)'!AF30/10^3</f>
        <v>0.2857620293</v>
      </c>
      <c r="AH1352" s="95">
        <f>AH1350*'Assumptions (Hydro)'!AG30/10^3</f>
        <v>0.2862651262</v>
      </c>
      <c r="AI1352" s="95">
        <f>AI1350*'Assumptions (Hydro)'!AH30/10^3</f>
        <v>0.2854832027</v>
      </c>
      <c r="AJ1352" s="95">
        <f>AJ1350*'Assumptions (Hydro)'!AI30/10^3</f>
        <v>0.284454036</v>
      </c>
      <c r="AK1352" s="95">
        <f>AK1350*'Assumptions (Hydro)'!AJ30/10^3</f>
        <v>0.2833515307</v>
      </c>
      <c r="AL1352" s="95">
        <f>AL1350*'Assumptions (Hydro)'!AK30/10^3</f>
        <v>0.2825695556</v>
      </c>
      <c r="AM1352" s="95">
        <f>AM1350*'Assumptions (Hydro)'!AL30/10^3</f>
        <v>0.2827765411</v>
      </c>
      <c r="AN1352" s="95">
        <f>AN1350*'Assumptions (Hydro)'!AM30/10^3</f>
        <v>0.2825814171</v>
      </c>
      <c r="AO1352" s="95">
        <f>AO1350*'Assumptions (Hydro)'!AN30/10^3</f>
        <v>0.2830360229</v>
      </c>
      <c r="AP1352" s="95">
        <f>AP1350*'Assumptions (Hydro)'!AO30/10^3</f>
        <v>0.2833385976</v>
      </c>
      <c r="AQ1352" s="95">
        <f>AQ1350*'Assumptions (Hydro)'!AP30/10^3</f>
        <v>0.282975398</v>
      </c>
      <c r="AR1352" s="95">
        <f>AR1350*'Assumptions (Hydro)'!AQ30/10^3</f>
        <v>0.2822441693</v>
      </c>
      <c r="AS1352" s="95">
        <f>AS1350*'Assumptions (Hydro)'!AR30/10^3</f>
        <v>0.281236664</v>
      </c>
      <c r="AT1352" s="95">
        <f>AT1350*'Assumptions (Hydro)'!AS30/10^3</f>
        <v>0.2802986676</v>
      </c>
      <c r="AU1352" s="95">
        <f>AU1350*'Assumptions (Hydro)'!AT30/10^3</f>
        <v>0.2794635039</v>
      </c>
      <c r="AV1352" s="95">
        <f>AV1350*'Assumptions (Hydro)'!AU30/10^3</f>
        <v>0.2785007012</v>
      </c>
      <c r="AW1352" s="95">
        <f>AW1350*'Assumptions (Hydro)'!AV30/10^3</f>
        <v>0.2767918196</v>
      </c>
      <c r="AX1352" s="95">
        <f>AX1350*'Assumptions (Hydro)'!AW30/10^3</f>
        <v>0.2758126244</v>
      </c>
      <c r="AY1352" s="95">
        <f>AY1350*'Assumptions (Hydro)'!AX30/10^3</f>
        <v>0.2784374188</v>
      </c>
      <c r="AZ1352" s="95">
        <f>AZ1350*'Assumptions (Hydro)'!AY30/10^3</f>
        <v>0.2783420501</v>
      </c>
      <c r="BA1352" s="95">
        <f>BA1350*'Assumptions (Hydro)'!AZ30/10^3</f>
        <v>0.2763541771</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0.02224126909</v>
      </c>
      <c r="K1353" s="95">
        <f>K1349*'Assumptions (Hydro)'!J33*'Assumptions (Hydro)'!J32*365/10^9</f>
        <v>0.02260594898</v>
      </c>
      <c r="L1353" s="95">
        <f>L1349*'Assumptions (Hydro)'!K33*'Assumptions (Hydro)'!K32*365/10^9</f>
        <v>0.02616157785</v>
      </c>
      <c r="M1353" s="95">
        <f>M1349*'Assumptions (Hydro)'!L33*'Assumptions (Hydro)'!L32*365/10^9</f>
        <v>0.01826625835</v>
      </c>
      <c r="N1353" s="95">
        <f>N1349*'Assumptions (Hydro)'!M33*'Assumptions (Hydro)'!M32*365/10^9</f>
        <v>0.01888621415</v>
      </c>
      <c r="O1353" s="95">
        <f>O1349*'Assumptions (Hydro)'!N33*'Assumptions (Hydro)'!N32*365/10^9</f>
        <v>0.01819332237</v>
      </c>
      <c r="P1353" s="95">
        <f>P1349*'Assumptions (Hydro)'!O33*'Assumptions (Hydro)'!O32*365/10^9</f>
        <v>0.01573173315</v>
      </c>
      <c r="Q1353" s="95">
        <f>Q1349*'Assumptions (Hydro)'!P33*'Assumptions (Hydro)'!P32*365/10^9</f>
        <v>0.0174639626</v>
      </c>
      <c r="R1353" s="95">
        <f>R1349*'Assumptions (Hydro)'!Q33*'Assumptions (Hydro)'!Q32*365/10^9</f>
        <v>0.0187403422</v>
      </c>
      <c r="S1353" s="95">
        <f>S1349*'Assumptions (Hydro)'!R33*'Assumptions (Hydro)'!R32*365/10^9</f>
        <v>0.01543998924</v>
      </c>
      <c r="T1353" s="95">
        <f>T1349*'Assumptions (Hydro)'!S33*'Assumptions (Hydro)'!S32*365/10^9</f>
        <v>0.0165240737</v>
      </c>
      <c r="U1353" s="95">
        <f>U1349*'Assumptions (Hydro)'!T33*'Assumptions (Hydro)'!T32*365/10^9</f>
        <v>0.01612947666</v>
      </c>
      <c r="V1353" s="95">
        <f>V1349*'Assumptions (Hydro)'!U33*'Assumptions (Hydro)'!U32*365/10^9</f>
        <v>0.01655760156</v>
      </c>
      <c r="W1353" s="95">
        <f>W1349*'Assumptions (Hydro)'!V33*'Assumptions (Hydro)'!V32*365/10^9</f>
        <v>0.0167871384</v>
      </c>
      <c r="X1353" s="95">
        <f>X1349*'Assumptions (Hydro)'!W33*'Assumptions (Hydro)'!W32*365/10^9</f>
        <v>0.01646694084</v>
      </c>
      <c r="Y1353" s="95">
        <f>Y1349*'Assumptions (Hydro)'!X33*'Assumptions (Hydro)'!X32*365/10^9</f>
        <v>0.01616732446</v>
      </c>
      <c r="Z1353" s="95">
        <f>Z1349*'Assumptions (Hydro)'!Y33*'Assumptions (Hydro)'!Y32*365/10^9</f>
        <v>0.01597200358</v>
      </c>
      <c r="AA1353" s="95">
        <f>AA1349*'Assumptions (Hydro)'!Z33*'Assumptions (Hydro)'!Z32*365/10^9</f>
        <v>0.01580782964</v>
      </c>
      <c r="AB1353" s="95">
        <f>AB1349*'Assumptions (Hydro)'!AA33*'Assumptions (Hydro)'!AA32*365/10^9</f>
        <v>0.01577283758</v>
      </c>
      <c r="AC1353" s="95">
        <f>AC1349*'Assumptions (Hydro)'!AB33*'Assumptions (Hydro)'!AB32*365/10^9</f>
        <v>0.01553880548</v>
      </c>
      <c r="AD1353" s="95">
        <f>AD1349*'Assumptions (Hydro)'!AC33*'Assumptions (Hydro)'!AC32*365/10^9</f>
        <v>0.01534584575</v>
      </c>
      <c r="AE1353" s="95">
        <f>AE1349*'Assumptions (Hydro)'!AD33*'Assumptions (Hydro)'!AD32*365/10^9</f>
        <v>0.01510831574</v>
      </c>
      <c r="AF1353" s="95">
        <f>AF1349*'Assumptions (Hydro)'!AE33*'Assumptions (Hydro)'!AE32*365/10^9</f>
        <v>0.01487017511</v>
      </c>
      <c r="AG1353" s="95">
        <f>AG1349*'Assumptions (Hydro)'!AF33*'Assumptions (Hydro)'!AF32*365/10^9</f>
        <v>0.01461884446</v>
      </c>
      <c r="AH1353" s="95">
        <f>AH1349*'Assumptions (Hydro)'!AG33*'Assumptions (Hydro)'!AG32*365/10^9</f>
        <v>0.01437416226</v>
      </c>
      <c r="AI1353" s="95">
        <f>AI1349*'Assumptions (Hydro)'!AH33*'Assumptions (Hydro)'!AH32*365/10^9</f>
        <v>0.0140552404</v>
      </c>
      <c r="AJ1353" s="95">
        <f>AJ1349*'Assumptions (Hydro)'!AI33*'Assumptions (Hydro)'!AI32*365/10^9</f>
        <v>0.01371541524</v>
      </c>
      <c r="AK1353" s="95">
        <f>AK1349*'Assumptions (Hydro)'!AJ33*'Assumptions (Hydro)'!AJ32*365/10^9</f>
        <v>0.01336315356</v>
      </c>
      <c r="AL1353" s="95">
        <f>AL1349*'Assumptions (Hydro)'!AK33*'Assumptions (Hydro)'!AK32*365/10^9</f>
        <v>0.01301631235</v>
      </c>
      <c r="AM1353" s="95">
        <f>AM1349*'Assumptions (Hydro)'!AL33*'Assumptions (Hydro)'!AL32*365/10^9</f>
        <v>0.01270326269</v>
      </c>
      <c r="AN1353" s="95">
        <f>AN1349*'Assumptions (Hydro)'!AM33*'Assumptions (Hydro)'!AM32*365/10^9</f>
        <v>0.01235899165</v>
      </c>
      <c r="AO1353" s="95">
        <f>AO1349*'Assumptions (Hydro)'!AN33*'Assumptions (Hydro)'!AN32*365/10^9</f>
        <v>0.01202884233</v>
      </c>
      <c r="AP1353" s="95">
        <f>AP1349*'Assumptions (Hydro)'!AO33*'Assumptions (Hydro)'!AO32*365/10^9</f>
        <v>0.01167640085</v>
      </c>
      <c r="AQ1353" s="95">
        <f>AQ1349*'Assumptions (Hydro)'!AP33*'Assumptions (Hydro)'!AP32*365/10^9</f>
        <v>0.01128075645</v>
      </c>
      <c r="AR1353" s="95">
        <f>AR1349*'Assumptions (Hydro)'!AQ33*'Assumptions (Hydro)'!AQ32*365/10^9</f>
        <v>0.01085505706</v>
      </c>
      <c r="AS1353" s="95">
        <f>AS1349*'Assumptions (Hydro)'!AR33*'Assumptions (Hydro)'!AR32*365/10^9</f>
        <v>0.01040323548</v>
      </c>
      <c r="AT1353" s="95">
        <f>AT1349*'Assumptions (Hydro)'!AS33*'Assumptions (Hydro)'!AS32*365/10^9</f>
        <v>0.00993771697</v>
      </c>
      <c r="AU1353" s="95">
        <f>AU1349*'Assumptions (Hydro)'!AT33*'Assumptions (Hydro)'!AT32*365/10^9</f>
        <v>0.009458140636</v>
      </c>
      <c r="AV1353" s="95">
        <f>AV1349*'Assumptions (Hydro)'!AU33*'Assumptions (Hydro)'!AU32*365/10^9</f>
        <v>0.008955293003</v>
      </c>
      <c r="AW1353" s="95">
        <f>AW1349*'Assumptions (Hydro)'!AV33*'Assumptions (Hydro)'!AV32*365/10^9</f>
        <v>0.008409627508</v>
      </c>
      <c r="AX1353" s="95">
        <f>AX1349*'Assumptions (Hydro)'!AW33*'Assumptions (Hydro)'!AW32*365/10^9</f>
        <v>0.007865854624</v>
      </c>
      <c r="AY1353" s="95">
        <f>AY1349*'Assumptions (Hydro)'!AX33*'Assumptions (Hydro)'!AX32*365/10^9</f>
        <v>0.007394522304</v>
      </c>
      <c r="AZ1353" s="95">
        <f>AZ1349*'Assumptions (Hydro)'!AY33*'Assumptions (Hydro)'!AY32*365/10^9</f>
        <v>0.006816515846</v>
      </c>
      <c r="BA1353" s="95">
        <f>BA1349*'Assumptions (Hydro)'!AZ33*'Assumptions (Hydro)'!AZ32*365/10^9</f>
        <v>0.006164772702</v>
      </c>
    </row>
    <row r="1354" ht="15.75" customHeight="1">
      <c r="A1354" s="273" t="s">
        <v>46</v>
      </c>
      <c r="B1354" s="159" t="s">
        <v>149</v>
      </c>
      <c r="C1354" s="172">
        <f t="array" ref="C1354:V1354">transpose('Assumptions (Hydro)'!V108:V127)</f>
        <v>0</v>
      </c>
      <c r="D1354" s="172">
        <v>0.0</v>
      </c>
      <c r="E1354" s="172">
        <v>0.0</v>
      </c>
      <c r="F1354" s="172">
        <v>0.0</v>
      </c>
      <c r="G1354" s="172">
        <v>0.0</v>
      </c>
      <c r="H1354" s="172">
        <v>0.0</v>
      </c>
      <c r="I1354" s="172">
        <v>4.3</v>
      </c>
      <c r="J1354" s="172">
        <v>7.8</v>
      </c>
      <c r="K1354" s="172">
        <v>0.0</v>
      </c>
      <c r="L1354" s="172">
        <v>0.0</v>
      </c>
      <c r="M1354" s="172">
        <v>0.0</v>
      </c>
      <c r="N1354" s="172">
        <v>0.0</v>
      </c>
      <c r="O1354" s="172">
        <v>0.0</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v>
      </c>
      <c r="D1356" s="177">
        <f t="shared" si="56"/>
        <v>0</v>
      </c>
      <c r="E1356" s="177">
        <f t="shared" si="56"/>
        <v>0</v>
      </c>
      <c r="F1356" s="177">
        <f t="shared" si="56"/>
        <v>0.002909025703</v>
      </c>
      <c r="G1356" s="177">
        <f t="shared" si="56"/>
        <v>0.008185863025</v>
      </c>
      <c r="H1356" s="177">
        <f t="shared" si="56"/>
        <v>0.008324947664</v>
      </c>
      <c r="I1356" s="177">
        <f t="shared" si="56"/>
        <v>0.00553086135</v>
      </c>
      <c r="J1356" s="177">
        <f t="shared" si="56"/>
        <v>0</v>
      </c>
      <c r="K1356" s="177">
        <f t="shared" si="56"/>
        <v>0</v>
      </c>
      <c r="L1356" s="177">
        <f t="shared" si="56"/>
        <v>0</v>
      </c>
      <c r="M1356" s="177">
        <f t="shared" si="56"/>
        <v>0</v>
      </c>
      <c r="N1356" s="177">
        <f t="shared" si="56"/>
        <v>0</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0.002909025703</v>
      </c>
      <c r="G1363" s="177">
        <f>IF($I$1354&gt;0,'Assumptions (Hydro)'!$V$13*Model!$I$1354*'Assumptions (Hydro)'!F$2/10^9,0)</f>
        <v>0.002909025703</v>
      </c>
      <c r="H1363" s="177">
        <f>IF($I$1354&gt;0,'Assumptions (Hydro)'!$V$13*Model!$I$1354*'Assumptions (Hydro)'!G$2/10^9,0)</f>
        <v>0.002958452476</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0.005276837322</v>
      </c>
      <c r="H1364" s="177">
        <f>IF($J$1354&gt;0,'Assumptions (Hydro)'!$V$13*Model!$J$1354*'Assumptions (Hydro)'!G$2/10^9,0)</f>
        <v>0.005366495188</v>
      </c>
      <c r="I1364" s="177">
        <f>IF($J$1354&gt;0,'Assumptions (Hydro)'!$V$13*Model!$J$1354*'Assumptions (Hydro)'!H$2/10^9,0)</f>
        <v>0.00553086135</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v>
      </c>
      <c r="D1408" s="279">
        <f>'Assumptions (Hydro)'!$V$4*Model!D1356</f>
        <v>0</v>
      </c>
      <c r="E1408" s="279">
        <f>'Assumptions (Hydro)'!$V$4*Model!E1356</f>
        <v>0</v>
      </c>
      <c r="F1408" s="279">
        <f>'Assumptions (Hydro)'!$V$4*Model!F1356</f>
        <v>0.001745415422</v>
      </c>
      <c r="G1408" s="279">
        <f>'Assumptions (Hydro)'!$V$4*Model!G1356</f>
        <v>0.004911517815</v>
      </c>
      <c r="H1408" s="279">
        <f>'Assumptions (Hydro)'!$V$4*Model!H1356</f>
        <v>0.004994968598</v>
      </c>
      <c r="I1408" s="279">
        <f>'Assumptions (Hydro)'!$V$4*Model!I1356</f>
        <v>0.00331851681</v>
      </c>
      <c r="J1408" s="279">
        <f>'Assumptions (Hydro)'!$V$4*Model!J1356</f>
        <v>0</v>
      </c>
      <c r="K1408" s="279">
        <f>'Assumptions (Hydro)'!$V$4*Model!K1356</f>
        <v>0</v>
      </c>
      <c r="L1408" s="279">
        <f>'Assumptions (Hydro)'!$V$4*Model!L1356</f>
        <v>0</v>
      </c>
      <c r="M1408" s="279">
        <f>'Assumptions (Hydro)'!$V$4*Model!M1356</f>
        <v>0</v>
      </c>
      <c r="N1408" s="279">
        <f>'Assumptions (Hydro)'!$V$4*Model!N1356</f>
        <v>0</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v>
      </c>
      <c r="D1409" s="176">
        <f>'Assumptions (Hydro)'!$V$5*Model!D1356</f>
        <v>0</v>
      </c>
      <c r="E1409" s="176">
        <f>'Assumptions (Hydro)'!$V$5*Model!E1356</f>
        <v>0</v>
      </c>
      <c r="F1409" s="176">
        <f>'Assumptions (Hydro)'!$V$5*Model!F1356</f>
        <v>0.001163610281</v>
      </c>
      <c r="G1409" s="176">
        <f>'Assumptions (Hydro)'!$V$5*Model!G1356</f>
        <v>0.00327434521</v>
      </c>
      <c r="H1409" s="176">
        <f>'Assumptions (Hydro)'!$V$5*Model!H1356</f>
        <v>0.003329979066</v>
      </c>
      <c r="I1409" s="176">
        <f>'Assumptions (Hydro)'!$V$5*Model!I1356</f>
        <v>0.00221234454</v>
      </c>
      <c r="J1409" s="176">
        <f>'Assumptions (Hydro)'!$V$5*Model!J1356</f>
        <v>0</v>
      </c>
      <c r="K1409" s="176">
        <f>'Assumptions (Hydro)'!$V$5*Model!K1356</f>
        <v>0</v>
      </c>
      <c r="L1409" s="176">
        <f>'Assumptions (Hydro)'!$V$5*Model!L1356</f>
        <v>0</v>
      </c>
      <c r="M1409" s="176">
        <f>'Assumptions (Hydro)'!$V$5*Model!M1356</f>
        <v>0</v>
      </c>
      <c r="N1409" s="176">
        <f>'Assumptions (Hydro)'!$V$5*Model!N1356</f>
        <v>0</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v>
      </c>
      <c r="E1410" s="177">
        <f t="array" ref="E1410">SUM(IF(ISERROR(E1411:E1461),"",E1411:E1461))</f>
        <v>0</v>
      </c>
      <c r="F1410" s="177">
        <f t="array" ref="F1410">SUM(IF(ISERROR(F1411:F1461),"",F1411:F1461))</f>
        <v>0</v>
      </c>
      <c r="G1410" s="177">
        <f t="array" ref="G1410">SUM(IF(ISERROR(G1411:G1461),"",G1411:G1461))</f>
        <v>0</v>
      </c>
      <c r="H1410" s="177">
        <f t="array" ref="H1410">SUM(IF(ISERROR(H1411:H1461),"",H1411:H1461))</f>
        <v>0</v>
      </c>
      <c r="I1410" s="177">
        <f t="array" ref="I1410">SUM(IF(ISERROR(I1411:I1461),"",I1411:I1461))</f>
        <v>-0.0002486618817</v>
      </c>
      <c r="J1410" s="177">
        <f t="array" ref="J1410">SUM(IF(ISERROR(J1411:J1461),"",J1411:J1461))</f>
        <v>-0.0007187315904</v>
      </c>
      <c r="K1410" s="177">
        <f t="array" ref="K1410">SUM(IF(ISERROR(K1411:K1461),"",K1411:K1461))</f>
        <v>-0.000752871341</v>
      </c>
      <c r="L1410" s="177">
        <f t="array" ref="L1410">SUM(IF(ISERROR(L1411:L1461),"",L1411:L1461))</f>
        <v>-0.0007886327297</v>
      </c>
      <c r="M1410" s="177">
        <f t="array" ref="M1410">SUM(IF(ISERROR(M1411:M1461),"",M1411:M1461))</f>
        <v>-0.0008260927843</v>
      </c>
      <c r="N1410" s="177">
        <f t="array" ref="N1410">SUM(IF(ISERROR(N1411:N1461),"",N1411:N1461))</f>
        <v>-0.0008653321916</v>
      </c>
      <c r="O1410" s="177">
        <f t="array" ref="O1410">SUM(IF(ISERROR(O1411:O1461),"",O1411:O1461))</f>
        <v>-0.0009064354707</v>
      </c>
      <c r="P1410" s="177">
        <f t="array" ref="P1410">SUM(IF(ISERROR(P1411:P1461),"",P1411:P1461))</f>
        <v>-0.0009494911555</v>
      </c>
      <c r="Q1410" s="177">
        <f t="array" ref="Q1410">SUM(IF(ISERROR(Q1411:Q1461),"",Q1411:Q1461))</f>
        <v>-0.0009945919854</v>
      </c>
      <c r="R1410" s="177">
        <f t="array" ref="R1410">SUM(IF(ISERROR(R1411:R1461),"",R1411:R1461))</f>
        <v>-0.001041835105</v>
      </c>
      <c r="S1410" s="177">
        <f t="array" ref="S1410">SUM(IF(ISERROR(S1411:S1461),"",S1411:S1461))</f>
        <v>-0.001091322272</v>
      </c>
      <c r="T1410" s="177">
        <f t="array" ref="T1410">SUM(IF(ISERROR(T1411:T1461),"",T1411:T1461))</f>
        <v>-0.00114316008</v>
      </c>
      <c r="U1410" s="177">
        <f t="array" ref="U1410">SUM(IF(ISERROR(U1411:U1461),"",U1411:U1461))</f>
        <v>-0.001197460184</v>
      </c>
      <c r="V1410" s="177">
        <f t="array" ref="V1410">SUM(IF(ISERROR(V1411:V1461),"",V1411:V1461))</f>
        <v>-0.001254339543</v>
      </c>
      <c r="W1410" s="177">
        <f t="array" ref="W1410">SUM(IF(ISERROR(W1411:W1461),"",W1411:W1461))</f>
        <v>-0.001313920671</v>
      </c>
      <c r="X1410" s="177">
        <f t="array" ref="X1410">SUM(IF(ISERROR(X1411:X1461),"",X1411:X1461))</f>
        <v>-0.0008775396605</v>
      </c>
      <c r="Y1410" s="177">
        <f t="array" ref="Y1410">SUM(IF(ISERROR(Y1411:Y1461),"",Y1411:Y1461))</f>
        <v>0</v>
      </c>
      <c r="Z1410" s="177">
        <f t="array" ref="Z1410">SUM(IF(ISERROR(Z1411:Z1461),"",Z1411:Z1461))</f>
        <v>0</v>
      </c>
      <c r="AA1410" s="177">
        <f t="array" ref="AA1410">SUM(IF(ISERROR(AA1411:AA1461),"",AA1411:AA1461))</f>
        <v>0</v>
      </c>
      <c r="AB1410" s="177">
        <f t="array" ref="AB1410">SUM(IF(ISERROR(AB1411:AB1461),"",AB1411:AB1461))</f>
        <v>0</v>
      </c>
      <c r="AC1410" s="177">
        <f t="array" ref="AC1410">SUM(IF(ISERROR(AC1411:AC1461),"",AC1411:AC1461))</f>
        <v>0</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-0.0002486618817</v>
      </c>
      <c r="J1417" s="160">
        <f>IF($I$1354&gt;0,PPMT('Assumptions (Hydro)'!$V$6,Model!X$1,'Assumptions (Hydro)'!$V$9,'Assumptions (Hydro)'!$V$4*Model!$I$1354*AVERAGE('Assumptions (Hydro)'!$E$2:$G$2)/10^9),0)</f>
        <v>-0.0002604733211</v>
      </c>
      <c r="K1417" s="160">
        <f>IF($I$1354&gt;0,PPMT('Assumptions (Hydro)'!$V$6,Model!Y$1,'Assumptions (Hydro)'!$V$9,'Assumptions (Hydro)'!$V$4*Model!$I$1354*AVERAGE('Assumptions (Hydro)'!$E$2:$G$2)/10^9),0)</f>
        <v>-0.0002728458038</v>
      </c>
      <c r="L1417" s="160">
        <f>IF($I$1354&gt;0,PPMT('Assumptions (Hydro)'!$V$6,Model!Z$1,'Assumptions (Hydro)'!$V$9,'Assumptions (Hydro)'!$V$4*Model!$I$1354*AVERAGE('Assumptions (Hydro)'!$E$2:$G$2)/10^9),0)</f>
        <v>-0.0002858059795</v>
      </c>
      <c r="M1417" s="160">
        <f>IF($I$1354&gt;0,PPMT('Assumptions (Hydro)'!$V$6,Model!AA$1,'Assumptions (Hydro)'!$V$9,'Assumptions (Hydro)'!$V$4*Model!$I$1354*AVERAGE('Assumptions (Hydro)'!$E$2:$G$2)/10^9),0)</f>
        <v>-0.0002993817635</v>
      </c>
      <c r="N1417" s="160">
        <f>IF($I$1354&gt;0,PPMT('Assumptions (Hydro)'!$V$6,Model!AB$1,'Assumptions (Hydro)'!$V$9,'Assumptions (Hydro)'!$V$4*Model!$I$1354*AVERAGE('Assumptions (Hydro)'!$E$2:$G$2)/10^9),0)</f>
        <v>-0.0003136023973</v>
      </c>
      <c r="O1417" s="160">
        <f>IF($I$1354&gt;0,PPMT('Assumptions (Hydro)'!$V$6,Model!AC$1,'Assumptions (Hydro)'!$V$9,'Assumptions (Hydro)'!$V$4*Model!$I$1354*AVERAGE('Assumptions (Hydro)'!$E$2:$G$2)/10^9),0)</f>
        <v>-0.0003284985112</v>
      </c>
      <c r="P1417" s="160">
        <f>IF($I$1354&gt;0,PPMT('Assumptions (Hydro)'!$V$6,Model!AD$1,'Assumptions (Hydro)'!$V$9,'Assumptions (Hydro)'!$V$4*Model!$I$1354*AVERAGE('Assumptions (Hydro)'!$E$2:$G$2)/10^9),0)</f>
        <v>-0.0003441021904</v>
      </c>
      <c r="Q1417" s="160">
        <f>IF($I$1354&gt;0,PPMT('Assumptions (Hydro)'!$V$6,Model!AE$1,'Assumptions (Hydro)'!$V$9,'Assumptions (Hydro)'!$V$4*Model!$I$1354*AVERAGE('Assumptions (Hydro)'!$E$2:$G$2)/10^9),0)</f>
        <v>-0.0003604470445</v>
      </c>
      <c r="R1417" s="160">
        <f>IF($I$1354&gt;0,PPMT('Assumptions (Hydro)'!$V$6,Model!AF$1,'Assumptions (Hydro)'!$V$9,'Assumptions (Hydro)'!$V$4*Model!$I$1354*AVERAGE('Assumptions (Hydro)'!$E$2:$G$2)/10^9),0)</f>
        <v>-0.0003775682791</v>
      </c>
      <c r="S1417" s="160">
        <f>IF($I$1354&gt;0,PPMT('Assumptions (Hydro)'!$V$6,Model!AG$1,'Assumptions (Hydro)'!$V$9,'Assumptions (Hydro)'!$V$4*Model!$I$1354*AVERAGE('Assumptions (Hydro)'!$E$2:$G$2)/10^9),0)</f>
        <v>-0.0003955027724</v>
      </c>
      <c r="T1417" s="160">
        <f>IF($I$1354&gt;0,PPMT('Assumptions (Hydro)'!$V$6,Model!AH$1,'Assumptions (Hydro)'!$V$9,'Assumptions (Hydro)'!$V$4*Model!$I$1354*AVERAGE('Assumptions (Hydro)'!$E$2:$G$2)/10^9),0)</f>
        <v>-0.000414289154</v>
      </c>
      <c r="U1417" s="160">
        <f>IF($I$1354&gt;0,PPMT('Assumptions (Hydro)'!$V$6,Model!AI$1,'Assumptions (Hydro)'!$V$9,'Assumptions (Hydro)'!$V$4*Model!$I$1354*AVERAGE('Assumptions (Hydro)'!$E$2:$G$2)/10^9),0)</f>
        <v>-0.0004339678889</v>
      </c>
      <c r="V1417" s="160">
        <f>IF($I$1354&gt;0,PPMT('Assumptions (Hydro)'!$V$6,Model!AJ$1,'Assumptions (Hydro)'!$V$9,'Assumptions (Hydro)'!$V$4*Model!$I$1354*AVERAGE('Assumptions (Hydro)'!$E$2:$G$2)/10^9),0)</f>
        <v>-0.0004545813636</v>
      </c>
      <c r="W1417" s="160">
        <f>IF($I$1354&gt;0,PPMT('Assumptions (Hydro)'!$V$6,Model!AK$1,'Assumptions (Hydro)'!$V$9,'Assumptions (Hydro)'!$V$4*Model!$I$1354*AVERAGE('Assumptions (Hydro)'!$E$2:$G$2)/10^9),0)</f>
        <v>-0.0004761739783</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-0.0004582582694</v>
      </c>
      <c r="K1418" s="160">
        <f>IF($J$1354&gt;0,PPMT('Assumptions (Hydro)'!$V$6,Model!X$1,'Assumptions (Hydro)'!$V$9,'Assumptions (Hydro)'!$V$4*Model!$J$1354*AVERAGE('Assumptions (Hydro)'!$F$2:$H$2)/10^9),0)</f>
        <v>-0.0004800255372</v>
      </c>
      <c r="L1418" s="160">
        <f>IF($J$1354&gt;0,PPMT('Assumptions (Hydro)'!$V$6,Model!Y$1,'Assumptions (Hydro)'!$V$9,'Assumptions (Hydro)'!$V$4*Model!$J$1354*AVERAGE('Assumptions (Hydro)'!$F$2:$H$2)/10^9),0)</f>
        <v>-0.0005028267502</v>
      </c>
      <c r="M1418" s="160">
        <f>IF($J$1354&gt;0,PPMT('Assumptions (Hydro)'!$V$6,Model!Z$1,'Assumptions (Hydro)'!$V$9,'Assumptions (Hydro)'!$V$4*Model!$J$1354*AVERAGE('Assumptions (Hydro)'!$F$2:$H$2)/10^9),0)</f>
        <v>-0.0005267110208</v>
      </c>
      <c r="N1418" s="160">
        <f>IF($J$1354&gt;0,PPMT('Assumptions (Hydro)'!$V$6,Model!AA$1,'Assumptions (Hydro)'!$V$9,'Assumptions (Hydro)'!$V$4*Model!$J$1354*AVERAGE('Assumptions (Hydro)'!$F$2:$H$2)/10^9),0)</f>
        <v>-0.0005517297943</v>
      </c>
      <c r="O1418" s="160">
        <f>IF($J$1354&gt;0,PPMT('Assumptions (Hydro)'!$V$6,Model!AB$1,'Assumptions (Hydro)'!$V$9,'Assumptions (Hydro)'!$V$4*Model!$J$1354*AVERAGE('Assumptions (Hydro)'!$F$2:$H$2)/10^9),0)</f>
        <v>-0.0005779369595</v>
      </c>
      <c r="P1418" s="160">
        <f>IF($J$1354&gt;0,PPMT('Assumptions (Hydro)'!$V$6,Model!AC$1,'Assumptions (Hydro)'!$V$9,'Assumptions (Hydro)'!$V$4*Model!$J$1354*AVERAGE('Assumptions (Hydro)'!$F$2:$H$2)/10^9),0)</f>
        <v>-0.0006053889651</v>
      </c>
      <c r="Q1418" s="160">
        <f>IF($J$1354&gt;0,PPMT('Assumptions (Hydro)'!$V$6,Model!AD$1,'Assumptions (Hydro)'!$V$9,'Assumptions (Hydro)'!$V$4*Model!$J$1354*AVERAGE('Assumptions (Hydro)'!$F$2:$H$2)/10^9),0)</f>
        <v>-0.0006341449409</v>
      </c>
      <c r="R1418" s="160">
        <f>IF($J$1354&gt;0,PPMT('Assumptions (Hydro)'!$V$6,Model!AE$1,'Assumptions (Hydro)'!$V$9,'Assumptions (Hydro)'!$V$4*Model!$J$1354*AVERAGE('Assumptions (Hydro)'!$F$2:$H$2)/10^9),0)</f>
        <v>-0.0006642668256</v>
      </c>
      <c r="S1418" s="160">
        <f>IF($J$1354&gt;0,PPMT('Assumptions (Hydro)'!$V$6,Model!AF$1,'Assumptions (Hydro)'!$V$9,'Assumptions (Hydro)'!$V$4*Model!$J$1354*AVERAGE('Assumptions (Hydro)'!$F$2:$H$2)/10^9),0)</f>
        <v>-0.0006958194999</v>
      </c>
      <c r="T1418" s="160">
        <f>IF($J$1354&gt;0,PPMT('Assumptions (Hydro)'!$V$6,Model!AG$1,'Assumptions (Hydro)'!$V$9,'Assumptions (Hydro)'!$V$4*Model!$J$1354*AVERAGE('Assumptions (Hydro)'!$F$2:$H$2)/10^9),0)</f>
        <v>-0.0007288709261</v>
      </c>
      <c r="U1418" s="160">
        <f>IF($J$1354&gt;0,PPMT('Assumptions (Hydro)'!$V$6,Model!AH$1,'Assumptions (Hydro)'!$V$9,'Assumptions (Hydro)'!$V$4*Model!$J$1354*AVERAGE('Assumptions (Hydro)'!$F$2:$H$2)/10^9),0)</f>
        <v>-0.0007634922951</v>
      </c>
      <c r="V1418" s="160">
        <f>IF($J$1354&gt;0,PPMT('Assumptions (Hydro)'!$V$6,Model!AI$1,'Assumptions (Hydro)'!$V$9,'Assumptions (Hydro)'!$V$4*Model!$J$1354*AVERAGE('Assumptions (Hydro)'!$F$2:$H$2)/10^9),0)</f>
        <v>-0.0007997581791</v>
      </c>
      <c r="W1418" s="160">
        <f>IF($J$1354&gt;0,PPMT('Assumptions (Hydro)'!$V$6,Model!AJ$1,'Assumptions (Hydro)'!$V$9,'Assumptions (Hydro)'!$V$4*Model!$J$1354*AVERAGE('Assumptions (Hydro)'!$F$2:$H$2)/10^9),0)</f>
        <v>-0.0008377466926</v>
      </c>
      <c r="X1418" s="160">
        <f>IF($J$1354&gt;0,PPMT('Assumptions (Hydro)'!$V$6,Model!AK$1,'Assumptions (Hydro)'!$V$9,'Assumptions (Hydro)'!$V$4*Model!$J$1354*AVERAGE('Assumptions (Hydro)'!$F$2:$H$2)/10^9),0)</f>
        <v>-0.0008775396605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v>
      </c>
      <c r="E1462" s="177">
        <f t="array" ref="E1462">SUM(IF(ISERROR(E1463:E1513),"",E1463:E1513))</f>
        <v>0</v>
      </c>
      <c r="F1462" s="177">
        <f t="array" ref="F1462">SUM(IF(ISERROR(F1463:F1513),"",F1463:F1513))</f>
        <v>0</v>
      </c>
      <c r="G1462" s="177">
        <f t="array" ref="G1462">SUM(IF(ISERROR(G1463:G1513),"",G1463:G1513))</f>
        <v>0</v>
      </c>
      <c r="H1462" s="177">
        <f t="array" ref="H1462">SUM(IF(ISERROR(H1463:H1513),"",H1463:H1513))</f>
        <v>0</v>
      </c>
      <c r="I1462" s="177">
        <f t="array" ref="I1462">SUM(IF(ISERROR(I1463:I1513),"",I1463:I1513))</f>
        <v>-0.0002501303606</v>
      </c>
      <c r="J1462" s="177">
        <f t="array" ref="J1462">SUM(IF(ISERROR(J1463:J1513),"",J1463:J1513))</f>
        <v>-0.0006992834463</v>
      </c>
      <c r="K1462" s="177">
        <f t="array" ref="K1462">SUM(IF(ISERROR(K1463:K1513),"",K1463:K1513))</f>
        <v>-0.0006651436957</v>
      </c>
      <c r="L1462" s="177">
        <f t="array" ref="L1462">SUM(IF(ISERROR(L1463:L1513),"",L1463:L1513))</f>
        <v>-0.000629382307</v>
      </c>
      <c r="M1462" s="177">
        <f t="array" ref="M1462">SUM(IF(ISERROR(M1463:M1513),"",M1463:M1513))</f>
        <v>-0.0005919222524</v>
      </c>
      <c r="N1462" s="177">
        <f t="array" ref="N1462">SUM(IF(ISERROR(N1463:N1513),"",N1463:N1513))</f>
        <v>-0.0005526828451</v>
      </c>
      <c r="O1462" s="177">
        <f t="array" ref="O1462">SUM(IF(ISERROR(O1463:O1513),"",O1463:O1513))</f>
        <v>-0.000511579566</v>
      </c>
      <c r="P1462" s="177">
        <f t="array" ref="P1462">SUM(IF(ISERROR(P1463:P1513),"",P1463:P1513))</f>
        <v>-0.0004685238812</v>
      </c>
      <c r="Q1462" s="177">
        <f t="array" ref="Q1462">SUM(IF(ISERROR(Q1463:Q1513),"",Q1463:Q1513))</f>
        <v>-0.0004234230513</v>
      </c>
      <c r="R1462" s="177">
        <f t="array" ref="R1462">SUM(IF(ISERROR(R1463:R1513),"",R1463:R1513))</f>
        <v>-0.000376179932</v>
      </c>
      <c r="S1462" s="177">
        <f t="array" ref="S1462">SUM(IF(ISERROR(S1463:S1513),"",S1463:S1513))</f>
        <v>-0.0003266927645</v>
      </c>
      <c r="T1462" s="177">
        <f t="array" ref="T1462">SUM(IF(ISERROR(T1463:T1513),"",T1463:T1513))</f>
        <v>-0.0002748549566</v>
      </c>
      <c r="U1462" s="177">
        <f t="array" ref="U1462">SUM(IF(ISERROR(U1463:U1513),"",U1463:U1513))</f>
        <v>-0.0002205548528</v>
      </c>
      <c r="V1462" s="177">
        <f t="array" ref="V1462">SUM(IF(ISERROR(V1463:V1513),"",V1463:V1513))</f>
        <v>-0.000163675494</v>
      </c>
      <c r="W1462" s="177">
        <f t="array" ref="W1462">SUM(IF(ISERROR(W1463:W1513),"",W1463:W1513))</f>
        <v>-0.0001040943657</v>
      </c>
      <c r="X1462" s="177">
        <f t="array" ref="X1462">SUM(IF(ISERROR(X1463:X1513),"",X1463:X1513))</f>
        <v>-0.00004168313387</v>
      </c>
      <c r="Y1462" s="177">
        <f t="array" ref="Y1462">SUM(IF(ISERROR(Y1463:Y1513),"",Y1463:Y1513))</f>
        <v>0</v>
      </c>
      <c r="Z1462" s="177">
        <f t="array" ref="Z1462">SUM(IF(ISERROR(Z1463:Z1513),"",Z1463:Z1513))</f>
        <v>0</v>
      </c>
      <c r="AA1462" s="177">
        <f t="array" ref="AA1462">SUM(IF(ISERROR(AA1463:AA1513),"",AA1463:AA1513))</f>
        <v>0</v>
      </c>
      <c r="AB1462" s="177">
        <f t="array" ref="AB1462">SUM(IF(ISERROR(AB1463:AB1513),"",AB1463:AB1513))</f>
        <v>0</v>
      </c>
      <c r="AC1462" s="177">
        <f t="array" ref="AC1462">SUM(IF(ISERROR(AC1463:AC1513),"",AC1463:AC1513))</f>
        <v>0</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-0.0002501303606</v>
      </c>
      <c r="J1469" s="160">
        <f>IF($I$1354&gt;0,IPMT('Assumptions (Hydro)'!$V$6,Model!X$1,'Assumptions (Hydro)'!$V$9,'Assumptions (Hydro)'!$V$4*Model!$I$1354*AVERAGE('Assumptions (Hydro)'!$E$2:$G$2)/10^9),0)</f>
        <v>-0.0002383189213</v>
      </c>
      <c r="K1469" s="160">
        <f>IF($I$1354&gt;0,IPMT('Assumptions (Hydro)'!$V$6,Model!Y$1,'Assumptions (Hydro)'!$V$9,'Assumptions (Hydro)'!$V$4*Model!$I$1354*AVERAGE('Assumptions (Hydro)'!$E$2:$G$2)/10^9),0)</f>
        <v>-0.0002259464385</v>
      </c>
      <c r="L1469" s="160">
        <f>IF($I$1354&gt;0,IPMT('Assumptions (Hydro)'!$V$6,Model!Z$1,'Assumptions (Hydro)'!$V$9,'Assumptions (Hydro)'!$V$4*Model!$I$1354*AVERAGE('Assumptions (Hydro)'!$E$2:$G$2)/10^9),0)</f>
        <v>-0.0002129862628</v>
      </c>
      <c r="M1469" s="160">
        <f>IF($I$1354&gt;0,IPMT('Assumptions (Hydro)'!$V$6,Model!AA$1,'Assumptions (Hydro)'!$V$9,'Assumptions (Hydro)'!$V$4*Model!$I$1354*AVERAGE('Assumptions (Hydro)'!$E$2:$G$2)/10^9),0)</f>
        <v>-0.0001994104788</v>
      </c>
      <c r="N1469" s="160">
        <f>IF($I$1354&gt;0,IPMT('Assumptions (Hydro)'!$V$6,Model!AB$1,'Assumptions (Hydro)'!$V$9,'Assumptions (Hydro)'!$V$4*Model!$I$1354*AVERAGE('Assumptions (Hydro)'!$E$2:$G$2)/10^9),0)</f>
        <v>-0.000185189845</v>
      </c>
      <c r="O1469" s="160">
        <f>IF($I$1354&gt;0,IPMT('Assumptions (Hydro)'!$V$6,Model!AC$1,'Assumptions (Hydro)'!$V$9,'Assumptions (Hydro)'!$V$4*Model!$I$1354*AVERAGE('Assumptions (Hydro)'!$E$2:$G$2)/10^9),0)</f>
        <v>-0.0001702937312</v>
      </c>
      <c r="P1469" s="160">
        <f>IF($I$1354&gt;0,IPMT('Assumptions (Hydro)'!$V$6,Model!AD$1,'Assumptions (Hydro)'!$V$9,'Assumptions (Hydro)'!$V$4*Model!$I$1354*AVERAGE('Assumptions (Hydro)'!$E$2:$G$2)/10^9),0)</f>
        <v>-0.0001546900519</v>
      </c>
      <c r="Q1469" s="160">
        <f>IF($I$1354&gt;0,IPMT('Assumptions (Hydro)'!$V$6,Model!AE$1,'Assumptions (Hydro)'!$V$9,'Assumptions (Hydro)'!$V$4*Model!$I$1354*AVERAGE('Assumptions (Hydro)'!$E$2:$G$2)/10^9),0)</f>
        <v>-0.0001383451978</v>
      </c>
      <c r="R1469" s="160">
        <f>IF($I$1354&gt;0,IPMT('Assumptions (Hydro)'!$V$6,Model!AF$1,'Assumptions (Hydro)'!$V$9,'Assumptions (Hydro)'!$V$4*Model!$I$1354*AVERAGE('Assumptions (Hydro)'!$E$2:$G$2)/10^9),0)</f>
        <v>-0.0001212239632</v>
      </c>
      <c r="S1469" s="160">
        <f>IF($I$1354&gt;0,IPMT('Assumptions (Hydro)'!$V$6,Model!AG$1,'Assumptions (Hydro)'!$V$9,'Assumptions (Hydro)'!$V$4*Model!$I$1354*AVERAGE('Assumptions (Hydro)'!$E$2:$G$2)/10^9),0)</f>
        <v>-0.00010328947</v>
      </c>
      <c r="T1469" s="160">
        <f>IF($I$1354&gt;0,IPMT('Assumptions (Hydro)'!$V$6,Model!AH$1,'Assumptions (Hydro)'!$V$9,'Assumptions (Hydro)'!$V$4*Model!$I$1354*AVERAGE('Assumptions (Hydro)'!$E$2:$G$2)/10^9),0)</f>
        <v>-0.00008450308828</v>
      </c>
      <c r="U1469" s="160">
        <f>IF($I$1354&gt;0,IPMT('Assumptions (Hydro)'!$V$6,Model!AI$1,'Assumptions (Hydro)'!$V$9,'Assumptions (Hydro)'!$V$4*Model!$I$1354*AVERAGE('Assumptions (Hydro)'!$E$2:$G$2)/10^9),0)</f>
        <v>-0.00006482435346</v>
      </c>
      <c r="V1469" s="160">
        <f>IF($I$1354&gt;0,IPMT('Assumptions (Hydro)'!$V$6,Model!AJ$1,'Assumptions (Hydro)'!$V$9,'Assumptions (Hydro)'!$V$4*Model!$I$1354*AVERAGE('Assumptions (Hydro)'!$E$2:$G$2)/10^9),0)</f>
        <v>-0.00004421087874</v>
      </c>
      <c r="W1469" s="160">
        <f>IF($I$1354&gt;0,IPMT('Assumptions (Hydro)'!$V$6,Model!AK$1,'Assumptions (Hydro)'!$V$9,'Assumptions (Hydro)'!$V$4*Model!$I$1354*AVERAGE('Assumptions (Hydro)'!$E$2:$G$2)/10^9),0)</f>
        <v>-0.00002261826397</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-0.000460964525</v>
      </c>
      <c r="K1470" s="160">
        <f>IF($J$1354&gt;0,IPMT('Assumptions (Hydro)'!$V$6,Model!X$1,'Assumptions (Hydro)'!$V$9,'Assumptions (Hydro)'!$V$4*Model!$J$1354*AVERAGE('Assumptions (Hydro)'!$F$2:$H$2)/10^9),0)</f>
        <v>-0.0004391972572</v>
      </c>
      <c r="L1470" s="160">
        <f>IF($J$1354&gt;0,IPMT('Assumptions (Hydro)'!$V$6,Model!Y$1,'Assumptions (Hydro)'!$V$9,'Assumptions (Hydro)'!$V$4*Model!$J$1354*AVERAGE('Assumptions (Hydro)'!$F$2:$H$2)/10^9),0)</f>
        <v>-0.0004163960442</v>
      </c>
      <c r="M1470" s="160">
        <f>IF($J$1354&gt;0,IPMT('Assumptions (Hydro)'!$V$6,Model!Z$1,'Assumptions (Hydro)'!$V$9,'Assumptions (Hydro)'!$V$4*Model!$J$1354*AVERAGE('Assumptions (Hydro)'!$F$2:$H$2)/10^9),0)</f>
        <v>-0.0003925117736</v>
      </c>
      <c r="N1470" s="160">
        <f>IF($J$1354&gt;0,IPMT('Assumptions (Hydro)'!$V$6,Model!AA$1,'Assumptions (Hydro)'!$V$9,'Assumptions (Hydro)'!$V$4*Model!$J$1354*AVERAGE('Assumptions (Hydro)'!$F$2:$H$2)/10^9),0)</f>
        <v>-0.0003674930001</v>
      </c>
      <c r="O1470" s="160">
        <f>IF($J$1354&gt;0,IPMT('Assumptions (Hydro)'!$V$6,Model!AB$1,'Assumptions (Hydro)'!$V$9,'Assumptions (Hydro)'!$V$4*Model!$J$1354*AVERAGE('Assumptions (Hydro)'!$F$2:$H$2)/10^9),0)</f>
        <v>-0.0003412858349</v>
      </c>
      <c r="P1470" s="160">
        <f>IF($J$1354&gt;0,IPMT('Assumptions (Hydro)'!$V$6,Model!AC$1,'Assumptions (Hydro)'!$V$9,'Assumptions (Hydro)'!$V$4*Model!$J$1354*AVERAGE('Assumptions (Hydro)'!$F$2:$H$2)/10^9),0)</f>
        <v>-0.0003138338293</v>
      </c>
      <c r="Q1470" s="160">
        <f>IF($J$1354&gt;0,IPMT('Assumptions (Hydro)'!$V$6,Model!AD$1,'Assumptions (Hydro)'!$V$9,'Assumptions (Hydro)'!$V$4*Model!$J$1354*AVERAGE('Assumptions (Hydro)'!$F$2:$H$2)/10^9),0)</f>
        <v>-0.0002850778534</v>
      </c>
      <c r="R1470" s="160">
        <f>IF($J$1354&gt;0,IPMT('Assumptions (Hydro)'!$V$6,Model!AE$1,'Assumptions (Hydro)'!$V$9,'Assumptions (Hydro)'!$V$4*Model!$J$1354*AVERAGE('Assumptions (Hydro)'!$F$2:$H$2)/10^9),0)</f>
        <v>-0.0002549559687</v>
      </c>
      <c r="S1470" s="160">
        <f>IF($J$1354&gt;0,IPMT('Assumptions (Hydro)'!$V$6,Model!AF$1,'Assumptions (Hydro)'!$V$9,'Assumptions (Hydro)'!$V$4*Model!$J$1354*AVERAGE('Assumptions (Hydro)'!$F$2:$H$2)/10^9),0)</f>
        <v>-0.0002234032945</v>
      </c>
      <c r="T1470" s="160">
        <f>IF($J$1354&gt;0,IPMT('Assumptions (Hydro)'!$V$6,Model!AG$1,'Assumptions (Hydro)'!$V$9,'Assumptions (Hydro)'!$V$4*Model!$J$1354*AVERAGE('Assumptions (Hydro)'!$F$2:$H$2)/10^9),0)</f>
        <v>-0.0001903518683</v>
      </c>
      <c r="U1470" s="160">
        <f>IF($J$1354&gt;0,IPMT('Assumptions (Hydro)'!$V$6,Model!AH$1,'Assumptions (Hydro)'!$V$9,'Assumptions (Hydro)'!$V$4*Model!$J$1354*AVERAGE('Assumptions (Hydro)'!$F$2:$H$2)/10^9),0)</f>
        <v>-0.0001557304993</v>
      </c>
      <c r="V1470" s="160">
        <f>IF($J$1354&gt;0,IPMT('Assumptions (Hydro)'!$V$6,Model!AI$1,'Assumptions (Hydro)'!$V$9,'Assumptions (Hydro)'!$V$4*Model!$J$1354*AVERAGE('Assumptions (Hydro)'!$F$2:$H$2)/10^9),0)</f>
        <v>-0.0001194646153</v>
      </c>
      <c r="W1470" s="160">
        <f>IF($J$1354&gt;0,IPMT('Assumptions (Hydro)'!$V$6,Model!AJ$1,'Assumptions (Hydro)'!$V$9,'Assumptions (Hydro)'!$V$4*Model!$J$1354*AVERAGE('Assumptions (Hydro)'!$F$2:$H$2)/10^9),0)</f>
        <v>-0.00008147610177</v>
      </c>
      <c r="X1470" s="160">
        <f>IF($J$1354&gt;0,IPMT('Assumptions (Hydro)'!$V$6,Model!AK$1,'Assumptions (Hydro)'!$V$9,'Assumptions (Hydro)'!$V$4*Model!$J$1354*AVERAGE('Assumptions (Hydro)'!$F$2:$H$2)/10^9),0)</f>
        <v>-0.00004168313387</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v>
      </c>
      <c r="E1514" s="177">
        <f t="shared" si="57"/>
        <v>0</v>
      </c>
      <c r="F1514" s="177">
        <f t="shared" si="57"/>
        <v>0</v>
      </c>
      <c r="G1514" s="177">
        <f t="shared" si="57"/>
        <v>0</v>
      </c>
      <c r="H1514" s="177">
        <f t="shared" si="57"/>
        <v>0</v>
      </c>
      <c r="I1514" s="177">
        <f t="shared" si="57"/>
        <v>0.0004388251941</v>
      </c>
      <c r="J1514" s="177">
        <f t="shared" si="57"/>
        <v>0.001642477562</v>
      </c>
      <c r="K1514" s="177">
        <f t="shared" si="57"/>
        <v>0.002286939499</v>
      </c>
      <c r="L1514" s="177">
        <f t="shared" si="57"/>
        <v>0.002058684374</v>
      </c>
      <c r="M1514" s="177">
        <f t="shared" si="57"/>
        <v>0.001853624646</v>
      </c>
      <c r="N1514" s="177">
        <f t="shared" si="57"/>
        <v>0.001667647826</v>
      </c>
      <c r="O1514" s="177">
        <f t="shared" si="57"/>
        <v>0.001525466007</v>
      </c>
      <c r="P1514" s="177">
        <f t="shared" si="57"/>
        <v>0.001472091167</v>
      </c>
      <c r="Q1514" s="177">
        <f t="shared" si="57"/>
        <v>0.001472968817</v>
      </c>
      <c r="R1514" s="177">
        <f t="shared" si="57"/>
        <v>0.001473708586</v>
      </c>
      <c r="S1514" s="177">
        <f t="shared" si="57"/>
        <v>0.001472968817</v>
      </c>
      <c r="T1514" s="177">
        <f t="shared" si="57"/>
        <v>0.001473708586</v>
      </c>
      <c r="U1514" s="177">
        <f t="shared" si="57"/>
        <v>0.001472968817</v>
      </c>
      <c r="V1514" s="177">
        <f t="shared" si="57"/>
        <v>0.001473708586</v>
      </c>
      <c r="W1514" s="177">
        <f t="shared" si="57"/>
        <v>0.001472968817</v>
      </c>
      <c r="X1514" s="177">
        <f t="shared" si="57"/>
        <v>0.001214801722</v>
      </c>
      <c r="Y1514" s="177">
        <f t="shared" si="57"/>
        <v>0.0004771387189</v>
      </c>
      <c r="Z1514" s="177">
        <f t="shared" si="57"/>
        <v>0</v>
      </c>
      <c r="AA1514" s="177">
        <f t="shared" si="57"/>
        <v>0</v>
      </c>
      <c r="AB1514" s="177">
        <f t="shared" si="57"/>
        <v>0</v>
      </c>
      <c r="AC1514" s="177">
        <f t="shared" si="57"/>
        <v>0</v>
      </c>
      <c r="AD1514" s="177">
        <f t="shared" si="57"/>
        <v>0</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0.0004388251941</v>
      </c>
      <c r="J1521" s="160">
        <f>IF($I$1354&gt;0,'Assumptions (Hydro)'!W$10*Model!$I$1354*AVERAGE('Assumptions (Hydro)'!$E$2:$G$2)/10^9,0)</f>
        <v>0.0008337678688</v>
      </c>
      <c r="K1521" s="160">
        <f>IF($I$1354&gt;0,'Assumptions (Hydro)'!X$10*Model!$I$1354*AVERAGE('Assumptions (Hydro)'!$E$2:$G$2)/10^9,0)</f>
        <v>0.0007503910819</v>
      </c>
      <c r="L1521" s="160">
        <f>IF($I$1354&gt;0,'Assumptions (Hydro)'!Y$10*Model!$I$1354*AVERAGE('Assumptions (Hydro)'!$E$2:$G$2)/10^9,0)</f>
        <v>0.0006757907989</v>
      </c>
      <c r="M1521" s="160">
        <f>IF($I$1354&gt;0,'Assumptions (Hydro)'!Z$10*Model!$I$1354*AVERAGE('Assumptions (Hydro)'!$E$2:$G$2)/10^9,0)</f>
        <v>0.000608211719</v>
      </c>
      <c r="N1521" s="160">
        <f>IF($I$1354&gt;0,'Assumptions (Hydro)'!AA$10*Model!$I$1354*AVERAGE('Assumptions (Hydro)'!$E$2:$G$2)/10^9,0)</f>
        <v>0.0005467761918</v>
      </c>
      <c r="O1521" s="160">
        <f>IF($I$1354&gt;0,'Assumptions (Hydro)'!AB$10*Model!$I$1354*AVERAGE('Assumptions (Hydro)'!$E$2:$G$2)/10^9,0)</f>
        <v>0.000517813729</v>
      </c>
      <c r="P1521" s="160">
        <f>IF($I$1354&gt;0,'Assumptions (Hydro)'!AC$10*Model!$I$1354*AVERAGE('Assumptions (Hydro)'!$E$2:$G$2)/10^9,0)</f>
        <v>0.000517813729</v>
      </c>
      <c r="Q1521" s="160">
        <f>IF($I$1354&gt;0,'Assumptions (Hydro)'!AD$10*Model!$I$1354*AVERAGE('Assumptions (Hydro)'!$E$2:$G$2)/10^9,0)</f>
        <v>0.0005186913794</v>
      </c>
      <c r="R1521" s="160">
        <f>IF($I$1354&gt;0,'Assumptions (Hydro)'!AE$10*Model!$I$1354*AVERAGE('Assumptions (Hydro)'!$E$2:$G$2)/10^9,0)</f>
        <v>0.000517813729</v>
      </c>
      <c r="S1521" s="160">
        <f>IF($I$1354&gt;0,'Assumptions (Hydro)'!AF$10*Model!$I$1354*AVERAGE('Assumptions (Hydro)'!$E$2:$G$2)/10^9,0)</f>
        <v>0.0005186913794</v>
      </c>
      <c r="T1521" s="160">
        <f>IF($I$1354&gt;0,'Assumptions (Hydro)'!AG$10*Model!$I$1354*AVERAGE('Assumptions (Hydro)'!$E$2:$G$2)/10^9,0)</f>
        <v>0.000517813729</v>
      </c>
      <c r="U1521" s="160">
        <f>IF($I$1354&gt;0,'Assumptions (Hydro)'!AH$10*Model!$I$1354*AVERAGE('Assumptions (Hydro)'!$E$2:$G$2)/10^9,0)</f>
        <v>0.0005186913794</v>
      </c>
      <c r="V1521" s="160">
        <f>IF($I$1354&gt;0,'Assumptions (Hydro)'!AI$10*Model!$I$1354*AVERAGE('Assumptions (Hydro)'!$E$2:$G$2)/10^9,0)</f>
        <v>0.000517813729</v>
      </c>
      <c r="W1521" s="160">
        <f>IF($I$1354&gt;0,'Assumptions (Hydro)'!AJ$10*Model!$I$1354*AVERAGE('Assumptions (Hydro)'!$E$2:$G$2)/10^9,0)</f>
        <v>0.0005186913794</v>
      </c>
      <c r="X1521" s="160">
        <f>IF($I$1354&gt;0,'Assumptions (Hydro)'!AK$10*Model!$I$1354*AVERAGE('Assumptions (Hydro)'!$E$2:$G$2)/10^9,0)</f>
        <v>0.0002589068645</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0.000808709693</v>
      </c>
      <c r="K1522" s="160">
        <f>IF($J$1354&gt;0,'Assumptions (Hydro)'!W$10*Model!$J$1354*AVERAGE('Assumptions (Hydro)'!$F$2:$H$2)/10^9,0)</f>
        <v>0.001536548417</v>
      </c>
      <c r="L1522" s="160">
        <f>IF($J$1354&gt;0,'Assumptions (Hydro)'!X$10*Model!$J$1354*AVERAGE('Assumptions (Hydro)'!$F$2:$H$2)/10^9,0)</f>
        <v>0.001382893575</v>
      </c>
      <c r="M1522" s="160">
        <f>IF($J$1354&gt;0,'Assumptions (Hydro)'!Y$10*Model!$J$1354*AVERAGE('Assumptions (Hydro)'!$F$2:$H$2)/10^9,0)</f>
        <v>0.001245412927</v>
      </c>
      <c r="N1522" s="160">
        <f>IF($J$1354&gt;0,'Assumptions (Hydro)'!Z$10*Model!$J$1354*AVERAGE('Assumptions (Hydro)'!$F$2:$H$2)/10^9,0)</f>
        <v>0.001120871635</v>
      </c>
      <c r="O1522" s="160">
        <f>IF($J$1354&gt;0,'Assumptions (Hydro)'!AA$10*Model!$J$1354*AVERAGE('Assumptions (Hydro)'!$F$2:$H$2)/10^9,0)</f>
        <v>0.001007652278</v>
      </c>
      <c r="P1522" s="160">
        <f>IF($J$1354&gt;0,'Assumptions (Hydro)'!AB$10*Model!$J$1354*AVERAGE('Assumptions (Hydro)'!$F$2:$H$2)/10^9,0)</f>
        <v>0.0009542774378</v>
      </c>
      <c r="Q1522" s="160">
        <f>IF($J$1354&gt;0,'Assumptions (Hydro)'!AC$10*Model!$J$1354*AVERAGE('Assumptions (Hydro)'!$F$2:$H$2)/10^9,0)</f>
        <v>0.0009542774378</v>
      </c>
      <c r="R1522" s="160">
        <f>IF($J$1354&gt;0,'Assumptions (Hydro)'!AD$10*Model!$J$1354*AVERAGE('Assumptions (Hydro)'!$F$2:$H$2)/10^9,0)</f>
        <v>0.0009558948571</v>
      </c>
      <c r="S1522" s="160">
        <f>IF($J$1354&gt;0,'Assumptions (Hydro)'!AE$10*Model!$J$1354*AVERAGE('Assumptions (Hydro)'!$F$2:$H$2)/10^9,0)</f>
        <v>0.0009542774378</v>
      </c>
      <c r="T1522" s="160">
        <f>IF($J$1354&gt;0,'Assumptions (Hydro)'!AF$10*Model!$J$1354*AVERAGE('Assumptions (Hydro)'!$F$2:$H$2)/10^9,0)</f>
        <v>0.0009558948571</v>
      </c>
      <c r="U1522" s="160">
        <f>IF($J$1354&gt;0,'Assumptions (Hydro)'!AG$10*Model!$J$1354*AVERAGE('Assumptions (Hydro)'!$F$2:$H$2)/10^9,0)</f>
        <v>0.0009542774378</v>
      </c>
      <c r="V1522" s="160">
        <f>IF($J$1354&gt;0,'Assumptions (Hydro)'!AH$10*Model!$J$1354*AVERAGE('Assumptions (Hydro)'!$F$2:$H$2)/10^9,0)</f>
        <v>0.0009558948571</v>
      </c>
      <c r="W1522" s="160">
        <f>IF($J$1354&gt;0,'Assumptions (Hydro)'!AI$10*Model!$J$1354*AVERAGE('Assumptions (Hydro)'!$F$2:$H$2)/10^9,0)</f>
        <v>0.0009542774378</v>
      </c>
      <c r="X1522" s="160">
        <f>IF($J$1354&gt;0,'Assumptions (Hydro)'!AJ$10*Model!$J$1354*AVERAGE('Assumptions (Hydro)'!$F$2:$H$2)/10^9,0)</f>
        <v>0.0009558948571</v>
      </c>
      <c r="Y1522" s="160">
        <f>IF($J$1354&gt;0,'Assumptions (Hydro)'!AK$10*Model!$J$1354*AVERAGE('Assumptions (Hydro)'!$F$2:$H$2)/10^9,0)</f>
        <v>0.0004771387189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0.09717715407</v>
      </c>
      <c r="D1566" s="160">
        <f>IF(Model!D1352+Model!D1353-D1351-D1514+D1462&gt;0,(1-'Assumptions (Hydro)'!C22)*(Model!D1352+Model!D1353-D1351-D1514+D1462)+Model!D1514-D1409-+Model!D1410,Model!D1352+Model!D1353-D1351+D1462-D1409+Model!D1410)</f>
        <v>0.1168488329</v>
      </c>
      <c r="E1566" s="160">
        <f>IF(Model!E1352+Model!E1353-E1351-E1514+E1462&gt;0,(1-'Assumptions (Hydro)'!D22)*(Model!E1352+Model!E1353-E1351-E1514+E1462)+Model!E1514-E1409-+Model!E1410,Model!E1352+Model!E1353-E1351+E1462-E1409+Model!E1410)</f>
        <v>0.1443726772</v>
      </c>
      <c r="F1566" s="160">
        <f>IF(Model!F1352+Model!F1353-F1351-F1514+F1462&gt;0,(1-'Assumptions (Hydro)'!E22)*(Model!F1352+Model!F1353-F1351-F1514+F1462)+Model!F1514-F1409-+Model!F1410,Model!F1352+Model!F1353-F1351+F1462-F1409+Model!F1410)</f>
        <v>0.1430314143</v>
      </c>
      <c r="G1566" s="160">
        <f>IF(Model!G1352+Model!G1353-G1351-G1514+G1462&gt;0,(1-'Assumptions (Hydro)'!F22)*(Model!G1352+Model!G1353-G1351-G1514+G1462)+Model!G1514-G1409-+Model!G1410,Model!G1352+Model!G1353-G1351+G1462-G1409+Model!G1410)</f>
        <v>0.2105251641</v>
      </c>
      <c r="H1566" s="160">
        <f>IF(Model!H1352+Model!H1353-H1351-H1514+H1462&gt;0,(1-'Assumptions (Hydro)'!G22)*(Model!H1352+Model!H1353-H1351-H1514+H1462)+Model!H1514-H1409-+Model!H1410,Model!H1352+Model!H1353-H1351+H1462-H1409+Model!H1410)</f>
        <v>0.209026169</v>
      </c>
      <c r="I1566" s="160">
        <f>IF(Model!I1352+Model!I1353-I1351-I1514+I1462&gt;0,(1-'Assumptions (Hydro)'!H22)*(Model!I1352+Model!I1353-I1351-I1514+I1462)+Model!I1514-I1409-+Model!I1410,Model!I1352+Model!I1353-I1351+I1462-I1409+Model!I1410)</f>
        <v>0.09472456546</v>
      </c>
      <c r="J1566" s="160">
        <f>IF(Model!J1352+Model!J1353-J1351-J1514+J1462&gt;0,(1-'Assumptions (Hydro)'!I22)*(Model!J1352+Model!J1353-J1351-J1514+J1462)+Model!J1514-J1409-+Model!J1410,Model!J1352+Model!J1353-J1351+J1462-J1409+Model!J1410)</f>
        <v>0.2136223842</v>
      </c>
      <c r="K1566" s="160">
        <f>IF(Model!K1352+Model!K1353-K1351-K1514+K1462&gt;0,(1-'Assumptions (Hydro)'!J22)*(Model!K1352+Model!K1353-K1351-K1514+K1462)+Model!K1514-K1409-+Model!K1410,Model!K1352+Model!K1353-K1351+K1462-K1409+Model!K1410)</f>
        <v>0.3581150099</v>
      </c>
      <c r="L1566" s="160">
        <f>IF(Model!L1352+Model!L1353-L1351-L1514+L1462&gt;0,(1-'Assumptions (Hydro)'!K22)*(Model!L1352+Model!L1353-L1351-L1514+L1462)+Model!L1514-L1409-+Model!L1410,Model!L1352+Model!L1353-L1351+L1462-L1409+Model!L1410)</f>
        <v>0.2316898047</v>
      </c>
      <c r="M1566" s="160">
        <f>IF(Model!M1352+Model!M1353-M1351-M1514+M1462&gt;0,(1-'Assumptions (Hydro)'!L22)*(Model!M1352+Model!M1353-M1351-M1514+M1462)+Model!M1514-M1409-+Model!M1410,Model!M1352+Model!M1353-M1351+M1462-M1409+Model!M1410)</f>
        <v>0.2033291342</v>
      </c>
      <c r="N1566" s="160">
        <f>IF(Model!N1352+Model!N1353-N1351-N1514+N1462&gt;0,(1-'Assumptions (Hydro)'!M22)*(Model!N1352+Model!N1353-N1351-N1514+N1462)+Model!N1514-N1409-+Model!N1410,Model!N1352+Model!N1353-N1351+N1462-N1409+Model!N1410)</f>
        <v>0.1601499292</v>
      </c>
      <c r="O1566" s="160">
        <f>IF(Model!O1352+Model!O1353-O1351-O1514+O1462&gt;0,(1-'Assumptions (Hydro)'!N22)*(Model!O1352+Model!O1353-O1351-O1514+O1462)+Model!O1514-O1409-+Model!O1410,Model!O1352+Model!O1353-O1351+O1462-O1409+Model!O1410)</f>
        <v>0.09037530055</v>
      </c>
      <c r="P1566" s="160">
        <f>IF(Model!P1352+Model!P1353-P1351-P1514+P1462&gt;0,(1-'Assumptions (Hydro)'!O22)*(Model!P1352+Model!P1353-P1351-P1514+P1462)+Model!P1514-P1409-+Model!P1410,Model!P1352+Model!P1353-P1351+P1462-P1409+Model!P1410)</f>
        <v>0.1365506082</v>
      </c>
      <c r="Q1566" s="160">
        <f>IF(Model!Q1352+Model!Q1353-Q1351-Q1514+Q1462&gt;0,(1-'Assumptions (Hydro)'!P22)*(Model!Q1352+Model!Q1353-Q1351-Q1514+Q1462)+Model!Q1514-Q1409-+Model!Q1410,Model!Q1352+Model!Q1353-Q1351+Q1462-Q1409+Model!Q1410)</f>
        <v>0.1505932565</v>
      </c>
      <c r="R1566" s="160">
        <f>IF(Model!R1352+Model!R1353-R1351-R1514+R1462&gt;0,(1-'Assumptions (Hydro)'!Q22)*(Model!R1352+Model!R1353-R1351-R1514+R1462)+Model!R1514-R1409-+Model!R1410,Model!R1352+Model!R1353-R1351+R1462-R1409+Model!R1410)</f>
        <v>0.1511023369</v>
      </c>
      <c r="S1566" s="160">
        <f>IF(Model!S1352+Model!S1353-S1351-S1514+S1462&gt;0,(1-'Assumptions (Hydro)'!R22)*(Model!S1352+Model!S1353-S1351-S1514+S1462)+Model!S1514-S1409-+Model!S1410,Model!S1352+Model!S1353-S1351+S1462-S1409+Model!S1410)</f>
        <v>0.165147223</v>
      </c>
      <c r="T1566" s="160">
        <f>IF(Model!T1352+Model!T1353-T1351-T1514+T1462&gt;0,(1-'Assumptions (Hydro)'!S22)*(Model!T1352+Model!T1353-T1351-T1514+T1462)+Model!T1514-T1409-+Model!T1410,Model!T1352+Model!T1353-T1351+T1462-T1409+Model!T1410)</f>
        <v>0.1289132894</v>
      </c>
      <c r="U1566" s="160">
        <f>IF(Model!U1352+Model!U1353-U1351-U1514+U1462&gt;0,(1-'Assumptions (Hydro)'!T22)*(Model!U1352+Model!U1353-U1351-U1514+U1462)+Model!U1514-U1409-+Model!U1410,Model!U1352+Model!U1353-U1351+U1462-U1409+Model!U1410)</f>
        <v>0.1759041985</v>
      </c>
      <c r="V1566" s="160">
        <f>IF(Model!V1352+Model!V1353-V1351-V1514+V1462&gt;0,(1-'Assumptions (Hydro)'!U22)*(Model!V1352+Model!V1353-V1351-V1514+V1462)+Model!V1514-V1409-+Model!V1410,Model!V1352+Model!V1353-V1351+V1462-V1409+Model!V1410)</f>
        <v>0.1786501455</v>
      </c>
      <c r="W1566" s="160">
        <f>IF(Model!W1352+Model!W1353-W1351-W1514+W1462&gt;0,(1-'Assumptions (Hydro)'!V22)*(Model!W1352+Model!W1353-W1351-W1514+W1462)+Model!W1514-W1409-+Model!W1410,Model!W1352+Model!W1353-W1351+W1462-W1409+Model!W1410)</f>
        <v>0.187194521</v>
      </c>
      <c r="X1566" s="160">
        <f>IF(Model!X1352+Model!X1353-X1351-X1514+X1462&gt;0,(1-'Assumptions (Hydro)'!W22)*(Model!X1352+Model!X1353-X1351-X1514+X1462)+Model!X1514-X1409-+Model!X1410,Model!X1352+Model!X1353-X1351+X1462-X1409+Model!X1410)</f>
        <v>0.1850969649</v>
      </c>
      <c r="Y1566" s="160">
        <f>IF(Model!Y1352+Model!Y1353-Y1351-Y1514+Y1462&gt;0,(1-'Assumptions (Hydro)'!X22)*(Model!Y1352+Model!Y1353-Y1351-Y1514+Y1462)+Model!Y1514-Y1409-+Model!Y1410,Model!Y1352+Model!Y1353-Y1351+Y1462-Y1409+Model!Y1410)</f>
        <v>0.1828135965</v>
      </c>
      <c r="Z1566" s="160">
        <f>IF(Model!Z1352+Model!Z1353-Z1351-Z1514+Z1462&gt;0,(1-'Assumptions (Hydro)'!Y22)*(Model!Z1352+Model!Z1353-Z1351-Z1514+Z1462)+Model!Z1514-Z1409-+Model!Z1410,Model!Z1352+Model!Z1353-Z1351+Z1462-Z1409+Model!Z1410)</f>
        <v>0.1830451976</v>
      </c>
      <c r="AA1566" s="160">
        <f>IF(Model!AA1352+Model!AA1353-AA1351-AA1514+AA1462&gt;0,(1-'Assumptions (Hydro)'!Z22)*(Model!AA1352+Model!AA1353-AA1351-AA1514+AA1462)+Model!AA1514-AA1409-+Model!AA1410,Model!AA1352+Model!AA1353-AA1351+AA1462-AA1409+Model!AA1410)</f>
        <v>0.1839697289</v>
      </c>
      <c r="AB1566" s="160">
        <f>IF(Model!AB1352+Model!AB1353-AB1351-AB1514+AB1462&gt;0,(1-'Assumptions (Hydro)'!AA22)*(Model!AB1352+Model!AB1353-AB1351-AB1514+AB1462)+Model!AB1514-AB1409-+Model!AB1410,Model!AB1352+Model!AB1353-AB1351+AB1462-AB1409+Model!AB1410)</f>
        <v>0.1869901393</v>
      </c>
      <c r="AC1566" s="160">
        <f>IF(Model!AC1352+Model!AC1353-AC1351-AC1514+AC1462&gt;0,(1-'Assumptions (Hydro)'!AB22)*(Model!AC1352+Model!AC1353-AC1351-AC1514+AC1462)+Model!AC1514-AC1409-+Model!AC1410,Model!AC1352+Model!AC1353-AC1351+AC1462-AC1409+Model!AC1410)</f>
        <v>0.1871925835</v>
      </c>
      <c r="AD1566" s="160">
        <f>IF(Model!AD1352+Model!AD1353-AD1351-AD1514+AD1462&gt;0,(1-'Assumptions (Hydro)'!AC22)*(Model!AD1352+Model!AD1353-AD1351-AD1514+AD1462)+Model!AD1514-AD1409-+Model!AD1410,Model!AD1352+Model!AD1353-AD1351+AD1462-AD1409+Model!AD1410)</f>
        <v>0.1881794948</v>
      </c>
      <c r="AE1566" s="160">
        <f>IF(Model!AE1352+Model!AE1353-AE1351-AE1514+AE1462&gt;0,(1-'Assumptions (Hydro)'!AD22)*(Model!AE1352+Model!AE1353-AE1351-AE1514+AE1462)+Model!AE1514-AE1409-+Model!AE1410,Model!AE1352+Model!AE1353-AE1351+AE1462-AE1409+Model!AE1410)</f>
        <v>0.1886468559</v>
      </c>
      <c r="AF1566" s="160">
        <f>IF(Model!AF1352+Model!AF1353-AF1351-AF1514+AF1462&gt;0,(1-'Assumptions (Hydro)'!AE22)*(Model!AF1352+Model!AF1353-AF1351-AF1514+AF1462)+Model!AF1514-AF1409-+Model!AF1410,Model!AF1352+Model!AF1353-AF1351+AF1462-AF1409+Model!AF1410)</f>
        <v>0.189278595</v>
      </c>
      <c r="AG1566" s="160">
        <f>IF(Model!AG1352+Model!AG1353-AG1351-AG1514+AG1462&gt;0,(1-'Assumptions (Hydro)'!AF22)*(Model!AG1352+Model!AG1353-AG1351-AG1514+AG1462)+Model!AG1514-AG1409-+Model!AG1410,Model!AG1352+Model!AG1353-AG1351+AG1462-AG1409+Model!AG1410)</f>
        <v>0.1898856825</v>
      </c>
      <c r="AH1566" s="160">
        <f>IF(Model!AH1352+Model!AH1353-AH1351-AH1514+AH1462&gt;0,(1-'Assumptions (Hydro)'!AG22)*(Model!AH1352+Model!AH1353-AH1351-AH1514+AH1462)+Model!AH1514-AH1409-+Model!AH1410,Model!AH1352+Model!AH1353-AH1351+AH1462-AH1409+Model!AH1410)</f>
        <v>0.1908022</v>
      </c>
      <c r="AI1566" s="160">
        <f>IF(Model!AI1352+Model!AI1353-AI1351-AI1514+AI1462&gt;0,(1-'Assumptions (Hydro)'!AH22)*(Model!AI1352+Model!AI1353-AI1351-AI1514+AI1462)+Model!AI1514-AI1409-+Model!AI1410,Model!AI1352+Model!AI1353-AI1351+AI1462-AI1409+Model!AI1410)</f>
        <v>0.1906920122</v>
      </c>
      <c r="AJ1566" s="160">
        <f>IF(Model!AJ1352+Model!AJ1353-AJ1351-AJ1514+AJ1462&gt;0,(1-'Assumptions (Hydro)'!AI22)*(Model!AJ1352+Model!AJ1353-AJ1351-AJ1514+AJ1462)+Model!AJ1514-AJ1409-+Model!AJ1410,Model!AJ1352+Model!AJ1353-AJ1351+AJ1462-AJ1409+Model!AJ1410)</f>
        <v>0.1904186913</v>
      </c>
      <c r="AK1566" s="160">
        <f>IF(Model!AK1352+Model!AK1353-AK1351-AK1514+AK1462&gt;0,(1-'Assumptions (Hydro)'!AJ22)*(Model!AK1352+Model!AK1353-AK1351-AK1514+AK1462)+Model!AK1514-AK1409-+Model!AK1410,Model!AK1352+Model!AK1353-AK1351+AK1462-AK1409+Model!AK1410)</f>
        <v>0.1901279479</v>
      </c>
      <c r="AL1566" s="160">
        <f>IF(Model!AL1352+Model!AL1353-AL1351-AL1514+AL1462&gt;0,(1-'Assumptions (Hydro)'!AK22)*(Model!AL1352+Model!AL1353-AL1351-AL1514+AL1462)+Model!AL1514-AL1409-+Model!AL1410,Model!AL1352+Model!AL1353-AL1351+AL1462-AL1409+Model!AL1410)</f>
        <v>0.1901467285</v>
      </c>
      <c r="AM1566" s="160">
        <f>IF(Model!AM1352+Model!AM1353-AM1351-AM1514+AM1462&gt;0,(1-'Assumptions (Hydro)'!AL22)*(Model!AM1352+Model!AM1353-AM1351-AM1514+AM1462)+Model!AM1514-AM1409-+Model!AM1410,Model!AM1352+Model!AM1353-AM1351+AM1462-AM1409+Model!AM1410)</f>
        <v>0.1910272363</v>
      </c>
      <c r="AN1566" s="160">
        <f>IF(Model!AN1352+Model!AN1353-AN1351-AN1514+AN1462&gt;0,(1-'Assumptions (Hydro)'!AM22)*(Model!AN1352+Model!AN1353-AN1351-AN1514+AN1462)+Model!AN1514-AN1409-+Model!AN1410,Model!AN1352+Model!AN1353-AN1351+AN1462-AN1409+Model!AN1410)</f>
        <v>0.1916209442</v>
      </c>
      <c r="AO1566" s="160">
        <f>IF(Model!AO1352+Model!AO1353-AO1351-AO1514+AO1462&gt;0,(1-'Assumptions (Hydro)'!AN22)*(Model!AO1352+Model!AO1353-AO1351-AO1514+AO1462)+Model!AO1514-AO1409-+Model!AO1410,Model!AO1352+Model!AO1353-AO1351+AO1462-AO1409+Model!AO1410)</f>
        <v>0.1927964541</v>
      </c>
      <c r="AP1566" s="160">
        <f>IF(Model!AP1352+Model!AP1353-AP1351-AP1514+AP1462&gt;0,(1-'Assumptions (Hydro)'!AO22)*(Model!AP1352+Model!AP1353-AP1351-AP1514+AP1462)+Model!AP1514-AP1409-+Model!AP1410,Model!AP1352+Model!AP1353-AP1351+AP1462-AP1409+Model!AP1410)</f>
        <v>0.1938934865</v>
      </c>
      <c r="AQ1566" s="160">
        <f>IF(Model!AQ1352+Model!AQ1353-AQ1351-AQ1514+AQ1462&gt;0,(1-'Assumptions (Hydro)'!AP22)*(Model!AQ1352+Model!AQ1353-AQ1351-AQ1514+AQ1462)+Model!AQ1514-AQ1409-+Model!AQ1410,Model!AQ1352+Model!AQ1353-AQ1351+AQ1462-AQ1409+Model!AQ1410)</f>
        <v>0.1944915954</v>
      </c>
      <c r="AR1566" s="160">
        <f>IF(Model!AR1352+Model!AR1353-AR1351-AR1514+AR1462&gt;0,(1-'Assumptions (Hydro)'!AQ22)*(Model!AR1352+Model!AR1353-AR1351-AR1514+AR1462)+Model!AR1514-AR1409-+Model!AR1410,Model!AR1352+Model!AR1353-AR1351+AR1462-AR1409+Model!AR1410)</f>
        <v>0.1948383706</v>
      </c>
      <c r="AS1566" s="160">
        <f>IF(Model!AS1352+Model!AS1353-AS1351-AS1514+AS1462&gt;0,(1-'Assumptions (Hydro)'!AR22)*(Model!AS1352+Model!AS1353-AS1351-AS1514+AS1462)+Model!AS1514-AS1409-+Model!AS1410,Model!AS1352+Model!AS1353-AS1351+AS1462-AS1409+Model!AS1410)</f>
        <v>0.195011442</v>
      </c>
      <c r="AT1566" s="160">
        <f>IF(Model!AT1352+Model!AT1353-AT1351-AT1514+AT1462&gt;0,(1-'Assumptions (Hydro)'!AS22)*(Model!AT1352+Model!AT1353-AT1351-AT1514+AT1462)+Model!AT1514-AT1409-+Model!AT1410,Model!AT1352+Model!AT1353-AT1351+AT1462-AT1409+Model!AT1410)</f>
        <v>0.1952958911</v>
      </c>
      <c r="AU1566" s="160">
        <f>IF(Model!AU1352+Model!AU1353-AU1351-AU1514+AU1462&gt;0,(1-'Assumptions (Hydro)'!AT22)*(Model!AU1352+Model!AU1353-AU1351-AU1514+AU1462)+Model!AU1514-AU1409-+Model!AU1410,Model!AU1352+Model!AU1353-AU1351+AU1462-AU1409+Model!AU1410)</f>
        <v>0.195719911</v>
      </c>
      <c r="AV1566" s="160">
        <f>IF(Model!AV1352+Model!AV1353-AV1351-AV1514+AV1462&gt;0,(1-'Assumptions (Hydro)'!AU22)*(Model!AV1352+Model!AV1353-AV1351-AV1514+AV1462)+Model!AV1514-AV1409-+Model!AV1410,Model!AV1352+Model!AV1353-AV1351+AV1462-AV1409+Model!AV1410)</f>
        <v>0.1960963619</v>
      </c>
      <c r="AW1566" s="160">
        <f>IF(Model!AW1352+Model!AW1353-AW1351-AW1514+AW1462&gt;0,(1-'Assumptions (Hydro)'!AV22)*(Model!AW1352+Model!AW1353-AW1351-AW1514+AW1462)+Model!AW1514-AW1409-+Model!AW1410,Model!AW1352+Model!AW1353-AW1351+AW1462-AW1409+Model!AW1410)</f>
        <v>0.1959235064</v>
      </c>
      <c r="AX1566" s="160">
        <f>IF(Model!AX1352+Model!AX1353-AX1351-AX1514+AX1462&gt;0,(1-'Assumptions (Hydro)'!AW22)*(Model!AX1352+Model!AX1353-AX1351-AX1514+AX1462)+Model!AX1514-AX1409-+Model!AX1410,Model!AX1352+Model!AX1353-AX1351+AX1462-AX1409+Model!AX1410)</f>
        <v>0.1964048545</v>
      </c>
      <c r="AY1566" s="160">
        <f>IF(Model!AY1352+Model!AY1353-AY1351-AY1514+AY1462&gt;0,(1-'Assumptions (Hydro)'!AX22)*(Model!AY1352+Model!AY1353-AY1351-AY1514+AY1462)+Model!AY1514-AY1409-+Model!AY1410,Model!AY1352+Model!AY1353-AY1351+AY1462-AY1409+Model!AY1410)</f>
        <v>0.199869236</v>
      </c>
      <c r="AZ1566" s="160">
        <f>IF(Model!AZ1352+Model!AZ1353-AZ1351-AZ1514+AZ1462&gt;0,(1-'Assumptions (Hydro)'!AY22)*(Model!AZ1352+Model!AZ1353-AZ1351-AZ1514+AZ1462)+Model!AZ1514-AZ1409-+Model!AZ1410,Model!AZ1352+Model!AZ1353-AZ1351+AZ1462-AZ1409+Model!AZ1410)</f>
        <v>0.2011815326</v>
      </c>
      <c r="BA1566" s="160">
        <f>IF(Model!BA1352+Model!BA1353-BA1351-BA1514+BA1462&gt;0,(1-'Assumptions (Hydro)'!AZ22)*(Model!BA1352+Model!BA1353-BA1351-BA1514+BA1462)+Model!BA1514-BA1409-+Model!BA1410,Model!BA1352+Model!BA1353-BA1351+BA1462-BA1409+Model!BA1410)</f>
        <v>0.2010241449</v>
      </c>
    </row>
    <row r="1567" ht="15.75" customHeight="1">
      <c r="A1567" s="273" t="s">
        <v>64</v>
      </c>
      <c r="B1567" s="159" t="s">
        <v>351</v>
      </c>
      <c r="C1567" s="160">
        <f>IF(C1352+C1353-C1351-C1514+C1462&gt;0,'Assumptions (Hydro)'!B22*(C1352+C1353-C1351-C1514+C1462)-'Assumptions (Hydro)'!B23*Model!C1350/10^3,'Assumptions (Hydro)'!B23*Model!C1350/10^3)</f>
        <v>0.05232615989</v>
      </c>
      <c r="D1567" s="160">
        <f>IF(D1352+D1353-D1351-D1514+D1462&gt;0,'Assumptions (Hydro)'!C22*(D1352+D1353-D1351-D1514+D1462)-'Assumptions (Hydro)'!C23*Model!D1350/10^3,'Assumptions (Hydro)'!C23*Model!D1350/10^3)</f>
        <v>0.06291860235</v>
      </c>
      <c r="E1567" s="160">
        <f>IF(E1352+E1353-E1351-E1514+E1462&gt;0,'Assumptions (Hydro)'!D22*(E1352+E1353-E1351-E1514+E1462)-'Assumptions (Hydro)'!D23*Model!E1350/10^3,'Assumptions (Hydro)'!D23*Model!E1350/10^3)</f>
        <v>0.07773913385</v>
      </c>
      <c r="F1567" s="160">
        <f>IF(F1352+F1353-F1351-F1514+F1462&gt;0,'Assumptions (Hydro)'!E22*(F1352+F1353-F1351-F1514+F1462)-'Assumptions (Hydro)'!E23*Model!F1350/10^3,'Assumptions (Hydro)'!E23*Model!F1350/10^3)</f>
        <v>0.07764347479</v>
      </c>
      <c r="G1567" s="160">
        <f>IF(G1352+G1353-G1351-G1514+G1462&gt;0,'Assumptions (Hydro)'!F22*(G1352+G1353-G1351-G1514+G1462)-'Assumptions (Hydro)'!F23*Model!G1350/10^3,'Assumptions (Hydro)'!F23*Model!G1350/10^3)</f>
        <v>0.1151228127</v>
      </c>
      <c r="H1567" s="160">
        <f>IF(H1352+H1353-H1351-H1514+H1462&gt;0,'Assumptions (Hydro)'!G22*(H1352+H1353-H1351-H1514+H1462)-'Assumptions (Hydro)'!G23*Model!H1350/10^3,'Assumptions (Hydro)'!G23*Model!H1350/10^3)</f>
        <v>0.1143456182</v>
      </c>
      <c r="I1567" s="160">
        <f>IF(I1352+I1353-I1351-I1514+I1462&gt;0,'Assumptions (Hydro)'!H22*(I1352+I1353-I1351-I1514+I1462)-'Assumptions (Hydro)'!H23*Model!I1350/10^3,'Assumptions (Hydro)'!H23*Model!I1350/10^3)</f>
        <v>0.05182661235</v>
      </c>
      <c r="J1567" s="160">
        <f>IF(J1352+J1353-J1351-J1514+J1462&gt;0,'Assumptions (Hydro)'!I22*(J1352+J1353-J1351-J1514+J1462)-'Assumptions (Hydro)'!I23*Model!J1350/10^3,'Assumptions (Hydro)'!I23*Model!J1350/10^3)</f>
        <v>0.1137560174</v>
      </c>
      <c r="K1567" s="160">
        <f>IF(K1352+K1353-K1351-K1514+K1462&gt;0,'Assumptions (Hydro)'!J22*(K1352+K1353-K1351-K1514+K1462)-'Assumptions (Hydro)'!J23*Model!K1350/10^3,'Assumptions (Hydro)'!J23*Model!K1350/10^3)</f>
        <v>0.1911943379</v>
      </c>
      <c r="L1567" s="160">
        <f>IF(L1352+L1353-L1351-L1514+L1462&gt;0,'Assumptions (Hydro)'!K22*(L1352+L1353-L1351-L1514+L1462)-'Assumptions (Hydro)'!K23*Model!L1350/10^3,'Assumptions (Hydro)'!K23*Model!L1350/10^3)</f>
        <v>0.123222878</v>
      </c>
      <c r="M1567" s="160">
        <f>IF(M1352+M1353-M1351-M1514+M1462&gt;0,'Assumptions (Hydro)'!L22*(M1352+M1353-M1351-M1514+M1462)-'Assumptions (Hydro)'!L23*Model!M1350/10^3,'Assumptions (Hydro)'!L23*Model!M1350/10^3)</f>
        <v>0.1080419936</v>
      </c>
      <c r="N1567" s="160">
        <f>IF(N1352+N1353-N1351-N1514+N1462&gt;0,'Assumptions (Hydro)'!M22*(N1352+N1353-N1351-N1514+N1462)-'Assumptions (Hydro)'!M23*Model!N1350/10^3,'Assumptions (Hydro)'!M23*Model!N1350/10^3)</f>
        <v>0.08487066492</v>
      </c>
      <c r="O1567" s="160">
        <f>IF(O1352+O1353-O1351-O1514+O1462&gt;0,'Assumptions (Hydro)'!N22*(O1352+O1353-O1351-O1514+O1462)-'Assumptions (Hydro)'!N23*Model!O1350/10^3,'Assumptions (Hydro)'!N23*Model!O1350/10^3)</f>
        <v>0.04735413796</v>
      </c>
      <c r="P1567" s="160">
        <f>IF(P1352+P1353-P1351-P1514+P1462&gt;0,'Assumptions (Hydro)'!O22*(P1352+P1353-P1351-P1514+P1462)-'Assumptions (Hydro)'!O23*Model!P1350/10^3,'Assumptions (Hydro)'!O23*Model!P1350/10^3)</f>
        <v>0.0722233216</v>
      </c>
      <c r="Q1567" s="160">
        <f>IF(Q1352+Q1353-Q1351-Q1514+Q1462&gt;0,'Assumptions (Hydro)'!P22*(Q1352+Q1353-Q1351-Q1514+Q1462)-'Assumptions (Hydro)'!P23*Model!Q1350/10^3,'Assumptions (Hydro)'!P23*Model!Q1350/10^3)</f>
        <v>0.07975998997</v>
      </c>
      <c r="R1567" s="160">
        <f>IF(R1352+R1353-R1351-R1514+R1462&gt;0,'Assumptions (Hydro)'!Q22*(R1352+R1353-R1351-R1514+R1462)-'Assumptions (Hydro)'!Q23*Model!R1350/10^3,'Assumptions (Hydro)'!Q23*Model!R1350/10^3)</f>
        <v>0.08000827326</v>
      </c>
      <c r="S1567" s="160">
        <f>IF(S1352+S1353-S1351-S1514+S1462&gt;0,'Assumptions (Hydro)'!R22*(S1352+S1353-S1351-S1514+S1462)-'Assumptions (Hydro)'!R23*Model!S1350/10^3,'Assumptions (Hydro)'!R23*Model!S1350/10^3)</f>
        <v>0.08754465566</v>
      </c>
      <c r="T1567" s="160">
        <f>IF(T1352+T1353-T1351-T1514+T1462&gt;0,'Assumptions (Hydro)'!S22*(T1352+T1353-T1351-T1514+T1462)-'Assumptions (Hydro)'!S23*Model!T1350/10^3,'Assumptions (Hydro)'!S23*Model!T1350/10^3)</f>
        <v>0.06800576503</v>
      </c>
      <c r="U1567" s="160">
        <f>IF(U1352+U1353-U1351-U1514+U1462&gt;0,'Assumptions (Hydro)'!T22*(U1352+U1353-U1351-U1514+U1462)-'Assumptions (Hydro)'!T23*Model!U1350/10^3,'Assumptions (Hydro)'!T23*Model!U1350/10^3)</f>
        <v>0.04604948303</v>
      </c>
      <c r="V1567" s="160">
        <f>IF(V1352+V1353-V1351-V1514+V1462&gt;0,'Assumptions (Hydro)'!U22*(V1352+V1353-V1351-V1514+V1462)-'Assumptions (Hydro)'!U23*Model!V1350/10^3,'Assumptions (Hydro)'!U23*Model!V1350/10^3)</f>
        <v>0.04676410182</v>
      </c>
      <c r="W1567" s="160">
        <f>IF(W1352+W1353-W1351-W1514+W1462&gt;0,'Assumptions (Hydro)'!V22*(W1352+W1353-W1351-W1514+W1462)-'Assumptions (Hydro)'!V23*Model!W1350/10^3,'Assumptions (Hydro)'!V23*Model!W1350/10^3)</f>
        <v>0.04901975016</v>
      </c>
      <c r="X1567" s="160">
        <f>IF(X1352+X1353-X1351-X1514+X1462&gt;0,'Assumptions (Hydro)'!W22*(X1352+X1353-X1351-X1514+X1462)-'Assumptions (Hydro)'!W23*Model!X1350/10^3,'Assumptions (Hydro)'!W23*Model!X1350/10^3)</f>
        <v>0.04864679865</v>
      </c>
      <c r="Y1567" s="160">
        <f>IF(Y1352+Y1353-Y1351-Y1514+Y1462&gt;0,'Assumptions (Hydro)'!X22*(Y1352+Y1353-Y1351-Y1514+Y1462)-'Assumptions (Hydro)'!X23*Model!Y1350/10^3,'Assumptions (Hydro)'!X23*Model!Y1350/10^3)</f>
        <v>0.04846918497</v>
      </c>
      <c r="Z1567" s="160">
        <f>IF(Z1352+Z1353-Z1351-Z1514+Z1462&gt;0,'Assumptions (Hydro)'!Y22*(Z1352+Z1353-Z1351-Z1514+Z1462)-'Assumptions (Hydro)'!Y23*Model!Z1350/10^3,'Assumptions (Hydro)'!Y23*Model!Z1350/10^3)</f>
        <v>0.04865758417</v>
      </c>
      <c r="AA1567" s="160">
        <f>IF(AA1352+AA1353-AA1351-AA1514+AA1462&gt;0,'Assumptions (Hydro)'!Z22*(AA1352+AA1353-AA1351-AA1514+AA1462)-'Assumptions (Hydro)'!Z23*Model!AA1350/10^3,'Assumptions (Hydro)'!Z23*Model!AA1350/10^3)</f>
        <v>0.04890334567</v>
      </c>
      <c r="AB1567" s="160">
        <f>IF(AB1352+AB1353-AB1351-AB1514+AB1462&gt;0,'Assumptions (Hydro)'!AA22*(AB1352+AB1353-AB1351-AB1514+AB1462)-'Assumptions (Hydro)'!AA23*Model!AB1350/10^3,'Assumptions (Hydro)'!AA23*Model!AB1350/10^3)</f>
        <v>0.04970623955</v>
      </c>
      <c r="AC1567" s="160">
        <f>IF(AC1352+AC1353-AC1351-AC1514+AC1462&gt;0,'Assumptions (Hydro)'!AB22*(AC1352+AC1353-AC1351-AC1514+AC1462)-'Assumptions (Hydro)'!AB23*Model!AC1350/10^3,'Assumptions (Hydro)'!AB23*Model!AC1350/10^3)</f>
        <v>0.04976005383</v>
      </c>
      <c r="AD1567" s="160">
        <f>IF(AD1352+AD1353-AD1351-AD1514+AD1462&gt;0,'Assumptions (Hydro)'!AC22*(AD1352+AD1353-AD1351-AD1514+AD1462)-'Assumptions (Hydro)'!AC23*Model!AD1350/10^3,'Assumptions (Hydro)'!AC23*Model!AD1350/10^3)</f>
        <v>0.05002239735</v>
      </c>
      <c r="AE1567" s="160">
        <f>IF(AE1352+AE1353-AE1351-AE1514+AE1462&gt;0,'Assumptions (Hydro)'!AD22*(AE1352+AE1353-AE1351-AE1514+AE1462)-'Assumptions (Hydro)'!AD23*Model!AE1350/10^3,'Assumptions (Hydro)'!AD23*Model!AE1350/10^3)</f>
        <v>0.05014663258</v>
      </c>
      <c r="AF1567" s="160">
        <f>IF(AF1352+AF1353-AF1351-AF1514+AF1462&gt;0,'Assumptions (Hydro)'!AE22*(AF1352+AF1353-AF1351-AF1514+AF1462)-'Assumptions (Hydro)'!AE23*Model!AF1350/10^3,'Assumptions (Hydro)'!AE23*Model!AF1350/10^3)</f>
        <v>0.05031456322</v>
      </c>
      <c r="AG1567" s="160">
        <f>IF(AG1352+AG1353-AG1351-AG1514+AG1462&gt;0,'Assumptions (Hydro)'!AF22*(AG1352+AG1353-AG1351-AG1514+AG1462)-'Assumptions (Hydro)'!AF23*Model!AG1350/10^3,'Assumptions (Hydro)'!AF23*Model!AG1350/10^3)</f>
        <v>0.05047594091</v>
      </c>
      <c r="AH1567" s="160">
        <f>IF(AH1352+AH1353-AH1351-AH1514+AH1462&gt;0,'Assumptions (Hydro)'!AG22*(AH1352+AH1353-AH1351-AH1514+AH1462)-'Assumptions (Hydro)'!AG23*Model!AH1350/10^3,'Assumptions (Hydro)'!AG23*Model!AH1350/10^3)</f>
        <v>0.05071957214</v>
      </c>
      <c r="AI1567" s="160">
        <f>IF(AI1352+AI1353-AI1351-AI1514+AI1462&gt;0,'Assumptions (Hydro)'!AH22*(AI1352+AI1353-AI1351-AI1514+AI1462)-'Assumptions (Hydro)'!AH23*Model!AI1350/10^3,'Assumptions (Hydro)'!AH23*Model!AI1350/10^3)</f>
        <v>0.05069028172</v>
      </c>
      <c r="AJ1567" s="160">
        <f>IF(AJ1352+AJ1353-AJ1351-AJ1514+AJ1462&gt;0,'Assumptions (Hydro)'!AI22*(AJ1352+AJ1353-AJ1351-AJ1514+AJ1462)-'Assumptions (Hydro)'!AI23*Model!AJ1350/10^3,'Assumptions (Hydro)'!AI23*Model!AJ1350/10^3)</f>
        <v>0.05061762681</v>
      </c>
      <c r="AK1567" s="160">
        <f>IF(AK1352+AK1353-AK1351-AK1514+AK1462&gt;0,'Assumptions (Hydro)'!AJ22*(AK1352+AK1353-AK1351-AK1514+AK1462)-'Assumptions (Hydro)'!AJ23*Model!AK1350/10^3,'Assumptions (Hydro)'!AJ23*Model!AK1350/10^3)</f>
        <v>0.05054034059</v>
      </c>
      <c r="AL1567" s="160">
        <f>IF(AL1352+AL1353-AL1351-AL1514+AL1462&gt;0,'Assumptions (Hydro)'!AK22*(AL1352+AL1353-AL1351-AL1514+AL1462)-'Assumptions (Hydro)'!AK23*Model!AL1350/10^3,'Assumptions (Hydro)'!AK23*Model!AL1350/10^3)</f>
        <v>0.05054533289</v>
      </c>
      <c r="AM1567" s="160">
        <f>IF(AM1352+AM1353-AM1351-AM1514+AM1462&gt;0,'Assumptions (Hydro)'!AL22*(AM1352+AM1353-AM1351-AM1514+AM1462)-'Assumptions (Hydro)'!AL23*Model!AM1350/10^3,'Assumptions (Hydro)'!AL23*Model!AM1350/10^3)</f>
        <v>0.05077939194</v>
      </c>
      <c r="AN1567" s="160">
        <f>IF(AN1352+AN1353-AN1351-AN1514+AN1462&gt;0,'Assumptions (Hydro)'!AM22*(AN1352+AN1353-AN1351-AN1514+AN1462)-'Assumptions (Hydro)'!AM23*Model!AN1350/10^3,'Assumptions (Hydro)'!AM23*Model!AN1350/10^3)</f>
        <v>0.05093721301</v>
      </c>
      <c r="AO1567" s="160">
        <f>IF(AO1352+AO1353-AO1351-AO1514+AO1462&gt;0,'Assumptions (Hydro)'!AN22*(AO1352+AO1353-AO1351-AO1514+AO1462)-'Assumptions (Hydro)'!AN23*Model!AO1350/10^3,'Assumptions (Hydro)'!AN23*Model!AO1350/10^3)</f>
        <v>0.05124969033</v>
      </c>
      <c r="AP1567" s="160">
        <f>IF(AP1352+AP1353-AP1351-AP1514+AP1462&gt;0,'Assumptions (Hydro)'!AO22*(AP1352+AP1353-AP1351-AP1514+AP1462)-'Assumptions (Hydro)'!AO23*Model!AP1350/10^3,'Assumptions (Hydro)'!AO23*Model!AP1350/10^3)</f>
        <v>0.05154130654</v>
      </c>
      <c r="AQ1567" s="160">
        <f>IF(AQ1352+AQ1353-AQ1351-AQ1514+AQ1462&gt;0,'Assumptions (Hydro)'!AP22*(AQ1352+AQ1353-AQ1351-AQ1514+AQ1462)-'Assumptions (Hydro)'!AP23*Model!AQ1350/10^3,'Assumptions (Hydro)'!AP23*Model!AQ1350/10^3)</f>
        <v>0.05170029751</v>
      </c>
      <c r="AR1567" s="160">
        <f>IF(AR1352+AR1353-AR1351-AR1514+AR1462&gt;0,'Assumptions (Hydro)'!AQ22*(AR1352+AR1353-AR1351-AR1514+AR1462)-'Assumptions (Hydro)'!AQ23*Model!AR1350/10^3,'Assumptions (Hydro)'!AQ23*Model!AR1350/10^3)</f>
        <v>0.05179247825</v>
      </c>
      <c r="AS1567" s="160">
        <f>IF(AS1352+AS1353-AS1351-AS1514+AS1462&gt;0,'Assumptions (Hydro)'!AR22*(AS1352+AS1353-AS1351-AS1514+AS1462)-'Assumptions (Hydro)'!AR23*Model!AS1350/10^3,'Assumptions (Hydro)'!AR23*Model!AS1350/10^3)</f>
        <v>0.05183848458</v>
      </c>
      <c r="AT1567" s="160">
        <f>IF(AT1352+AT1353-AT1351-AT1514+AT1462&gt;0,'Assumptions (Hydro)'!AS22*(AT1352+AT1353-AT1351-AT1514+AT1462)-'Assumptions (Hydro)'!AS23*Model!AT1350/10^3,'Assumptions (Hydro)'!AS23*Model!AT1350/10^3)</f>
        <v>0.05191409763</v>
      </c>
      <c r="AU1567" s="160">
        <f>IF(AU1352+AU1353-AU1351-AU1514+AU1462&gt;0,'Assumptions (Hydro)'!AT22*(AU1352+AU1353-AU1351-AU1514+AU1462)-'Assumptions (Hydro)'!AT23*Model!AU1350/10^3,'Assumptions (Hydro)'!AT23*Model!AU1350/10^3)</f>
        <v>0.05202681178</v>
      </c>
      <c r="AV1567" s="160">
        <f>IF(AV1352+AV1353-AV1351-AV1514+AV1462&gt;0,'Assumptions (Hydro)'!AU22*(AV1352+AV1353-AV1351-AV1514+AV1462)-'Assumptions (Hydro)'!AU23*Model!AV1350/10^3,'Assumptions (Hydro)'!AU23*Model!AV1350/10^3)</f>
        <v>0.05212688101</v>
      </c>
      <c r="AW1567" s="160">
        <f>IF(AW1352+AW1353-AW1351-AW1514+AW1462&gt;0,'Assumptions (Hydro)'!AV22*(AW1352+AW1353-AW1351-AW1514+AW1462)-'Assumptions (Hydro)'!AV23*Model!AW1350/10^3,'Assumptions (Hydro)'!AV23*Model!AW1350/10^3)</f>
        <v>0.05208093209</v>
      </c>
      <c r="AX1567" s="160">
        <f>IF(AX1352+AX1353-AX1351-AX1514+AX1462&gt;0,'Assumptions (Hydro)'!AW22*(AX1352+AX1353-AX1351-AX1514+AX1462)-'Assumptions (Hydro)'!AW23*Model!AX1350/10^3,'Assumptions (Hydro)'!AW23*Model!AX1350/10^3)</f>
        <v>0.05220888536</v>
      </c>
      <c r="AY1567" s="160">
        <f>IF(AY1352+AY1353-AY1351-AY1514+AY1462&gt;0,'Assumptions (Hydro)'!AX22*(AY1352+AY1353-AY1351-AY1514+AY1462)-'Assumptions (Hydro)'!AX23*Model!AY1350/10^3,'Assumptions (Hydro)'!AX23*Model!AY1350/10^3)</f>
        <v>0.0531297969</v>
      </c>
      <c r="AZ1567" s="160">
        <f>IF(AZ1352+AZ1353-AZ1351-AZ1514+AZ1462&gt;0,'Assumptions (Hydro)'!AY22*(AZ1352+AZ1353-AZ1351-AZ1514+AZ1462)-'Assumptions (Hydro)'!AY23*Model!AZ1350/10^3,'Assumptions (Hydro)'!AY23*Model!AZ1350/10^3)</f>
        <v>0.05347863524</v>
      </c>
      <c r="BA1567" s="160">
        <f>IF(BA1352+BA1353-BA1351-BA1514+BA1462&gt;0,'Assumptions (Hydro)'!AZ22*(BA1352+BA1353-BA1351-BA1514+BA1462)-'Assumptions (Hydro)'!AZ23*Model!BA1350/10^3,'Assumptions (Hydro)'!AZ23*Model!BA1350/10^3)</f>
        <v>0.05343679802</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947.7</v>
      </c>
      <c r="Y2023" s="167">
        <f>X2023-'Assumptions (Biomass)'!X42+X2030</f>
        <v>947.7</v>
      </c>
      <c r="Z2023" s="167">
        <f>Y2023-'Assumptions (Biomass)'!Y42+Y2030</f>
        <v>947.7</v>
      </c>
      <c r="AA2023" s="167">
        <f>Z2023-'Assumptions (Biomass)'!Z42+Z2030</f>
        <v>947.7</v>
      </c>
      <c r="AB2023" s="167">
        <f>AA2023-'Assumptions (Biomass)'!AA42+AA2030</f>
        <v>947.7</v>
      </c>
      <c r="AC2023" s="167">
        <f>AB2023-'Assumptions (Biomass)'!AB42+AB2030</f>
        <v>947.7</v>
      </c>
      <c r="AD2023" s="167">
        <f>AC2023-'Assumptions (Biomass)'!AC42+AC2030</f>
        <v>947.7</v>
      </c>
      <c r="AE2023" s="167">
        <f>AD2023-'Assumptions (Biomass)'!AD42+AD2030</f>
        <v>947.7</v>
      </c>
      <c r="AF2023" s="167">
        <f>AE2023-'Assumptions (Biomass)'!AE42+AE2030</f>
        <v>947.7</v>
      </c>
      <c r="AG2023" s="167">
        <f>AF2023-'Assumptions (Biomass)'!AF42+AF2030</f>
        <v>947.7</v>
      </c>
      <c r="AH2023" s="167">
        <f>AG2023-'Assumptions (Biomass)'!AG42+AG2030</f>
        <v>947.7</v>
      </c>
      <c r="AI2023" s="167">
        <f>AH2023-'Assumptions (Biomass)'!AH42+AH2030</f>
        <v>947.7</v>
      </c>
      <c r="AJ2023" s="167">
        <f>AI2023-'Assumptions (Biomass)'!AI42+AI2030</f>
        <v>947.7</v>
      </c>
      <c r="AK2023" s="167">
        <f>AJ2023-'Assumptions (Biomass)'!AJ42+AJ2030</f>
        <v>947.7</v>
      </c>
      <c r="AL2023" s="167">
        <f>AK2023-'Assumptions (Biomass)'!AK42+AK2030</f>
        <v>947.7</v>
      </c>
      <c r="AM2023" s="167">
        <f>AL2023-'Assumptions (Biomass)'!AL42+AL2030</f>
        <v>947.7</v>
      </c>
      <c r="AN2023" s="167">
        <f>AM2023-'Assumptions (Biomass)'!AM42+AM2030</f>
        <v>947.7</v>
      </c>
      <c r="AO2023" s="167">
        <f>AN2023-'Assumptions (Biomass)'!AN42+AN2030</f>
        <v>947.7</v>
      </c>
      <c r="AP2023" s="167">
        <f>AO2023-'Assumptions (Biomass)'!AO42+AO2030</f>
        <v>947.7</v>
      </c>
      <c r="AQ2023" s="167">
        <f>AP2023-'Assumptions (Biomass)'!AP42+AP2030</f>
        <v>947.7</v>
      </c>
      <c r="AR2023" s="167">
        <f>AQ2023-'Assumptions (Biomass)'!AQ42+AQ2030</f>
        <v>947.7</v>
      </c>
      <c r="AS2023" s="167">
        <f>AR2023-'Assumptions (Biomass)'!AR42+AR2030</f>
        <v>947.7</v>
      </c>
      <c r="AT2023" s="167">
        <f>AS2023-'Assumptions (Biomass)'!AS42+AS2030</f>
        <v>947.7</v>
      </c>
      <c r="AU2023" s="167">
        <f>AT2023-'Assumptions (Biomass)'!AT42+AT2030</f>
        <v>947.7</v>
      </c>
      <c r="AV2023" s="167">
        <f>AU2023-'Assumptions (Biomass)'!AU42+AU2030</f>
        <v>947.7</v>
      </c>
      <c r="AW2023" s="167">
        <f>AV2023-'Assumptions (Biomass)'!AV42+AV2030</f>
        <v>947.7</v>
      </c>
      <c r="AX2023" s="167">
        <f>AW2023-'Assumptions (Biomass)'!AW42+AW2030</f>
        <v>947.7</v>
      </c>
      <c r="AY2023" s="167">
        <f>AX2023-'Assumptions (Biomass)'!AX42+AX2030</f>
        <v>947.7</v>
      </c>
      <c r="AZ2023" s="167">
        <f>AY2023-'Assumptions (Biomass)'!AY42+AY2030</f>
        <v>947.7</v>
      </c>
      <c r="BA2023" s="167">
        <f>AZ2023-'Assumptions (Biomass)'!AZ42+AZ2030</f>
        <v>947.7</v>
      </c>
    </row>
    <row r="2024" ht="15.75" customHeight="1">
      <c r="A2024" s="313" t="s">
        <v>350</v>
      </c>
      <c r="B2024" s="24" t="s">
        <v>149</v>
      </c>
      <c r="C2024" s="171">
        <v>869.8</v>
      </c>
      <c r="D2024" s="171">
        <v>869.8</v>
      </c>
      <c r="E2024" s="171">
        <v>869.8</v>
      </c>
      <c r="F2024" s="171">
        <v>869.8</v>
      </c>
      <c r="G2024" s="171">
        <v>869.8</v>
      </c>
      <c r="H2024" s="171">
        <v>869.8</v>
      </c>
      <c r="I2024" s="171">
        <v>871.6</v>
      </c>
      <c r="J2024" s="171">
        <v>870.1</v>
      </c>
      <c r="K2024" s="171">
        <v>948.4</v>
      </c>
      <c r="L2024" s="171">
        <v>949.7</v>
      </c>
      <c r="M2024" s="171">
        <v>953.2</v>
      </c>
      <c r="N2024" s="171">
        <v>952.7</v>
      </c>
      <c r="O2024" s="171">
        <v>952.7</v>
      </c>
      <c r="P2024" s="171">
        <v>952.7</v>
      </c>
      <c r="Q2024" s="171">
        <v>952.7</v>
      </c>
      <c r="R2024" s="171">
        <v>947.7</v>
      </c>
      <c r="S2024" s="171">
        <v>947.7</v>
      </c>
      <c r="T2024" s="171">
        <v>947.7</v>
      </c>
      <c r="U2024" s="171">
        <v>947.7</v>
      </c>
      <c r="V2024" s="314">
        <f t="shared" ref="V2024:W2024" si="70">U2024</f>
        <v>947.7</v>
      </c>
      <c r="W2024" s="314">
        <f t="shared" si="70"/>
        <v>947.7</v>
      </c>
      <c r="X2024" s="154">
        <f t="shared" ref="X2024:AZ2024" si="71">$W2024+($BA$2024-$W$2024)/($BA$2-$W$2)*W$1</f>
        <v>916.11</v>
      </c>
      <c r="Y2024" s="154">
        <f t="shared" si="71"/>
        <v>884.52</v>
      </c>
      <c r="Z2024" s="154">
        <f t="shared" si="71"/>
        <v>852.93</v>
      </c>
      <c r="AA2024" s="154">
        <f t="shared" si="71"/>
        <v>821.34</v>
      </c>
      <c r="AB2024" s="154">
        <f t="shared" si="71"/>
        <v>789.75</v>
      </c>
      <c r="AC2024" s="154">
        <f t="shared" si="71"/>
        <v>758.16</v>
      </c>
      <c r="AD2024" s="154">
        <f t="shared" si="71"/>
        <v>726.57</v>
      </c>
      <c r="AE2024" s="154">
        <f t="shared" si="71"/>
        <v>694.98</v>
      </c>
      <c r="AF2024" s="154">
        <f t="shared" si="71"/>
        <v>663.39</v>
      </c>
      <c r="AG2024" s="154">
        <f t="shared" si="71"/>
        <v>631.8</v>
      </c>
      <c r="AH2024" s="154">
        <f t="shared" si="71"/>
        <v>600.21</v>
      </c>
      <c r="AI2024" s="154">
        <f t="shared" si="71"/>
        <v>568.62</v>
      </c>
      <c r="AJ2024" s="154">
        <f t="shared" si="71"/>
        <v>537.03</v>
      </c>
      <c r="AK2024" s="154">
        <f t="shared" si="71"/>
        <v>505.44</v>
      </c>
      <c r="AL2024" s="154">
        <f t="shared" si="71"/>
        <v>473.85</v>
      </c>
      <c r="AM2024" s="154">
        <f t="shared" si="71"/>
        <v>442.26</v>
      </c>
      <c r="AN2024" s="154">
        <f t="shared" si="71"/>
        <v>410.67</v>
      </c>
      <c r="AO2024" s="154">
        <f t="shared" si="71"/>
        <v>379.08</v>
      </c>
      <c r="AP2024" s="154">
        <f t="shared" si="71"/>
        <v>347.49</v>
      </c>
      <c r="AQ2024" s="154">
        <f t="shared" si="71"/>
        <v>315.9</v>
      </c>
      <c r="AR2024" s="154">
        <f t="shared" si="71"/>
        <v>284.31</v>
      </c>
      <c r="AS2024" s="154">
        <f t="shared" si="71"/>
        <v>252.72</v>
      </c>
      <c r="AT2024" s="154">
        <f t="shared" si="71"/>
        <v>221.13</v>
      </c>
      <c r="AU2024" s="154">
        <f t="shared" si="71"/>
        <v>189.54</v>
      </c>
      <c r="AV2024" s="154">
        <f t="shared" si="71"/>
        <v>157.95</v>
      </c>
      <c r="AW2024" s="154">
        <f t="shared" si="71"/>
        <v>126.36</v>
      </c>
      <c r="AX2024" s="154">
        <f t="shared" si="71"/>
        <v>94.77</v>
      </c>
      <c r="AY2024" s="154">
        <f t="shared" si="71"/>
        <v>63.18</v>
      </c>
      <c r="AZ2024" s="154">
        <f t="shared" si="71"/>
        <v>31.59</v>
      </c>
      <c r="BA2024" s="155">
        <f>Inputs!$H$11</f>
        <v>0</v>
      </c>
    </row>
    <row r="2025" ht="15.75" customHeight="1">
      <c r="A2025" s="315" t="s">
        <v>28</v>
      </c>
      <c r="B2025" s="38" t="s">
        <v>150</v>
      </c>
      <c r="C2025" s="156">
        <v>4.28415</v>
      </c>
      <c r="D2025" s="156">
        <v>4.145347</v>
      </c>
      <c r="E2025" s="156">
        <v>4.329508</v>
      </c>
      <c r="F2025" s="156">
        <v>4.762759</v>
      </c>
      <c r="G2025" s="156">
        <v>4.66759</v>
      </c>
      <c r="H2025" s="156">
        <v>4.514201</v>
      </c>
      <c r="I2025" s="156">
        <v>4.570309</v>
      </c>
      <c r="J2025" s="156">
        <v>4.479174</v>
      </c>
      <c r="K2025" s="156">
        <v>4.104852</v>
      </c>
      <c r="L2025" s="156">
        <v>3.825274</v>
      </c>
      <c r="M2025" s="156">
        <v>3.960393</v>
      </c>
      <c r="N2025" s="156">
        <v>3.958074</v>
      </c>
      <c r="O2025" s="156">
        <v>3.956172</v>
      </c>
      <c r="P2025" s="156">
        <v>4.199851</v>
      </c>
      <c r="Q2025" s="156">
        <v>4.11367</v>
      </c>
      <c r="R2025" s="156">
        <v>3.960135</v>
      </c>
      <c r="S2025" s="156">
        <v>4.04606</v>
      </c>
      <c r="T2025" s="156">
        <v>3.982403</v>
      </c>
      <c r="U2025" s="156">
        <v>3.819106</v>
      </c>
      <c r="V2025" s="242">
        <f t="shared" ref="V2025:W2025" si="72">U2025</f>
        <v>3.819106</v>
      </c>
      <c r="W2025" s="242">
        <f t="shared" si="72"/>
        <v>3.819106</v>
      </c>
      <c r="X2025" s="154">
        <f t="shared" ref="X2025:AZ2025" si="73">$W2025+($BA$2025-$W$2025)/($BA$2-$W$2)*W$1</f>
        <v>3.691802467</v>
      </c>
      <c r="Y2025" s="154">
        <f t="shared" si="73"/>
        <v>3.564498933</v>
      </c>
      <c r="Z2025" s="154">
        <f t="shared" si="73"/>
        <v>3.4371954</v>
      </c>
      <c r="AA2025" s="154">
        <f t="shared" si="73"/>
        <v>3.309891867</v>
      </c>
      <c r="AB2025" s="154">
        <f t="shared" si="73"/>
        <v>3.182588333</v>
      </c>
      <c r="AC2025" s="154">
        <f t="shared" si="73"/>
        <v>3.0552848</v>
      </c>
      <c r="AD2025" s="154">
        <f t="shared" si="73"/>
        <v>2.927981267</v>
      </c>
      <c r="AE2025" s="154">
        <f t="shared" si="73"/>
        <v>2.800677733</v>
      </c>
      <c r="AF2025" s="154">
        <f t="shared" si="73"/>
        <v>2.6733742</v>
      </c>
      <c r="AG2025" s="154">
        <f t="shared" si="73"/>
        <v>2.546070667</v>
      </c>
      <c r="AH2025" s="154">
        <f t="shared" si="73"/>
        <v>2.418767133</v>
      </c>
      <c r="AI2025" s="154">
        <f t="shared" si="73"/>
        <v>2.2914636</v>
      </c>
      <c r="AJ2025" s="154">
        <f t="shared" si="73"/>
        <v>2.164160067</v>
      </c>
      <c r="AK2025" s="154">
        <f t="shared" si="73"/>
        <v>2.036856533</v>
      </c>
      <c r="AL2025" s="154">
        <f t="shared" si="73"/>
        <v>1.909553</v>
      </c>
      <c r="AM2025" s="154">
        <f t="shared" si="73"/>
        <v>1.782249467</v>
      </c>
      <c r="AN2025" s="154">
        <f t="shared" si="73"/>
        <v>1.654945933</v>
      </c>
      <c r="AO2025" s="154">
        <f t="shared" si="73"/>
        <v>1.5276424</v>
      </c>
      <c r="AP2025" s="154">
        <f t="shared" si="73"/>
        <v>1.400338867</v>
      </c>
      <c r="AQ2025" s="154">
        <f t="shared" si="73"/>
        <v>1.273035333</v>
      </c>
      <c r="AR2025" s="154">
        <f t="shared" si="73"/>
        <v>1.1457318</v>
      </c>
      <c r="AS2025" s="154">
        <f t="shared" si="73"/>
        <v>1.018428267</v>
      </c>
      <c r="AT2025" s="154">
        <f t="shared" si="73"/>
        <v>0.8911247333</v>
      </c>
      <c r="AU2025" s="154">
        <f t="shared" si="73"/>
        <v>0.7638212</v>
      </c>
      <c r="AV2025" s="154">
        <f t="shared" si="73"/>
        <v>0.6365176667</v>
      </c>
      <c r="AW2025" s="154">
        <f t="shared" si="73"/>
        <v>0.5092141333</v>
      </c>
      <c r="AX2025" s="154">
        <f t="shared" si="73"/>
        <v>0.3819106</v>
      </c>
      <c r="AY2025" s="154">
        <f t="shared" si="73"/>
        <v>0.2546070667</v>
      </c>
      <c r="AZ2025" s="154">
        <f t="shared" si="73"/>
        <v>0.1273035333</v>
      </c>
      <c r="BA2025" s="243">
        <f>Inputs!$I$11</f>
        <v>0</v>
      </c>
    </row>
    <row r="2026" ht="15.75" customHeight="1">
      <c r="A2026" s="315" t="s">
        <v>31</v>
      </c>
      <c r="B2026" s="159" t="s">
        <v>351</v>
      </c>
      <c r="C2026" s="160">
        <f>'Assumptions (Biomass)'!B18*Model!C2024/10^9+'Assumptions (Biomass)'!B19*Model!C2025/10^3</f>
        <v>0.08352728576</v>
      </c>
      <c r="D2026" s="160">
        <f>'Assumptions (Biomass)'!C18*Model!D2024/10^9+'Assumptions (Biomass)'!C19*Model!D2025/10^3</f>
        <v>0.08456274486</v>
      </c>
      <c r="E2026" s="160">
        <f>'Assumptions (Biomass)'!D18*Model!E2024/10^9+'Assumptions (Biomass)'!D19*Model!E2025/10^3</f>
        <v>0.08689417559</v>
      </c>
      <c r="F2026" s="160">
        <f>'Assumptions (Biomass)'!E18*Model!F2024/10^9+'Assumptions (Biomass)'!E19*Model!F2025/10^3</f>
        <v>0.09029462297</v>
      </c>
      <c r="G2026" s="160">
        <f>'Assumptions (Biomass)'!F18*Model!G2024/10^9+'Assumptions (Biomass)'!F19*Model!G2025/10^3</f>
        <v>0.09160706292</v>
      </c>
      <c r="H2026" s="160">
        <f>'Assumptions (Biomass)'!G18*Model!H2024/10^9+'Assumptions (Biomass)'!G19*Model!H2025/10^3</f>
        <v>0.09269152269</v>
      </c>
      <c r="I2026" s="160">
        <f>'Assumptions (Biomass)'!H18*Model!I2024/10^9+'Assumptions (Biomass)'!H19*Model!I2025/10^3</f>
        <v>0.09483909968</v>
      </c>
      <c r="J2026" s="160">
        <f>'Assumptions (Biomass)'!I18*Model!J2024/10^9+'Assumptions (Biomass)'!I19*Model!J2025/10^3</f>
        <v>0.09610042684</v>
      </c>
      <c r="K2026" s="160">
        <f>'Assumptions (Biomass)'!J18*Model!K2024/10^9+'Assumptions (Biomass)'!J19*Model!K2025/10^3</f>
        <v>0.1032623986</v>
      </c>
      <c r="L2026" s="160">
        <f>'Assumptions (Biomass)'!K18*Model!L2024/10^9+'Assumptions (Biomass)'!K19*Model!L2025/10^3</f>
        <v>0.1040623813</v>
      </c>
      <c r="M2026" s="160">
        <f>'Assumptions (Biomass)'!L18*Model!M2024/10^9+'Assumptions (Biomass)'!L19*Model!M2025/10^3</f>
        <v>0.106979338</v>
      </c>
      <c r="N2026" s="160">
        <f>'Assumptions (Biomass)'!M18*Model!N2024/10^9+'Assumptions (Biomass)'!M19*Model!N2025/10^3</f>
        <v>0.1089423158</v>
      </c>
      <c r="O2026" s="160">
        <f>'Assumptions (Biomass)'!N18*Model!O2024/10^9+'Assumptions (Biomass)'!N19*Model!O2025/10^3</f>
        <v>0.1109915606</v>
      </c>
      <c r="P2026" s="160">
        <f>'Assumptions (Biomass)'!O18*Model!P2024/10^9+'Assumptions (Biomass)'!O19*Model!P2025/10^3</f>
        <v>0.1142814091</v>
      </c>
      <c r="Q2026" s="160">
        <f>'Assumptions (Biomass)'!P18*Model!Q2024/10^9+'Assumptions (Biomass)'!P19*Model!Q2025/10^3</f>
        <v>0.1160108646</v>
      </c>
      <c r="R2026" s="160">
        <f>'Assumptions (Biomass)'!Q18*Model!R2024/10^9+'Assumptions (Biomass)'!Q19*Model!R2025/10^3</f>
        <v>0.1169119686</v>
      </c>
      <c r="S2026" s="160">
        <f>'Assumptions (Biomass)'!R18*Model!S2024/10^9+'Assumptions (Biomass)'!R19*Model!S2025/10^3</f>
        <v>0.1195658054</v>
      </c>
      <c r="T2026" s="160">
        <f>'Assumptions (Biomass)'!S18*Model!T2024/10^9+'Assumptions (Biomass)'!S19*Model!T2025/10^3</f>
        <v>0.1214891006</v>
      </c>
      <c r="U2026" s="160">
        <f>'Assumptions (Biomass)'!T18*Model!U2024/10^9+'Assumptions (Biomass)'!T19*Model!U2025/10^3</f>
        <v>0.1229068281</v>
      </c>
      <c r="V2026" s="160">
        <f>'Assumptions (Biomass)'!U18*Model!V2024/10^9+'Assumptions (Biomass)'!U19*Model!V2025/10^3</f>
        <v>0.1252290589</v>
      </c>
      <c r="W2026" s="160">
        <f>'Assumptions (Biomass)'!V18*Model!W2024/10^9+'Assumptions (Biomass)'!V19*Model!W2025/10^3</f>
        <v>0.1275951665</v>
      </c>
      <c r="X2026" s="160">
        <f>'Assumptions (Biomass)'!W18*Model!X2024/10^9+'Assumptions (Biomass)'!W19*Model!X2025/10^3</f>
        <v>0.1256724472</v>
      </c>
      <c r="Y2026" s="160">
        <f>'Assumptions (Biomass)'!X18*Model!Y2024/10^9+'Assumptions (Biomass)'!X19*Model!Y2025/10^3</f>
        <v>0.1236315208</v>
      </c>
      <c r="Z2026" s="160">
        <f>'Assumptions (Biomass)'!Y18*Model!Z2024/10^9+'Assumptions (Biomass)'!Y19*Model!Z2025/10^3</f>
        <v>0.1214686068</v>
      </c>
      <c r="AA2026" s="160">
        <f>'Assumptions (Biomass)'!Z18*Model!AA2024/10^9+'Assumptions (Biomass)'!Z19*Model!AA2025/10^3</f>
        <v>0.1191798241</v>
      </c>
      <c r="AB2026" s="160">
        <f>'Assumptions (Biomass)'!AA18*Model!AB2024/10^9+'Assumptions (Biomass)'!AA19*Model!AB2025/10^3</f>
        <v>0.1167611884</v>
      </c>
      <c r="AC2026" s="160">
        <f>'Assumptions (Biomass)'!AB18*Model!AC2024/10^9+'Assumptions (Biomass)'!AB19*Model!AC2025/10^3</f>
        <v>0.11420861</v>
      </c>
      <c r="AD2026" s="160">
        <f>'Assumptions (Biomass)'!AC18*Model!AD2024/10^9+'Assumptions (Biomass)'!AC19*Model!AD2025/10^3</f>
        <v>0.1115178906</v>
      </c>
      <c r="AE2026" s="160">
        <f>'Assumptions (Biomass)'!AD18*Model!AE2024/10^9+'Assumptions (Biomass)'!AD19*Model!AE2025/10^3</f>
        <v>0.1086847215</v>
      </c>
      <c r="AF2026" s="160">
        <f>'Assumptions (Biomass)'!AE18*Model!AF2024/10^9+'Assumptions (Biomass)'!AE19*Model!AF2025/10^3</f>
        <v>0.1057046802</v>
      </c>
      <c r="AG2026" s="160">
        <f>'Assumptions (Biomass)'!AF18*Model!AG2024/10^9+'Assumptions (Biomass)'!AF19*Model!AG2025/10^3</f>
        <v>0.1025732281</v>
      </c>
      <c r="AH2026" s="160">
        <f>'Assumptions (Biomass)'!AG18*Model!AH2024/10^9+'Assumptions (Biomass)'!AG19*Model!AH2025/10^3</f>
        <v>0.09928570751</v>
      </c>
      <c r="AI2026" s="160">
        <f>'Assumptions (Biomass)'!AH18*Model!AI2024/10^9+'Assumptions (Biomass)'!AH19*Model!AI2025/10^3</f>
        <v>0.09583733865</v>
      </c>
      <c r="AJ2026" s="160">
        <f>'Assumptions (Biomass)'!AI18*Model!AJ2024/10^9+'Assumptions (Biomass)'!AI19*Model!AJ2025/10^3</f>
        <v>0.09222321696</v>
      </c>
      <c r="AK2026" s="160">
        <f>'Assumptions (Biomass)'!AJ18*Model!AK2024/10^9+'Assumptions (Biomass)'!AJ19*Model!AK2025/10^3</f>
        <v>0.08843830994</v>
      </c>
      <c r="AL2026" s="160">
        <f>'Assumptions (Biomass)'!AK18*Model!AL2024/10^9+'Assumptions (Biomass)'!AK19*Model!AL2025/10^3</f>
        <v>0.08447745409</v>
      </c>
      <c r="AM2026" s="160">
        <f>'Assumptions (Biomass)'!AL18*Model!AM2024/10^9+'Assumptions (Biomass)'!AL19*Model!AM2025/10^3</f>
        <v>0.08033535175</v>
      </c>
      <c r="AN2026" s="160">
        <f>'Assumptions (Biomass)'!AM18*Model!AN2024/10^9+'Assumptions (Biomass)'!AM19*Model!AN2025/10^3</f>
        <v>0.07600656789</v>
      </c>
      <c r="AO2026" s="160">
        <f>'Assumptions (Biomass)'!AN18*Model!AO2024/10^9+'Assumptions (Biomass)'!AN19*Model!AO2025/10^3</f>
        <v>0.07148552679</v>
      </c>
      <c r="AP2026" s="160">
        <f>'Assumptions (Biomass)'!AO18*Model!AP2024/10^9+'Assumptions (Biomass)'!AO19*Model!AP2025/10^3</f>
        <v>0.06676650869</v>
      </c>
      <c r="AQ2026" s="160">
        <f>'Assumptions (Biomass)'!AP18*Model!AQ2024/10^9+'Assumptions (Biomass)'!AP19*Model!AQ2025/10^3</f>
        <v>0.06184364633</v>
      </c>
      <c r="AR2026" s="160">
        <f>'Assumptions (Biomass)'!AQ18*Model!AR2024/10^9+'Assumptions (Biomass)'!AQ19*Model!AR2025/10^3</f>
        <v>0.05671092137</v>
      </c>
      <c r="AS2026" s="160">
        <f>'Assumptions (Biomass)'!AR18*Model!AS2024/10^9+'Assumptions (Biomass)'!AR19*Model!AS2025/10^3</f>
        <v>0.05136216087</v>
      </c>
      <c r="AT2026" s="160">
        <f>'Assumptions (Biomass)'!AS18*Model!AT2024/10^9+'Assumptions (Biomass)'!AS19*Model!AT2025/10^3</f>
        <v>0.04579103352</v>
      </c>
      <c r="AU2026" s="160">
        <f>'Assumptions (Biomass)'!AT18*Model!AU2024/10^9+'Assumptions (Biomass)'!AT19*Model!AU2025/10^3</f>
        <v>0.03999104586</v>
      </c>
      <c r="AV2026" s="160">
        <f>'Assumptions (Biomass)'!AU18*Model!AV2024/10^9+'Assumptions (Biomass)'!AU19*Model!AV2025/10^3</f>
        <v>0.03395553848</v>
      </c>
      <c r="AW2026" s="160">
        <f>'Assumptions (Biomass)'!AV18*Model!AW2024/10^9+'Assumptions (Biomass)'!AV19*Model!AW2025/10^3</f>
        <v>0.02767768199</v>
      </c>
      <c r="AX2026" s="160">
        <f>'Assumptions (Biomass)'!AW18*Model!AX2024/10^9+'Assumptions (Biomass)'!AW19*Model!AX2025/10^3</f>
        <v>0.02115047301</v>
      </c>
      <c r="AY2026" s="160">
        <f>'Assumptions (Biomass)'!AX18*Model!AY2024/10^9+'Assumptions (Biomass)'!AX19*Model!AY2025/10^3</f>
        <v>0.01436673005</v>
      </c>
      <c r="AZ2026" s="160">
        <f>'Assumptions (Biomass)'!AY18*Model!AZ2024/10^9+'Assumptions (Biomass)'!AY19*Model!AZ2025/10^3</f>
        <v>0.007319089227</v>
      </c>
      <c r="BA2026" s="160">
        <f>'Assumptions (Biomass)'!AZ18*Model!BA2024/10^9+'Assumptions (Biomass)'!AZ19*Model!BA2025/10^3</f>
        <v>0</v>
      </c>
    </row>
    <row r="2027" ht="15.75" customHeight="1">
      <c r="A2027" s="313" t="s">
        <v>34</v>
      </c>
      <c r="B2027" s="316" t="s">
        <v>351</v>
      </c>
      <c r="C2027" s="317">
        <f>C2025*'Assumptions (Biomass)'!B22*1000*'Assumptions (Biomass)'!B23/10^9</f>
        <v>0.1082206202</v>
      </c>
      <c r="D2027" s="317">
        <f>D2025*'Assumptions (Biomass)'!C22*1000*'Assumptions (Biomass)'!C23/10^9</f>
        <v>0.1047143595</v>
      </c>
      <c r="E2027" s="317">
        <f>E2025*'Assumptions (Biomass)'!D22*1000*'Assumptions (Biomass)'!D23/10^9</f>
        <v>0.109366395</v>
      </c>
      <c r="F2027" s="317">
        <f>F2025*'Assumptions (Biomass)'!E22*1000*'Assumptions (Biomass)'!E23/10^9</f>
        <v>0.1203106177</v>
      </c>
      <c r="G2027" s="317">
        <f>G2025*'Assumptions (Biomass)'!F22*1000*'Assumptions (Biomass)'!F23/10^9</f>
        <v>0.1179065823</v>
      </c>
      <c r="H2027" s="317">
        <f>H2025*'Assumptions (Biomass)'!G22*1000*'Assumptions (Biomass)'!G23/10^9</f>
        <v>0.1140318691</v>
      </c>
      <c r="I2027" s="317">
        <f>I2025*'Assumptions (Biomass)'!H22*1000*'Assumptions (Biomass)'!H23/10^9</f>
        <v>0.1154491963</v>
      </c>
      <c r="J2027" s="317">
        <f>J2025*'Assumptions (Biomass)'!I22*1000*'Assumptions (Biomass)'!I23/10^9</f>
        <v>0.1131470626</v>
      </c>
      <c r="K2027" s="317">
        <f>K2025*'Assumptions (Biomass)'!J22*1000*'Assumptions (Biomass)'!J23/10^9</f>
        <v>0.1036914275</v>
      </c>
      <c r="L2027" s="317">
        <f>L2025*'Assumptions (Biomass)'!K22*1000*'Assumptions (Biomass)'!K23/10^9</f>
        <v>0.09662909205</v>
      </c>
      <c r="M2027" s="317">
        <f>M2025*'Assumptions (Biomass)'!L22*1000*'Assumptions (Biomass)'!L23/10^9</f>
        <v>0.1000422923</v>
      </c>
      <c r="N2027" s="317">
        <f>N2025*'Assumptions (Biomass)'!M22*1000*'Assumptions (Biomass)'!M23/10^9</f>
        <v>0.09998371278</v>
      </c>
      <c r="O2027" s="317">
        <f>O2025*'Assumptions (Biomass)'!N22*1000*'Assumptions (Biomass)'!N23/10^9</f>
        <v>0.09993566693</v>
      </c>
      <c r="P2027" s="317">
        <f>P2025*'Assumptions (Biomass)'!O22*1000*'Assumptions (Biomass)'!O23/10^9</f>
        <v>0.1060911686</v>
      </c>
      <c r="Q2027" s="317">
        <f>Q2025*'Assumptions (Biomass)'!P22*1000*'Assumptions (Biomass)'!P23/10^9</f>
        <v>0.1039141764</v>
      </c>
      <c r="R2027" s="317">
        <f>R2025*'Assumptions (Biomass)'!Q22*1000*'Assumptions (Biomass)'!Q23/10^9</f>
        <v>0.1000357751</v>
      </c>
      <c r="S2027" s="317">
        <f>S2025*'Assumptions (Biomass)'!R22*1000*'Assumptions (Biomass)'!R23/10^9</f>
        <v>0.1022063006</v>
      </c>
      <c r="T2027" s="317">
        <f>T2025*'Assumptions (Biomass)'!S22*1000*'Assumptions (Biomass)'!S23/10^9</f>
        <v>0.1005982803</v>
      </c>
      <c r="U2027" s="317">
        <f>U2025*'Assumptions (Biomass)'!T22*1000*'Assumptions (Biomass)'!T23/10^9</f>
        <v>0.1012337019</v>
      </c>
      <c r="V2027" s="317">
        <f>V2025*'Assumptions (Biomass)'!U22*1000*'Assumptions (Biomass)'!U23/10^9</f>
        <v>0.1038791019</v>
      </c>
      <c r="W2027" s="317">
        <f>W2025*'Assumptions (Biomass)'!V22*1000*'Assumptions (Biomass)'!V23/10^9</f>
        <v>0.106253937</v>
      </c>
      <c r="X2027" s="317">
        <f>X2025*'Assumptions (Biomass)'!W22*1000*'Assumptions (Biomass)'!W23/10^9</f>
        <v>0.1034920775</v>
      </c>
      <c r="Y2027" s="317">
        <f>Y2025*'Assumptions (Biomass)'!X22*1000*'Assumptions (Biomass)'!X23/10^9</f>
        <v>0.1006226437</v>
      </c>
      <c r="Z2027" s="317">
        <f>Z2025*'Assumptions (Biomass)'!Y22*1000*'Assumptions (Biomass)'!Y23/10^9</f>
        <v>0.09769141771</v>
      </c>
      <c r="AA2027" s="317">
        <f>AA2025*'Assumptions (Biomass)'!Z22*1000*'Assumptions (Biomass)'!Z23/10^9</f>
        <v>0.09474616568</v>
      </c>
      <c r="AB2027" s="317">
        <f>AB2025*'Assumptions (Biomass)'!AA22*1000*'Assumptions (Biomass)'!AA23/10^9</f>
        <v>0.09162355316</v>
      </c>
      <c r="AC2027" s="317">
        <f>AC2025*'Assumptions (Biomass)'!AB22*1000*'Assumptions (Biomass)'!AB23/10^9</f>
        <v>0.08852408861</v>
      </c>
      <c r="AD2027" s="317">
        <f>AD2025*'Assumptions (Biomass)'!AC22*1000*'Assumptions (Biomass)'!AC23/10^9</f>
        <v>0.08561740715</v>
      </c>
      <c r="AE2027" s="317">
        <f>AE2025*'Assumptions (Biomass)'!AD22*1000*'Assumptions (Biomass)'!AD23/10^9</f>
        <v>0.08244331569</v>
      </c>
      <c r="AF2027" s="317">
        <f>AF2025*'Assumptions (Biomass)'!AE22*1000*'Assumptions (Biomass)'!AE23/10^9</f>
        <v>0.07985842622</v>
      </c>
      <c r="AG2027" s="317">
        <f>AG2025*'Assumptions (Biomass)'!AF22*1000*'Assumptions (Biomass)'!AF23/10^9</f>
        <v>0.07638569792</v>
      </c>
      <c r="AH2027" s="317">
        <f>AH2025*'Assumptions (Biomass)'!AG22*1000*'Assumptions (Biomass)'!AG23/10^9</f>
        <v>0.07308629956</v>
      </c>
      <c r="AI2027" s="317">
        <f>AI2025*'Assumptions (Biomass)'!AH22*1000*'Assumptions (Biomass)'!AH23/10^9</f>
        <v>0.06952759396</v>
      </c>
      <c r="AJ2027" s="317">
        <f>AJ2025*'Assumptions (Biomass)'!AI22*1000*'Assumptions (Biomass)'!AI23/10^9</f>
        <v>0.06607595484</v>
      </c>
      <c r="AK2027" s="317">
        <f>AK2025*'Assumptions (Biomass)'!AJ22*1000*'Assumptions (Biomass)'!AJ23/10^9</f>
        <v>0.06244835829</v>
      </c>
      <c r="AL2027" s="317">
        <f>AL2025*'Assumptions (Biomass)'!AK22*1000*'Assumptions (Biomass)'!AK23/10^9</f>
        <v>0.05859234638</v>
      </c>
      <c r="AM2027" s="317">
        <f>AM2025*'Assumptions (Biomass)'!AL22*1000*'Assumptions (Biomass)'!AL23/10^9</f>
        <v>0.05528184113</v>
      </c>
      <c r="AN2027" s="317">
        <f>AN2025*'Assumptions (Biomass)'!AM22*1000*'Assumptions (Biomass)'!AM23/10^9</f>
        <v>0.05122346213</v>
      </c>
      <c r="AO2027" s="317">
        <f>AO2025*'Assumptions (Biomass)'!AN22*1000*'Assumptions (Biomass)'!AN23/10^9</f>
        <v>0.04744965543</v>
      </c>
      <c r="AP2027" s="317">
        <f>AP2025*'Assumptions (Biomass)'!AO22*1000*'Assumptions (Biomass)'!AO23/10^9</f>
        <v>0.04368025487</v>
      </c>
      <c r="AQ2027" s="317">
        <f>AQ2025*'Assumptions (Biomass)'!AP22*1000*'Assumptions (Biomass)'!AP23/10^9</f>
        <v>0.03985017857</v>
      </c>
      <c r="AR2027" s="317">
        <f>AR2025*'Assumptions (Biomass)'!AQ22*1000*'Assumptions (Biomass)'!AQ23/10^9</f>
        <v>0.03603202957</v>
      </c>
      <c r="AS2027" s="317">
        <f>AS2025*'Assumptions (Biomass)'!AR22*1000*'Assumptions (Biomass)'!AR23/10^9</f>
        <v>0.03218768971</v>
      </c>
      <c r="AT2027" s="317">
        <f>AT2025*'Assumptions (Biomass)'!AS22*1000*'Assumptions (Biomass)'!AS23/10^9</f>
        <v>0.02833328556</v>
      </c>
      <c r="AU2027" s="317">
        <f>AU2025*'Assumptions (Biomass)'!AT22*1000*'Assumptions (Biomass)'!AT23/10^9</f>
        <v>0.02434717903</v>
      </c>
      <c r="AV2027" s="317">
        <f>AV2025*'Assumptions (Biomass)'!AU22*1000*'Assumptions (Biomass)'!AU23/10^9</f>
        <v>0.02041081937</v>
      </c>
      <c r="AW2027" s="317">
        <f>AW2025*'Assumptions (Biomass)'!AV22*1000*'Assumptions (Biomass)'!AV23/10^9</f>
        <v>0.01638718527</v>
      </c>
      <c r="AX2027" s="317">
        <f>AX2025*'Assumptions (Biomass)'!AW22*1000*'Assumptions (Biomass)'!AW23/10^9</f>
        <v>0.01241350755</v>
      </c>
      <c r="AY2027" s="317">
        <f>AY2025*'Assumptions (Biomass)'!AX22*1000*'Assumptions (Biomass)'!AX23/10^9</f>
        <v>0.008284763331</v>
      </c>
      <c r="AZ2027" s="317">
        <f>AZ2025*'Assumptions (Biomass)'!AY22*1000*'Assumptions (Biomass)'!AY23/10^9</f>
        <v>0.004179890373</v>
      </c>
      <c r="BA2027" s="317">
        <f>BA2025*'Assumptions (Biomass)'!AZ22*1000*'Assumptions (Biomass)'!AZ23/10^9</f>
        <v>0</v>
      </c>
    </row>
    <row r="2028" ht="15.75" customHeight="1">
      <c r="A2028" s="315" t="s">
        <v>36</v>
      </c>
      <c r="B2028" s="159" t="s">
        <v>351</v>
      </c>
      <c r="C2028" s="95">
        <f>C2025*'Assumptions (Biomass)'!B36/10^3</f>
        <v>0.2867664349</v>
      </c>
      <c r="D2028" s="95">
        <f>D2025*'Assumptions (Biomass)'!C36/10^3</f>
        <v>0.2842161828</v>
      </c>
      <c r="E2028" s="95">
        <f>E2025*'Assumptions (Biomass)'!D36/10^3</f>
        <v>0.2683758101</v>
      </c>
      <c r="F2028" s="95">
        <f>F2025*'Assumptions (Biomass)'!E36/10^3</f>
        <v>0.3588734144</v>
      </c>
      <c r="G2028" s="95">
        <f>G2025*'Assumptions (Biomass)'!F36/10^3</f>
        <v>0.3695223648</v>
      </c>
      <c r="H2028" s="95">
        <f>H2025*'Assumptions (Biomass)'!G36/10^3</f>
        <v>0.432699257</v>
      </c>
      <c r="I2028" s="95">
        <f>I2025*'Assumptions (Biomass)'!H36/10^3</f>
        <v>0.3941329364</v>
      </c>
      <c r="J2028" s="95">
        <f>J2025*'Assumptions (Biomass)'!I36/10^3</f>
        <v>0.3926072157</v>
      </c>
      <c r="K2028" s="95">
        <f>K2025*'Assumptions (Biomass)'!J36/10^3</f>
        <v>0.4163887981</v>
      </c>
      <c r="L2028" s="95">
        <f>L2025*'Assumptions (Biomass)'!K36/10^3</f>
        <v>0.2709254136</v>
      </c>
      <c r="M2028" s="95">
        <f>M2025*'Assumptions (Biomass)'!L36/10^3</f>
        <v>0.290015223</v>
      </c>
      <c r="N2028" s="95">
        <f>N2025*'Assumptions (Biomass)'!M36/10^3</f>
        <v>0.2792116435</v>
      </c>
      <c r="O2028" s="95">
        <f>O2025*'Assumptions (Biomass)'!N36/10^3</f>
        <v>0.2413177884</v>
      </c>
      <c r="P2028" s="95">
        <f>P2025*'Assumptions (Biomass)'!O36/10^3</f>
        <v>0.2843899706</v>
      </c>
      <c r="Q2028" s="95">
        <f>Q2025*'Assumptions (Biomass)'!P36/10^3</f>
        <v>0.2989128373</v>
      </c>
      <c r="R2028" s="95">
        <f>R2025*'Assumptions (Biomass)'!Q36/10^3</f>
        <v>0.237079818</v>
      </c>
      <c r="S2028" s="95">
        <f>S2025*'Assumptions (Biomass)'!R36/10^3</f>
        <v>0.2592310642</v>
      </c>
      <c r="T2028" s="95">
        <f>T2025*'Assumptions (Biomass)'!S36/10^3</f>
        <v>0.2490594836</v>
      </c>
      <c r="U2028" s="95">
        <f>U2025*'Assumptions (Biomass)'!T36/10^3</f>
        <v>0.2451866052</v>
      </c>
      <c r="V2028" s="95">
        <f>V2025*'Assumptions (Biomass)'!U36/10^3</f>
        <v>0.2485856095</v>
      </c>
      <c r="W2028" s="95">
        <f>W2025*'Assumptions (Biomass)'!V36/10^3</f>
        <v>0.259291633</v>
      </c>
      <c r="X2028" s="95">
        <f>X2025*'Assumptions (Biomass)'!W36/10^3</f>
        <v>0.2525496723</v>
      </c>
      <c r="Y2028" s="95">
        <f>Y2025*'Assumptions (Biomass)'!X36/10^3</f>
        <v>0.246092436</v>
      </c>
      <c r="Z2028" s="95">
        <f>Z2025*'Assumptions (Biomass)'!Y36/10^3</f>
        <v>0.2411740118</v>
      </c>
      <c r="AA2028" s="95">
        <f>AA2025*'Assumptions (Biomass)'!Z36/10^3</f>
        <v>0.2366557459</v>
      </c>
      <c r="AB2028" s="95">
        <f>AB2025*'Assumptions (Biomass)'!AA36/10^3</f>
        <v>0.2339730416</v>
      </c>
      <c r="AC2028" s="95">
        <f>AC2025*'Assumptions (Biomass)'!AB36/10^3</f>
        <v>0.2282408347</v>
      </c>
      <c r="AD2028" s="95">
        <f>AD2025*'Assumptions (Biomass)'!AC36/10^3</f>
        <v>0.2230290471</v>
      </c>
      <c r="AE2028" s="95">
        <f>AE2025*'Assumptions (Biomass)'!AD36/10^3</f>
        <v>0.2170790748</v>
      </c>
      <c r="AF2028" s="95">
        <f>AF2025*'Assumptions (Biomass)'!AE36/10^3</f>
        <v>0.2110282194</v>
      </c>
      <c r="AG2028" s="95">
        <f>AG2025*'Assumptions (Biomass)'!AF36/10^3</f>
        <v>0.2046907402</v>
      </c>
      <c r="AH2028" s="95">
        <f>AH2025*'Assumptions (Biomass)'!AG36/10^3</f>
        <v>0.1983370183</v>
      </c>
      <c r="AI2028" s="95">
        <f>AI2025*'Assumptions (Biomass)'!AH36/10^3</f>
        <v>0.190851764</v>
      </c>
      <c r="AJ2028" s="95">
        <f>AJ2025*'Assumptions (Biomass)'!AI36/10^3</f>
        <v>0.1829844515</v>
      </c>
      <c r="AK2028" s="95">
        <f>AK2025*'Assumptions (Biomass)'!AJ36/10^3</f>
        <v>0.1748489792</v>
      </c>
      <c r="AL2028" s="95">
        <f>AL2025*'Assumptions (Biomass)'!AK36/10^3</f>
        <v>0.1666705597</v>
      </c>
      <c r="AM2028" s="95">
        <f>AM2025*'Assumptions (Biomass)'!AL36/10^3</f>
        <v>0.1587833853</v>
      </c>
      <c r="AN2028" s="95">
        <f>AN2025*'Assumptions (Biomass)'!AM36/10^3</f>
        <v>0.1503437454</v>
      </c>
      <c r="AO2028" s="95">
        <f>AO2025*'Assumptions (Biomass)'!AN36/10^3</f>
        <v>0.1418948657</v>
      </c>
      <c r="AP2028" s="95">
        <f>AP2025*'Assumptions (Biomass)'!AO36/10^3</f>
        <v>0.1329767109</v>
      </c>
      <c r="AQ2028" s="95">
        <f>AQ2025*'Assumptions (Biomass)'!AP36/10^3</f>
        <v>0.1233546414</v>
      </c>
      <c r="AR2028" s="95">
        <f>AR2025*'Assumptions (Biomass)'!AQ36/10^3</f>
        <v>0.1131901901</v>
      </c>
      <c r="AS2028" s="95">
        <f>AS2025*'Assumptions (Biomass)'!AR36/10^3</f>
        <v>0.1025301843</v>
      </c>
      <c r="AT2028" s="95">
        <f>AT2025*'Assumptions (Biomass)'!AS36/10^3</f>
        <v>0.09149160706</v>
      </c>
      <c r="AU2028" s="95">
        <f>AU2025*'Assumptions (Biomass)'!AT36/10^3</f>
        <v>0.08004704105</v>
      </c>
      <c r="AV2028" s="95">
        <f>AV2025*'Assumptions (Biomass)'!AU36/10^3</f>
        <v>0.06809537924</v>
      </c>
      <c r="AW2028" s="95">
        <f>AW2025*'Assumptions (Biomass)'!AV36/10^3</f>
        <v>0.05549384054</v>
      </c>
      <c r="AX2028" s="95">
        <f>AX2025*'Assumptions (Biomass)'!AW36/10^3</f>
        <v>0.04253514795</v>
      </c>
      <c r="AY2028" s="95">
        <f>AY2025*'Assumptions (Biomass)'!AX36/10^3</f>
        <v>0.02937893374</v>
      </c>
      <c r="AZ2028" s="95">
        <f>AZ2025*'Assumptions (Biomass)'!AY36/10^3</f>
        <v>0.01508075847</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0</v>
      </c>
      <c r="D2030" s="319">
        <v>0.0</v>
      </c>
      <c r="E2030" s="319">
        <v>0.0</v>
      </c>
      <c r="F2030" s="319">
        <v>0.0</v>
      </c>
      <c r="G2030" s="319">
        <v>0.0</v>
      </c>
      <c r="H2030" s="319">
        <v>0.0</v>
      </c>
      <c r="I2030" s="319">
        <v>4.8</v>
      </c>
      <c r="J2030" s="319">
        <v>0.0</v>
      </c>
      <c r="K2030" s="319">
        <v>78.8</v>
      </c>
      <c r="L2030" s="319">
        <v>1.3</v>
      </c>
      <c r="M2030" s="319">
        <v>4.0</v>
      </c>
      <c r="N2030" s="319">
        <v>0.0</v>
      </c>
      <c r="O2030" s="319">
        <v>0.0</v>
      </c>
      <c r="P2030" s="319">
        <v>0.0</v>
      </c>
      <c r="Q2030" s="319">
        <v>0.0</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v>
      </c>
      <c r="D2032" s="177">
        <f t="shared" si="75"/>
        <v>0</v>
      </c>
      <c r="E2032" s="177">
        <f t="shared" si="75"/>
        <v>0</v>
      </c>
      <c r="F2032" s="177">
        <f t="shared" si="75"/>
        <v>0.005201379004</v>
      </c>
      <c r="G2032" s="177">
        <f t="shared" si="75"/>
        <v>0.005341410544</v>
      </c>
      <c r="H2032" s="177">
        <f t="shared" si="75"/>
        <v>0.09592735389</v>
      </c>
      <c r="I2032" s="177">
        <f t="shared" si="75"/>
        <v>0.09469268616</v>
      </c>
      <c r="J2032" s="177">
        <f t="shared" si="75"/>
        <v>0.1020921733</v>
      </c>
      <c r="K2032" s="177">
        <f t="shared" si="75"/>
        <v>0.006559017665</v>
      </c>
      <c r="L2032" s="177">
        <f t="shared" si="75"/>
        <v>0.004987939211</v>
      </c>
      <c r="M2032" s="177">
        <f t="shared" si="75"/>
        <v>0</v>
      </c>
      <c r="N2032" s="177">
        <f t="shared" si="75"/>
        <v>0</v>
      </c>
      <c r="O2032" s="177">
        <f t="shared" si="75"/>
        <v>0</v>
      </c>
      <c r="P2032" s="177">
        <f t="shared" si="75"/>
        <v>0</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0.005201379004</v>
      </c>
      <c r="G2039" s="177">
        <f>IF($I$2030&gt;0,'Assumptions (Biomass)'!$V$14*Model!$I$2030*'Assumptions (Biomass)'!F$2/10^9,0)</f>
        <v>0.005341410544</v>
      </c>
      <c r="H2039" s="177">
        <f>IF($I$2030&gt;0,'Assumptions (Biomass)'!$V$14*Model!$I$2030*'Assumptions (Biomass)'!G$2/10^9,0)</f>
        <v>0.005507790654</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v>
      </c>
      <c r="H2040" s="177">
        <f>IF($J$2030&gt;0,'Assumptions (Biomass)'!$V$14*Model!$J$2030*'Assumptions (Biomass)'!G$2/10^9,0)</f>
        <v>0</v>
      </c>
      <c r="I2040" s="177">
        <f>IF($J$2030&gt;0,'Assumptions (Biomass)'!$V$14*Model!$J$2030*'Assumptions (Biomass)'!H$2/10^9,0)</f>
        <v>0</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0.09041956323</v>
      </c>
      <c r="I2041" s="177">
        <f>IF($K$2030&gt;0,'Assumptions (Biomass)'!$V$14*Model!$K$2030*'Assumptions (Biomass)'!H$2/10^9,0)</f>
        <v>0.09315585105</v>
      </c>
      <c r="J2041" s="177">
        <f>IF($K$2030&gt;0,'Assumptions (Biomass)'!$V$14*Model!$K$2030*'Assumptions (Biomass)'!I$2/10^9,0)</f>
        <v>0.09565830264</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0.001536835106</v>
      </c>
      <c r="J2042" s="177">
        <f>IF($L$2030&gt;0,'Assumptions (Biomass)'!$V$14*Model!$L$2030*'Assumptions (Biomass)'!I$2/10^9,0)</f>
        <v>0.001578119206</v>
      </c>
      <c r="K2042" s="177">
        <f>IF($L$2030&gt;0,'Assumptions (Biomass)'!$V$14*Model!$L$2030*'Assumptions (Biomass)'!J$2/10^9,0)</f>
        <v>0.001608815654</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0.004855751403</v>
      </c>
      <c r="K2043" s="177">
        <f>IF($M$2030&gt;0,'Assumptions (Biomass)'!$V$14*Model!$M$2030*'Assumptions (Biomass)'!J$2/10^9,0)</f>
        <v>0.004950202011</v>
      </c>
      <c r="L2043" s="177">
        <f>IF($M$2030&gt;0,'Assumptions (Biomass)'!$V$14*Model!$M$2030*'Assumptions (Biomass)'!K$2/10^9,0)</f>
        <v>0.004987939211</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v>
      </c>
      <c r="L2044" s="160">
        <f>IF($N$2030&gt;0,'Assumptions (Biomass)'!$V$14*Model!$N$2030*'Assumptions (Biomass)'!K$2/10^9,0)</f>
        <v>0</v>
      </c>
      <c r="M2044" s="160">
        <f>IF($N$2030&gt;0,'Assumptions (Biomass)'!$V$14*Model!$N$2030*'Assumptions (Biomass)'!L$2/10^9,0)</f>
        <v>0</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v>
      </c>
      <c r="M2045" s="160">
        <f>IF($O$2030&gt;0,'Assumptions (Biomass)'!$V$14*Model!$O$2030*'Assumptions (Biomass)'!L$2/10^9,0)</f>
        <v>0</v>
      </c>
      <c r="N2045" s="160">
        <f>IF($O$2030&gt;0,'Assumptions (Biomass)'!$V$14*Model!$O$2030*'Assumptions (Biomass)'!M$2/10^9,0)</f>
        <v>0</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v>
      </c>
      <c r="N2046" s="177">
        <f>IF($P$2030&gt;0,'Assumptions (Biomass)'!$V$14*Model!$P$2030*'Assumptions (Biomass)'!M$2/10^9,0)</f>
        <v>0</v>
      </c>
      <c r="O2046" s="177">
        <f>IF($P$2030&gt;0,'Assumptions (Biomass)'!$V$14*Model!$P$2030*'Assumptions (Biomass)'!N$2/10^9,0)</f>
        <v>0</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v>
      </c>
      <c r="O2047" s="177">
        <f>IF($Q$2030&gt;0,'Assumptions (Biomass)'!$V$14*Model!$Q$2030*'Assumptions (Biomass)'!N$2/10^9,0)</f>
        <v>0</v>
      </c>
      <c r="P2047" s="177">
        <f>IF($Q$2030&gt;0,'Assumptions (Biomass)'!$V$14*Model!$Q$2030*'Assumptions (Biomass)'!O$2/10^9,0)</f>
        <v>0</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v>
      </c>
      <c r="D2084" s="279">
        <f>'Assumptions (Biomass)'!$V$5*Model!D2032</f>
        <v>0</v>
      </c>
      <c r="E2084" s="279">
        <f>'Assumptions (Biomass)'!$V$5*Model!E2032</f>
        <v>0</v>
      </c>
      <c r="F2084" s="279">
        <f>'Assumptions (Biomass)'!$V$5*Model!F2032</f>
        <v>0.003120827402</v>
      </c>
      <c r="G2084" s="279">
        <f>'Assumptions (Biomass)'!$V$5*Model!G2032</f>
        <v>0.003204846326</v>
      </c>
      <c r="H2084" s="279">
        <f>'Assumptions (Biomass)'!$V$5*Model!H2032</f>
        <v>0.05755641233</v>
      </c>
      <c r="I2084" s="279">
        <f>'Assumptions (Biomass)'!$V$5*Model!I2032</f>
        <v>0.0568156117</v>
      </c>
      <c r="J2084" s="279">
        <f>'Assumptions (Biomass)'!$V$5*Model!J2032</f>
        <v>0.06125530395</v>
      </c>
      <c r="K2084" s="279">
        <f>'Assumptions (Biomass)'!$V$5*Model!K2032</f>
        <v>0.003935410599</v>
      </c>
      <c r="L2084" s="279">
        <f>'Assumptions (Biomass)'!$V$5*Model!L2032</f>
        <v>0.002992763527</v>
      </c>
      <c r="M2084" s="279">
        <f>'Assumptions (Biomass)'!$V$5*Model!M2032</f>
        <v>0</v>
      </c>
      <c r="N2084" s="279">
        <f>'Assumptions (Biomass)'!$V$5*Model!N2032</f>
        <v>0</v>
      </c>
      <c r="O2084" s="279">
        <f>'Assumptions (Biomass)'!$V$5*Model!O2032</f>
        <v>0</v>
      </c>
      <c r="P2084" s="279">
        <f>'Assumptions (Biomass)'!$V$5*Model!P2032</f>
        <v>0</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v>
      </c>
      <c r="D2085" s="176">
        <f>'Assumptions (Biomass)'!$V$6*Model!D2032</f>
        <v>0</v>
      </c>
      <c r="E2085" s="176">
        <f>'Assumptions (Biomass)'!$V$6*Model!E2032</f>
        <v>0</v>
      </c>
      <c r="F2085" s="176">
        <f>'Assumptions (Biomass)'!$V$6*Model!F2032</f>
        <v>0.002080551602</v>
      </c>
      <c r="G2085" s="176">
        <f>'Assumptions (Biomass)'!$V$6*Model!G2032</f>
        <v>0.002136564218</v>
      </c>
      <c r="H2085" s="176">
        <f>'Assumptions (Biomass)'!$V$6*Model!H2032</f>
        <v>0.03837094155</v>
      </c>
      <c r="I2085" s="176">
        <f>'Assumptions (Biomass)'!$V$6*Model!I2032</f>
        <v>0.03787707446</v>
      </c>
      <c r="J2085" s="176">
        <f>'Assumptions (Biomass)'!$V$6*Model!J2032</f>
        <v>0.0408368693</v>
      </c>
      <c r="K2085" s="176">
        <f>'Assumptions (Biomass)'!$V$6*Model!K2032</f>
        <v>0.002623607066</v>
      </c>
      <c r="L2085" s="176">
        <f>'Assumptions (Biomass)'!$V$6*Model!L2032</f>
        <v>0.001995175684</v>
      </c>
      <c r="M2085" s="176">
        <f>'Assumptions (Biomass)'!$V$6*Model!M2032</f>
        <v>0</v>
      </c>
      <c r="N2085" s="176">
        <f>'Assumptions (Biomass)'!$V$6*Model!N2032</f>
        <v>0</v>
      </c>
      <c r="O2085" s="176">
        <f>'Assumptions (Biomass)'!$V$6*Model!O2032</f>
        <v>0</v>
      </c>
      <c r="P2085" s="176">
        <f>'Assumptions (Biomass)'!$V$6*Model!P2032</f>
        <v>0</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v>
      </c>
      <c r="D2086" s="177">
        <f t="array" ref="D2086">SUM(IF(ISERROR(D2087:D2137),"",D2087:D2137))</f>
        <v>0</v>
      </c>
      <c r="E2086" s="177">
        <f t="array" ref="E2086">SUM(IF(ISERROR(E2087:E2137),"",E2087:E2137))</f>
        <v>0</v>
      </c>
      <c r="F2086" s="177">
        <f t="array" ref="F2086">SUM(IF(ISERROR(F2087:F2137),"",F2087:F2137))</f>
        <v>0</v>
      </c>
      <c r="G2086" s="177">
        <f t="array" ref="G2086">SUM(IF(ISERROR(G2087:G2137),"",G2087:G2137))</f>
        <v>0</v>
      </c>
      <c r="H2086" s="177">
        <f t="array" ref="H2086">SUM(IF(ISERROR(H2087:H2137),"",H2087:H2137))</f>
        <v>0</v>
      </c>
      <c r="I2086" s="177">
        <f t="array" ref="I2086">SUM(IF(ISERROR(I2087:I2137),"",I2087:I2137))</f>
        <v>-0.000454755963</v>
      </c>
      <c r="J2086" s="177">
        <f t="array" ref="J2086">SUM(IF(ISERROR(J2087:J2137),"",J2087:J2137))</f>
        <v>-0.0004763568713</v>
      </c>
      <c r="K2086" s="177">
        <f t="array" ref="K2086">SUM(IF(ISERROR(K2087:K2137),"",K2087:K2137))</f>
        <v>-0.00841042355</v>
      </c>
      <c r="L2086" s="177">
        <f t="array" ref="L2086">SUM(IF(ISERROR(L2087:L2137),"",L2087:L2137))</f>
        <v>-0.008943755735</v>
      </c>
      <c r="M2086" s="177">
        <f t="array" ref="M2086">SUM(IF(ISERROR(M2087:M2137),"",M2087:M2137))</f>
        <v>-0.009787734767</v>
      </c>
      <c r="N2086" s="177">
        <f t="array" ref="N2086">SUM(IF(ISERROR(N2087:N2137),"",N2087:N2137))</f>
        <v>-0.01025265217</v>
      </c>
      <c r="O2086" s="177">
        <f t="array" ref="O2086">SUM(IF(ISERROR(O2087:O2137),"",O2087:O2137))</f>
        <v>-0.01073965315</v>
      </c>
      <c r="P2086" s="177">
        <f t="array" ref="P2086">SUM(IF(ISERROR(P2087:P2137),"",P2087:P2137))</f>
        <v>-0.01124978667</v>
      </c>
      <c r="Q2086" s="177">
        <f t="array" ref="Q2086">SUM(IF(ISERROR(Q2087:Q2137),"",Q2087:Q2137))</f>
        <v>-0.01178415154</v>
      </c>
      <c r="R2086" s="177">
        <f t="array" ref="R2086">SUM(IF(ISERROR(R2087:R2137),"",R2087:R2137))</f>
        <v>-0.01234389874</v>
      </c>
      <c r="S2086" s="177">
        <f t="array" ref="S2086">SUM(IF(ISERROR(S2087:S2137),"",S2087:S2137))</f>
        <v>-0.01293023393</v>
      </c>
      <c r="T2086" s="177">
        <f t="array" ref="T2086">SUM(IF(ISERROR(T2087:T2137),"",T2087:T2137))</f>
        <v>-0.01354442004</v>
      </c>
      <c r="U2086" s="177">
        <f t="array" ref="U2086">SUM(IF(ISERROR(U2087:U2137),"",U2087:U2137))</f>
        <v>-0.01418777999</v>
      </c>
      <c r="V2086" s="177">
        <f t="array" ref="V2086">SUM(IF(ISERROR(V2087:V2137),"",V2087:V2137))</f>
        <v>-0.01486169954</v>
      </c>
      <c r="W2086" s="177">
        <f t="array" ref="W2086">SUM(IF(ISERROR(W2087:W2137),"",W2087:W2137))</f>
        <v>-0.01556763027</v>
      </c>
      <c r="X2086" s="177">
        <f t="array" ref="X2086">SUM(IF(ISERROR(X2087:X2137),"",X2087:X2137))</f>
        <v>-0.01539489521</v>
      </c>
      <c r="Y2086" s="177">
        <f t="array" ref="Y2086">SUM(IF(ISERROR(Y2087:Y2137),"",Y2087:Y2137))</f>
        <v>-0.01612615273</v>
      </c>
      <c r="Z2086" s="177">
        <f t="array" ref="Z2086">SUM(IF(ISERROR(Z2087:Z2137),"",Z2087:Z2137))</f>
        <v>-0.001022544323</v>
      </c>
      <c r="AA2086" s="177">
        <f t="array" ref="AA2086">SUM(IF(ISERROR(AA2087:AA2137),"",AA2087:AA2137))</f>
        <v>-0.0008026506683</v>
      </c>
      <c r="AB2086" s="177">
        <f t="array" ref="AB2086">SUM(IF(ISERROR(AB2087:AB2137),"",AB2087:AB2137))</f>
        <v>0</v>
      </c>
      <c r="AC2086" s="177">
        <f t="array" ref="AC2086">SUM(IF(ISERROR(AC2087:AC2137),"",AC2087:AC2137))</f>
        <v>0</v>
      </c>
      <c r="AD2086" s="177">
        <f t="array" ref="AD2086">SUM(IF(ISERROR(AD2087:AD2137),"",AD2087:AD2137))</f>
        <v>0</v>
      </c>
      <c r="AE2086" s="177">
        <f t="array" ref="AE2086">SUM(IF(ISERROR(AE2087:AE2137),"",AE2087:AE2137))</f>
        <v>0</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v>
      </c>
      <c r="D2087" s="177">
        <f>IF($C$2030&gt;0,PPMT('Assumptions (Biomass)'!$V$7,Model!X$1,'Assumptions (Biomass)'!$V$10,'Assumptions (Biomass)'!$V$5*Model!$C$2030*'Assumptions (Biomass)'!$B$2/10^9),0)</f>
        <v>0</v>
      </c>
      <c r="E2087" s="177">
        <f>IF($C$2030&gt;0,PPMT('Assumptions (Biomass)'!$V$7,Model!Y$1,'Assumptions (Biomass)'!$V$10,'Assumptions (Biomass)'!$V$5*Model!$C$2030*'Assumptions (Biomass)'!$B$2/10^9),0)</f>
        <v>0</v>
      </c>
      <c r="F2087" s="177">
        <f>IF($C$2030&gt;0,PPMT('Assumptions (Biomass)'!$V$7,Model!Z$1,'Assumptions (Biomass)'!$V$10,'Assumptions (Biomass)'!$V$5*Model!$C$2030*'Assumptions (Biomass)'!$B$2/10^9),0)</f>
        <v>0</v>
      </c>
      <c r="G2087" s="177">
        <f>IF($C$2030&gt;0,PPMT('Assumptions (Biomass)'!$V$7,Model!AA$1,'Assumptions (Biomass)'!$V$10,'Assumptions (Biomass)'!$V$5*Model!$C$2030*'Assumptions (Biomass)'!$B$2/10^9),0)</f>
        <v>0</v>
      </c>
      <c r="H2087" s="177">
        <f>IF($C$2030&gt;0,PPMT('Assumptions (Biomass)'!$V$7,Model!AB$1,'Assumptions (Biomass)'!$V$10,'Assumptions (Biomass)'!$V$5*Model!$C$2030*'Assumptions (Biomass)'!$B$2/10^9),0)</f>
        <v>0</v>
      </c>
      <c r="I2087" s="177">
        <f>IF($C$2030&gt;0,PPMT('Assumptions (Biomass)'!$V$7,Model!AC$1,'Assumptions (Biomass)'!$V$10,'Assumptions (Biomass)'!$V$5*Model!$C$2030*'Assumptions (Biomass)'!$B$2/10^9),0)</f>
        <v>0</v>
      </c>
      <c r="J2087" s="177">
        <f>IF($C$2030&gt;0,PPMT('Assumptions (Biomass)'!$V$7,Model!AD$1,'Assumptions (Biomass)'!$V$10,'Assumptions (Biomass)'!$V$5*Model!$C$2030*'Assumptions (Biomass)'!$B$2/10^9),0)</f>
        <v>0</v>
      </c>
      <c r="K2087" s="177">
        <f>IF($C$2030&gt;0,PPMT('Assumptions (Biomass)'!$V$7,Model!AE$1,'Assumptions (Biomass)'!$V$10,'Assumptions (Biomass)'!$V$5*Model!$C$2030*'Assumptions (Biomass)'!$B$2/10^9),0)</f>
        <v>0</v>
      </c>
      <c r="L2087" s="177">
        <f>IF($C$2030&gt;0,PPMT('Assumptions (Biomass)'!$V$7,Model!AF$1,'Assumptions (Biomass)'!$V$10,'Assumptions (Biomass)'!$V$5*Model!$C$2030*'Assumptions (Biomass)'!$B$2/10^9),0)</f>
        <v>0</v>
      </c>
      <c r="M2087" s="177">
        <f>IF($C$2030&gt;0,PPMT('Assumptions (Biomass)'!$V$7,Model!AG$1,'Assumptions (Biomass)'!$V$10,'Assumptions (Biomass)'!$V$5*Model!$C$2030*'Assumptions (Biomass)'!$B$2/10^9),0)</f>
        <v>0</v>
      </c>
      <c r="N2087" s="177">
        <f>IF($C$2030&gt;0,PPMT('Assumptions (Biomass)'!$V$7,Model!AH$1,'Assumptions (Biomass)'!$V$10,'Assumptions (Biomass)'!$V$5*Model!$C$2030*'Assumptions (Biomass)'!$B$2/10^9),0)</f>
        <v>0</v>
      </c>
      <c r="O2087" s="177">
        <f>IF($C$2030&gt;0,PPMT('Assumptions (Biomass)'!$V$7,Model!AI$1,'Assumptions (Biomass)'!$V$10,'Assumptions (Biomass)'!$V$5*Model!$C$2030*'Assumptions (Biomass)'!$B$2/10^9),0)</f>
        <v>0</v>
      </c>
      <c r="P2087" s="177">
        <f>IF($C$2030&gt;0,PPMT('Assumptions (Biomass)'!$V$7,Model!AJ$1,'Assumptions (Biomass)'!$V$10,'Assumptions (Biomass)'!$V$5*Model!$C$2030*'Assumptions (Biomass)'!$B$2/10^9),0)</f>
        <v>0</v>
      </c>
      <c r="Q2087" s="177">
        <f>IF($C$2030&gt;0,PPMT('Assumptions (Biomass)'!$V$7,Model!AK$1,'Assumptions (Biomass)'!$V$10,'Assumptions (Biomass)'!$V$5*Model!$C$2030*'Assumptions (Biomass)'!$B$2/10^9),0)</f>
        <v>0</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-0.000454755963</v>
      </c>
      <c r="J2093" s="160">
        <f>IF($I$2030&gt;0,PPMT('Assumptions (Biomass)'!$V$7,Model!X$1,'Assumptions (Biomass)'!$V$10,'Assumptions (Biomass)'!$V$5*Model!$I$2030*AVERAGE('Assumptions (Biomass)'!$E$2:$G$2)/10^9),0)</f>
        <v>-0.0004763568713</v>
      </c>
      <c r="K2093" s="160">
        <f>IF($I$2030&gt;0,PPMT('Assumptions (Biomass)'!$V$7,Model!Y$1,'Assumptions (Biomass)'!$V$10,'Assumptions (Biomass)'!$V$5*Model!$I$2030*AVERAGE('Assumptions (Biomass)'!$E$2:$G$2)/10^9),0)</f>
        <v>-0.0004989838227</v>
      </c>
      <c r="L2093" s="160">
        <f>IF($I$2030&gt;0,PPMT('Assumptions (Biomass)'!$V$7,Model!Z$1,'Assumptions (Biomass)'!$V$10,'Assumptions (Biomass)'!$V$5*Model!$I$2030*AVERAGE('Assumptions (Biomass)'!$E$2:$G$2)/10^9),0)</f>
        <v>-0.0005226855542</v>
      </c>
      <c r="M2093" s="160">
        <f>IF($I$2030&gt;0,PPMT('Assumptions (Biomass)'!$V$7,Model!AA$1,'Assumptions (Biomass)'!$V$10,'Assumptions (Biomass)'!$V$5*Model!$I$2030*AVERAGE('Assumptions (Biomass)'!$E$2:$G$2)/10^9),0)</f>
        <v>-0.0005475131181</v>
      </c>
      <c r="N2093" s="160">
        <f>IF($I$2030&gt;0,PPMT('Assumptions (Biomass)'!$V$7,Model!AB$1,'Assumptions (Biomass)'!$V$10,'Assumptions (Biomass)'!$V$5*Model!$I$2030*AVERAGE('Assumptions (Biomass)'!$E$2:$G$2)/10^9),0)</f>
        <v>-0.0005735199912</v>
      </c>
      <c r="O2093" s="160">
        <f>IF($I$2030&gt;0,PPMT('Assumptions (Biomass)'!$V$7,Model!AC$1,'Assumptions (Biomass)'!$V$10,'Assumptions (Biomass)'!$V$5*Model!$I$2030*AVERAGE('Assumptions (Biomass)'!$E$2:$G$2)/10^9),0)</f>
        <v>-0.0006007621908</v>
      </c>
      <c r="P2093" s="160">
        <f>IF($I$2030&gt;0,PPMT('Assumptions (Biomass)'!$V$7,Model!AD$1,'Assumptions (Biomass)'!$V$10,'Assumptions (Biomass)'!$V$5*Model!$I$2030*AVERAGE('Assumptions (Biomass)'!$E$2:$G$2)/10^9),0)</f>
        <v>-0.0006292983948</v>
      </c>
      <c r="Q2093" s="160">
        <f>IF($I$2030&gt;0,PPMT('Assumptions (Biomass)'!$V$7,Model!AE$1,'Assumptions (Biomass)'!$V$10,'Assumptions (Biomass)'!$V$5*Model!$I$2030*AVERAGE('Assumptions (Biomass)'!$E$2:$G$2)/10^9),0)</f>
        <v>-0.0006591900686</v>
      </c>
      <c r="R2093" s="160">
        <f>IF($I$2030&gt;0,PPMT('Assumptions (Biomass)'!$V$7,Model!AF$1,'Assumptions (Biomass)'!$V$10,'Assumptions (Biomass)'!$V$5*Model!$I$2030*AVERAGE('Assumptions (Biomass)'!$E$2:$G$2)/10^9),0)</f>
        <v>-0.0006905015968</v>
      </c>
      <c r="S2093" s="160">
        <f>IF($I$2030&gt;0,PPMT('Assumptions (Biomass)'!$V$7,Model!AG$1,'Assumptions (Biomass)'!$V$10,'Assumptions (Biomass)'!$V$5*Model!$I$2030*AVERAGE('Assumptions (Biomass)'!$E$2:$G$2)/10^9),0)</f>
        <v>-0.0007233004227</v>
      </c>
      <c r="T2093" s="160">
        <f>IF($I$2030&gt;0,PPMT('Assumptions (Biomass)'!$V$7,Model!AH$1,'Assumptions (Biomass)'!$V$10,'Assumptions (Biomass)'!$V$5*Model!$I$2030*AVERAGE('Assumptions (Biomass)'!$E$2:$G$2)/10^9),0)</f>
        <v>-0.0007576571928</v>
      </c>
      <c r="U2093" s="160">
        <f>IF($I$2030&gt;0,PPMT('Assumptions (Biomass)'!$V$7,Model!AI$1,'Assumptions (Biomass)'!$V$10,'Assumptions (Biomass)'!$V$5*Model!$I$2030*AVERAGE('Assumptions (Biomass)'!$E$2:$G$2)/10^9),0)</f>
        <v>-0.0007936459094</v>
      </c>
      <c r="V2093" s="160">
        <f>IF($I$2030&gt;0,PPMT('Assumptions (Biomass)'!$V$7,Model!AJ$1,'Assumptions (Biomass)'!$V$10,'Assumptions (Biomass)'!$V$5*Model!$I$2030*AVERAGE('Assumptions (Biomass)'!$E$2:$G$2)/10^9),0)</f>
        <v>-0.0008313440901</v>
      </c>
      <c r="W2093" s="160">
        <f>IF($I$2030&gt;0,PPMT('Assumptions (Biomass)'!$V$7,Model!AK$1,'Assumptions (Biomass)'!$V$10,'Assumptions (Biomass)'!$V$5*Model!$I$2030*AVERAGE('Assumptions (Biomass)'!$E$2:$G$2)/10^9),0)</f>
        <v>-0.0008708329344</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v>
      </c>
      <c r="K2094" s="160">
        <f>IF($J$2030&gt;0,PPMT('Assumptions (Biomass)'!$V$7,Model!X$1,'Assumptions (Biomass)'!$V$10,'Assumptions (Biomass)'!$V$5*Model!$J$2030*AVERAGE('Assumptions (Biomass)'!$F$2:$H$2)/10^9),0)</f>
        <v>0</v>
      </c>
      <c r="L2094" s="160">
        <f>IF($J$2030&gt;0,PPMT('Assumptions (Biomass)'!$V$7,Model!Y$1,'Assumptions (Biomass)'!$V$10,'Assumptions (Biomass)'!$V$5*Model!$J$2030*AVERAGE('Assumptions (Biomass)'!$F$2:$H$2)/10^9),0)</f>
        <v>0</v>
      </c>
      <c r="M2094" s="160">
        <f>IF($J$2030&gt;0,PPMT('Assumptions (Biomass)'!$V$7,Model!Z$1,'Assumptions (Biomass)'!$V$10,'Assumptions (Biomass)'!$V$5*Model!$J$2030*AVERAGE('Assumptions (Biomass)'!$F$2:$H$2)/10^9),0)</f>
        <v>0</v>
      </c>
      <c r="N2094" s="160">
        <f>IF($J$2030&gt;0,PPMT('Assumptions (Biomass)'!$V$7,Model!AA$1,'Assumptions (Biomass)'!$V$10,'Assumptions (Biomass)'!$V$5*Model!$J$2030*AVERAGE('Assumptions (Biomass)'!$F$2:$H$2)/10^9),0)</f>
        <v>0</v>
      </c>
      <c r="O2094" s="160">
        <f>IF($J$2030&gt;0,PPMT('Assumptions (Biomass)'!$V$7,Model!AB$1,'Assumptions (Biomass)'!$V$10,'Assumptions (Biomass)'!$V$5*Model!$J$2030*AVERAGE('Assumptions (Biomass)'!$F$2:$H$2)/10^9),0)</f>
        <v>0</v>
      </c>
      <c r="P2094" s="160">
        <f>IF($J$2030&gt;0,PPMT('Assumptions (Biomass)'!$V$7,Model!AC$1,'Assumptions (Biomass)'!$V$10,'Assumptions (Biomass)'!$V$5*Model!$J$2030*AVERAGE('Assumptions (Biomass)'!$F$2:$H$2)/10^9),0)</f>
        <v>0</v>
      </c>
      <c r="Q2094" s="160">
        <f>IF($J$2030&gt;0,PPMT('Assumptions (Biomass)'!$V$7,Model!AD$1,'Assumptions (Biomass)'!$V$10,'Assumptions (Biomass)'!$V$5*Model!$J$2030*AVERAGE('Assumptions (Biomass)'!$F$2:$H$2)/10^9),0)</f>
        <v>0</v>
      </c>
      <c r="R2094" s="160">
        <f>IF($J$2030&gt;0,PPMT('Assumptions (Biomass)'!$V$7,Model!AE$1,'Assumptions (Biomass)'!$V$10,'Assumptions (Biomass)'!$V$5*Model!$J$2030*AVERAGE('Assumptions (Biomass)'!$F$2:$H$2)/10^9),0)</f>
        <v>0</v>
      </c>
      <c r="S2094" s="160">
        <f>IF($J$2030&gt;0,PPMT('Assumptions (Biomass)'!$V$7,Model!AF$1,'Assumptions (Biomass)'!$V$10,'Assumptions (Biomass)'!$V$5*Model!$J$2030*AVERAGE('Assumptions (Biomass)'!$F$2:$H$2)/10^9),0)</f>
        <v>0</v>
      </c>
      <c r="T2094" s="160">
        <f>IF($J$2030&gt;0,PPMT('Assumptions (Biomass)'!$V$7,Model!AG$1,'Assumptions (Biomass)'!$V$10,'Assumptions (Biomass)'!$V$5*Model!$J$2030*AVERAGE('Assumptions (Biomass)'!$F$2:$H$2)/10^9),0)</f>
        <v>0</v>
      </c>
      <c r="U2094" s="160">
        <f>IF($J$2030&gt;0,PPMT('Assumptions (Biomass)'!$V$7,Model!AH$1,'Assumptions (Biomass)'!$V$10,'Assumptions (Biomass)'!$V$5*Model!$J$2030*AVERAGE('Assumptions (Biomass)'!$F$2:$H$2)/10^9),0)</f>
        <v>0</v>
      </c>
      <c r="V2094" s="160">
        <f>IF($J$2030&gt;0,PPMT('Assumptions (Biomass)'!$V$7,Model!AI$1,'Assumptions (Biomass)'!$V$10,'Assumptions (Biomass)'!$V$5*Model!$J$2030*AVERAGE('Assumptions (Biomass)'!$F$2:$H$2)/10^9),0)</f>
        <v>0</v>
      </c>
      <c r="W2094" s="160">
        <f>IF($J$2030&gt;0,PPMT('Assumptions (Biomass)'!$V$7,Model!AJ$1,'Assumptions (Biomass)'!$V$10,'Assumptions (Biomass)'!$V$5*Model!$J$2030*AVERAGE('Assumptions (Biomass)'!$F$2:$H$2)/10^9),0)</f>
        <v>0</v>
      </c>
      <c r="X2094" s="160">
        <f>IF($J$2030&gt;0,PPMT('Assumptions (Biomass)'!$V$7,Model!AK$1,'Assumptions (Biomass)'!$V$10,'Assumptions (Biomass)'!$V$5*Model!$J$2030*AVERAGE('Assumptions (Biomass)'!$F$2:$H$2)/10^9),0)</f>
        <v>0</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-0.007911439727</v>
      </c>
      <c r="L2095" s="160">
        <f>IF($K$2030&gt;0,PPMT('Assumptions (Biomass)'!$V$7,Model!X$1,'Assumptions (Biomass)'!$V$10,'Assumptions (Biomass)'!$V$5*Model!$K$2030*AVERAGE('Assumptions (Biomass)'!$G$2:$I$2)/10^9),0)</f>
        <v>-0.008287233115</v>
      </c>
      <c r="M2095" s="160">
        <f>IF($K$2030&gt;0,PPMT('Assumptions (Biomass)'!$V$7,Model!Y$1,'Assumptions (Biomass)'!$V$10,'Assumptions (Biomass)'!$V$5*Model!$K$2030*AVERAGE('Assumptions (Biomass)'!$G$2:$I$2)/10^9),0)</f>
        <v>-0.008680876687</v>
      </c>
      <c r="N2095" s="160">
        <f>IF($K$2030&gt;0,PPMT('Assumptions (Biomass)'!$V$7,Model!Z$1,'Assumptions (Biomass)'!$V$10,'Assumptions (Biomass)'!$V$5*Model!$K$2030*AVERAGE('Assumptions (Biomass)'!$G$2:$I$2)/10^9),0)</f>
        <v>-0.00909321833</v>
      </c>
      <c r="O2095" s="160">
        <f>IF($K$2030&gt;0,PPMT('Assumptions (Biomass)'!$V$7,Model!AA$1,'Assumptions (Biomass)'!$V$10,'Assumptions (Biomass)'!$V$5*Model!$K$2030*AVERAGE('Assumptions (Biomass)'!$G$2:$I$2)/10^9),0)</f>
        <v>-0.009525146201</v>
      </c>
      <c r="P2095" s="160">
        <f>IF($K$2030&gt;0,PPMT('Assumptions (Biomass)'!$V$7,Model!AB$1,'Assumptions (Biomass)'!$V$10,'Assumptions (Biomass)'!$V$5*Model!$K$2030*AVERAGE('Assumptions (Biomass)'!$G$2:$I$2)/10^9),0)</f>
        <v>-0.009977590645</v>
      </c>
      <c r="Q2095" s="160">
        <f>IF($K$2030&gt;0,PPMT('Assumptions (Biomass)'!$V$7,Model!AC$1,'Assumptions (Biomass)'!$V$10,'Assumptions (Biomass)'!$V$5*Model!$K$2030*AVERAGE('Assumptions (Biomass)'!$G$2:$I$2)/10^9),0)</f>
        <v>-0.0104515262</v>
      </c>
      <c r="R2095" s="160">
        <f>IF($K$2030&gt;0,PPMT('Assumptions (Biomass)'!$V$7,Model!AD$1,'Assumptions (Biomass)'!$V$10,'Assumptions (Biomass)'!$V$5*Model!$K$2030*AVERAGE('Assumptions (Biomass)'!$G$2:$I$2)/10^9),0)</f>
        <v>-0.0109479737</v>
      </c>
      <c r="S2095" s="160">
        <f>IF($K$2030&gt;0,PPMT('Assumptions (Biomass)'!$V$7,Model!AE$1,'Assumptions (Biomass)'!$V$10,'Assumptions (Biomass)'!$V$5*Model!$K$2030*AVERAGE('Assumptions (Biomass)'!$G$2:$I$2)/10^9),0)</f>
        <v>-0.01146800245</v>
      </c>
      <c r="T2095" s="160">
        <f>IF($K$2030&gt;0,PPMT('Assumptions (Biomass)'!$V$7,Model!AF$1,'Assumptions (Biomass)'!$V$10,'Assumptions (Biomass)'!$V$5*Model!$K$2030*AVERAGE('Assumptions (Biomass)'!$G$2:$I$2)/10^9),0)</f>
        <v>-0.01201273256</v>
      </c>
      <c r="U2095" s="160">
        <f>IF($K$2030&gt;0,PPMT('Assumptions (Biomass)'!$V$7,Model!AG$1,'Assumptions (Biomass)'!$V$10,'Assumptions (Biomass)'!$V$5*Model!$K$2030*AVERAGE('Assumptions (Biomass)'!$G$2:$I$2)/10^9),0)</f>
        <v>-0.01258333736</v>
      </c>
      <c r="V2095" s="160">
        <f>IF($K$2030&gt;0,PPMT('Assumptions (Biomass)'!$V$7,Model!AH$1,'Assumptions (Biomass)'!$V$10,'Assumptions (Biomass)'!$V$5*Model!$K$2030*AVERAGE('Assumptions (Biomass)'!$G$2:$I$2)/10^9),0)</f>
        <v>-0.01318104588</v>
      </c>
      <c r="W2095" s="160">
        <f>IF($K$2030&gt;0,PPMT('Assumptions (Biomass)'!$V$7,Model!AI$1,'Assumptions (Biomass)'!$V$10,'Assumptions (Biomass)'!$V$5*Model!$K$2030*AVERAGE('Assumptions (Biomass)'!$G$2:$I$2)/10^9),0)</f>
        <v>-0.01380714556</v>
      </c>
      <c r="X2095" s="160">
        <f>IF($K$2030&gt;0,PPMT('Assumptions (Biomass)'!$V$7,Model!AJ$1,'Assumptions (Biomass)'!$V$10,'Assumptions (Biomass)'!$V$5*Model!$K$2030*AVERAGE('Assumptions (Biomass)'!$G$2:$I$2)/10^9),0)</f>
        <v>-0.01446298498</v>
      </c>
      <c r="Y2095" s="160">
        <f>IF($K$2030&gt;0,PPMT('Assumptions (Biomass)'!$V$7,Model!AK$1,'Assumptions (Biomass)'!$V$10,'Assumptions (Biomass)'!$V$5*Model!$K$2030*AVERAGE('Assumptions (Biomass)'!$G$2:$I$2)/10^9),0)</f>
        <v>-0.01514997676</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-0.0001338370659</v>
      </c>
      <c r="M2096" s="160">
        <f>IF($L$2030&gt;0,PPMT('Assumptions (Biomass)'!$V$7,Model!X$1,'Assumptions (Biomass)'!$V$10,'Assumptions (Biomass)'!$V$5*Model!$L$2030*AVERAGE('Assumptions (Biomass)'!$H$2:$J$2)/10^9),0)</f>
        <v>-0.0001401943265</v>
      </c>
      <c r="N2096" s="160">
        <f>IF($L$2030&gt;0,PPMT('Assumptions (Biomass)'!$V$7,Model!Y$1,'Assumptions (Biomass)'!$V$10,'Assumptions (Biomass)'!$V$5*Model!$L$2030*AVERAGE('Assumptions (Biomass)'!$H$2:$J$2)/10^9),0)</f>
        <v>-0.000146853557</v>
      </c>
      <c r="O2096" s="160">
        <f>IF($L$2030&gt;0,PPMT('Assumptions (Biomass)'!$V$7,Model!Z$1,'Assumptions (Biomass)'!$V$10,'Assumptions (Biomass)'!$V$5*Model!$L$2030*AVERAGE('Assumptions (Biomass)'!$H$2:$J$2)/10^9),0)</f>
        <v>-0.000153829101</v>
      </c>
      <c r="P2096" s="160">
        <f>IF($L$2030&gt;0,PPMT('Assumptions (Biomass)'!$V$7,Model!AA$1,'Assumptions (Biomass)'!$V$10,'Assumptions (Biomass)'!$V$5*Model!$L$2030*AVERAGE('Assumptions (Biomass)'!$H$2:$J$2)/10^9),0)</f>
        <v>-0.0001611359833</v>
      </c>
      <c r="Q2096" s="160">
        <f>IF($L$2030&gt;0,PPMT('Assumptions (Biomass)'!$V$7,Model!AB$1,'Assumptions (Biomass)'!$V$10,'Assumptions (Biomass)'!$V$5*Model!$L$2030*AVERAGE('Assumptions (Biomass)'!$H$2:$J$2)/10^9),0)</f>
        <v>-0.0001687899425</v>
      </c>
      <c r="R2096" s="160">
        <f>IF($L$2030&gt;0,PPMT('Assumptions (Biomass)'!$V$7,Model!AC$1,'Assumptions (Biomass)'!$V$10,'Assumptions (Biomass)'!$V$5*Model!$L$2030*AVERAGE('Assumptions (Biomass)'!$H$2:$J$2)/10^9),0)</f>
        <v>-0.0001768074648</v>
      </c>
      <c r="S2096" s="160">
        <f>IF($L$2030&gt;0,PPMT('Assumptions (Biomass)'!$V$7,Model!AD$1,'Assumptions (Biomass)'!$V$10,'Assumptions (Biomass)'!$V$5*Model!$L$2030*AVERAGE('Assumptions (Biomass)'!$H$2:$J$2)/10^9),0)</f>
        <v>-0.0001852058193</v>
      </c>
      <c r="T2096" s="160">
        <f>IF($L$2030&gt;0,PPMT('Assumptions (Biomass)'!$V$7,Model!AE$1,'Assumptions (Biomass)'!$V$10,'Assumptions (Biomass)'!$V$5*Model!$L$2030*AVERAGE('Assumptions (Biomass)'!$H$2:$J$2)/10^9),0)</f>
        <v>-0.0001940030958</v>
      </c>
      <c r="U2096" s="160">
        <f>IF($L$2030&gt;0,PPMT('Assumptions (Biomass)'!$V$7,Model!AF$1,'Assumptions (Biomass)'!$V$10,'Assumptions (Biomass)'!$V$5*Model!$L$2030*AVERAGE('Assumptions (Biomass)'!$H$2:$J$2)/10^9),0)</f>
        <v>-0.0002032182428</v>
      </c>
      <c r="V2096" s="160">
        <f>IF($L$2030&gt;0,PPMT('Assumptions (Biomass)'!$V$7,Model!AG$1,'Assumptions (Biomass)'!$V$10,'Assumptions (Biomass)'!$V$5*Model!$L$2030*AVERAGE('Assumptions (Biomass)'!$H$2:$J$2)/10^9),0)</f>
        <v>-0.0002128711093</v>
      </c>
      <c r="W2096" s="160">
        <f>IF($L$2030&gt;0,PPMT('Assumptions (Biomass)'!$V$7,Model!AH$1,'Assumptions (Biomass)'!$V$10,'Assumptions (Biomass)'!$V$5*Model!$L$2030*AVERAGE('Assumptions (Biomass)'!$H$2:$J$2)/10^9),0)</f>
        <v>-0.000222982487</v>
      </c>
      <c r="X2096" s="160">
        <f>IF($L$2030&gt;0,PPMT('Assumptions (Biomass)'!$V$7,Model!AI$1,'Assumptions (Biomass)'!$V$10,'Assumptions (Biomass)'!$V$5*Model!$L$2030*AVERAGE('Assumptions (Biomass)'!$H$2:$J$2)/10^9),0)</f>
        <v>-0.0002335741552</v>
      </c>
      <c r="Y2096" s="160">
        <f>IF($L$2030&gt;0,PPMT('Assumptions (Biomass)'!$V$7,Model!AJ$1,'Assumptions (Biomass)'!$V$10,'Assumptions (Biomass)'!$V$5*Model!$L$2030*AVERAGE('Assumptions (Biomass)'!$H$2:$J$2)/10^9),0)</f>
        <v>-0.0002446689275</v>
      </c>
      <c r="Z2096" s="160">
        <f>IF($L$2030&gt;0,PPMT('Assumptions (Biomass)'!$V$7,Model!AK$1,'Assumptions (Biomass)'!$V$10,'Assumptions (Biomass)'!$V$5*Model!$L$2030*AVERAGE('Assumptions (Biomass)'!$H$2:$J$2)/10^9),0)</f>
        <v>-0.0002562907016</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-0.0004191506353</v>
      </c>
      <c r="N2097" s="160">
        <f>IF($M$2030&gt;0,PPMT('Assumptions (Biomass)'!$V$7,Model!X$1,'Assumptions (Biomass)'!$V$10,'Assumptions (Biomass)'!$V$5*Model!$M$2030*AVERAGE('Assumptions (Biomass)'!$I$2:$K$2)/10^9),0)</f>
        <v>-0.0004390602904</v>
      </c>
      <c r="O2097" s="160">
        <f>IF($M$2030&gt;0,PPMT('Assumptions (Biomass)'!$V$7,Model!Y$1,'Assumptions (Biomass)'!$V$10,'Assumptions (Biomass)'!$V$5*Model!$M$2030*AVERAGE('Assumptions (Biomass)'!$I$2:$K$2)/10^9),0)</f>
        <v>-0.0004599156542</v>
      </c>
      <c r="P2097" s="160">
        <f>IF($M$2030&gt;0,PPMT('Assumptions (Biomass)'!$V$7,Model!Z$1,'Assumptions (Biomass)'!$V$10,'Assumptions (Biomass)'!$V$5*Model!$M$2030*AVERAGE('Assumptions (Biomass)'!$I$2:$K$2)/10^9),0)</f>
        <v>-0.0004817616478</v>
      </c>
      <c r="Q2097" s="160">
        <f>IF($M$2030&gt;0,PPMT('Assumptions (Biomass)'!$V$7,Model!AA$1,'Assumptions (Biomass)'!$V$10,'Assumptions (Biomass)'!$V$5*Model!$M$2030*AVERAGE('Assumptions (Biomass)'!$I$2:$K$2)/10^9),0)</f>
        <v>-0.0005046453261</v>
      </c>
      <c r="R2097" s="160">
        <f>IF($M$2030&gt;0,PPMT('Assumptions (Biomass)'!$V$7,Model!AB$1,'Assumptions (Biomass)'!$V$10,'Assumptions (Biomass)'!$V$5*Model!$M$2030*AVERAGE('Assumptions (Biomass)'!$I$2:$K$2)/10^9),0)</f>
        <v>-0.0005286159791</v>
      </c>
      <c r="S2097" s="160">
        <f>IF($M$2030&gt;0,PPMT('Assumptions (Biomass)'!$V$7,Model!AC$1,'Assumptions (Biomass)'!$V$10,'Assumptions (Biomass)'!$V$5*Model!$M$2030*AVERAGE('Assumptions (Biomass)'!$I$2:$K$2)/10^9),0)</f>
        <v>-0.0005537252381</v>
      </c>
      <c r="T2097" s="160">
        <f>IF($M$2030&gt;0,PPMT('Assumptions (Biomass)'!$V$7,Model!AD$1,'Assumptions (Biomass)'!$V$10,'Assumptions (Biomass)'!$V$5*Model!$M$2030*AVERAGE('Assumptions (Biomass)'!$I$2:$K$2)/10^9),0)</f>
        <v>-0.0005800271869</v>
      </c>
      <c r="U2097" s="160">
        <f>IF($M$2030&gt;0,PPMT('Assumptions (Biomass)'!$V$7,Model!AE$1,'Assumptions (Biomass)'!$V$10,'Assumptions (Biomass)'!$V$5*Model!$M$2030*AVERAGE('Assumptions (Biomass)'!$I$2:$K$2)/10^9),0)</f>
        <v>-0.0006075784783</v>
      </c>
      <c r="V2097" s="160">
        <f>IF($M$2030&gt;0,PPMT('Assumptions (Biomass)'!$V$7,Model!AF$1,'Assumptions (Biomass)'!$V$10,'Assumptions (Biomass)'!$V$5*Model!$M$2030*AVERAGE('Assumptions (Biomass)'!$I$2:$K$2)/10^9),0)</f>
        <v>-0.000636438456</v>
      </c>
      <c r="W2097" s="160">
        <f>IF($M$2030&gt;0,PPMT('Assumptions (Biomass)'!$V$7,Model!AG$1,'Assumptions (Biomass)'!$V$10,'Assumptions (Biomass)'!$V$5*Model!$M$2030*AVERAGE('Assumptions (Biomass)'!$I$2:$K$2)/10^9),0)</f>
        <v>-0.0006666692826</v>
      </c>
      <c r="X2097" s="160">
        <f>IF($M$2030&gt;0,PPMT('Assumptions (Biomass)'!$V$7,Model!AH$1,'Assumptions (Biomass)'!$V$10,'Assumptions (Biomass)'!$V$5*Model!$M$2030*AVERAGE('Assumptions (Biomass)'!$I$2:$K$2)/10^9),0)</f>
        <v>-0.0006983360736</v>
      </c>
      <c r="Y2097" s="160">
        <f>IF($M$2030&gt;0,PPMT('Assumptions (Biomass)'!$V$7,Model!AI$1,'Assumptions (Biomass)'!$V$10,'Assumptions (Biomass)'!$V$5*Model!$M$2030*AVERAGE('Assumptions (Biomass)'!$I$2:$K$2)/10^9),0)</f>
        <v>-0.0007315070371</v>
      </c>
      <c r="Z2097" s="160">
        <f>IF($M$2030&gt;0,PPMT('Assumptions (Biomass)'!$V$7,Model!AJ$1,'Assumptions (Biomass)'!$V$10,'Assumptions (Biomass)'!$V$5*Model!$M$2030*AVERAGE('Assumptions (Biomass)'!$I$2:$K$2)/10^9),0)</f>
        <v>-0.0007662536213</v>
      </c>
      <c r="AA2097" s="160">
        <f>IF($M$2030&gt;0,PPMT('Assumptions (Biomass)'!$V$7,Model!AK$1,'Assumptions (Biomass)'!$V$10,'Assumptions (Biomass)'!$V$5*Model!$M$2030*AVERAGE('Assumptions (Biomass)'!$I$2:$K$2)/10^9),0)</f>
        <v>-0.0008026506683</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v>
      </c>
      <c r="O2098" s="177">
        <f>IF($N$2030&gt;0,PPMT('Assumptions (Biomass)'!$V$7,Model!X$1,'Assumptions (Biomass)'!$V$10,'Assumptions (Biomass)'!$V$5*Model!$N$2030*AVERAGE('Assumptions (Biomass)'!$J$2:$L$2)/10^9),0)</f>
        <v>0</v>
      </c>
      <c r="P2098" s="177">
        <f>IF($N$2030&gt;0,PPMT('Assumptions (Biomass)'!$V$7,Model!Y$1,'Assumptions (Biomass)'!$V$10,'Assumptions (Biomass)'!$V$5*Model!$N$2030*AVERAGE('Assumptions (Biomass)'!$J$2:$L$2)/10^9),0)</f>
        <v>0</v>
      </c>
      <c r="Q2098" s="177">
        <f>IF($N$2030&gt;0,PPMT('Assumptions (Biomass)'!$V$7,Model!Z$1,'Assumptions (Biomass)'!$V$10,'Assumptions (Biomass)'!$V$5*Model!$N$2030*AVERAGE('Assumptions (Biomass)'!$J$2:$L$2)/10^9),0)</f>
        <v>0</v>
      </c>
      <c r="R2098" s="177">
        <f>IF($N$2030&gt;0,PPMT('Assumptions (Biomass)'!$V$7,Model!AA$1,'Assumptions (Biomass)'!$V$10,'Assumptions (Biomass)'!$V$5*Model!$N$2030*AVERAGE('Assumptions (Biomass)'!$J$2:$L$2)/10^9),0)</f>
        <v>0</v>
      </c>
      <c r="S2098" s="177">
        <f>IF($N$2030&gt;0,PPMT('Assumptions (Biomass)'!$V$7,Model!AB$1,'Assumptions (Biomass)'!$V$10,'Assumptions (Biomass)'!$V$5*Model!$N$2030*AVERAGE('Assumptions (Biomass)'!$J$2:$L$2)/10^9),0)</f>
        <v>0</v>
      </c>
      <c r="T2098" s="177">
        <f>IF($N$2030&gt;0,PPMT('Assumptions (Biomass)'!$V$7,Model!AC$1,'Assumptions (Biomass)'!$V$10,'Assumptions (Biomass)'!$V$5*Model!$N$2030*AVERAGE('Assumptions (Biomass)'!$J$2:$L$2)/10^9),0)</f>
        <v>0</v>
      </c>
      <c r="U2098" s="177">
        <f>IF($N$2030&gt;0,PPMT('Assumptions (Biomass)'!$V$7,Model!AD$1,'Assumptions (Biomass)'!$V$10,'Assumptions (Biomass)'!$V$5*Model!$N$2030*AVERAGE('Assumptions (Biomass)'!$J$2:$L$2)/10^9),0)</f>
        <v>0</v>
      </c>
      <c r="V2098" s="177">
        <f>IF($N$2030&gt;0,PPMT('Assumptions (Biomass)'!$V$7,Model!AE$1,'Assumptions (Biomass)'!$V$10,'Assumptions (Biomass)'!$V$5*Model!$N$2030*AVERAGE('Assumptions (Biomass)'!$J$2:$L$2)/10^9),0)</f>
        <v>0</v>
      </c>
      <c r="W2098" s="177">
        <f>IF($N$2030&gt;0,PPMT('Assumptions (Biomass)'!$V$7,Model!AF$1,'Assumptions (Biomass)'!$V$10,'Assumptions (Biomass)'!$V$5*Model!$N$2030*AVERAGE('Assumptions (Biomass)'!$J$2:$L$2)/10^9),0)</f>
        <v>0</v>
      </c>
      <c r="X2098" s="177">
        <f>IF($N$2030&gt;0,PPMT('Assumptions (Biomass)'!$V$7,Model!AG$1,'Assumptions (Biomass)'!$V$10,'Assumptions (Biomass)'!$V$5*Model!$N$2030*AVERAGE('Assumptions (Biomass)'!$J$2:$L$2)/10^9),0)</f>
        <v>0</v>
      </c>
      <c r="Y2098" s="177">
        <f>IF($N$2030&gt;0,PPMT('Assumptions (Biomass)'!$V$7,Model!AH$1,'Assumptions (Biomass)'!$V$10,'Assumptions (Biomass)'!$V$5*Model!$N$2030*AVERAGE('Assumptions (Biomass)'!$J$2:$L$2)/10^9),0)</f>
        <v>0</v>
      </c>
      <c r="Z2098" s="177">
        <f>IF($N$2030&gt;0,PPMT('Assumptions (Biomass)'!$V$7,Model!AI$1,'Assumptions (Biomass)'!$V$10,'Assumptions (Biomass)'!$V$5*Model!$N$2030*AVERAGE('Assumptions (Biomass)'!$J$2:$L$2)/10^9),0)</f>
        <v>0</v>
      </c>
      <c r="AA2098" s="177">
        <f>IF($N$2030&gt;0,PPMT('Assumptions (Biomass)'!$V$7,Model!AJ$1,'Assumptions (Biomass)'!$V$10,'Assumptions (Biomass)'!$V$5*Model!$N$2030*AVERAGE('Assumptions (Biomass)'!$J$2:$L$2)/10^9),0)</f>
        <v>0</v>
      </c>
      <c r="AB2098" s="177">
        <f>IF($N$2030&gt;0,PPMT('Assumptions (Biomass)'!$V$7,Model!AK$1,'Assumptions (Biomass)'!$V$10,'Assumptions (Biomass)'!$V$5*Model!$N$2030*AVERAGE('Assumptions (Biomass)'!$J$2:$L$2)/10^9),0)</f>
        <v>0</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v>
      </c>
      <c r="P2099" s="160">
        <f>IF($O$2030&gt;0,PPMT('Assumptions (Biomass)'!$V$7,Model!X$1,'Assumptions (Biomass)'!$V$10,'Assumptions (Biomass)'!$V$5*Model!$O$2030*AVERAGE('Assumptions (Biomass)'!$K$2:$M$2)/10^9),0)</f>
        <v>0</v>
      </c>
      <c r="Q2099" s="160">
        <f>IF($O$2030&gt;0,PPMT('Assumptions (Biomass)'!$V$7,Model!Y$1,'Assumptions (Biomass)'!$V$10,'Assumptions (Biomass)'!$V$5*Model!$O$2030*AVERAGE('Assumptions (Biomass)'!$K$2:$M$2)/10^9),0)</f>
        <v>0</v>
      </c>
      <c r="R2099" s="160">
        <f>IF($O$2030&gt;0,PPMT('Assumptions (Biomass)'!$V$7,Model!Z$1,'Assumptions (Biomass)'!$V$10,'Assumptions (Biomass)'!$V$5*Model!$O$2030*AVERAGE('Assumptions (Biomass)'!$K$2:$M$2)/10^9),0)</f>
        <v>0</v>
      </c>
      <c r="S2099" s="160">
        <f>IF($O$2030&gt;0,PPMT('Assumptions (Biomass)'!$V$7,Model!AA$1,'Assumptions (Biomass)'!$V$10,'Assumptions (Biomass)'!$V$5*Model!$O$2030*AVERAGE('Assumptions (Biomass)'!$K$2:$M$2)/10^9),0)</f>
        <v>0</v>
      </c>
      <c r="T2099" s="160">
        <f>IF($O$2030&gt;0,PPMT('Assumptions (Biomass)'!$V$7,Model!AB$1,'Assumptions (Biomass)'!$V$10,'Assumptions (Biomass)'!$V$5*Model!$O$2030*AVERAGE('Assumptions (Biomass)'!$K$2:$M$2)/10^9),0)</f>
        <v>0</v>
      </c>
      <c r="U2099" s="160">
        <f>IF($O$2030&gt;0,PPMT('Assumptions (Biomass)'!$V$7,Model!AC$1,'Assumptions (Biomass)'!$V$10,'Assumptions (Biomass)'!$V$5*Model!$O$2030*AVERAGE('Assumptions (Biomass)'!$K$2:$M$2)/10^9),0)</f>
        <v>0</v>
      </c>
      <c r="V2099" s="160">
        <f>IF($O$2030&gt;0,PPMT('Assumptions (Biomass)'!$V$7,Model!AD$1,'Assumptions (Biomass)'!$V$10,'Assumptions (Biomass)'!$V$5*Model!$O$2030*AVERAGE('Assumptions (Biomass)'!$K$2:$M$2)/10^9),0)</f>
        <v>0</v>
      </c>
      <c r="W2099" s="160">
        <f>IF($O$2030&gt;0,PPMT('Assumptions (Biomass)'!$V$7,Model!AE$1,'Assumptions (Biomass)'!$V$10,'Assumptions (Biomass)'!$V$5*Model!$O$2030*AVERAGE('Assumptions (Biomass)'!$K$2:$M$2)/10^9),0)</f>
        <v>0</v>
      </c>
      <c r="X2099" s="160">
        <f>IF($O$2030&gt;0,PPMT('Assumptions (Biomass)'!$V$7,Model!AF$1,'Assumptions (Biomass)'!$V$10,'Assumptions (Biomass)'!$V$5*Model!$O$2030*AVERAGE('Assumptions (Biomass)'!$K$2:$M$2)/10^9),0)</f>
        <v>0</v>
      </c>
      <c r="Y2099" s="160">
        <f>IF($O$2030&gt;0,PPMT('Assumptions (Biomass)'!$V$7,Model!AG$1,'Assumptions (Biomass)'!$V$10,'Assumptions (Biomass)'!$V$5*Model!$O$2030*AVERAGE('Assumptions (Biomass)'!$K$2:$M$2)/10^9),0)</f>
        <v>0</v>
      </c>
      <c r="Z2099" s="160">
        <f>IF($O$2030&gt;0,PPMT('Assumptions (Biomass)'!$V$7,Model!AH$1,'Assumptions (Biomass)'!$V$10,'Assumptions (Biomass)'!$V$5*Model!$O$2030*AVERAGE('Assumptions (Biomass)'!$K$2:$M$2)/10^9),0)</f>
        <v>0</v>
      </c>
      <c r="AA2099" s="160">
        <f>IF($O$2030&gt;0,PPMT('Assumptions (Biomass)'!$V$7,Model!AI$1,'Assumptions (Biomass)'!$V$10,'Assumptions (Biomass)'!$V$5*Model!$O$2030*AVERAGE('Assumptions (Biomass)'!$K$2:$M$2)/10^9),0)</f>
        <v>0</v>
      </c>
      <c r="AB2099" s="160">
        <f>IF($O$2030&gt;0,PPMT('Assumptions (Biomass)'!$V$7,Model!AJ$1,'Assumptions (Biomass)'!$V$10,'Assumptions (Biomass)'!$V$5*Model!$O$2030*AVERAGE('Assumptions (Biomass)'!$K$2:$M$2)/10^9),0)</f>
        <v>0</v>
      </c>
      <c r="AC2099" s="160">
        <f>IF($O$2030&gt;0,PPMT('Assumptions (Biomass)'!$V$7,Model!AK$1,'Assumptions (Biomass)'!$V$10,'Assumptions (Biomass)'!$V$5*Model!$O$2030*AVERAGE('Assumptions (Biomass)'!$K$2:$M$2)/10^9),0)</f>
        <v>0</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v>
      </c>
      <c r="Q2100" s="177">
        <f>IF($P$2030&gt;0,PPMT('Assumptions (Biomass)'!$V$7,Model!X$1,'Assumptions (Biomass)'!$V$10,'Assumptions (Biomass)'!$V$5*Model!$P$2030*AVERAGE('Assumptions (Biomass)'!$L$2:$N$2)/10^9),0)</f>
        <v>0</v>
      </c>
      <c r="R2100" s="177">
        <f>IF($P$2030&gt;0,PPMT('Assumptions (Biomass)'!$V$7,Model!Y$1,'Assumptions (Biomass)'!$V$10,'Assumptions (Biomass)'!$V$5*Model!$P$2030*AVERAGE('Assumptions (Biomass)'!$L$2:$N$2)/10^9),0)</f>
        <v>0</v>
      </c>
      <c r="S2100" s="177">
        <f>IF($P$2030&gt;0,PPMT('Assumptions (Biomass)'!$V$7,Model!Z$1,'Assumptions (Biomass)'!$V$10,'Assumptions (Biomass)'!$V$5*Model!$P$2030*AVERAGE('Assumptions (Biomass)'!$L$2:$N$2)/10^9),0)</f>
        <v>0</v>
      </c>
      <c r="T2100" s="177">
        <f>IF($P$2030&gt;0,PPMT('Assumptions (Biomass)'!$V$7,Model!AA$1,'Assumptions (Biomass)'!$V$10,'Assumptions (Biomass)'!$V$5*Model!$P$2030*AVERAGE('Assumptions (Biomass)'!$L$2:$N$2)/10^9),0)</f>
        <v>0</v>
      </c>
      <c r="U2100" s="177">
        <f>IF($P$2030&gt;0,PPMT('Assumptions (Biomass)'!$V$7,Model!AB$1,'Assumptions (Biomass)'!$V$10,'Assumptions (Biomass)'!$V$5*Model!$P$2030*AVERAGE('Assumptions (Biomass)'!$L$2:$N$2)/10^9),0)</f>
        <v>0</v>
      </c>
      <c r="V2100" s="177">
        <f>IF($P$2030&gt;0,PPMT('Assumptions (Biomass)'!$V$7,Model!AC$1,'Assumptions (Biomass)'!$V$10,'Assumptions (Biomass)'!$V$5*Model!$P$2030*AVERAGE('Assumptions (Biomass)'!$L$2:$N$2)/10^9),0)</f>
        <v>0</v>
      </c>
      <c r="W2100" s="177">
        <f>IF($P$2030&gt;0,PPMT('Assumptions (Biomass)'!$V$7,Model!AD$1,'Assumptions (Biomass)'!$V$10,'Assumptions (Biomass)'!$V$5*Model!$P$2030*AVERAGE('Assumptions (Biomass)'!$L$2:$N$2)/10^9),0)</f>
        <v>0</v>
      </c>
      <c r="X2100" s="177">
        <f>IF($P$2030&gt;0,PPMT('Assumptions (Biomass)'!$V$7,Model!AE$1,'Assumptions (Biomass)'!$V$10,'Assumptions (Biomass)'!$V$5*Model!$P$2030*AVERAGE('Assumptions (Biomass)'!$L$2:$N$2)/10^9),0)</f>
        <v>0</v>
      </c>
      <c r="Y2100" s="177">
        <f>IF($P$2030&gt;0,PPMT('Assumptions (Biomass)'!$V$7,Model!AF$1,'Assumptions (Biomass)'!$V$10,'Assumptions (Biomass)'!$V$5*Model!$P$2030*AVERAGE('Assumptions (Biomass)'!$L$2:$N$2)/10^9),0)</f>
        <v>0</v>
      </c>
      <c r="Z2100" s="177">
        <f>IF($P$2030&gt;0,PPMT('Assumptions (Biomass)'!$V$7,Model!AG$1,'Assumptions (Biomass)'!$V$10,'Assumptions (Biomass)'!$V$5*Model!$P$2030*AVERAGE('Assumptions (Biomass)'!$L$2:$N$2)/10^9),0)</f>
        <v>0</v>
      </c>
      <c r="AA2100" s="177">
        <f>IF($P$2030&gt;0,PPMT('Assumptions (Biomass)'!$V$7,Model!AH$1,'Assumptions (Biomass)'!$V$10,'Assumptions (Biomass)'!$V$5*Model!$P$2030*AVERAGE('Assumptions (Biomass)'!$L$2:$N$2)/10^9),0)</f>
        <v>0</v>
      </c>
      <c r="AB2100" s="177">
        <f>IF($P$2030&gt;0,PPMT('Assumptions (Biomass)'!$V$7,Model!AI$1,'Assumptions (Biomass)'!$V$10,'Assumptions (Biomass)'!$V$5*Model!$P$2030*AVERAGE('Assumptions (Biomass)'!$L$2:$N$2)/10^9),0)</f>
        <v>0</v>
      </c>
      <c r="AC2100" s="177">
        <f>IF($P$2030&gt;0,PPMT('Assumptions (Biomass)'!$V$7,Model!AJ$1,'Assumptions (Biomass)'!$V$10,'Assumptions (Biomass)'!$V$5*Model!$P$2030*AVERAGE('Assumptions (Biomass)'!$L$2:$N$2)/10^9),0)</f>
        <v>0</v>
      </c>
      <c r="AD2100" s="177">
        <f>IF($P$2030&gt;0,PPMT('Assumptions (Biomass)'!$V$7,Model!AK$1,'Assumptions (Biomass)'!$V$10,'Assumptions (Biomass)'!$V$5*Model!$P$2030*AVERAGE('Assumptions (Biomass)'!$L$2:$N$2)/10^9),0)</f>
        <v>0</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v>
      </c>
      <c r="R2101" s="160">
        <f>IF($Q$2030&gt;0,PPMT('Assumptions (Biomass)'!$V$7,Model!X$1,'Assumptions (Biomass)'!$V$10,'Assumptions (Biomass)'!$V$5*Model!$Q$2030*AVERAGE('Assumptions (Biomass)'!$M$2:$O$2)/10^9),0)</f>
        <v>0</v>
      </c>
      <c r="S2101" s="160">
        <f>IF($Q$2030&gt;0,PPMT('Assumptions (Biomass)'!$V$7,Model!Y$1,'Assumptions (Biomass)'!$V$10,'Assumptions (Biomass)'!$V$5*Model!$Q$2030*AVERAGE('Assumptions (Biomass)'!$M$2:$O$2)/10^9),0)</f>
        <v>0</v>
      </c>
      <c r="T2101" s="160">
        <f>IF($Q$2030&gt;0,PPMT('Assumptions (Biomass)'!$V$7,Model!Z$1,'Assumptions (Biomass)'!$V$10,'Assumptions (Biomass)'!$V$5*Model!$Q$2030*AVERAGE('Assumptions (Biomass)'!$M$2:$O$2)/10^9),0)</f>
        <v>0</v>
      </c>
      <c r="U2101" s="160">
        <f>IF($Q$2030&gt;0,PPMT('Assumptions (Biomass)'!$V$7,Model!AA$1,'Assumptions (Biomass)'!$V$10,'Assumptions (Biomass)'!$V$5*Model!$Q$2030*AVERAGE('Assumptions (Biomass)'!$M$2:$O$2)/10^9),0)</f>
        <v>0</v>
      </c>
      <c r="V2101" s="160">
        <f>IF($Q$2030&gt;0,PPMT('Assumptions (Biomass)'!$V$7,Model!AB$1,'Assumptions (Biomass)'!$V$10,'Assumptions (Biomass)'!$V$5*Model!$Q$2030*AVERAGE('Assumptions (Biomass)'!$M$2:$O$2)/10^9),0)</f>
        <v>0</v>
      </c>
      <c r="W2101" s="160">
        <f>IF($Q$2030&gt;0,PPMT('Assumptions (Biomass)'!$V$7,Model!AC$1,'Assumptions (Biomass)'!$V$10,'Assumptions (Biomass)'!$V$5*Model!$Q$2030*AVERAGE('Assumptions (Biomass)'!$M$2:$O$2)/10^9),0)</f>
        <v>0</v>
      </c>
      <c r="X2101" s="160">
        <f>IF($Q$2030&gt;0,PPMT('Assumptions (Biomass)'!$V$7,Model!AD$1,'Assumptions (Biomass)'!$V$10,'Assumptions (Biomass)'!$V$5*Model!$Q$2030*AVERAGE('Assumptions (Biomass)'!$M$2:$O$2)/10^9),0)</f>
        <v>0</v>
      </c>
      <c r="Y2101" s="160">
        <f>IF($Q$2030&gt;0,PPMT('Assumptions (Biomass)'!$V$7,Model!AE$1,'Assumptions (Biomass)'!$V$10,'Assumptions (Biomass)'!$V$5*Model!$Q$2030*AVERAGE('Assumptions (Biomass)'!$M$2:$O$2)/10^9),0)</f>
        <v>0</v>
      </c>
      <c r="Z2101" s="160">
        <f>IF($Q$2030&gt;0,PPMT('Assumptions (Biomass)'!$V$7,Model!AF$1,'Assumptions (Biomass)'!$V$10,'Assumptions (Biomass)'!$V$5*Model!$Q$2030*AVERAGE('Assumptions (Biomass)'!$M$2:$O$2)/10^9),0)</f>
        <v>0</v>
      </c>
      <c r="AA2101" s="160">
        <f>IF($Q$2030&gt;0,PPMT('Assumptions (Biomass)'!$V$7,Model!AG$1,'Assumptions (Biomass)'!$V$10,'Assumptions (Biomass)'!$V$5*Model!$Q$2030*AVERAGE('Assumptions (Biomass)'!$M$2:$O$2)/10^9),0)</f>
        <v>0</v>
      </c>
      <c r="AB2101" s="160">
        <f>IF($Q$2030&gt;0,PPMT('Assumptions (Biomass)'!$V$7,Model!AH$1,'Assumptions (Biomass)'!$V$10,'Assumptions (Biomass)'!$V$5*Model!$Q$2030*AVERAGE('Assumptions (Biomass)'!$M$2:$O$2)/10^9),0)</f>
        <v>0</v>
      </c>
      <c r="AC2101" s="160">
        <f>IF($Q$2030&gt;0,PPMT('Assumptions (Biomass)'!$V$7,Model!AI$1,'Assumptions (Biomass)'!$V$10,'Assumptions (Biomass)'!$V$5*Model!$Q$2030*AVERAGE('Assumptions (Biomass)'!$M$2:$O$2)/10^9),0)</f>
        <v>0</v>
      </c>
      <c r="AD2101" s="160">
        <f>IF($Q$2030&gt;0,PPMT('Assumptions (Biomass)'!$V$7,Model!AJ$1,'Assumptions (Biomass)'!$V$10,'Assumptions (Biomass)'!$V$5*Model!$Q$2030*AVERAGE('Assumptions (Biomass)'!$M$2:$O$2)/10^9),0)</f>
        <v>0</v>
      </c>
      <c r="AE2101" s="160">
        <f>IF($Q$2030&gt;0,PPMT('Assumptions (Biomass)'!$V$7,Model!AK$1,'Assumptions (Biomass)'!$V$10,'Assumptions (Biomass)'!$V$5*Model!$Q$2030*AVERAGE('Assumptions (Biomass)'!$M$2:$O$2)/10^9),0)</f>
        <v>0</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v>
      </c>
      <c r="D2138" s="177">
        <f t="array" ref="D2138">SUM(IF(ISERROR(D2139:D2189),"",D2139:D2189))</f>
        <v>0</v>
      </c>
      <c r="E2138" s="177">
        <f t="array" ref="E2138">SUM(IF(ISERROR(E2139:E2189),"",E2139:E2189))</f>
        <v>0</v>
      </c>
      <c r="F2138" s="177">
        <f t="array" ref="F2138">SUM(IF(ISERROR(F2139:F2189),"",F2139:F2189))</f>
        <v>0</v>
      </c>
      <c r="G2138" s="177">
        <f t="array" ref="G2138">SUM(IF(ISERROR(G2139:G2189),"",G2139:G2189))</f>
        <v>0</v>
      </c>
      <c r="H2138" s="177">
        <f t="array" ref="H2138">SUM(IF(ISERROR(H2139:H2189),"",H2139:H2189))</f>
        <v>0</v>
      </c>
      <c r="I2138" s="177">
        <f t="array" ref="I2138">SUM(IF(ISERROR(I2139:I2189),"",I2139:I2189))</f>
        <v>-0.0004574415357</v>
      </c>
      <c r="J2138" s="177">
        <f t="array" ref="J2138">SUM(IF(ISERROR(J2139:J2189),"",J2139:J2189))</f>
        <v>-0.0004358406275</v>
      </c>
      <c r="K2138" s="177">
        <f t="array" ref="K2138">SUM(IF(ISERROR(K2139:K2189),"",K2139:K2189))</f>
        <v>-0.008371374609</v>
      </c>
      <c r="L2138" s="177">
        <f t="array" ref="L2138">SUM(IF(ISERROR(L2139:L2189),"",L2139:L2189))</f>
        <v>-0.008106506934</v>
      </c>
      <c r="M2138" s="177">
        <f t="array" ref="M2138">SUM(IF(ISERROR(M2139:M2189),"",M2139:M2189))</f>
        <v>-0.008103304476</v>
      </c>
      <c r="N2138" s="177">
        <f t="array" ref="N2138">SUM(IF(ISERROR(N2139:N2189),"",N2139:N2189))</f>
        <v>-0.007638387075</v>
      </c>
      <c r="O2138" s="177">
        <f t="array" ref="O2138">SUM(IF(ISERROR(O2139:O2189),"",O2139:O2189))</f>
        <v>-0.007151386097</v>
      </c>
      <c r="P2138" s="177">
        <f t="array" ref="P2138">SUM(IF(ISERROR(P2139:P2189),"",P2139:P2189))</f>
        <v>-0.006641252572</v>
      </c>
      <c r="Q2138" s="177">
        <f t="array" ref="Q2138">SUM(IF(ISERROR(Q2139:Q2189),"",Q2139:Q2189))</f>
        <v>-0.006106887706</v>
      </c>
      <c r="R2138" s="177">
        <f t="array" ref="R2138">SUM(IF(ISERROR(R2139:R2189),"",R2139:R2189))</f>
        <v>-0.005547140508</v>
      </c>
      <c r="S2138" s="177">
        <f t="array" ref="S2138">SUM(IF(ISERROR(S2139:S2189),"",S2139:S2189))</f>
        <v>-0.004960805318</v>
      </c>
      <c r="T2138" s="177">
        <f t="array" ref="T2138">SUM(IF(ISERROR(T2139:T2189),"",T2139:T2189))</f>
        <v>-0.004346619206</v>
      </c>
      <c r="U2138" s="177">
        <f t="array" ref="U2138">SUM(IF(ISERROR(U2139:U2189),"",U2139:U2189))</f>
        <v>-0.003703259254</v>
      </c>
      <c r="V2138" s="177">
        <f t="array" ref="V2138">SUM(IF(ISERROR(V2139:V2189),"",V2139:V2189))</f>
        <v>-0.003029339705</v>
      </c>
      <c r="W2138" s="177">
        <f t="array" ref="W2138">SUM(IF(ISERROR(W2139:W2189),"",W2139:W2189))</f>
        <v>-0.002323408977</v>
      </c>
      <c r="X2138" s="177">
        <f t="array" ref="X2138">SUM(IF(ISERROR(X2139:X2189),"",X2139:X2189))</f>
        <v>-0.001583946539</v>
      </c>
      <c r="Y2138" s="177">
        <f t="array" ref="Y2138">SUM(IF(ISERROR(Y2139:Y2189),"",Y2139:Y2189))</f>
        <v>-0.0008526890167</v>
      </c>
      <c r="Z2138" s="177">
        <f t="array" ref="Z2138">SUM(IF(ISERROR(Z2139:Z2189),"",Z2139:Z2189))</f>
        <v>-0.00008669676209</v>
      </c>
      <c r="AA2138" s="177">
        <f t="array" ref="AA2138">SUM(IF(ISERROR(AA2139:AA2189),"",AA2139:AA2189))</f>
        <v>-0.00003812590675</v>
      </c>
      <c r="AB2138" s="177">
        <f t="array" ref="AB2138">SUM(IF(ISERROR(AB2139:AB2189),"",AB2139:AB2189))</f>
        <v>0</v>
      </c>
      <c r="AC2138" s="177">
        <f t="array" ref="AC2138">SUM(IF(ISERROR(AC2139:AC2189),"",AC2139:AC2189))</f>
        <v>0</v>
      </c>
      <c r="AD2138" s="177">
        <f t="array" ref="AD2138">SUM(IF(ISERROR(AD2139:AD2189),"",AD2139:AD2189))</f>
        <v>0</v>
      </c>
      <c r="AE2138" s="177">
        <f t="array" ref="AE2138">SUM(IF(ISERROR(AE2139:AE2189),"",AE2139:AE2189))</f>
        <v>0</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v>
      </c>
      <c r="D2139" s="177">
        <f>IF($C$2030&gt;0,IPMT('Assumptions (Biomass)'!$V$7,Model!X$1,'Assumptions (Biomass)'!$V$10,'Assumptions (Biomass)'!$V$5*Model!$C$2030*'Assumptions (Biomass)'!$B$2/10^9),0)</f>
        <v>0</v>
      </c>
      <c r="E2139" s="177">
        <f>IF($C$2030&gt;0,IPMT('Assumptions (Biomass)'!$V$7,Model!Y$1,'Assumptions (Biomass)'!$V$10,'Assumptions (Biomass)'!$V$5*Model!$C$2030*'Assumptions (Biomass)'!$B$2/10^9),0)</f>
        <v>0</v>
      </c>
      <c r="F2139" s="177">
        <f>IF($C$2030&gt;0,IPMT('Assumptions (Biomass)'!$V$7,Model!Z$1,'Assumptions (Biomass)'!$V$10,'Assumptions (Biomass)'!$V$5*Model!$C$2030*'Assumptions (Biomass)'!$B$2/10^9),0)</f>
        <v>0</v>
      </c>
      <c r="G2139" s="177">
        <f>IF($C$2030&gt;0,IPMT('Assumptions (Biomass)'!$V$7,Model!AA$1,'Assumptions (Biomass)'!$V$10,'Assumptions (Biomass)'!$V$5*Model!$C$2030*'Assumptions (Biomass)'!$B$2/10^9),0)</f>
        <v>0</v>
      </c>
      <c r="H2139" s="177">
        <f>IF($C$2030&gt;0,IPMT('Assumptions (Biomass)'!$V$7,Model!AB$1,'Assumptions (Biomass)'!$V$10,'Assumptions (Biomass)'!$V$5*Model!$C$2030*'Assumptions (Biomass)'!$B$2/10^9),0)</f>
        <v>0</v>
      </c>
      <c r="I2139" s="177">
        <f>IF($C$2030&gt;0,IPMT('Assumptions (Biomass)'!$V$7,Model!AC$1,'Assumptions (Biomass)'!$V$10,'Assumptions (Biomass)'!$V$5*Model!$C$2030*'Assumptions (Biomass)'!$B$2/10^9),0)</f>
        <v>0</v>
      </c>
      <c r="J2139" s="177">
        <f>IF($C$2030&gt;0,IPMT('Assumptions (Biomass)'!$V$7,Model!AD$1,'Assumptions (Biomass)'!$V$10,'Assumptions (Biomass)'!$V$5*Model!$C$2030*'Assumptions (Biomass)'!$B$2/10^9),0)</f>
        <v>0</v>
      </c>
      <c r="K2139" s="177">
        <f>IF($C$2030&gt;0,IPMT('Assumptions (Biomass)'!$V$7,Model!AE$1,'Assumptions (Biomass)'!$V$10,'Assumptions (Biomass)'!$V$5*Model!$C$2030*'Assumptions (Biomass)'!$B$2/10^9),0)</f>
        <v>0</v>
      </c>
      <c r="L2139" s="177">
        <f>IF($C$2030&gt;0,IPMT('Assumptions (Biomass)'!$V$7,Model!AF$1,'Assumptions (Biomass)'!$V$10,'Assumptions (Biomass)'!$V$5*Model!$C$2030*'Assumptions (Biomass)'!$B$2/10^9),0)</f>
        <v>0</v>
      </c>
      <c r="M2139" s="177">
        <f>IF($C$2030&gt;0,IPMT('Assumptions (Biomass)'!$V$7,Model!AG$1,'Assumptions (Biomass)'!$V$10,'Assumptions (Biomass)'!$V$5*Model!$C$2030*'Assumptions (Biomass)'!$B$2/10^9),0)</f>
        <v>0</v>
      </c>
      <c r="N2139" s="177">
        <f>IF($C$2030&gt;0,IPMT('Assumptions (Biomass)'!$V$7,Model!AH$1,'Assumptions (Biomass)'!$V$10,'Assumptions (Biomass)'!$V$5*Model!$C$2030*'Assumptions (Biomass)'!$B$2/10^9),0)</f>
        <v>0</v>
      </c>
      <c r="O2139" s="177">
        <f>IF($C$2030&gt;0,IPMT('Assumptions (Biomass)'!$V$7,Model!AI$1,'Assumptions (Biomass)'!$V$10,'Assumptions (Biomass)'!$V$5*Model!$C$2030*'Assumptions (Biomass)'!$B$2/10^9),0)</f>
        <v>0</v>
      </c>
      <c r="P2139" s="177">
        <f>IF($C$2030&gt;0,IPMT('Assumptions (Biomass)'!$V$7,Model!AJ$1,'Assumptions (Biomass)'!$V$10,'Assumptions (Biomass)'!$V$5*Model!$C$2030*'Assumptions (Biomass)'!$B$2/10^9),0)</f>
        <v>0</v>
      </c>
      <c r="Q2139" s="177">
        <f>IF($C$2030&gt;0,IPMT('Assumptions (Biomass)'!$V$7,Model!AK$1,'Assumptions (Biomass)'!$V$10,'Assumptions (Biomass)'!$V$5*Model!$C$2030*'Assumptions (Biomass)'!$B$2/10^9),0)</f>
        <v>0</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-0.0004574415357</v>
      </c>
      <c r="J2145" s="160">
        <f>IF($I$2030&gt;0,IPMT('Assumptions (Biomass)'!$V$7,Model!X$1,'Assumptions (Biomass)'!$V$10,'Assumptions (Biomass)'!$V$5*Model!$I$2030*AVERAGE('Assumptions (Biomass)'!$E$2:$G$2)/10^9),0)</f>
        <v>-0.0004358406275</v>
      </c>
      <c r="K2145" s="160">
        <f>IF($I$2030&gt;0,IPMT('Assumptions (Biomass)'!$V$7,Model!Y$1,'Assumptions (Biomass)'!$V$10,'Assumptions (Biomass)'!$V$5*Model!$I$2030*AVERAGE('Assumptions (Biomass)'!$E$2:$G$2)/10^9),0)</f>
        <v>-0.0004132136761</v>
      </c>
      <c r="L2145" s="160">
        <f>IF($I$2030&gt;0,IPMT('Assumptions (Biomass)'!$V$7,Model!Z$1,'Assumptions (Biomass)'!$V$10,'Assumptions (Biomass)'!$V$5*Model!$I$2030*AVERAGE('Assumptions (Biomass)'!$E$2:$G$2)/10^9),0)</f>
        <v>-0.0003895119445</v>
      </c>
      <c r="M2145" s="160">
        <f>IF($I$2030&gt;0,IPMT('Assumptions (Biomass)'!$V$7,Model!AA$1,'Assumptions (Biomass)'!$V$10,'Assumptions (Biomass)'!$V$5*Model!$I$2030*AVERAGE('Assumptions (Biomass)'!$E$2:$G$2)/10^9),0)</f>
        <v>-0.0003646843807</v>
      </c>
      <c r="N2145" s="160">
        <f>IF($I$2030&gt;0,IPMT('Assumptions (Biomass)'!$V$7,Model!AB$1,'Assumptions (Biomass)'!$V$10,'Assumptions (Biomass)'!$V$5*Model!$I$2030*AVERAGE('Assumptions (Biomass)'!$E$2:$G$2)/10^9),0)</f>
        <v>-0.0003386775076</v>
      </c>
      <c r="O2145" s="160">
        <f>IF($I$2030&gt;0,IPMT('Assumptions (Biomass)'!$V$7,Model!AC$1,'Assumptions (Biomass)'!$V$10,'Assumptions (Biomass)'!$V$5*Model!$I$2030*AVERAGE('Assumptions (Biomass)'!$E$2:$G$2)/10^9),0)</f>
        <v>-0.000311435308</v>
      </c>
      <c r="P2145" s="160">
        <f>IF($I$2030&gt;0,IPMT('Assumptions (Biomass)'!$V$7,Model!AD$1,'Assumptions (Biomass)'!$V$10,'Assumptions (Biomass)'!$V$5*Model!$I$2030*AVERAGE('Assumptions (Biomass)'!$E$2:$G$2)/10^9),0)</f>
        <v>-0.000282899104</v>
      </c>
      <c r="Q2145" s="160">
        <f>IF($I$2030&gt;0,IPMT('Assumptions (Biomass)'!$V$7,Model!AE$1,'Assumptions (Biomass)'!$V$10,'Assumptions (Biomass)'!$V$5*Model!$I$2030*AVERAGE('Assumptions (Biomass)'!$E$2:$G$2)/10^9),0)</f>
        <v>-0.0002530074302</v>
      </c>
      <c r="R2145" s="160">
        <f>IF($I$2030&gt;0,IPMT('Assumptions (Biomass)'!$V$7,Model!AF$1,'Assumptions (Biomass)'!$V$10,'Assumptions (Biomass)'!$V$5*Model!$I$2030*AVERAGE('Assumptions (Biomass)'!$E$2:$G$2)/10^9),0)</f>
        <v>-0.0002216959019</v>
      </c>
      <c r="S2145" s="160">
        <f>IF($I$2030&gt;0,IPMT('Assumptions (Biomass)'!$V$7,Model!AG$1,'Assumptions (Biomass)'!$V$10,'Assumptions (Biomass)'!$V$5*Model!$I$2030*AVERAGE('Assumptions (Biomass)'!$E$2:$G$2)/10^9),0)</f>
        <v>-0.0001888970761</v>
      </c>
      <c r="T2145" s="160">
        <f>IF($I$2030&gt;0,IPMT('Assumptions (Biomass)'!$V$7,Model!AH$1,'Assumptions (Biomass)'!$V$10,'Assumptions (Biomass)'!$V$5*Model!$I$2030*AVERAGE('Assumptions (Biomass)'!$E$2:$G$2)/10^9),0)</f>
        <v>-0.000154540306</v>
      </c>
      <c r="U2145" s="160">
        <f>IF($I$2030&gt;0,IPMT('Assumptions (Biomass)'!$V$7,Model!AI$1,'Assumptions (Biomass)'!$V$10,'Assumptions (Biomass)'!$V$5*Model!$I$2030*AVERAGE('Assumptions (Biomass)'!$E$2:$G$2)/10^9),0)</f>
        <v>-0.0001185515894</v>
      </c>
      <c r="V2145" s="160">
        <f>IF($I$2030&gt;0,IPMT('Assumptions (Biomass)'!$V$7,Model!AJ$1,'Assumptions (Biomass)'!$V$10,'Assumptions (Biomass)'!$V$5*Model!$I$2030*AVERAGE('Assumptions (Biomass)'!$E$2:$G$2)/10^9),0)</f>
        <v>-0.00008085340866</v>
      </c>
      <c r="W2145" s="160">
        <f>IF($I$2030&gt;0,IPMT('Assumptions (Biomass)'!$V$7,Model!AK$1,'Assumptions (Biomass)'!$V$10,'Assumptions (Biomass)'!$V$5*Model!$I$2030*AVERAGE('Assumptions (Biomass)'!$E$2:$G$2)/10^9),0)</f>
        <v>-0.00004136456438</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v>
      </c>
      <c r="K2146" s="160">
        <f>IF($J$2030&gt;0,IPMT('Assumptions (Biomass)'!$V$7,Model!X$1,'Assumptions (Biomass)'!$V$10,'Assumptions (Biomass)'!$V$5*Model!$J$2030*AVERAGE('Assumptions (Biomass)'!$F$2:$H$2)/10^9),0)</f>
        <v>0</v>
      </c>
      <c r="L2146" s="160">
        <f>IF($J$2030&gt;0,IPMT('Assumptions (Biomass)'!$V$7,Model!Y$1,'Assumptions (Biomass)'!$V$10,'Assumptions (Biomass)'!$V$5*Model!$J$2030*AVERAGE('Assumptions (Biomass)'!$F$2:$H$2)/10^9),0)</f>
        <v>0</v>
      </c>
      <c r="M2146" s="160">
        <f>IF($J$2030&gt;0,IPMT('Assumptions (Biomass)'!$V$7,Model!Z$1,'Assumptions (Biomass)'!$V$10,'Assumptions (Biomass)'!$V$5*Model!$J$2030*AVERAGE('Assumptions (Biomass)'!$F$2:$H$2)/10^9),0)</f>
        <v>0</v>
      </c>
      <c r="N2146" s="160">
        <f>IF($J$2030&gt;0,IPMT('Assumptions (Biomass)'!$V$7,Model!AA$1,'Assumptions (Biomass)'!$V$10,'Assumptions (Biomass)'!$V$5*Model!$J$2030*AVERAGE('Assumptions (Biomass)'!$F$2:$H$2)/10^9),0)</f>
        <v>0</v>
      </c>
      <c r="O2146" s="160">
        <f>IF($J$2030&gt;0,IPMT('Assumptions (Biomass)'!$V$7,Model!AB$1,'Assumptions (Biomass)'!$V$10,'Assumptions (Biomass)'!$V$5*Model!$J$2030*AVERAGE('Assumptions (Biomass)'!$F$2:$H$2)/10^9),0)</f>
        <v>0</v>
      </c>
      <c r="P2146" s="160">
        <f>IF($J$2030&gt;0,IPMT('Assumptions (Biomass)'!$V$7,Model!AC$1,'Assumptions (Biomass)'!$V$10,'Assumptions (Biomass)'!$V$5*Model!$J$2030*AVERAGE('Assumptions (Biomass)'!$F$2:$H$2)/10^9),0)</f>
        <v>0</v>
      </c>
      <c r="Q2146" s="160">
        <f>IF($J$2030&gt;0,IPMT('Assumptions (Biomass)'!$V$7,Model!AD$1,'Assumptions (Biomass)'!$V$10,'Assumptions (Biomass)'!$V$5*Model!$J$2030*AVERAGE('Assumptions (Biomass)'!$F$2:$H$2)/10^9),0)</f>
        <v>0</v>
      </c>
      <c r="R2146" s="160">
        <f>IF($J$2030&gt;0,IPMT('Assumptions (Biomass)'!$V$7,Model!AE$1,'Assumptions (Biomass)'!$V$10,'Assumptions (Biomass)'!$V$5*Model!$J$2030*AVERAGE('Assumptions (Biomass)'!$F$2:$H$2)/10^9),0)</f>
        <v>0</v>
      </c>
      <c r="S2146" s="160">
        <f>IF($J$2030&gt;0,IPMT('Assumptions (Biomass)'!$V$7,Model!AF$1,'Assumptions (Biomass)'!$V$10,'Assumptions (Biomass)'!$V$5*Model!$J$2030*AVERAGE('Assumptions (Biomass)'!$F$2:$H$2)/10^9),0)</f>
        <v>0</v>
      </c>
      <c r="T2146" s="160">
        <f>IF($J$2030&gt;0,IPMT('Assumptions (Biomass)'!$V$7,Model!AG$1,'Assumptions (Biomass)'!$V$10,'Assumptions (Biomass)'!$V$5*Model!$J$2030*AVERAGE('Assumptions (Biomass)'!$F$2:$H$2)/10^9),0)</f>
        <v>0</v>
      </c>
      <c r="U2146" s="160">
        <f>IF($J$2030&gt;0,IPMT('Assumptions (Biomass)'!$V$7,Model!AH$1,'Assumptions (Biomass)'!$V$10,'Assumptions (Biomass)'!$V$5*Model!$J$2030*AVERAGE('Assumptions (Biomass)'!$F$2:$H$2)/10^9),0)</f>
        <v>0</v>
      </c>
      <c r="V2146" s="160">
        <f>IF($J$2030&gt;0,IPMT('Assumptions (Biomass)'!$V$7,Model!AI$1,'Assumptions (Biomass)'!$V$10,'Assumptions (Biomass)'!$V$5*Model!$J$2030*AVERAGE('Assumptions (Biomass)'!$F$2:$H$2)/10^9),0)</f>
        <v>0</v>
      </c>
      <c r="W2146" s="160">
        <f>IF($J$2030&gt;0,IPMT('Assumptions (Biomass)'!$V$7,Model!AJ$1,'Assumptions (Biomass)'!$V$10,'Assumptions (Biomass)'!$V$5*Model!$J$2030*AVERAGE('Assumptions (Biomass)'!$F$2:$H$2)/10^9),0)</f>
        <v>0</v>
      </c>
      <c r="X2146" s="160">
        <f>IF($J$2030&gt;0,IPMT('Assumptions (Biomass)'!$V$7,Model!AK$1,'Assumptions (Biomass)'!$V$10,'Assumptions (Biomass)'!$V$5*Model!$J$2030*AVERAGE('Assumptions (Biomass)'!$F$2:$H$2)/10^9),0)</f>
        <v>0</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-0.007958160932</v>
      </c>
      <c r="L2147" s="160">
        <f>IF($K$2030&gt;0,IPMT('Assumptions (Biomass)'!$V$7,Model!X$1,'Assumptions (Biomass)'!$V$10,'Assumptions (Biomass)'!$V$5*Model!$K$2030*AVERAGE('Assumptions (Biomass)'!$G$2:$I$2)/10^9),0)</f>
        <v>-0.007582367545</v>
      </c>
      <c r="M2147" s="160">
        <f>IF($K$2030&gt;0,IPMT('Assumptions (Biomass)'!$V$7,Model!Y$1,'Assumptions (Biomass)'!$V$10,'Assumptions (Biomass)'!$V$5*Model!$K$2030*AVERAGE('Assumptions (Biomass)'!$G$2:$I$2)/10^9),0)</f>
        <v>-0.007188723972</v>
      </c>
      <c r="N2147" s="160">
        <f>IF($K$2030&gt;0,IPMT('Assumptions (Biomass)'!$V$7,Model!Z$1,'Assumptions (Biomass)'!$V$10,'Assumptions (Biomass)'!$V$5*Model!$K$2030*AVERAGE('Assumptions (Biomass)'!$G$2:$I$2)/10^9),0)</f>
        <v>-0.00677638233</v>
      </c>
      <c r="O2147" s="160">
        <f>IF($K$2030&gt;0,IPMT('Assumptions (Biomass)'!$V$7,Model!AA$1,'Assumptions (Biomass)'!$V$10,'Assumptions (Biomass)'!$V$5*Model!$K$2030*AVERAGE('Assumptions (Biomass)'!$G$2:$I$2)/10^9),0)</f>
        <v>-0.006344454459</v>
      </c>
      <c r="P2147" s="160">
        <f>IF($K$2030&gt;0,IPMT('Assumptions (Biomass)'!$V$7,Model!AB$1,'Assumptions (Biomass)'!$V$10,'Assumptions (Biomass)'!$V$5*Model!$K$2030*AVERAGE('Assumptions (Biomass)'!$G$2:$I$2)/10^9),0)</f>
        <v>-0.005892010015</v>
      </c>
      <c r="Q2147" s="160">
        <f>IF($K$2030&gt;0,IPMT('Assumptions (Biomass)'!$V$7,Model!AC$1,'Assumptions (Biomass)'!$V$10,'Assumptions (Biomass)'!$V$5*Model!$K$2030*AVERAGE('Assumptions (Biomass)'!$G$2:$I$2)/10^9),0)</f>
        <v>-0.005418074459</v>
      </c>
      <c r="R2147" s="160">
        <f>IF($K$2030&gt;0,IPMT('Assumptions (Biomass)'!$V$7,Model!AD$1,'Assumptions (Biomass)'!$V$10,'Assumptions (Biomass)'!$V$5*Model!$K$2030*AVERAGE('Assumptions (Biomass)'!$G$2:$I$2)/10^9),0)</f>
        <v>-0.004921626964</v>
      </c>
      <c r="S2147" s="160">
        <f>IF($K$2030&gt;0,IPMT('Assumptions (Biomass)'!$V$7,Model!AE$1,'Assumptions (Biomass)'!$V$10,'Assumptions (Biomass)'!$V$5*Model!$K$2030*AVERAGE('Assumptions (Biomass)'!$G$2:$I$2)/10^9),0)</f>
        <v>-0.004401598214</v>
      </c>
      <c r="T2147" s="160">
        <f>IF($K$2030&gt;0,IPMT('Assumptions (Biomass)'!$V$7,Model!AF$1,'Assumptions (Biomass)'!$V$10,'Assumptions (Biomass)'!$V$5*Model!$K$2030*AVERAGE('Assumptions (Biomass)'!$G$2:$I$2)/10^9),0)</f>
        <v>-0.003856868098</v>
      </c>
      <c r="U2147" s="160">
        <f>IF($K$2030&gt;0,IPMT('Assumptions (Biomass)'!$V$7,Model!AG$1,'Assumptions (Biomass)'!$V$10,'Assumptions (Biomass)'!$V$5*Model!$K$2030*AVERAGE('Assumptions (Biomass)'!$G$2:$I$2)/10^9),0)</f>
        <v>-0.003286263301</v>
      </c>
      <c r="V2147" s="160">
        <f>IF($K$2030&gt;0,IPMT('Assumptions (Biomass)'!$V$7,Model!AH$1,'Assumptions (Biomass)'!$V$10,'Assumptions (Biomass)'!$V$5*Model!$K$2030*AVERAGE('Assumptions (Biomass)'!$G$2:$I$2)/10^9),0)</f>
        <v>-0.002688554776</v>
      </c>
      <c r="W2147" s="160">
        <f>IF($K$2030&gt;0,IPMT('Assumptions (Biomass)'!$V$7,Model!AI$1,'Assumptions (Biomass)'!$V$10,'Assumptions (Biomass)'!$V$5*Model!$K$2030*AVERAGE('Assumptions (Biomass)'!$G$2:$I$2)/10^9),0)</f>
        <v>-0.002062455097</v>
      </c>
      <c r="X2147" s="160">
        <f>IF($K$2030&gt;0,IPMT('Assumptions (Biomass)'!$V$7,Model!AJ$1,'Assumptions (Biomass)'!$V$10,'Assumptions (Biomass)'!$V$5*Model!$K$2030*AVERAGE('Assumptions (Biomass)'!$G$2:$I$2)/10^9),0)</f>
        <v>-0.001406615683</v>
      </c>
      <c r="Y2147" s="160">
        <f>IF($K$2030&gt;0,IPMT('Assumptions (Biomass)'!$V$7,Model!AK$1,'Assumptions (Biomass)'!$V$10,'Assumptions (Biomass)'!$V$5*Model!$K$2030*AVERAGE('Assumptions (Biomass)'!$G$2:$I$2)/10^9),0)</f>
        <v>-0.0007196238963</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-0.000134627444</v>
      </c>
      <c r="M2148" s="160">
        <f>IF($L$2030&gt;0,IPMT('Assumptions (Biomass)'!$V$7,Model!X$1,'Assumptions (Biomass)'!$V$10,'Assumptions (Biomass)'!$V$5*Model!$L$2030*AVERAGE('Assumptions (Biomass)'!$H$2:$J$2)/10^9),0)</f>
        <v>-0.0001282701834</v>
      </c>
      <c r="N2148" s="160">
        <f>IF($L$2030&gt;0,IPMT('Assumptions (Biomass)'!$V$7,Model!Y$1,'Assumptions (Biomass)'!$V$10,'Assumptions (Biomass)'!$V$5*Model!$L$2030*AVERAGE('Assumptions (Biomass)'!$H$2:$J$2)/10^9),0)</f>
        <v>-0.0001216109529</v>
      </c>
      <c r="O2148" s="160">
        <f>IF($L$2030&gt;0,IPMT('Assumptions (Biomass)'!$V$7,Model!Z$1,'Assumptions (Biomass)'!$V$10,'Assumptions (Biomass)'!$V$5*Model!$L$2030*AVERAGE('Assumptions (Biomass)'!$H$2:$J$2)/10^9),0)</f>
        <v>-0.0001146354089</v>
      </c>
      <c r="P2148" s="160">
        <f>IF($L$2030&gt;0,IPMT('Assumptions (Biomass)'!$V$7,Model!AA$1,'Assumptions (Biomass)'!$V$10,'Assumptions (Biomass)'!$V$5*Model!$L$2030*AVERAGE('Assumptions (Biomass)'!$H$2:$J$2)/10^9),0)</f>
        <v>-0.0001073285266</v>
      </c>
      <c r="Q2148" s="160">
        <f>IF($L$2030&gt;0,IPMT('Assumptions (Biomass)'!$V$7,Model!AB$1,'Assumptions (Biomass)'!$V$10,'Assumptions (Biomass)'!$V$5*Model!$L$2030*AVERAGE('Assumptions (Biomass)'!$H$2:$J$2)/10^9),0)</f>
        <v>-0.00009967456743</v>
      </c>
      <c r="R2148" s="160">
        <f>IF($L$2030&gt;0,IPMT('Assumptions (Biomass)'!$V$7,Model!AC$1,'Assumptions (Biomass)'!$V$10,'Assumptions (Biomass)'!$V$5*Model!$L$2030*AVERAGE('Assumptions (Biomass)'!$H$2:$J$2)/10^9),0)</f>
        <v>-0.00009165704516</v>
      </c>
      <c r="S2148" s="160">
        <f>IF($L$2030&gt;0,IPMT('Assumptions (Biomass)'!$V$7,Model!AD$1,'Assumptions (Biomass)'!$V$10,'Assumptions (Biomass)'!$V$5*Model!$L$2030*AVERAGE('Assumptions (Biomass)'!$H$2:$J$2)/10^9),0)</f>
        <v>-0.00008325869058</v>
      </c>
      <c r="T2148" s="160">
        <f>IF($L$2030&gt;0,IPMT('Assumptions (Biomass)'!$V$7,Model!AE$1,'Assumptions (Biomass)'!$V$10,'Assumptions (Biomass)'!$V$5*Model!$L$2030*AVERAGE('Assumptions (Biomass)'!$H$2:$J$2)/10^9),0)</f>
        <v>-0.00007446141416</v>
      </c>
      <c r="U2148" s="160">
        <f>IF($L$2030&gt;0,IPMT('Assumptions (Biomass)'!$V$7,Model!AF$1,'Assumptions (Biomass)'!$V$10,'Assumptions (Biomass)'!$V$5*Model!$L$2030*AVERAGE('Assumptions (Biomass)'!$H$2:$J$2)/10^9),0)</f>
        <v>-0.00006524626711</v>
      </c>
      <c r="V2148" s="160">
        <f>IF($L$2030&gt;0,IPMT('Assumptions (Biomass)'!$V$7,Model!AG$1,'Assumptions (Biomass)'!$V$10,'Assumptions (Biomass)'!$V$5*Model!$L$2030*AVERAGE('Assumptions (Biomass)'!$H$2:$J$2)/10^9),0)</f>
        <v>-0.00005559340058</v>
      </c>
      <c r="W2148" s="160">
        <f>IF($L$2030&gt;0,IPMT('Assumptions (Biomass)'!$V$7,Model!AH$1,'Assumptions (Biomass)'!$V$10,'Assumptions (Biomass)'!$V$5*Model!$L$2030*AVERAGE('Assumptions (Biomass)'!$H$2:$J$2)/10^9),0)</f>
        <v>-0.00004548202289</v>
      </c>
      <c r="X2148" s="160">
        <f>IF($L$2030&gt;0,IPMT('Assumptions (Biomass)'!$V$7,Model!AI$1,'Assumptions (Biomass)'!$V$10,'Assumptions (Biomass)'!$V$5*Model!$L$2030*AVERAGE('Assumptions (Biomass)'!$H$2:$J$2)/10^9),0)</f>
        <v>-0.00003489035475</v>
      </c>
      <c r="Y2148" s="160">
        <f>IF($L$2030&gt;0,IPMT('Assumptions (Biomass)'!$V$7,Model!AJ$1,'Assumptions (Biomass)'!$V$10,'Assumptions (Biomass)'!$V$5*Model!$L$2030*AVERAGE('Assumptions (Biomass)'!$H$2:$J$2)/10^9),0)</f>
        <v>-0.00002379558238</v>
      </c>
      <c r="Z2148" s="160">
        <f>IF($L$2030&gt;0,IPMT('Assumptions (Biomass)'!$V$7,Model!AK$1,'Assumptions (Biomass)'!$V$10,'Assumptions (Biomass)'!$V$5*Model!$L$2030*AVERAGE('Assumptions (Biomass)'!$H$2:$J$2)/10^9),0)</f>
        <v>-0.00001217380833</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-0.0004216259398</v>
      </c>
      <c r="N2149" s="160">
        <f>IF($M$2030&gt;0,IPMT('Assumptions (Biomass)'!$V$7,Model!X$1,'Assumptions (Biomass)'!$V$10,'Assumptions (Biomass)'!$V$5*Model!$M$2030*AVERAGE('Assumptions (Biomass)'!$I$2:$K$2)/10^9),0)</f>
        <v>-0.0004017162846</v>
      </c>
      <c r="O2149" s="160">
        <f>IF($M$2030&gt;0,IPMT('Assumptions (Biomass)'!$V$7,Model!Y$1,'Assumptions (Biomass)'!$V$10,'Assumptions (Biomass)'!$V$5*Model!$M$2030*AVERAGE('Assumptions (Biomass)'!$I$2:$K$2)/10^9),0)</f>
        <v>-0.0003808609208</v>
      </c>
      <c r="P2149" s="160">
        <f>IF($M$2030&gt;0,IPMT('Assumptions (Biomass)'!$V$7,Model!Z$1,'Assumptions (Biomass)'!$V$10,'Assumptions (Biomass)'!$V$5*Model!$M$2030*AVERAGE('Assumptions (Biomass)'!$I$2:$K$2)/10^9),0)</f>
        <v>-0.0003590149273</v>
      </c>
      <c r="Q2149" s="160">
        <f>IF($M$2030&gt;0,IPMT('Assumptions (Biomass)'!$V$7,Model!AA$1,'Assumptions (Biomass)'!$V$10,'Assumptions (Biomass)'!$V$5*Model!$M$2030*AVERAGE('Assumptions (Biomass)'!$I$2:$K$2)/10^9),0)</f>
        <v>-0.000336131249</v>
      </c>
      <c r="R2149" s="160">
        <f>IF($M$2030&gt;0,IPMT('Assumptions (Biomass)'!$V$7,Model!AB$1,'Assumptions (Biomass)'!$V$10,'Assumptions (Biomass)'!$V$5*Model!$M$2030*AVERAGE('Assumptions (Biomass)'!$I$2:$K$2)/10^9),0)</f>
        <v>-0.000312160596</v>
      </c>
      <c r="S2149" s="160">
        <f>IF($M$2030&gt;0,IPMT('Assumptions (Biomass)'!$V$7,Model!AC$1,'Assumptions (Biomass)'!$V$10,'Assumptions (Biomass)'!$V$5*Model!$M$2030*AVERAGE('Assumptions (Biomass)'!$I$2:$K$2)/10^9),0)</f>
        <v>-0.000287051337</v>
      </c>
      <c r="T2149" s="160">
        <f>IF($M$2030&gt;0,IPMT('Assumptions (Biomass)'!$V$7,Model!AD$1,'Assumptions (Biomass)'!$V$10,'Assumptions (Biomass)'!$V$5*Model!$M$2030*AVERAGE('Assumptions (Biomass)'!$I$2:$K$2)/10^9),0)</f>
        <v>-0.0002607493882</v>
      </c>
      <c r="U2149" s="160">
        <f>IF($M$2030&gt;0,IPMT('Assumptions (Biomass)'!$V$7,Model!AE$1,'Assumptions (Biomass)'!$V$10,'Assumptions (Biomass)'!$V$5*Model!$M$2030*AVERAGE('Assumptions (Biomass)'!$I$2:$K$2)/10^9),0)</f>
        <v>-0.0002331980968</v>
      </c>
      <c r="V2149" s="160">
        <f>IF($M$2030&gt;0,IPMT('Assumptions (Biomass)'!$V$7,Model!AF$1,'Assumptions (Biomass)'!$V$10,'Assumptions (Biomass)'!$V$5*Model!$M$2030*AVERAGE('Assumptions (Biomass)'!$I$2:$K$2)/10^9),0)</f>
        <v>-0.0002043381191</v>
      </c>
      <c r="W2149" s="160">
        <f>IF($M$2030&gt;0,IPMT('Assumptions (Biomass)'!$V$7,Model!AG$1,'Assumptions (Biomass)'!$V$10,'Assumptions (Biomass)'!$V$5*Model!$M$2030*AVERAGE('Assumptions (Biomass)'!$I$2:$K$2)/10^9),0)</f>
        <v>-0.0001741072924</v>
      </c>
      <c r="X2149" s="160">
        <f>IF($M$2030&gt;0,IPMT('Assumptions (Biomass)'!$V$7,Model!AH$1,'Assumptions (Biomass)'!$V$10,'Assumptions (Biomass)'!$V$5*Model!$M$2030*AVERAGE('Assumptions (Biomass)'!$I$2:$K$2)/10^9),0)</f>
        <v>-0.0001424405015</v>
      </c>
      <c r="Y2149" s="160">
        <f>IF($M$2030&gt;0,IPMT('Assumptions (Biomass)'!$V$7,Model!AI$1,'Assumptions (Biomass)'!$V$10,'Assumptions (Biomass)'!$V$5*Model!$M$2030*AVERAGE('Assumptions (Biomass)'!$I$2:$K$2)/10^9),0)</f>
        <v>-0.000109269538</v>
      </c>
      <c r="Z2149" s="160">
        <f>IF($M$2030&gt;0,IPMT('Assumptions (Biomass)'!$V$7,Model!AJ$1,'Assumptions (Biomass)'!$V$10,'Assumptions (Biomass)'!$V$5*Model!$M$2030*AVERAGE('Assumptions (Biomass)'!$I$2:$K$2)/10^9),0)</f>
        <v>-0.00007452295376</v>
      </c>
      <c r="AA2149" s="160">
        <f>IF($M$2030&gt;0,IPMT('Assumptions (Biomass)'!$V$7,Model!AK$1,'Assumptions (Biomass)'!$V$10,'Assumptions (Biomass)'!$V$5*Model!$M$2030*AVERAGE('Assumptions (Biomass)'!$I$2:$K$2)/10^9),0)</f>
        <v>-0.00003812590675</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v>
      </c>
      <c r="O2150" s="177">
        <f>IF($N$2030&gt;0,IPMT('Assumptions (Biomass)'!$V$7,Model!X$1,'Assumptions (Biomass)'!$V$10,'Assumptions (Biomass)'!$V$5*Model!$N$2030*AVERAGE('Assumptions (Biomass)'!$J$2:$L$2)/10^9),0)</f>
        <v>0</v>
      </c>
      <c r="P2150" s="177">
        <f>IF($N$2030&gt;0,IPMT('Assumptions (Biomass)'!$V$7,Model!Y$1,'Assumptions (Biomass)'!$V$10,'Assumptions (Biomass)'!$V$5*Model!$N$2030*AVERAGE('Assumptions (Biomass)'!$J$2:$L$2)/10^9),0)</f>
        <v>0</v>
      </c>
      <c r="Q2150" s="177">
        <f>IF($N$2030&gt;0,IPMT('Assumptions (Biomass)'!$V$7,Model!Z$1,'Assumptions (Biomass)'!$V$10,'Assumptions (Biomass)'!$V$5*Model!$N$2030*AVERAGE('Assumptions (Biomass)'!$J$2:$L$2)/10^9),0)</f>
        <v>0</v>
      </c>
      <c r="R2150" s="177">
        <f>IF($N$2030&gt;0,IPMT('Assumptions (Biomass)'!$V$7,Model!AA$1,'Assumptions (Biomass)'!$V$10,'Assumptions (Biomass)'!$V$5*Model!$N$2030*AVERAGE('Assumptions (Biomass)'!$J$2:$L$2)/10^9),0)</f>
        <v>0</v>
      </c>
      <c r="S2150" s="177">
        <f>IF($N$2030&gt;0,IPMT('Assumptions (Biomass)'!$V$7,Model!AB$1,'Assumptions (Biomass)'!$V$10,'Assumptions (Biomass)'!$V$5*Model!$N$2030*AVERAGE('Assumptions (Biomass)'!$J$2:$L$2)/10^9),0)</f>
        <v>0</v>
      </c>
      <c r="T2150" s="177">
        <f>IF($N$2030&gt;0,IPMT('Assumptions (Biomass)'!$V$7,Model!AC$1,'Assumptions (Biomass)'!$V$10,'Assumptions (Biomass)'!$V$5*Model!$N$2030*AVERAGE('Assumptions (Biomass)'!$J$2:$L$2)/10^9),0)</f>
        <v>0</v>
      </c>
      <c r="U2150" s="177">
        <f>IF($N$2030&gt;0,IPMT('Assumptions (Biomass)'!$V$7,Model!AD$1,'Assumptions (Biomass)'!$V$10,'Assumptions (Biomass)'!$V$5*Model!$N$2030*AVERAGE('Assumptions (Biomass)'!$J$2:$L$2)/10^9),0)</f>
        <v>0</v>
      </c>
      <c r="V2150" s="177">
        <f>IF($N$2030&gt;0,IPMT('Assumptions (Biomass)'!$V$7,Model!AE$1,'Assumptions (Biomass)'!$V$10,'Assumptions (Biomass)'!$V$5*Model!$N$2030*AVERAGE('Assumptions (Biomass)'!$J$2:$L$2)/10^9),0)</f>
        <v>0</v>
      </c>
      <c r="W2150" s="177">
        <f>IF($N$2030&gt;0,IPMT('Assumptions (Biomass)'!$V$7,Model!AF$1,'Assumptions (Biomass)'!$V$10,'Assumptions (Biomass)'!$V$5*Model!$N$2030*AVERAGE('Assumptions (Biomass)'!$J$2:$L$2)/10^9),0)</f>
        <v>0</v>
      </c>
      <c r="X2150" s="177">
        <f>IF($N$2030&gt;0,IPMT('Assumptions (Biomass)'!$V$7,Model!AG$1,'Assumptions (Biomass)'!$V$10,'Assumptions (Biomass)'!$V$5*Model!$N$2030*AVERAGE('Assumptions (Biomass)'!$J$2:$L$2)/10^9),0)</f>
        <v>0</v>
      </c>
      <c r="Y2150" s="177">
        <f>IF($N$2030&gt;0,IPMT('Assumptions (Biomass)'!$V$7,Model!AH$1,'Assumptions (Biomass)'!$V$10,'Assumptions (Biomass)'!$V$5*Model!$N$2030*AVERAGE('Assumptions (Biomass)'!$J$2:$L$2)/10^9),0)</f>
        <v>0</v>
      </c>
      <c r="Z2150" s="177">
        <f>IF($N$2030&gt;0,IPMT('Assumptions (Biomass)'!$V$7,Model!AI$1,'Assumptions (Biomass)'!$V$10,'Assumptions (Biomass)'!$V$5*Model!$N$2030*AVERAGE('Assumptions (Biomass)'!$J$2:$L$2)/10^9),0)</f>
        <v>0</v>
      </c>
      <c r="AA2150" s="177">
        <f>IF($N$2030&gt;0,IPMT('Assumptions (Biomass)'!$V$7,Model!AJ$1,'Assumptions (Biomass)'!$V$10,'Assumptions (Biomass)'!$V$5*Model!$N$2030*AVERAGE('Assumptions (Biomass)'!$J$2:$L$2)/10^9),0)</f>
        <v>0</v>
      </c>
      <c r="AB2150" s="177">
        <f>IF($N$2030&gt;0,IPMT('Assumptions (Biomass)'!$V$7,Model!AK$1,'Assumptions (Biomass)'!$V$10,'Assumptions (Biomass)'!$V$5*Model!$N$2030*AVERAGE('Assumptions (Biomass)'!$J$2:$L$2)/10^9),0)</f>
        <v>0</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v>
      </c>
      <c r="P2151" s="160">
        <f>IF($O$2030&gt;0,IPMT('Assumptions (Biomass)'!$V$7,Model!X$1,'Assumptions (Biomass)'!$V$10,'Assumptions (Biomass)'!$V$5*Model!$O$2030*AVERAGE('Assumptions (Biomass)'!$K$2:$M$2)/10^9),0)</f>
        <v>0</v>
      </c>
      <c r="Q2151" s="160">
        <f>IF($O$2030&gt;0,IPMT('Assumptions (Biomass)'!$V$7,Model!Y$1,'Assumptions (Biomass)'!$V$10,'Assumptions (Biomass)'!$V$5*Model!$O$2030*AVERAGE('Assumptions (Biomass)'!$K$2:$M$2)/10^9),0)</f>
        <v>0</v>
      </c>
      <c r="R2151" s="160">
        <f>IF($O$2030&gt;0,IPMT('Assumptions (Biomass)'!$V$7,Model!Z$1,'Assumptions (Biomass)'!$V$10,'Assumptions (Biomass)'!$V$5*Model!$O$2030*AVERAGE('Assumptions (Biomass)'!$K$2:$M$2)/10^9),0)</f>
        <v>0</v>
      </c>
      <c r="S2151" s="160">
        <f>IF($O$2030&gt;0,IPMT('Assumptions (Biomass)'!$V$7,Model!AA$1,'Assumptions (Biomass)'!$V$10,'Assumptions (Biomass)'!$V$5*Model!$O$2030*AVERAGE('Assumptions (Biomass)'!$K$2:$M$2)/10^9),0)</f>
        <v>0</v>
      </c>
      <c r="T2151" s="160">
        <f>IF($O$2030&gt;0,IPMT('Assumptions (Biomass)'!$V$7,Model!AB$1,'Assumptions (Biomass)'!$V$10,'Assumptions (Biomass)'!$V$5*Model!$O$2030*AVERAGE('Assumptions (Biomass)'!$K$2:$M$2)/10^9),0)</f>
        <v>0</v>
      </c>
      <c r="U2151" s="160">
        <f>IF($O$2030&gt;0,IPMT('Assumptions (Biomass)'!$V$7,Model!AC$1,'Assumptions (Biomass)'!$V$10,'Assumptions (Biomass)'!$V$5*Model!$O$2030*AVERAGE('Assumptions (Biomass)'!$K$2:$M$2)/10^9),0)</f>
        <v>0</v>
      </c>
      <c r="V2151" s="160">
        <f>IF($O$2030&gt;0,IPMT('Assumptions (Biomass)'!$V$7,Model!AD$1,'Assumptions (Biomass)'!$V$10,'Assumptions (Biomass)'!$V$5*Model!$O$2030*AVERAGE('Assumptions (Biomass)'!$K$2:$M$2)/10^9),0)</f>
        <v>0</v>
      </c>
      <c r="W2151" s="160">
        <f>IF($O$2030&gt;0,IPMT('Assumptions (Biomass)'!$V$7,Model!AE$1,'Assumptions (Biomass)'!$V$10,'Assumptions (Biomass)'!$V$5*Model!$O$2030*AVERAGE('Assumptions (Biomass)'!$K$2:$M$2)/10^9),0)</f>
        <v>0</v>
      </c>
      <c r="X2151" s="160">
        <f>IF($O$2030&gt;0,IPMT('Assumptions (Biomass)'!$V$7,Model!AF$1,'Assumptions (Biomass)'!$V$10,'Assumptions (Biomass)'!$V$5*Model!$O$2030*AVERAGE('Assumptions (Biomass)'!$K$2:$M$2)/10^9),0)</f>
        <v>0</v>
      </c>
      <c r="Y2151" s="160">
        <f>IF($O$2030&gt;0,IPMT('Assumptions (Biomass)'!$V$7,Model!AG$1,'Assumptions (Biomass)'!$V$10,'Assumptions (Biomass)'!$V$5*Model!$O$2030*AVERAGE('Assumptions (Biomass)'!$K$2:$M$2)/10^9),0)</f>
        <v>0</v>
      </c>
      <c r="Z2151" s="160">
        <f>IF($O$2030&gt;0,IPMT('Assumptions (Biomass)'!$V$7,Model!AH$1,'Assumptions (Biomass)'!$V$10,'Assumptions (Biomass)'!$V$5*Model!$O$2030*AVERAGE('Assumptions (Biomass)'!$K$2:$M$2)/10^9),0)</f>
        <v>0</v>
      </c>
      <c r="AA2151" s="160">
        <f>IF($O$2030&gt;0,IPMT('Assumptions (Biomass)'!$V$7,Model!AI$1,'Assumptions (Biomass)'!$V$10,'Assumptions (Biomass)'!$V$5*Model!$O$2030*AVERAGE('Assumptions (Biomass)'!$K$2:$M$2)/10^9),0)</f>
        <v>0</v>
      </c>
      <c r="AB2151" s="160">
        <f>IF($O$2030&gt;0,IPMT('Assumptions (Biomass)'!$V$7,Model!AJ$1,'Assumptions (Biomass)'!$V$10,'Assumptions (Biomass)'!$V$5*Model!$O$2030*AVERAGE('Assumptions (Biomass)'!$K$2:$M$2)/10^9),0)</f>
        <v>0</v>
      </c>
      <c r="AC2151" s="160">
        <f>IF($O$2030&gt;0,IPMT('Assumptions (Biomass)'!$V$7,Model!AK$1,'Assumptions (Biomass)'!$V$10,'Assumptions (Biomass)'!$V$5*Model!$O$2030*AVERAGE('Assumptions (Biomass)'!$K$2:$M$2)/10^9),0)</f>
        <v>0</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v>
      </c>
      <c r="Q2152" s="177">
        <f>IF($P$2030&gt;0,IPMT('Assumptions (Biomass)'!$V$7,Model!X$1,'Assumptions (Biomass)'!$V$10,'Assumptions (Biomass)'!$V$5*Model!$P$2030*AVERAGE('Assumptions (Biomass)'!$L$2:$N$2)/10^9),0)</f>
        <v>0</v>
      </c>
      <c r="R2152" s="177">
        <f>IF($P$2030&gt;0,IPMT('Assumptions (Biomass)'!$V$7,Model!Y$1,'Assumptions (Biomass)'!$V$10,'Assumptions (Biomass)'!$V$5*Model!$P$2030*AVERAGE('Assumptions (Biomass)'!$L$2:$N$2)/10^9),0)</f>
        <v>0</v>
      </c>
      <c r="S2152" s="177">
        <f>IF($P$2030&gt;0,IPMT('Assumptions (Biomass)'!$V$7,Model!Z$1,'Assumptions (Biomass)'!$V$10,'Assumptions (Biomass)'!$V$5*Model!$P$2030*AVERAGE('Assumptions (Biomass)'!$L$2:$N$2)/10^9),0)</f>
        <v>0</v>
      </c>
      <c r="T2152" s="177">
        <f>IF($P$2030&gt;0,IPMT('Assumptions (Biomass)'!$V$7,Model!AA$1,'Assumptions (Biomass)'!$V$10,'Assumptions (Biomass)'!$V$5*Model!$P$2030*AVERAGE('Assumptions (Biomass)'!$L$2:$N$2)/10^9),0)</f>
        <v>0</v>
      </c>
      <c r="U2152" s="177">
        <f>IF($P$2030&gt;0,IPMT('Assumptions (Biomass)'!$V$7,Model!AB$1,'Assumptions (Biomass)'!$V$10,'Assumptions (Biomass)'!$V$5*Model!$P$2030*AVERAGE('Assumptions (Biomass)'!$L$2:$N$2)/10^9),0)</f>
        <v>0</v>
      </c>
      <c r="V2152" s="177">
        <f>IF($P$2030&gt;0,IPMT('Assumptions (Biomass)'!$V$7,Model!AC$1,'Assumptions (Biomass)'!$V$10,'Assumptions (Biomass)'!$V$5*Model!$P$2030*AVERAGE('Assumptions (Biomass)'!$L$2:$N$2)/10^9),0)</f>
        <v>0</v>
      </c>
      <c r="W2152" s="177">
        <f>IF($P$2030&gt;0,IPMT('Assumptions (Biomass)'!$V$7,Model!AD$1,'Assumptions (Biomass)'!$V$10,'Assumptions (Biomass)'!$V$5*Model!$P$2030*AVERAGE('Assumptions (Biomass)'!$L$2:$N$2)/10^9),0)</f>
        <v>0</v>
      </c>
      <c r="X2152" s="177">
        <f>IF($P$2030&gt;0,IPMT('Assumptions (Biomass)'!$V$7,Model!AE$1,'Assumptions (Biomass)'!$V$10,'Assumptions (Biomass)'!$V$5*Model!$P$2030*AVERAGE('Assumptions (Biomass)'!$L$2:$N$2)/10^9),0)</f>
        <v>0</v>
      </c>
      <c r="Y2152" s="177">
        <f>IF($P$2030&gt;0,IPMT('Assumptions (Biomass)'!$V$7,Model!AF$1,'Assumptions (Biomass)'!$V$10,'Assumptions (Biomass)'!$V$5*Model!$P$2030*AVERAGE('Assumptions (Biomass)'!$L$2:$N$2)/10^9),0)</f>
        <v>0</v>
      </c>
      <c r="Z2152" s="177">
        <f>IF($P$2030&gt;0,IPMT('Assumptions (Biomass)'!$V$7,Model!AG$1,'Assumptions (Biomass)'!$V$10,'Assumptions (Biomass)'!$V$5*Model!$P$2030*AVERAGE('Assumptions (Biomass)'!$L$2:$N$2)/10^9),0)</f>
        <v>0</v>
      </c>
      <c r="AA2152" s="177">
        <f>IF($P$2030&gt;0,IPMT('Assumptions (Biomass)'!$V$7,Model!AH$1,'Assumptions (Biomass)'!$V$10,'Assumptions (Biomass)'!$V$5*Model!$P$2030*AVERAGE('Assumptions (Biomass)'!$L$2:$N$2)/10^9),0)</f>
        <v>0</v>
      </c>
      <c r="AB2152" s="177">
        <f>IF($P$2030&gt;0,IPMT('Assumptions (Biomass)'!$V$7,Model!AI$1,'Assumptions (Biomass)'!$V$10,'Assumptions (Biomass)'!$V$5*Model!$P$2030*AVERAGE('Assumptions (Biomass)'!$L$2:$N$2)/10^9),0)</f>
        <v>0</v>
      </c>
      <c r="AC2152" s="177">
        <f>IF($P$2030&gt;0,IPMT('Assumptions (Biomass)'!$V$7,Model!AJ$1,'Assumptions (Biomass)'!$V$10,'Assumptions (Biomass)'!$V$5*Model!$P$2030*AVERAGE('Assumptions (Biomass)'!$L$2:$N$2)/10^9),0)</f>
        <v>0</v>
      </c>
      <c r="AD2152" s="177">
        <f>IF($P$2030&gt;0,IPMT('Assumptions (Biomass)'!$V$7,Model!AK$1,'Assumptions (Biomass)'!$V$10,'Assumptions (Biomass)'!$V$5*Model!$P$2030*AVERAGE('Assumptions (Biomass)'!$L$2:$N$2)/10^9),0)</f>
        <v>0</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v>
      </c>
      <c r="R2153" s="160">
        <f>IF($Q$2030&gt;0,IPMT('Assumptions (Biomass)'!$V$7,Model!X$1,'Assumptions (Biomass)'!$V$10,'Assumptions (Biomass)'!$V$5*Model!$Q$2030*AVERAGE('Assumptions (Biomass)'!$M$2:$O$2)/10^9),0)</f>
        <v>0</v>
      </c>
      <c r="S2153" s="160">
        <f>IF($Q$2030&gt;0,IPMT('Assumptions (Biomass)'!$V$7,Model!Y$1,'Assumptions (Biomass)'!$V$10,'Assumptions (Biomass)'!$V$5*Model!$Q$2030*AVERAGE('Assumptions (Biomass)'!$M$2:$O$2)/10^9),0)</f>
        <v>0</v>
      </c>
      <c r="T2153" s="160">
        <f>IF($Q$2030&gt;0,IPMT('Assumptions (Biomass)'!$V$7,Model!Z$1,'Assumptions (Biomass)'!$V$10,'Assumptions (Biomass)'!$V$5*Model!$Q$2030*AVERAGE('Assumptions (Biomass)'!$M$2:$O$2)/10^9),0)</f>
        <v>0</v>
      </c>
      <c r="U2153" s="160">
        <f>IF($Q$2030&gt;0,IPMT('Assumptions (Biomass)'!$V$7,Model!AA$1,'Assumptions (Biomass)'!$V$10,'Assumptions (Biomass)'!$V$5*Model!$Q$2030*AVERAGE('Assumptions (Biomass)'!$M$2:$O$2)/10^9),0)</f>
        <v>0</v>
      </c>
      <c r="V2153" s="160">
        <f>IF($Q$2030&gt;0,IPMT('Assumptions (Biomass)'!$V$7,Model!AB$1,'Assumptions (Biomass)'!$V$10,'Assumptions (Biomass)'!$V$5*Model!$Q$2030*AVERAGE('Assumptions (Biomass)'!$M$2:$O$2)/10^9),0)</f>
        <v>0</v>
      </c>
      <c r="W2153" s="160">
        <f>IF($Q$2030&gt;0,IPMT('Assumptions (Biomass)'!$V$7,Model!AC$1,'Assumptions (Biomass)'!$V$10,'Assumptions (Biomass)'!$V$5*Model!$Q$2030*AVERAGE('Assumptions (Biomass)'!$M$2:$O$2)/10^9),0)</f>
        <v>0</v>
      </c>
      <c r="X2153" s="160">
        <f>IF($Q$2030&gt;0,IPMT('Assumptions (Biomass)'!$V$7,Model!AD$1,'Assumptions (Biomass)'!$V$10,'Assumptions (Biomass)'!$V$5*Model!$Q$2030*AVERAGE('Assumptions (Biomass)'!$M$2:$O$2)/10^9),0)</f>
        <v>0</v>
      </c>
      <c r="Y2153" s="160">
        <f>IF($Q$2030&gt;0,IPMT('Assumptions (Biomass)'!$V$7,Model!AE$1,'Assumptions (Biomass)'!$V$10,'Assumptions (Biomass)'!$V$5*Model!$Q$2030*AVERAGE('Assumptions (Biomass)'!$M$2:$O$2)/10^9),0)</f>
        <v>0</v>
      </c>
      <c r="Z2153" s="160">
        <f>IF($Q$2030&gt;0,IPMT('Assumptions (Biomass)'!$V$7,Model!AF$1,'Assumptions (Biomass)'!$V$10,'Assumptions (Biomass)'!$V$5*Model!$Q$2030*AVERAGE('Assumptions (Biomass)'!$M$2:$O$2)/10^9),0)</f>
        <v>0</v>
      </c>
      <c r="AA2153" s="160">
        <f>IF($Q$2030&gt;0,IPMT('Assumptions (Biomass)'!$V$7,Model!AG$1,'Assumptions (Biomass)'!$V$10,'Assumptions (Biomass)'!$V$5*Model!$Q$2030*AVERAGE('Assumptions (Biomass)'!$M$2:$O$2)/10^9),0)</f>
        <v>0</v>
      </c>
      <c r="AB2153" s="160">
        <f>IF($Q$2030&gt;0,IPMT('Assumptions (Biomass)'!$V$7,Model!AH$1,'Assumptions (Biomass)'!$V$10,'Assumptions (Biomass)'!$V$5*Model!$Q$2030*AVERAGE('Assumptions (Biomass)'!$M$2:$O$2)/10^9),0)</f>
        <v>0</v>
      </c>
      <c r="AC2153" s="160">
        <f>IF($Q$2030&gt;0,IPMT('Assumptions (Biomass)'!$V$7,Model!AI$1,'Assumptions (Biomass)'!$V$10,'Assumptions (Biomass)'!$V$5*Model!$Q$2030*AVERAGE('Assumptions (Biomass)'!$M$2:$O$2)/10^9),0)</f>
        <v>0</v>
      </c>
      <c r="AD2153" s="160">
        <f>IF($Q$2030&gt;0,IPMT('Assumptions (Biomass)'!$V$7,Model!AJ$1,'Assumptions (Biomass)'!$V$10,'Assumptions (Biomass)'!$V$5*Model!$Q$2030*AVERAGE('Assumptions (Biomass)'!$M$2:$O$2)/10^9),0)</f>
        <v>0</v>
      </c>
      <c r="AE2153" s="160">
        <f>IF($Q$2030&gt;0,IPMT('Assumptions (Biomass)'!$V$7,Model!AK$1,'Assumptions (Biomass)'!$V$10,'Assumptions (Biomass)'!$V$5*Model!$Q$2030*AVERAGE('Assumptions (Biomass)'!$M$2:$O$2)/10^9),0)</f>
        <v>0</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v>
      </c>
      <c r="D2190" s="177">
        <f t="shared" si="76"/>
        <v>0</v>
      </c>
      <c r="E2190" s="177">
        <f t="shared" si="76"/>
        <v>0</v>
      </c>
      <c r="F2190" s="177">
        <f t="shared" si="76"/>
        <v>0</v>
      </c>
      <c r="G2190" s="177">
        <f t="shared" si="76"/>
        <v>0</v>
      </c>
      <c r="H2190" s="177">
        <f t="shared" si="76"/>
        <v>0</v>
      </c>
      <c r="I2190" s="177">
        <f t="shared" si="76"/>
        <v>0.0008025290101</v>
      </c>
      <c r="J2190" s="177">
        <f t="shared" si="76"/>
        <v>0.001524805119</v>
      </c>
      <c r="K2190" s="177">
        <f t="shared" si="76"/>
        <v>0.01533401045</v>
      </c>
      <c r="L2190" s="177">
        <f t="shared" si="76"/>
        <v>0.02799928628</v>
      </c>
      <c r="M2190" s="177">
        <f t="shared" si="76"/>
        <v>0.02617524078</v>
      </c>
      <c r="N2190" s="177">
        <f t="shared" si="76"/>
        <v>0.02431024948</v>
      </c>
      <c r="O2190" s="177">
        <f t="shared" si="76"/>
        <v>0.02192648892</v>
      </c>
      <c r="P2190" s="177">
        <f t="shared" si="76"/>
        <v>0.01980973179</v>
      </c>
      <c r="Q2190" s="177">
        <f t="shared" si="76"/>
        <v>0.01874288622</v>
      </c>
      <c r="R2190" s="177">
        <f t="shared" si="76"/>
        <v>0.01862213547</v>
      </c>
      <c r="S2190" s="177">
        <f t="shared" si="76"/>
        <v>0.01860284405</v>
      </c>
      <c r="T2190" s="177">
        <f t="shared" si="76"/>
        <v>0.018573788</v>
      </c>
      <c r="U2190" s="177">
        <f t="shared" si="76"/>
        <v>0.01860432344</v>
      </c>
      <c r="V2190" s="177">
        <f t="shared" si="76"/>
        <v>0.018573788</v>
      </c>
      <c r="W2190" s="177">
        <f t="shared" si="76"/>
        <v>0.01860432344</v>
      </c>
      <c r="X2190" s="177">
        <f t="shared" si="76"/>
        <v>0.01810029588</v>
      </c>
      <c r="Y2190" s="177">
        <f t="shared" si="76"/>
        <v>0.01765573415</v>
      </c>
      <c r="Z2190" s="177">
        <f t="shared" si="76"/>
        <v>0.009389409119</v>
      </c>
      <c r="AA2190" s="177">
        <f t="shared" si="76"/>
        <v>0.001013670268</v>
      </c>
      <c r="AB2190" s="177">
        <f t="shared" si="76"/>
        <v>0.0004364198324</v>
      </c>
      <c r="AC2190" s="177">
        <f t="shared" si="76"/>
        <v>0</v>
      </c>
      <c r="AD2190" s="177">
        <f t="shared" si="76"/>
        <v>0</v>
      </c>
      <c r="AE2190" s="177">
        <f t="shared" si="76"/>
        <v>0</v>
      </c>
      <c r="AF2190" s="177">
        <f t="shared" si="76"/>
        <v>0</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v>
      </c>
      <c r="D2191" s="178">
        <f>IF($C$2030&gt;0,'Assumptions (Biomass)'!W$11*Model!$C$2030*'Assumptions (Biomass)'!$B$2/10^9,0)</f>
        <v>0</v>
      </c>
      <c r="E2191" s="178">
        <f>IF($C$2030&gt;0,'Assumptions (Biomass)'!X$11*Model!$C$2030*'Assumptions (Biomass)'!$B$2/10^9,0)</f>
        <v>0</v>
      </c>
      <c r="F2191" s="178">
        <f>IF($C$2030&gt;0,'Assumptions (Biomass)'!Y$11*Model!$C$2030*'Assumptions (Biomass)'!$B$2/10^9,0)</f>
        <v>0</v>
      </c>
      <c r="G2191" s="178">
        <f>IF($C$2030&gt;0,'Assumptions (Biomass)'!Z$11*Model!$C$2030*'Assumptions (Biomass)'!$B$2/10^9,0)</f>
        <v>0</v>
      </c>
      <c r="H2191" s="178">
        <f>IF($C$2030&gt;0,'Assumptions (Biomass)'!AA$11*Model!$C$2030*'Assumptions (Biomass)'!$B$2/10^9,0)</f>
        <v>0</v>
      </c>
      <c r="I2191" s="178">
        <f>IF($C$2030&gt;0,'Assumptions (Biomass)'!AB$11*Model!$C$2030*'Assumptions (Biomass)'!$B$2/10^9,0)</f>
        <v>0</v>
      </c>
      <c r="J2191" s="178">
        <f>IF($C$2030&gt;0,'Assumptions (Biomass)'!AC$11*Model!$C$2030*'Assumptions (Biomass)'!$B$2/10^9,0)</f>
        <v>0</v>
      </c>
      <c r="K2191" s="178">
        <f>IF($C$2030&gt;0,'Assumptions (Biomass)'!AD$11*Model!$C$2030*'Assumptions (Biomass)'!$B$2/10^9,0)</f>
        <v>0</v>
      </c>
      <c r="L2191" s="178">
        <f>IF($C$2030&gt;0,'Assumptions (Biomass)'!AE$11*Model!$C$2030*'Assumptions (Biomass)'!$B$2/10^9,0)</f>
        <v>0</v>
      </c>
      <c r="M2191" s="178">
        <f>IF($C$2030&gt;0,'Assumptions (Biomass)'!AF$11*Model!$C$2030*'Assumptions (Biomass)'!$B$2/10^9,0)</f>
        <v>0</v>
      </c>
      <c r="N2191" s="178">
        <f>IF($C$2030&gt;0,'Assumptions (Biomass)'!AG$11*Model!$C$2030*'Assumptions (Biomass)'!$B$2/10^9,0)</f>
        <v>0</v>
      </c>
      <c r="O2191" s="178">
        <f>IF($C$2030&gt;0,'Assumptions (Biomass)'!AH$11*Model!$C$2030*'Assumptions (Biomass)'!$B$2/10^9,0)</f>
        <v>0</v>
      </c>
      <c r="P2191" s="178">
        <f>IF($C$2030&gt;0,'Assumptions (Biomass)'!AI$11*Model!$C$2030*'Assumptions (Biomass)'!$B$2/10^9,0)</f>
        <v>0</v>
      </c>
      <c r="Q2191" s="178">
        <f>IF($C$2030&gt;0,'Assumptions (Biomass)'!AJ$11*Model!$C$2030*'Assumptions (Biomass)'!$B$2/10^9,0)</f>
        <v>0</v>
      </c>
      <c r="R2191" s="178">
        <f>IF($C$2030&gt;0,'Assumptions (Biomass)'!AK$11*Model!$C$2030*'Assumptions (Biomass)'!$B$2/10^9,0)</f>
        <v>0</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0.0008025290101</v>
      </c>
      <c r="J2197" s="160">
        <f>IF($I$2030&gt;0,'Assumptions (Biomass)'!W$11*Model!$I$2030*AVERAGE('Assumptions (Biomass)'!$E$2:$G$2)/10^9,0)</f>
        <v>0.001524805119</v>
      </c>
      <c r="K2197" s="160">
        <f>IF($I$2030&gt;0,'Assumptions (Biomass)'!X$11*Model!$I$2030*AVERAGE('Assumptions (Biomass)'!$E$2:$G$2)/10^9,0)</f>
        <v>0.001372324607</v>
      </c>
      <c r="L2197" s="160">
        <f>IF($I$2030&gt;0,'Assumptions (Biomass)'!Y$11*Model!$I$2030*AVERAGE('Assumptions (Biomass)'!$E$2:$G$2)/10^9,0)</f>
        <v>0.001235894676</v>
      </c>
      <c r="M2197" s="160">
        <f>IF($I$2030&gt;0,'Assumptions (Biomass)'!Z$11*Model!$I$2030*AVERAGE('Assumptions (Biomass)'!$E$2:$G$2)/10^9,0)</f>
        <v>0.001112305208</v>
      </c>
      <c r="N2197" s="160">
        <f>IF($I$2030&gt;0,'Assumptions (Biomass)'!AA$11*Model!$I$2030*AVERAGE('Assumptions (Biomass)'!$E$2:$G$2)/10^9,0)</f>
        <v>0.0009999511465</v>
      </c>
      <c r="O2197" s="160">
        <f>IF($I$2030&gt;0,'Assumptions (Biomass)'!AB$11*Model!$I$2030*AVERAGE('Assumptions (Biomass)'!$E$2:$G$2)/10^9,0)</f>
        <v>0.0009469842319</v>
      </c>
      <c r="P2197" s="160">
        <f>IF($I$2030&gt;0,'Assumptions (Biomass)'!AC$11*Model!$I$2030*AVERAGE('Assumptions (Biomass)'!$E$2:$G$2)/10^9,0)</f>
        <v>0.0009469842319</v>
      </c>
      <c r="Q2197" s="160">
        <f>IF($I$2030&gt;0,'Assumptions (Biomass)'!AD$11*Model!$I$2030*AVERAGE('Assumptions (Biomass)'!$E$2:$G$2)/10^9,0)</f>
        <v>0.0009485892899</v>
      </c>
      <c r="R2197" s="160">
        <f>IF($I$2030&gt;0,'Assumptions (Biomass)'!AE$11*Model!$I$2030*AVERAGE('Assumptions (Biomass)'!$E$2:$G$2)/10^9,0)</f>
        <v>0.0009469842319</v>
      </c>
      <c r="S2197" s="160">
        <f>IF($I$2030&gt;0,'Assumptions (Biomass)'!AF$11*Model!$I$2030*AVERAGE('Assumptions (Biomass)'!$E$2:$G$2)/10^9,0)</f>
        <v>0.0009485892899</v>
      </c>
      <c r="T2197" s="160">
        <f>IF($I$2030&gt;0,'Assumptions (Biomass)'!AG$11*Model!$I$2030*AVERAGE('Assumptions (Biomass)'!$E$2:$G$2)/10^9,0)</f>
        <v>0.0009469842319</v>
      </c>
      <c r="U2197" s="160">
        <f>IF($I$2030&gt;0,'Assumptions (Biomass)'!AH$11*Model!$I$2030*AVERAGE('Assumptions (Biomass)'!$E$2:$G$2)/10^9,0)</f>
        <v>0.0009485892899</v>
      </c>
      <c r="V2197" s="160">
        <f>IF($I$2030&gt;0,'Assumptions (Biomass)'!AI$11*Model!$I$2030*AVERAGE('Assumptions (Biomass)'!$E$2:$G$2)/10^9,0)</f>
        <v>0.0009469842319</v>
      </c>
      <c r="W2197" s="160">
        <f>IF($I$2030&gt;0,'Assumptions (Biomass)'!AJ$11*Model!$I$2030*AVERAGE('Assumptions (Biomass)'!$E$2:$G$2)/10^9,0)</f>
        <v>0.0009485892899</v>
      </c>
      <c r="X2197" s="160">
        <f>IF($I$2030&gt;0,'Assumptions (Biomass)'!AK$11*Model!$I$2030*AVERAGE('Assumptions (Biomass)'!$E$2:$G$2)/10^9,0)</f>
        <v>0.0004734921159</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v>
      </c>
      <c r="K2198" s="160">
        <f>IF($J$2030&gt;0,'Assumptions (Biomass)'!W$11*Model!$J$2030*AVERAGE('Assumptions (Biomass)'!$F$2:$H$2)/10^9,0)</f>
        <v>0</v>
      </c>
      <c r="L2198" s="160">
        <f>IF($J$2030&gt;0,'Assumptions (Biomass)'!X$11*Model!$J$2030*AVERAGE('Assumptions (Biomass)'!$F$2:$H$2)/10^9,0)</f>
        <v>0</v>
      </c>
      <c r="M2198" s="160">
        <f>IF($J$2030&gt;0,'Assumptions (Biomass)'!Y$11*Model!$J$2030*AVERAGE('Assumptions (Biomass)'!$F$2:$H$2)/10^9,0)</f>
        <v>0</v>
      </c>
      <c r="N2198" s="160">
        <f>IF($J$2030&gt;0,'Assumptions (Biomass)'!Z$11*Model!$J$2030*AVERAGE('Assumptions (Biomass)'!$F$2:$H$2)/10^9,0)</f>
        <v>0</v>
      </c>
      <c r="O2198" s="160">
        <f>IF($J$2030&gt;0,'Assumptions (Biomass)'!AA$11*Model!$J$2030*AVERAGE('Assumptions (Biomass)'!$F$2:$H$2)/10^9,0)</f>
        <v>0</v>
      </c>
      <c r="P2198" s="160">
        <f>IF($J$2030&gt;0,'Assumptions (Biomass)'!AB$11*Model!$J$2030*AVERAGE('Assumptions (Biomass)'!$F$2:$H$2)/10^9,0)</f>
        <v>0</v>
      </c>
      <c r="Q2198" s="160">
        <f>IF($J$2030&gt;0,'Assumptions (Biomass)'!AC$11*Model!$J$2030*AVERAGE('Assumptions (Biomass)'!$F$2:$H$2)/10^9,0)</f>
        <v>0</v>
      </c>
      <c r="R2198" s="160">
        <f>IF($J$2030&gt;0,'Assumptions (Biomass)'!AD$11*Model!$J$2030*AVERAGE('Assumptions (Biomass)'!$F$2:$H$2)/10^9,0)</f>
        <v>0</v>
      </c>
      <c r="S2198" s="160">
        <f>IF($J$2030&gt;0,'Assumptions (Biomass)'!AE$11*Model!$J$2030*AVERAGE('Assumptions (Biomass)'!$F$2:$H$2)/10^9,0)</f>
        <v>0</v>
      </c>
      <c r="T2198" s="160">
        <f>IF($J$2030&gt;0,'Assumptions (Biomass)'!AF$11*Model!$J$2030*AVERAGE('Assumptions (Biomass)'!$F$2:$H$2)/10^9,0)</f>
        <v>0</v>
      </c>
      <c r="U2198" s="160">
        <f>IF($J$2030&gt;0,'Assumptions (Biomass)'!AG$11*Model!$J$2030*AVERAGE('Assumptions (Biomass)'!$F$2:$H$2)/10^9,0)</f>
        <v>0</v>
      </c>
      <c r="V2198" s="160">
        <f>IF($J$2030&gt;0,'Assumptions (Biomass)'!AH$11*Model!$J$2030*AVERAGE('Assumptions (Biomass)'!$F$2:$H$2)/10^9,0)</f>
        <v>0</v>
      </c>
      <c r="W2198" s="160">
        <f>IF($J$2030&gt;0,'Assumptions (Biomass)'!AI$11*Model!$J$2030*AVERAGE('Assumptions (Biomass)'!$F$2:$H$2)/10^9,0)</f>
        <v>0</v>
      </c>
      <c r="X2198" s="160">
        <f>IF($J$2030&gt;0,'Assumptions (Biomass)'!AJ$11*Model!$J$2030*AVERAGE('Assumptions (Biomass)'!$F$2:$H$2)/10^9,0)</f>
        <v>0</v>
      </c>
      <c r="Y2198" s="160">
        <f>IF($J$2030&gt;0,'Assumptions (Biomass)'!AK$11*Model!$J$2030*AVERAGE('Assumptions (Biomass)'!$F$2:$H$2)/10^9,0)</f>
        <v>0</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0.01396168585</v>
      </c>
      <c r="L2199" s="160">
        <f>IF($K$2030&gt;0,'Assumptions (Biomass)'!W$11*Model!$K$2030*AVERAGE('Assumptions (Biomass)'!$G$2:$I$2)/10^9,0)</f>
        <v>0.02652720311</v>
      </c>
      <c r="M2199" s="160">
        <f>IF($K$2030&gt;0,'Assumptions (Biomass)'!X$11*Model!$K$2030*AVERAGE('Assumptions (Biomass)'!$G$2:$I$2)/10^9,0)</f>
        <v>0.0238744828</v>
      </c>
      <c r="N2199" s="160">
        <f>IF($K$2030&gt;0,'Assumptions (Biomass)'!Y$11*Model!$K$2030*AVERAGE('Assumptions (Biomass)'!$G$2:$I$2)/10^9,0)</f>
        <v>0.0215009962</v>
      </c>
      <c r="O2199" s="160">
        <f>IF($K$2030&gt;0,'Assumptions (Biomass)'!Z$11*Model!$K$2030*AVERAGE('Assumptions (Biomass)'!$G$2:$I$2)/10^9,0)</f>
        <v>0.01935089658</v>
      </c>
      <c r="P2199" s="160">
        <f>IF($K$2030&gt;0,'Assumptions (Biomass)'!AA$11*Model!$K$2030*AVERAGE('Assumptions (Biomass)'!$G$2:$I$2)/10^9,0)</f>
        <v>0.01739626056</v>
      </c>
      <c r="Q2199" s="160">
        <f>IF($K$2030&gt;0,'Assumptions (Biomass)'!AB$11*Model!$K$2030*AVERAGE('Assumptions (Biomass)'!$G$2:$I$2)/10^9,0)</f>
        <v>0.0164747893</v>
      </c>
      <c r="R2199" s="160">
        <f>IF($K$2030&gt;0,'Assumptions (Biomass)'!AC$11*Model!$K$2030*AVERAGE('Assumptions (Biomass)'!$G$2:$I$2)/10^9,0)</f>
        <v>0.0164747893</v>
      </c>
      <c r="S2199" s="160">
        <f>IF($K$2030&gt;0,'Assumptions (Biomass)'!AD$11*Model!$K$2030*AVERAGE('Assumptions (Biomass)'!$G$2:$I$2)/10^9,0)</f>
        <v>0.01650271267</v>
      </c>
      <c r="T2199" s="160">
        <f>IF($K$2030&gt;0,'Assumptions (Biomass)'!AE$11*Model!$K$2030*AVERAGE('Assumptions (Biomass)'!$G$2:$I$2)/10^9,0)</f>
        <v>0.0164747893</v>
      </c>
      <c r="U2199" s="160">
        <f>IF($K$2030&gt;0,'Assumptions (Biomass)'!AF$11*Model!$K$2030*AVERAGE('Assumptions (Biomass)'!$G$2:$I$2)/10^9,0)</f>
        <v>0.01650271267</v>
      </c>
      <c r="V2199" s="160">
        <f>IF($K$2030&gt;0,'Assumptions (Biomass)'!AG$11*Model!$K$2030*AVERAGE('Assumptions (Biomass)'!$G$2:$I$2)/10^9,0)</f>
        <v>0.0164747893</v>
      </c>
      <c r="W2199" s="160">
        <f>IF($K$2030&gt;0,'Assumptions (Biomass)'!AH$11*Model!$K$2030*AVERAGE('Assumptions (Biomass)'!$G$2:$I$2)/10^9,0)</f>
        <v>0.01650271267</v>
      </c>
      <c r="X2199" s="160">
        <f>IF($K$2030&gt;0,'Assumptions (Biomass)'!AI$11*Model!$K$2030*AVERAGE('Assumptions (Biomass)'!$G$2:$I$2)/10^9,0)</f>
        <v>0.0164747893</v>
      </c>
      <c r="Y2199" s="160">
        <f>IF($K$2030&gt;0,'Assumptions (Biomass)'!AJ$11*Model!$K$2030*AVERAGE('Assumptions (Biomass)'!$G$2:$I$2)/10^9,0)</f>
        <v>0.01650271267</v>
      </c>
      <c r="Z2199" s="160">
        <f>IF($K$2030&gt;0,'Assumptions (Biomass)'!AK$11*Model!$K$2030*AVERAGE('Assumptions (Biomass)'!$G$2:$I$2)/10^9,0)</f>
        <v>0.008237394649</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0.0002361884983</v>
      </c>
      <c r="M2200" s="160">
        <f>IF($L$2030&gt;0,'Assumptions (Biomass)'!W$11*Model!$L$2030*AVERAGE('Assumptions (Biomass)'!$H$2:$J$2)/10^9,0)</f>
        <v>0.0004487581468</v>
      </c>
      <c r="N2200" s="160">
        <f>IF($L$2030&gt;0,'Assumptions (Biomass)'!X$11*Model!$L$2030*AVERAGE('Assumptions (Biomass)'!$H$2:$J$2)/10^9,0)</f>
        <v>0.0004038823321</v>
      </c>
      <c r="O2200" s="160">
        <f>IF($L$2030&gt;0,'Assumptions (Biomass)'!Y$11*Model!$L$2030*AVERAGE('Assumptions (Biomass)'!$H$2:$J$2)/10^9,0)</f>
        <v>0.0003637302874</v>
      </c>
      <c r="P2200" s="160">
        <f>IF($L$2030&gt;0,'Assumptions (Biomass)'!Z$11*Model!$L$2030*AVERAGE('Assumptions (Biomass)'!$H$2:$J$2)/10^9,0)</f>
        <v>0.0003273572586</v>
      </c>
      <c r="Q2200" s="160">
        <f>IF($L$2030&gt;0,'Assumptions (Biomass)'!AA$11*Model!$L$2030*AVERAGE('Assumptions (Biomass)'!$H$2:$J$2)/10^9,0)</f>
        <v>0.0002942908689</v>
      </c>
      <c r="R2200" s="160">
        <f>IF($L$2030&gt;0,'Assumptions (Biomass)'!AB$11*Model!$L$2030*AVERAGE('Assumptions (Biomass)'!$H$2:$J$2)/10^9,0)</f>
        <v>0.000278702428</v>
      </c>
      <c r="S2200" s="160">
        <f>IF($L$2030&gt;0,'Assumptions (Biomass)'!AC$11*Model!$L$2030*AVERAGE('Assumptions (Biomass)'!$H$2:$J$2)/10^9,0)</f>
        <v>0.000278702428</v>
      </c>
      <c r="T2200" s="160">
        <f>IF($L$2030&gt;0,'Assumptions (Biomass)'!AD$11*Model!$L$2030*AVERAGE('Assumptions (Biomass)'!$H$2:$J$2)/10^9,0)</f>
        <v>0.000279174805</v>
      </c>
      <c r="U2200" s="160">
        <f>IF($L$2030&gt;0,'Assumptions (Biomass)'!AE$11*Model!$L$2030*AVERAGE('Assumptions (Biomass)'!$H$2:$J$2)/10^9,0)</f>
        <v>0.000278702428</v>
      </c>
      <c r="V2200" s="160">
        <f>IF($L$2030&gt;0,'Assumptions (Biomass)'!AF$11*Model!$L$2030*AVERAGE('Assumptions (Biomass)'!$H$2:$J$2)/10^9,0)</f>
        <v>0.000279174805</v>
      </c>
      <c r="W2200" s="160">
        <f>IF($L$2030&gt;0,'Assumptions (Biomass)'!AG$11*Model!$L$2030*AVERAGE('Assumptions (Biomass)'!$H$2:$J$2)/10^9,0)</f>
        <v>0.000278702428</v>
      </c>
      <c r="X2200" s="160">
        <f>IF($L$2030&gt;0,'Assumptions (Biomass)'!AH$11*Model!$L$2030*AVERAGE('Assumptions (Biomass)'!$H$2:$J$2)/10^9,0)</f>
        <v>0.000279174805</v>
      </c>
      <c r="Y2200" s="160">
        <f>IF($L$2030&gt;0,'Assumptions (Biomass)'!AI$11*Model!$L$2030*AVERAGE('Assumptions (Biomass)'!$H$2:$J$2)/10^9,0)</f>
        <v>0.000278702428</v>
      </c>
      <c r="Z2200" s="160">
        <f>IF($L$2030&gt;0,'Assumptions (Biomass)'!AJ$11*Model!$L$2030*AVERAGE('Assumptions (Biomass)'!$H$2:$J$2)/10^9,0)</f>
        <v>0.000279174805</v>
      </c>
      <c r="AA2200" s="160">
        <f>IF($L$2030&gt;0,'Assumptions (Biomass)'!AK$11*Model!$L$2030*AVERAGE('Assumptions (Biomass)'!$H$2:$J$2)/10^9,0)</f>
        <v>0.000139351214</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0.0007396946313</v>
      </c>
      <c r="N2201" s="160">
        <f>IF($M$2030&gt;0,'Assumptions (Biomass)'!W$11*Model!$M$2030*AVERAGE('Assumptions (Biomass)'!$I$2:$K$2)/10^9,0)</f>
        <v>0.001405419799</v>
      </c>
      <c r="O2201" s="160">
        <f>IF($M$2030&gt;0,'Assumptions (Biomass)'!X$11*Model!$M$2030*AVERAGE('Assumptions (Biomass)'!$I$2:$K$2)/10^9,0)</f>
        <v>0.001264877819</v>
      </c>
      <c r="P2201" s="160">
        <f>IF($M$2030&gt;0,'Assumptions (Biomass)'!Y$11*Model!$M$2030*AVERAGE('Assumptions (Biomass)'!$I$2:$K$2)/10^9,0)</f>
        <v>0.001139129732</v>
      </c>
      <c r="Q2201" s="160">
        <f>IF($M$2030&gt;0,'Assumptions (Biomass)'!Z$11*Model!$M$2030*AVERAGE('Assumptions (Biomass)'!$I$2:$K$2)/10^9,0)</f>
        <v>0.001025216759</v>
      </c>
      <c r="R2201" s="160">
        <f>IF($M$2030&gt;0,'Assumptions (Biomass)'!AA$11*Model!$M$2030*AVERAGE('Assumptions (Biomass)'!$I$2:$K$2)/10^9,0)</f>
        <v>0.0009216595106</v>
      </c>
      <c r="S2201" s="160">
        <f>IF($M$2030&gt;0,'Assumptions (Biomass)'!AB$11*Model!$M$2030*AVERAGE('Assumptions (Biomass)'!$I$2:$K$2)/10^9,0)</f>
        <v>0.0008728396649</v>
      </c>
      <c r="T2201" s="160">
        <f>IF($M$2030&gt;0,'Assumptions (Biomass)'!AC$11*Model!$M$2030*AVERAGE('Assumptions (Biomass)'!$I$2:$K$2)/10^9,0)</f>
        <v>0.0008728396649</v>
      </c>
      <c r="U2201" s="160">
        <f>IF($M$2030&gt;0,'Assumptions (Biomass)'!AD$11*Model!$M$2030*AVERAGE('Assumptions (Biomass)'!$I$2:$K$2)/10^9,0)</f>
        <v>0.0008743190542</v>
      </c>
      <c r="V2201" s="160">
        <f>IF($M$2030&gt;0,'Assumptions (Biomass)'!AE$11*Model!$M$2030*AVERAGE('Assumptions (Biomass)'!$I$2:$K$2)/10^9,0)</f>
        <v>0.0008728396649</v>
      </c>
      <c r="W2201" s="160">
        <f>IF($M$2030&gt;0,'Assumptions (Biomass)'!AF$11*Model!$M$2030*AVERAGE('Assumptions (Biomass)'!$I$2:$K$2)/10^9,0)</f>
        <v>0.0008743190542</v>
      </c>
      <c r="X2201" s="160">
        <f>IF($M$2030&gt;0,'Assumptions (Biomass)'!AG$11*Model!$M$2030*AVERAGE('Assumptions (Biomass)'!$I$2:$K$2)/10^9,0)</f>
        <v>0.0008728396649</v>
      </c>
      <c r="Y2201" s="160">
        <f>IF($M$2030&gt;0,'Assumptions (Biomass)'!AH$11*Model!$M$2030*AVERAGE('Assumptions (Biomass)'!$I$2:$K$2)/10^9,0)</f>
        <v>0.0008743190542</v>
      </c>
      <c r="Z2201" s="160">
        <f>IF($M$2030&gt;0,'Assumptions (Biomass)'!AI$11*Model!$M$2030*AVERAGE('Assumptions (Biomass)'!$I$2:$K$2)/10^9,0)</f>
        <v>0.0008728396649</v>
      </c>
      <c r="AA2201" s="160">
        <f>IF($M$2030&gt;0,'Assumptions (Biomass)'!AJ$11*Model!$M$2030*AVERAGE('Assumptions (Biomass)'!$I$2:$K$2)/10^9,0)</f>
        <v>0.0008743190542</v>
      </c>
      <c r="AB2201" s="160">
        <f>IF($M$2030&gt;0,'Assumptions (Biomass)'!AK$11*Model!$M$2030*AVERAGE('Assumptions (Biomass)'!$I$2:$K$2)/10^9,0)</f>
        <v>0.0004364198324</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v>
      </c>
      <c r="O2202" s="160">
        <f>IF($N$2030&gt;0,'Assumptions (Biomass)'!W$11*Model!$N$2030*AVERAGE('Assumptions (Biomass)'!$J$2:$L$2)/10^9,0)</f>
        <v>0</v>
      </c>
      <c r="P2202" s="160">
        <f>IF($N$2030&gt;0,'Assumptions (Biomass)'!X$11*Model!$N$2030*AVERAGE('Assumptions (Biomass)'!$J$2:$L$2)/10^9,0)</f>
        <v>0</v>
      </c>
      <c r="Q2202" s="160">
        <f>IF($N$2030&gt;0,'Assumptions (Biomass)'!Y$11*Model!$N$2030*AVERAGE('Assumptions (Biomass)'!$J$2:$L$2)/10^9,0)</f>
        <v>0</v>
      </c>
      <c r="R2202" s="160">
        <f>IF($N$2030&gt;0,'Assumptions (Biomass)'!Z$11*Model!$N$2030*AVERAGE('Assumptions (Biomass)'!$J$2:$L$2)/10^9,0)</f>
        <v>0</v>
      </c>
      <c r="S2202" s="160">
        <f>IF($N$2030&gt;0,'Assumptions (Biomass)'!AA$11*Model!$N$2030*AVERAGE('Assumptions (Biomass)'!$J$2:$L$2)/10^9,0)</f>
        <v>0</v>
      </c>
      <c r="T2202" s="160">
        <f>IF($N$2030&gt;0,'Assumptions (Biomass)'!AB$11*Model!$N$2030*AVERAGE('Assumptions (Biomass)'!$J$2:$L$2)/10^9,0)</f>
        <v>0</v>
      </c>
      <c r="U2202" s="160">
        <f>IF($N$2030&gt;0,'Assumptions (Biomass)'!AC$11*Model!$N$2030*AVERAGE('Assumptions (Biomass)'!$J$2:$L$2)/10^9,0)</f>
        <v>0</v>
      </c>
      <c r="V2202" s="160">
        <f>IF($N$2030&gt;0,'Assumptions (Biomass)'!AD$11*Model!$N$2030*AVERAGE('Assumptions (Biomass)'!$J$2:$L$2)/10^9,0)</f>
        <v>0</v>
      </c>
      <c r="W2202" s="160">
        <f>IF($N$2030&gt;0,'Assumptions (Biomass)'!AE$11*Model!$N$2030*AVERAGE('Assumptions (Biomass)'!$J$2:$L$2)/10^9,0)</f>
        <v>0</v>
      </c>
      <c r="X2202" s="160">
        <f>IF($N$2030&gt;0,'Assumptions (Biomass)'!AF$11*Model!$N$2030*AVERAGE('Assumptions (Biomass)'!$J$2:$L$2)/10^9,0)</f>
        <v>0</v>
      </c>
      <c r="Y2202" s="160">
        <f>IF($N$2030&gt;0,'Assumptions (Biomass)'!AG$11*Model!$N$2030*AVERAGE('Assumptions (Biomass)'!$J$2:$L$2)/10^9,0)</f>
        <v>0</v>
      </c>
      <c r="Z2202" s="160">
        <f>IF($N$2030&gt;0,'Assumptions (Biomass)'!AH$11*Model!$N$2030*AVERAGE('Assumptions (Biomass)'!$J$2:$L$2)/10^9,0)</f>
        <v>0</v>
      </c>
      <c r="AA2202" s="160">
        <f>IF($N$2030&gt;0,'Assumptions (Biomass)'!AI$11*Model!$N$2030*AVERAGE('Assumptions (Biomass)'!$J$2:$L$2)/10^9,0)</f>
        <v>0</v>
      </c>
      <c r="AB2202" s="160">
        <f>IF($N$2030&gt;0,'Assumptions (Biomass)'!AJ$11*Model!$N$2030*AVERAGE('Assumptions (Biomass)'!$J$2:$L$2)/10^9,0)</f>
        <v>0</v>
      </c>
      <c r="AC2202" s="160">
        <f>IF($N$2030&gt;0,'Assumptions (Biomass)'!AK$11*Model!$N$2030*AVERAGE('Assumptions (Biomass)'!$J$2:$L$2)/10^9,0)</f>
        <v>0</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v>
      </c>
      <c r="P2203" s="160">
        <f>IF($O$2030&gt;0,'Assumptions (Biomass)'!W$11*Model!$O$2030*AVERAGE('Assumptions (Biomass)'!$K$2:$M$2)/10^9,0)</f>
        <v>0</v>
      </c>
      <c r="Q2203" s="160">
        <f>IF($O$2030&gt;0,'Assumptions (Biomass)'!X$11*Model!$O$2030*AVERAGE('Assumptions (Biomass)'!$K$2:$M$2)/10^9,0)</f>
        <v>0</v>
      </c>
      <c r="R2203" s="160">
        <f>IF($O$2030&gt;0,'Assumptions (Biomass)'!Y$11*Model!$O$2030*AVERAGE('Assumptions (Biomass)'!$K$2:$M$2)/10^9,0)</f>
        <v>0</v>
      </c>
      <c r="S2203" s="160">
        <f>IF($O$2030&gt;0,'Assumptions (Biomass)'!Z$11*Model!$O$2030*AVERAGE('Assumptions (Biomass)'!$K$2:$M$2)/10^9,0)</f>
        <v>0</v>
      </c>
      <c r="T2203" s="160">
        <f>IF($O$2030&gt;0,'Assumptions (Biomass)'!AA$11*Model!$O$2030*AVERAGE('Assumptions (Biomass)'!$K$2:$M$2)/10^9,0)</f>
        <v>0</v>
      </c>
      <c r="U2203" s="160">
        <f>IF($O$2030&gt;0,'Assumptions (Biomass)'!AB$11*Model!$O$2030*AVERAGE('Assumptions (Biomass)'!$K$2:$M$2)/10^9,0)</f>
        <v>0</v>
      </c>
      <c r="V2203" s="160">
        <f>IF($O$2030&gt;0,'Assumptions (Biomass)'!AC$11*Model!$O$2030*AVERAGE('Assumptions (Biomass)'!$K$2:$M$2)/10^9,0)</f>
        <v>0</v>
      </c>
      <c r="W2203" s="160">
        <f>IF($O$2030&gt;0,'Assumptions (Biomass)'!AD$11*Model!$O$2030*AVERAGE('Assumptions (Biomass)'!$K$2:$M$2)/10^9,0)</f>
        <v>0</v>
      </c>
      <c r="X2203" s="160">
        <f>IF($O$2030&gt;0,'Assumptions (Biomass)'!AE$11*Model!$O$2030*AVERAGE('Assumptions (Biomass)'!$K$2:$M$2)/10^9,0)</f>
        <v>0</v>
      </c>
      <c r="Y2203" s="160">
        <f>IF($O$2030&gt;0,'Assumptions (Biomass)'!AF$11*Model!$O$2030*AVERAGE('Assumptions (Biomass)'!$K$2:$M$2)/10^9,0)</f>
        <v>0</v>
      </c>
      <c r="Z2203" s="160">
        <f>IF($O$2030&gt;0,'Assumptions (Biomass)'!AG$11*Model!$O$2030*AVERAGE('Assumptions (Biomass)'!$K$2:$M$2)/10^9,0)</f>
        <v>0</v>
      </c>
      <c r="AA2203" s="160">
        <f>IF($O$2030&gt;0,'Assumptions (Biomass)'!AH$11*Model!$O$2030*AVERAGE('Assumptions (Biomass)'!$K$2:$M$2)/10^9,0)</f>
        <v>0</v>
      </c>
      <c r="AB2203" s="160">
        <f>IF($O$2030&gt;0,'Assumptions (Biomass)'!AI$11*Model!$O$2030*AVERAGE('Assumptions (Biomass)'!$K$2:$M$2)/10^9,0)</f>
        <v>0</v>
      </c>
      <c r="AC2203" s="160">
        <f>IF($O$2030&gt;0,'Assumptions (Biomass)'!AJ$11*Model!$O$2030*AVERAGE('Assumptions (Biomass)'!$K$2:$M$2)/10^9,0)</f>
        <v>0</v>
      </c>
      <c r="AD2203" s="160">
        <f>IF($O$2030&gt;0,'Assumptions (Biomass)'!AK$11*Model!$O$2030*AVERAGE('Assumptions (Biomass)'!$K$2:$M$2)/10^9,0)</f>
        <v>0</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v>
      </c>
      <c r="Q2204" s="177">
        <f>IF($P$2030&gt;0,'Assumptions (Biomass)'!W$11*Model!$P$2030*AVERAGE('Assumptions (Biomass)'!$L$2:$N$2)/10^9,0)</f>
        <v>0</v>
      </c>
      <c r="R2204" s="177">
        <f>IF($P$2030&gt;0,'Assumptions (Biomass)'!X$11*Model!$P$2030*AVERAGE('Assumptions (Biomass)'!$L$2:$N$2)/10^9,0)</f>
        <v>0</v>
      </c>
      <c r="S2204" s="177">
        <f>IF($P$2030&gt;0,'Assumptions (Biomass)'!Y$11*Model!$P$2030*AVERAGE('Assumptions (Biomass)'!$L$2:$N$2)/10^9,0)</f>
        <v>0</v>
      </c>
      <c r="T2204" s="177">
        <f>IF($P$2030&gt;0,'Assumptions (Biomass)'!Z$11*Model!$P$2030*AVERAGE('Assumptions (Biomass)'!$L$2:$N$2)/10^9,0)</f>
        <v>0</v>
      </c>
      <c r="U2204" s="177">
        <f>IF($P$2030&gt;0,'Assumptions (Biomass)'!AA$11*Model!$P$2030*AVERAGE('Assumptions (Biomass)'!$L$2:$N$2)/10^9,0)</f>
        <v>0</v>
      </c>
      <c r="V2204" s="177">
        <f>IF($P$2030&gt;0,'Assumptions (Biomass)'!AB$11*Model!$P$2030*AVERAGE('Assumptions (Biomass)'!$L$2:$N$2)/10^9,0)</f>
        <v>0</v>
      </c>
      <c r="W2204" s="177">
        <f>IF($P$2030&gt;0,'Assumptions (Biomass)'!AC$11*Model!$P$2030*AVERAGE('Assumptions (Biomass)'!$L$2:$N$2)/10^9,0)</f>
        <v>0</v>
      </c>
      <c r="X2204" s="177">
        <f>IF($P$2030&gt;0,'Assumptions (Biomass)'!AD$11*Model!$P$2030*AVERAGE('Assumptions (Biomass)'!$L$2:$N$2)/10^9,0)</f>
        <v>0</v>
      </c>
      <c r="Y2204" s="177">
        <f>IF($P$2030&gt;0,'Assumptions (Biomass)'!AE$11*Model!$P$2030*AVERAGE('Assumptions (Biomass)'!$L$2:$N$2)/10^9,0)</f>
        <v>0</v>
      </c>
      <c r="Z2204" s="177">
        <f>IF($P$2030&gt;0,'Assumptions (Biomass)'!AF$11*Model!$P$2030*AVERAGE('Assumptions (Biomass)'!$L$2:$N$2)/10^9,0)</f>
        <v>0</v>
      </c>
      <c r="AA2204" s="177">
        <f>IF($P$2030&gt;0,'Assumptions (Biomass)'!AG$11*Model!$P$2030*AVERAGE('Assumptions (Biomass)'!$L$2:$N$2)/10^9,0)</f>
        <v>0</v>
      </c>
      <c r="AB2204" s="177">
        <f>IF($P$2030&gt;0,'Assumptions (Biomass)'!AH$11*Model!$P$2030*AVERAGE('Assumptions (Biomass)'!$L$2:$N$2)/10^9,0)</f>
        <v>0</v>
      </c>
      <c r="AC2204" s="177">
        <f>IF($P$2030&gt;0,'Assumptions (Biomass)'!AI$11*Model!$P$2030*AVERAGE('Assumptions (Biomass)'!$L$2:$N$2)/10^9,0)</f>
        <v>0</v>
      </c>
      <c r="AD2204" s="177">
        <f>IF($P$2030&gt;0,'Assumptions (Biomass)'!AJ$11*Model!$P$2030*AVERAGE('Assumptions (Biomass)'!$L$2:$N$2)/10^9,0)</f>
        <v>0</v>
      </c>
      <c r="AE2204" s="177">
        <f>IF($P$2030&gt;0,'Assumptions (Biomass)'!AK$11*Model!$P$2030*AVERAGE('Assumptions (Biomass)'!$L$2:$N$2)/10^9,0)</f>
        <v>0</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v>
      </c>
      <c r="R2205" s="160">
        <f>IF($Q$2030&gt;0,'Assumptions (Biomass)'!W$11*Model!$Q$2030*AVERAGE('Assumptions (Biomass)'!$L$2:$O$2)/10^9,0)</f>
        <v>0</v>
      </c>
      <c r="S2205" s="160">
        <f>IF($Q$2030&gt;0,'Assumptions (Biomass)'!X$11*Model!$Q$2030*AVERAGE('Assumptions (Biomass)'!$L$2:$O$2)/10^9,0)</f>
        <v>0</v>
      </c>
      <c r="T2205" s="160">
        <f>IF($Q$2030&gt;0,'Assumptions (Biomass)'!Y$11*Model!$Q$2030*AVERAGE('Assumptions (Biomass)'!$L$2:$O$2)/10^9,0)</f>
        <v>0</v>
      </c>
      <c r="U2205" s="160">
        <f>IF($Q$2030&gt;0,'Assumptions (Biomass)'!Z$11*Model!$Q$2030*AVERAGE('Assumptions (Biomass)'!$L$2:$O$2)/10^9,0)</f>
        <v>0</v>
      </c>
      <c r="V2205" s="160">
        <f>IF($Q$2030&gt;0,'Assumptions (Biomass)'!AA$11*Model!$Q$2030*AVERAGE('Assumptions (Biomass)'!$L$2:$O$2)/10^9,0)</f>
        <v>0</v>
      </c>
      <c r="W2205" s="160">
        <f>IF($Q$2030&gt;0,'Assumptions (Biomass)'!AB$11*Model!$Q$2030*AVERAGE('Assumptions (Biomass)'!$L$2:$O$2)/10^9,0)</f>
        <v>0</v>
      </c>
      <c r="X2205" s="160">
        <f>IF($Q$2030&gt;0,'Assumptions (Biomass)'!AC$11*Model!$Q$2030*AVERAGE('Assumptions (Biomass)'!$L$2:$O$2)/10^9,0)</f>
        <v>0</v>
      </c>
      <c r="Y2205" s="160">
        <f>IF($Q$2030&gt;0,'Assumptions (Biomass)'!AD$11*Model!$Q$2030*AVERAGE('Assumptions (Biomass)'!$L$2:$O$2)/10^9,0)</f>
        <v>0</v>
      </c>
      <c r="Z2205" s="160">
        <f>IF($Q$2030&gt;0,'Assumptions (Biomass)'!AE$11*Model!$Q$2030*AVERAGE('Assumptions (Biomass)'!$L$2:$O$2)/10^9,0)</f>
        <v>0</v>
      </c>
      <c r="AA2205" s="160">
        <f>IF($Q$2030&gt;0,'Assumptions (Biomass)'!AF$11*Model!$Q$2030*AVERAGE('Assumptions (Biomass)'!$L$2:$O$2)/10^9,0)</f>
        <v>0</v>
      </c>
      <c r="AB2205" s="160">
        <f>IF($Q$2030&gt;0,'Assumptions (Biomass)'!AG$11*Model!$Q$2030*AVERAGE('Assumptions (Biomass)'!$L$2:$O$2)/10^9,0)</f>
        <v>0</v>
      </c>
      <c r="AC2205" s="160">
        <f>IF($Q$2030&gt;0,'Assumptions (Biomass)'!AH$11*Model!$Q$2030*AVERAGE('Assumptions (Biomass)'!$L$2:$O$2)/10^9,0)</f>
        <v>0</v>
      </c>
      <c r="AD2205" s="160">
        <f>IF($Q$2030&gt;0,'Assumptions (Biomass)'!AI$11*Model!$Q$2030*AVERAGE('Assumptions (Biomass)'!$L$2:$O$2)/10^9,0)</f>
        <v>0</v>
      </c>
      <c r="AE2205" s="160">
        <f>IF($Q$2030&gt;0,'Assumptions (Biomass)'!AJ$11*Model!$Q$2030*AVERAGE('Assumptions (Biomass)'!$L$2:$O$2)/10^9,0)</f>
        <v>0</v>
      </c>
      <c r="AF2205" s="160">
        <f>IF($Q$2030&gt;0,'Assumptions (Biomass)'!AK$11*Model!$Q$2030*AVERAGE('Assumptions (Biomass)'!$L$2:$O$2)/10^9,0)</f>
        <v>0</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0.1321054469</v>
      </c>
      <c r="D2242" s="181">
        <f>IF(Model!D2028+Model!D2029-D2026-D2190+D2138&gt;0,(1-'Assumptions (Biomass)'!C28)*(Model!D2028+Model!D2029-D2026-D2190+D2138)+Model!D2190-D2085+Model!D2086,Model!D2028+Model!D2029-D2026+D2138-D2085+Model!D2086)</f>
        <v>0.1297747346</v>
      </c>
      <c r="E2242" s="181">
        <f>IF(Model!E2028+Model!E2029-E2026-E2190+E2138&gt;0,(1-'Assumptions (Biomass)'!D28)*(Model!E2028+Model!E2029-E2026-E2190+E2138)+Model!E2190-E2085+Model!E2086,Model!E2028+Model!E2029-E2026+E2138-E2085+Model!E2086)</f>
        <v>0.1179630624</v>
      </c>
      <c r="F2242" s="181">
        <f>IF(Model!F2028+Model!F2029-F2026-F2190+F2138&gt;0,(1-'Assumptions (Biomass)'!E28)*(Model!F2028+Model!F2029-F2026-F2190+F2138)+Model!F2190-F2085+Model!F2086,Model!F2028+Model!F2029-F2026+F2138-F2085+Model!F2086)</f>
        <v>0.1724956628</v>
      </c>
      <c r="G2242" s="181">
        <f>IF(Model!G2028+Model!G2029-G2026-G2190+G2138&gt;0,(1-'Assumptions (Biomass)'!F28)*(Model!G2028+Model!G2029-G2026-G2190+G2138)+Model!G2190-G2085+Model!G2086,Model!G2028+Model!G2029-G2026+G2138-G2085+Model!G2086)</f>
        <v>0.178508382</v>
      </c>
      <c r="H2242" s="181">
        <f>IF(Model!H2028+Model!H2029-H2026-H2190+H2138&gt;0,(1-'Assumptions (Biomass)'!G28)*(Model!H2028+Model!H2029-H2026-H2190+H2138)+Model!H2190-H2085+Model!H2086,Model!H2028+Model!H2029-H2026+H2138-H2085+Model!H2086)</f>
        <v>0.1826340858</v>
      </c>
      <c r="I2242" s="181">
        <f>IF(Model!I2028+Model!I2029-I2026-I2190+I2138&gt;0,(1-'Assumptions (Biomass)'!H28)*(Model!I2028+Model!I2029-I2026-I2190+I2138)+Model!I2190-I2085+Model!I2086,Model!I2028+Model!I2029-I2026+I2138-I2085+Model!I2086)</f>
        <v>0.1561927116</v>
      </c>
      <c r="J2242" s="181">
        <f>IF(Model!J2028+Model!J2029-J2026-J2190+J2138&gt;0,(1-'Assumptions (Biomass)'!I28)*(Model!J2028+Model!J2029-J2026-J2190+J2138)+Model!J2190-J2085+Model!J2086,Model!J2028+Model!J2029-J2026+J2138-J2085+Model!J2086)</f>
        <v>0.151666572</v>
      </c>
      <c r="K2242" s="181">
        <f>IF(Model!K2028+Model!K2029-K2026-K2190+K2138&gt;0,(1-'Assumptions (Biomass)'!J28)*(Model!K2028+Model!K2029-K2026-K2190+K2138)+Model!K2190-K2085+Model!K2086,Model!K2028+Model!K2029-K2026+K2138-K2085+Model!K2086)</f>
        <v>0.1924236393</v>
      </c>
      <c r="L2242" s="181">
        <f>IF(Model!L2028+Model!L2029-L2026-L2190+L2138&gt;0,(1-'Assumptions (Biomass)'!K28)*(Model!L2028+Model!L2029-L2026-L2190+L2138)+Model!L2190-L2085+Model!L2086,Model!L2028+Model!L2029-L2026+L2138-L2085+Model!L2086)</f>
        <v>0.1020525603</v>
      </c>
      <c r="M2242" s="181">
        <f>IF(Model!M2028+Model!M2029-M2026-M2190+M2138&gt;0,(1-'Assumptions (Biomass)'!L28)*(Model!M2028+Model!M2029-M2026-M2190+M2138)+Model!M2190-M2085+Model!M2086,Model!M2028+Model!M2029-M2026+M2138-M2085+Model!M2086)</f>
        <v>0.1130797768</v>
      </c>
      <c r="N2242" s="181">
        <f>IF(Model!N2028+Model!N2029-N2026-N2190+N2138&gt;0,(1-'Assumptions (Biomass)'!M28)*(Model!N2028+Model!N2029-N2026-N2190+N2138)+Model!N2190-N2085+Model!N2086,Model!N2028+Model!N2029-N2026+N2138-N2085+Model!N2086)</f>
        <v>0.1039660466</v>
      </c>
      <c r="O2242" s="181">
        <f>IF(Model!O2028+Model!O2029-O2026-O2190+O2138&gt;0,(1-'Assumptions (Biomass)'!N28)*(Model!O2028+Model!O2029-O2026-O2190+O2138)+Model!O2190-O2085+Model!O2086,Model!O2028+Model!O2029-O2026+O2138-O2085+Model!O2086)</f>
        <v>0.0769982651</v>
      </c>
      <c r="P2242" s="181">
        <f>IF(Model!P2028+Model!P2029-P2026-P2190+P2138&gt;0,(1-'Assumptions (Biomass)'!O28)*(Model!P2028+Model!P2029-P2026-P2190+P2138)+Model!P2190-P2085+Model!P2086,Model!P2028+Model!P2029-P2026+P2138-P2085+Model!P2086)</f>
        <v>0.1019373702</v>
      </c>
      <c r="Q2242" s="181">
        <f>IF(Model!Q2028+Model!Q2029-Q2026-Q2190+Q2138&gt;0,(1-'Assumptions (Biomass)'!P28)*(Model!Q2028+Model!Q2029-Q2026-Q2190+Q2138)+Model!Q2190-Q2085+Model!Q2086,Model!Q2028+Model!Q2029-Q2026+Q2138-Q2085+Model!Q2086)</f>
        <v>0.1096926639</v>
      </c>
      <c r="R2242" s="181">
        <f>IF(Model!R2028+Model!R2029-R2026-R2190+R2138&gt;0,(1-'Assumptions (Biomass)'!Q28)*(Model!R2028+Model!R2029-R2026-R2190+R2138)+Model!R2190-R2085+Model!R2086,Model!R2028+Model!R2029-R2026+R2138-R2085+Model!R2086)</f>
        <v>0.06867730943</v>
      </c>
      <c r="S2242" s="181">
        <f>IF(Model!S2028+Model!S2029-S2026-S2190+S2138&gt;0,(1-'Assumptions (Biomass)'!R28)*(Model!S2028+Model!S2029-S2026-S2190+S2138)+Model!S2190-S2085+Model!S2086,Model!S2028+Model!S2029-S2026+S2138-S2085+Model!S2086)</f>
        <v>0.08113865624</v>
      </c>
      <c r="T2242" s="181">
        <f>IF(Model!T2028+Model!T2029-T2026-T2190+T2138&gt;0,(1-'Assumptions (Biomass)'!S28)*(Model!T2028+Model!T2029-T2026-T2190+T2138)+Model!T2190-T2085+Model!T2086,Model!T2028+Model!T2029-T2026+T2138-T2085+Model!T2086)</f>
        <v>0.07305185225</v>
      </c>
      <c r="U2242" s="181">
        <f>IF(Model!U2028+Model!U2029-U2026-U2190+U2138&gt;0,(1-'Assumptions (Biomass)'!T28)*(Model!U2028+Model!U2029-U2026-U2190+U2138)+Model!U2190-U2085+Model!U2086,Model!U2028+Model!U2029-U2026+U2138-U2085+Model!U2086)</f>
        <v>0.08339457701</v>
      </c>
      <c r="V2242" s="181">
        <f>IF(Model!V2028+Model!V2029-V2026-V2190+V2138&gt;0,(1-'Assumptions (Biomass)'!U28)*(Model!V2028+Model!V2029-V2026-V2190+V2138)+Model!V2190-V2085+Model!V2086,Model!V2028+Model!V2029-V2026+V2138-V2085+Model!V2086)</f>
        <v>0.08409729257</v>
      </c>
      <c r="W2242" s="181">
        <f>IF(Model!W2028+Model!W2029-W2026-W2190+W2138&gt;0,(1-'Assumptions (Biomass)'!V28)*(Model!W2028+Model!W2029-W2026-W2190+W2138)+Model!W2190-W2085+Model!W2086,Model!W2028+Model!W2029-W2026+W2138-W2085+Model!W2086)</f>
        <v>0.09054399312</v>
      </c>
      <c r="X2242" s="181">
        <f>IF(Model!X2028+Model!X2029-X2026-X2190+X2138&gt;0,(1-'Assumptions (Biomass)'!W28)*(Model!X2028+Model!X2029-X2026-X2190+X2138)+Model!X2190-X2085+Model!X2086,Model!X2028+Model!X2029-X2026+X2138-X2085+Model!X2086)</f>
        <v>0.08738785697</v>
      </c>
      <c r="Y2242" s="181">
        <f>IF(Model!Y2028+Model!Y2029-Y2026-Y2190+Y2138&gt;0,(1-'Assumptions (Biomass)'!X28)*(Model!Y2028+Model!Y2029-Y2026-Y2190+Y2138)+Model!Y2190-Y2085+Model!Y2086,Model!Y2028+Model!Y2029-Y2026+Y2138-Y2085+Model!Y2086)</f>
        <v>0.08365205018</v>
      </c>
      <c r="Z2242" s="181">
        <f>IF(Model!Z2028+Model!Z2029-Z2026-Z2190+Z2138&gt;0,(1-'Assumptions (Biomass)'!Y28)*(Model!Z2028+Model!Z2029-Z2026-Z2190+Z2138)+Model!Z2190-Z2085+Model!Z2086,Model!Z2028+Model!Z2029-Z2026+Z2138-Z2085+Model!Z2086)</f>
        <v>0.09544801113</v>
      </c>
      <c r="AA2242" s="181">
        <f>IF(Model!AA2028+Model!AA2029-AA2026-AA2190+AA2138&gt;0,(1-'Assumptions (Biomass)'!Z28)*(Model!AA2028+Model!AA2029-AA2026-AA2190+AA2138)+Model!AA2190-AA2085+Model!AA2086,Model!AA2028+Model!AA2029-AA2026+AA2138-AA2085+Model!AA2086)</f>
        <v>0.09218607886</v>
      </c>
      <c r="AB2242" s="181">
        <f>IF(Model!AB2028+Model!AB2029-AB2026-AB2190+AB2138&gt;0,(1-'Assumptions (Biomass)'!AA28)*(Model!AB2028+Model!AB2029-AB2026-AB2190+AB2138)+Model!AB2190-AB2085+Model!AB2086,Model!AB2028+Model!AB2029-AB2026+AB2138-AB2085+Model!AB2086)</f>
        <v>0.09268901219</v>
      </c>
      <c r="AC2242" s="181">
        <f>IF(Model!AC2028+Model!AC2029-AC2026-AC2190+AC2138&gt;0,(1-'Assumptions (Biomass)'!AB28)*(Model!AC2028+Model!AC2029-AC2026-AC2190+AC2138)+Model!AC2190-AC2085+Model!AC2086,Model!AC2028+Model!AC2029-AC2026+AC2138-AC2085+Model!AC2086)</f>
        <v>0.09008545753</v>
      </c>
      <c r="AD2242" s="181">
        <f>IF(Model!AD2028+Model!AD2029-AD2026-AD2190+AD2138&gt;0,(1-'Assumptions (Biomass)'!AC28)*(Model!AD2028+Model!AD2029-AD2026-AD2190+AD2138)+Model!AD2190-AD2085+Model!AD2086,Model!AD2028+Model!AD2029-AD2026+AD2138-AD2085+Model!AD2086)</f>
        <v>0.08809381365</v>
      </c>
      <c r="AE2242" s="181">
        <f>IF(Model!AE2028+Model!AE2029-AE2026-AE2190+AE2138&gt;0,(1-'Assumptions (Biomass)'!AD28)*(Model!AE2028+Model!AE2029-AE2026-AE2190+AE2138)+Model!AE2190-AE2085+Model!AE2086,Model!AE2028+Model!AE2029-AE2026+AE2138-AE2085+Model!AE2086)</f>
        <v>0.08563153907</v>
      </c>
      <c r="AF2242" s="181">
        <f>IF(Model!AF2028+Model!AF2029-AF2026-AF2190+AF2138&gt;0,(1-'Assumptions (Biomass)'!AE28)*(Model!AF2028+Model!AF2029-AF2026-AF2190+AF2138)+Model!AF2190-AF2085+Model!AF2086,Model!AF2028+Model!AF2029-AF2026+AF2138-AF2085+Model!AF2086)</f>
        <v>0.08320559597</v>
      </c>
      <c r="AG2242" s="181">
        <f>IF(Model!AG2028+Model!AG2029-AG2026-AG2190+AG2138&gt;0,(1-'Assumptions (Biomass)'!AF28)*(Model!AG2028+Model!AG2029-AG2026-AG2190+AG2138)+Model!AG2190-AG2085+Model!AG2086,Model!AG2028+Model!AG2029-AG2026+AG2138-AG2085+Model!AG2086)</f>
        <v>0.08067283452</v>
      </c>
      <c r="AH2242" s="181">
        <f>IF(Model!AH2028+Model!AH2029-AH2026-AH2190+AH2138&gt;0,(1-'Assumptions (Biomass)'!AG28)*(Model!AH2028+Model!AH2029-AH2026-AH2190+AH2138)+Model!AH2190-AH2085+Model!AH2086,Model!AH2028+Model!AH2029-AH2026+AH2138-AH2085+Model!AH2086)</f>
        <v>0.07825053552</v>
      </c>
      <c r="AI2242" s="181">
        <f>IF(Model!AI2028+Model!AI2029-AI2026-AI2190+AI2138&gt;0,(1-'Assumptions (Biomass)'!AH28)*(Model!AI2028+Model!AI2029-AI2026-AI2190+AI2138)+Model!AI2190-AI2085+Model!AI2086,Model!AI2028+Model!AI2029-AI2026+AI2138-AI2085+Model!AI2086)</f>
        <v>0.07506139606</v>
      </c>
      <c r="AJ2242" s="181">
        <f>IF(Model!AJ2028+Model!AJ2029-AJ2026-AJ2190+AJ2138&gt;0,(1-'Assumptions (Biomass)'!AI28)*(Model!AJ2028+Model!AJ2029-AJ2026-AJ2190+AJ2138)+Model!AJ2190-AJ2085+Model!AJ2086,Model!AJ2028+Model!AJ2029-AJ2026+AJ2138-AJ2085+Model!AJ2086)</f>
        <v>0.07170137529</v>
      </c>
      <c r="AK2242" s="181">
        <f>IF(Model!AK2028+Model!AK2029-AK2026-AK2190+AK2138&gt;0,(1-'Assumptions (Biomass)'!AJ28)*(Model!AK2028+Model!AK2029-AK2026-AK2190+AK2138)+Model!AK2190-AK2085+Model!AK2086,Model!AK2028+Model!AK2029-AK2026+AK2138-AK2085+Model!AK2086)</f>
        <v>0.0682644287</v>
      </c>
      <c r="AL2242" s="181">
        <f>IF(Model!AL2028+Model!AL2029-AL2026-AL2190+AL2138&gt;0,(1-'Assumptions (Biomass)'!AK28)*(Model!AL2028+Model!AL2029-AL2026-AL2190+AL2138)+Model!AL2190-AL2085+Model!AL2086,Model!AL2028+Model!AL2029-AL2026+AL2138-AL2085+Model!AL2086)</f>
        <v>0.06493255345</v>
      </c>
      <c r="AM2242" s="181">
        <f>IF(Model!AM2028+Model!AM2029-AM2026-AM2190+AM2138&gt;0,(1-'Assumptions (Biomass)'!AL28)*(Model!AM2028+Model!AM2029-AM2026-AM2190+AM2138)+Model!AM2190-AM2085+Model!AM2086,Model!AM2028+Model!AM2029-AM2026+AM2138-AM2085+Model!AM2086)</f>
        <v>0.0619739465</v>
      </c>
      <c r="AN2242" s="181">
        <f>IF(Model!AN2028+Model!AN2029-AN2026-AN2190+AN2138&gt;0,(1-'Assumptions (Biomass)'!AM28)*(Model!AN2028+Model!AN2029-AN2026-AN2190+AN2138)+Model!AN2190-AN2085+Model!AN2086,Model!AN2028+Model!AN2029-AN2026+AN2138-AN2085+Model!AN2086)</f>
        <v>0.0587263702</v>
      </c>
      <c r="AO2242" s="181">
        <f>IF(Model!AO2028+Model!AO2029-AO2026-AO2190+AO2138&gt;0,(1-'Assumptions (Biomass)'!AN28)*(Model!AO2028+Model!AO2029-AO2026-AO2190+AO2138)+Model!AO2190-AO2085+Model!AO2086,Model!AO2028+Model!AO2029-AO2026+AO2138-AO2085+Model!AO2086)</f>
        <v>0.05562337776</v>
      </c>
      <c r="AP2242" s="181">
        <f>IF(Model!AP2028+Model!AP2029-AP2026-AP2190+AP2138&gt;0,(1-'Assumptions (Biomass)'!AO28)*(Model!AP2028+Model!AP2029-AP2026-AP2190+AP2138)+Model!AP2190-AP2085+Model!AP2086,Model!AP2028+Model!AP2029-AP2026+AP2138-AP2085+Model!AP2086)</f>
        <v>0.05230605975</v>
      </c>
      <c r="AQ2242" s="181">
        <f>IF(Model!AQ2028+Model!AQ2029-AQ2026-AQ2190+AQ2138&gt;0,(1-'Assumptions (Biomass)'!AP28)*(Model!AQ2028+Model!AQ2029-AQ2026-AQ2190+AQ2138)+Model!AQ2190-AQ2085+Model!AQ2086,Model!AQ2028+Model!AQ2029-AQ2026+AQ2138-AQ2085+Model!AQ2086)</f>
        <v>0.04859368609</v>
      </c>
      <c r="AR2242" s="181">
        <f>IF(Model!AR2028+Model!AR2029-AR2026-AR2190+AR2138&gt;0,(1-'Assumptions (Biomass)'!AQ28)*(Model!AR2028+Model!AR2029-AR2026-AR2190+AR2138)+Model!AR2190-AR2085+Model!AR2086,Model!AR2028+Model!AR2029-AR2026+AR2138-AR2085+Model!AR2086)</f>
        <v>0.04461862226</v>
      </c>
      <c r="AS2242" s="181">
        <f>IF(Model!AS2028+Model!AS2029-AS2026-AS2190+AS2138&gt;0,(1-'Assumptions (Biomass)'!AR28)*(Model!AS2028+Model!AS2029-AS2026-AS2190+AS2138)+Model!AS2190-AS2085+Model!AS2086,Model!AS2028+Model!AS2029-AS2026+AS2138-AS2085+Model!AS2086)</f>
        <v>0.04042273848</v>
      </c>
      <c r="AT2242" s="181">
        <f>IF(Model!AT2028+Model!AT2029-AT2026-AT2190+AT2138&gt;0,(1-'Assumptions (Biomass)'!AS28)*(Model!AT2028+Model!AT2029-AT2026-AT2190+AT2138)+Model!AT2190-AT2085+Model!AT2086,Model!AT2028+Model!AT2029-AT2026+AT2138-AT2085+Model!AT2086)</f>
        <v>0.0361034531</v>
      </c>
      <c r="AU2242" s="181">
        <f>IF(Model!AU2028+Model!AU2029-AU2026-AU2190+AU2138&gt;0,(1-'Assumptions (Biomass)'!AT28)*(Model!AU2028+Model!AU2029-AU2026-AU2190+AU2138)+Model!AU2190-AU2085+Model!AU2086,Model!AU2028+Model!AU2029-AU2026+AU2138-AU2085+Model!AU2086)</f>
        <v>0.0316442362</v>
      </c>
      <c r="AV2242" s="181">
        <f>IF(Model!AV2028+Model!AV2029-AV2026-AV2190+AV2138&gt;0,(1-'Assumptions (Biomass)'!AU28)*(Model!AV2028+Model!AV2029-AV2026-AV2190+AV2138)+Model!AV2190-AV2085+Model!AV2086,Model!AV2028+Model!AV2029-AV2026+AV2138-AV2085+Model!AV2086)</f>
        <v>0.0269704742</v>
      </c>
      <c r="AW2242" s="181">
        <f>IF(Model!AW2028+Model!AW2029-AW2026-AW2190+AW2138&gt;0,(1-'Assumptions (Biomass)'!AV28)*(Model!AW2028+Model!AW2029-AW2026-AW2190+AW2138)+Model!AW2190-AW2085+Model!AW2086,Model!AW2028+Model!AW2029-AW2026+AW2138-AW2085+Model!AW2086)</f>
        <v>0.02197476525</v>
      </c>
      <c r="AX2242" s="181">
        <f>IF(Model!AX2028+Model!AX2029-AX2026-AX2190+AX2138&gt;0,(1-'Assumptions (Biomass)'!AW28)*(Model!AX2028+Model!AX2029-AX2026-AX2190+AX2138)+Model!AX2190-AX2085+Model!AX2086,Model!AX2028+Model!AX2029-AX2026+AX2138-AX2085+Model!AX2086)</f>
        <v>0.0168938932</v>
      </c>
      <c r="AY2242" s="181">
        <f>IF(Model!AY2028+Model!AY2029-AY2026-AY2190+AY2138&gt;0,(1-'Assumptions (Biomass)'!AX28)*(Model!AY2028+Model!AY2029-AY2026-AY2190+AY2138)+Model!AY2190-AY2085+Model!AY2086,Model!AY2028+Model!AY2029-AY2026+AY2138-AY2085+Model!AY2086)</f>
        <v>0.01185964092</v>
      </c>
      <c r="AZ2242" s="181">
        <f>IF(Model!AZ2028+Model!AZ2029-AZ2026-AZ2190+AZ2138&gt;0,(1-'Assumptions (Biomass)'!AY28)*(Model!AZ2028+Model!AZ2029-AZ2026-AZ2190+AZ2138)+Model!AZ2190-AZ2085+Model!AZ2086,Model!AZ2028+Model!AZ2029-AZ2026+AZ2138-AZ2085+Model!AZ2086)</f>
        <v>0.006131718701</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0.0711337022</v>
      </c>
      <c r="D2243" s="181">
        <f>IF(D2028+D2029-D2026-D2190+D2138&gt;0,'Assumptions (Biomass)'!C28*(D2028+D2029-D2026-D2190+D2138)-'Assumptions (Biomass)'!C29*Model!D2025/10^3,'Assumptions (Biomass)'!C29*Model!D2025/10^3)</f>
        <v>0.06987870326</v>
      </c>
      <c r="E2243" s="181">
        <f>IF(E2028+E2029-E2026-E2190+E2138&gt;0,'Assumptions (Biomass)'!D28*(E2028+E2029-E2026-E2190+E2138)-'Assumptions (Biomass)'!D29*Model!E2025/10^3,'Assumptions (Biomass)'!D29*Model!E2025/10^3)</f>
        <v>0.06351857208</v>
      </c>
      <c r="F2243" s="181">
        <f>IF(F2028+F2029-F2026-F2190+F2138&gt;0,'Assumptions (Biomass)'!E28*(F2028+F2029-F2026-F2190+F2138)-'Assumptions (Biomass)'!E29*Model!F2025/10^3,'Assumptions (Biomass)'!E29*Model!F2025/10^3)</f>
        <v>0.09400257699</v>
      </c>
      <c r="G2243" s="181">
        <f>IF(G2028+G2029-G2026-G2190+G2138&gt;0,'Assumptions (Biomass)'!F28*(G2028+G2029-G2026-G2190+G2138)-'Assumptions (Biomass)'!F29*Model!G2025/10^3,'Assumptions (Biomass)'!F29*Model!G2025/10^3)</f>
        <v>0.09727035567</v>
      </c>
      <c r="H2243" s="181">
        <f>IF(H2028+H2029-H2026-H2190+H2138&gt;0,'Assumptions (Biomass)'!G28*(H2028+H2029-H2026-H2190+H2138)-'Assumptions (Biomass)'!G29*Model!H2025/10^3,'Assumptions (Biomass)'!G29*Model!H2025/10^3)</f>
        <v>0.119002707</v>
      </c>
      <c r="I2243" s="181">
        <f>IF(I2028+I2029-I2026-I2190+I2138&gt;0,'Assumptions (Biomass)'!H28*(I2028+I2029-I2026-I2190+I2138)-'Assumptions (Biomass)'!H29*Model!I2025/10^3,'Assumptions (Biomass)'!H29*Model!I2025/10^3)</f>
        <v>0.1043118532</v>
      </c>
      <c r="J2243" s="181">
        <f>IF(J2028+J2029-J2026-J2190+J2138&gt;0,'Assumptions (Biomass)'!I28*(J2028+J2029-J2026-J2190+J2138)-'Assumptions (Biomass)'!I29*Model!J2025/10^3,'Assumptions (Biomass)'!I29*Model!J2025/10^3)</f>
        <v>0.1030911501</v>
      </c>
      <c r="K2243" s="181">
        <f>IF(K2028+K2029-K2026-K2190+K2138&gt;0,'Assumptions (Biomass)'!J28*(K2028+K2029-K2026-K2190+K2138)-'Assumptions (Biomass)'!J29*Model!K2025/10^3,'Assumptions (Biomass)'!J29*Model!K2025/10^3)</f>
        <v>0.1012973551</v>
      </c>
      <c r="L2243" s="181">
        <f>IF(L2028+L2029-L2026-L2190+L2138&gt;0,'Assumptions (Biomass)'!K28*(L2028+L2029-L2026-L2190+L2138)-'Assumptions (Biomass)'!K29*Model!L2025/10^3,'Assumptions (Biomass)'!K29*Model!L2025/10^3)</f>
        <v>0.04576503368</v>
      </c>
      <c r="M2243" s="181">
        <f>IF(M2028+M2029-M2026-M2190+M2138&gt;0,'Assumptions (Biomass)'!L28*(M2028+M2029-M2026-M2190+M2138)-'Assumptions (Biomass)'!L29*Model!M2025/10^3,'Assumptions (Biomass)'!L29*Model!M2025/10^3)</f>
        <v>0.0520650689</v>
      </c>
      <c r="N2243" s="181">
        <f>IF(N2028+N2029-N2026-N2190+N2138&gt;0,'Assumptions (Biomass)'!M28*(N2028+N2029-N2026-N2190+N2138)-'Assumptions (Biomass)'!M29*Model!N2025/10^3,'Assumptions (Biomass)'!M29*Model!N2025/10^3)</f>
        <v>0.04841224191</v>
      </c>
      <c r="O2243" s="181">
        <f>IF(O2028+O2029-O2026-O2190+O2138&gt;0,'Assumptions (Biomass)'!N28*(O2028+O2029-O2026-O2190+O2138)-'Assumptions (Biomass)'!N29*Model!O2025/10^3,'Assumptions (Biomass)'!N29*Model!O2025/10^3)</f>
        <v>0.03543692348</v>
      </c>
      <c r="P2243" s="181">
        <f>IF(P2028+P2029-P2026-P2190+P2138&gt;0,'Assumptions (Biomass)'!O28*(P2028+P2029-P2026-P2190+P2138)-'Assumptions (Biomass)'!O29*Model!P2025/10^3,'Assumptions (Biomass)'!O29*Model!P2025/10^3)</f>
        <v>0.05028015198</v>
      </c>
      <c r="Q2243" s="181">
        <f>IF(Q2028+Q2029-Q2026-Q2190+Q2138&gt;0,'Assumptions (Biomass)'!P28*(Q2028+Q2029-Q2026-Q2190+Q2138)-'Assumptions (Biomass)'!P29*Model!Q2025/10^3,'Assumptions (Biomass)'!P29*Model!Q2025/10^3)</f>
        <v>0.05531826959</v>
      </c>
      <c r="R2243" s="181">
        <f>IF(R2028+R2029-R2026-R2190+R2138&gt;0,'Assumptions (Biomass)'!Q28*(R2028+R2029-R2026-R2190+R2138)-'Assumptions (Biomass)'!Q29*Model!R2025/10^3,'Assumptions (Biomass)'!Q29*Model!R2025/10^3)</f>
        <v>0.03359950068</v>
      </c>
      <c r="S2243" s="181">
        <f>IF(S2028+S2029-S2026-S2190+S2138&gt;0,'Assumptions (Biomass)'!R28*(S2028+S2029-S2026-S2190+S2138)-'Assumptions (Biomass)'!R29*Model!S2025/10^3,'Assumptions (Biomass)'!R29*Model!S2025/10^3)</f>
        <v>0.04063556329</v>
      </c>
      <c r="T2243" s="181">
        <f>IF(T2028+T2029-T2026-T2190+T2138&gt;0,'Assumptions (Biomass)'!S28*(T2028+T2029-T2026-T2190+T2138)-'Assumptions (Biomass)'!S29*Model!T2025/10^3,'Assumptions (Biomass)'!S29*Model!T2025/10^3)</f>
        <v>0.03662749154</v>
      </c>
      <c r="U2243" s="181">
        <f>IF(U2028+U2029-U2026-U2190+U2138&gt;0,'Assumptions (Biomass)'!T28*(U2028+U2029-U2026-U2190+U2138)-'Assumptions (Biomass)'!T29*Model!U2025/10^3,'Assumptions (Biomass)'!T29*Model!U2025/10^3)</f>
        <v>0.02099416082</v>
      </c>
      <c r="V2243" s="181">
        <f>IF(V2028+V2029-V2026-V2190+V2138&gt;0,'Assumptions (Biomass)'!U28*(V2028+V2029-V2026-V2190+V2138)-'Assumptions (Biomass)'!U29*Model!V2025/10^3,'Assumptions (Biomass)'!U29*Model!V2025/10^3)</f>
        <v>0.02136821881</v>
      </c>
      <c r="W2243" s="181">
        <f>IF(W2028+W2029-W2026-W2190+W2138&gt;0,'Assumptions (Biomass)'!V28*(W2028+W2029-W2026-W2190+W2138)-'Assumptions (Biomass)'!V29*Model!W2025/10^3,'Assumptions (Biomass)'!V29*Model!W2025/10^3)</f>
        <v>0.02326143416</v>
      </c>
      <c r="X2243" s="181">
        <f>IF(X2028+X2029-X2026-X2190+X2138&gt;0,'Assumptions (Biomass)'!W28*(X2028+X2029-X2026-X2190+X2138)-'Assumptions (Biomass)'!W29*Model!X2025/10^3,'Assumptions (Biomass)'!W29*Model!X2025/10^3)</f>
        <v>0.02251052636</v>
      </c>
      <c r="Y2243" s="181">
        <f>IF(Y2028+Y2029-Y2026-Y2190+Y2138&gt;0,'Assumptions (Biomass)'!X28*(Y2028+Y2029-Y2026-Y2190+Y2138)-'Assumptions (Biomass)'!X29*Model!Y2025/10^3,'Assumptions (Biomass)'!X29*Model!Y2025/10^3)</f>
        <v>0.02183002334</v>
      </c>
      <c r="Z2243" s="181">
        <f>IF(Z2028+Z2029-Z2026-Z2190+Z2138&gt;0,'Assumptions (Biomass)'!Y28*(Z2028+Z2029-Z2026-Z2190+Z2138)-'Assumptions (Biomass)'!Y29*Model!Z2025/10^3,'Assumptions (Biomass)'!Y29*Model!Z2025/10^3)</f>
        <v>0.02314815282</v>
      </c>
      <c r="AA2243" s="181">
        <f>IF(AA2028+AA2029-AA2026-AA2190+AA2138&gt;0,'Assumptions (Biomass)'!Z28*(AA2028+AA2029-AA2026-AA2190+AA2138)-'Assumptions (Biomass)'!Z29*Model!AA2025/10^3,'Assumptions (Biomass)'!Z29*Model!AA2025/10^3)</f>
        <v>0.02444906639</v>
      </c>
      <c r="AB2243" s="181">
        <f>IF(AB2028+AB2029-AB2026-AB2190+AB2138&gt;0,'Assumptions (Biomass)'!AA28*(AB2028+AB2029-AB2026-AB2190+AB2138)-'Assumptions (Biomass)'!AA29*Model!AB2025/10^3,'Assumptions (Biomass)'!AA29*Model!AB2025/10^3)</f>
        <v>0.02452284101</v>
      </c>
      <c r="AC2243" s="181">
        <f>IF(AC2028+AC2029-AC2026-AC2190+AC2138&gt;0,'Assumptions (Biomass)'!AB28*(AC2028+AC2029-AC2026-AC2190+AC2138)-'Assumptions (Biomass)'!AB29*Model!AC2025/10^3,'Assumptions (Biomass)'!AB29*Model!AC2025/10^3)</f>
        <v>0.02394676719</v>
      </c>
      <c r="AD2243" s="181">
        <f>IF(AD2028+AD2029-AD2026-AD2190+AD2138&gt;0,'Assumptions (Biomass)'!AC28*(AD2028+AD2029-AD2026-AD2190+AD2138)-'Assumptions (Biomass)'!AC29*Model!AD2025/10^3,'Assumptions (Biomass)'!AC29*Model!AD2025/10^3)</f>
        <v>0.02341734287</v>
      </c>
      <c r="AE2243" s="181">
        <f>IF(AE2028+AE2029-AE2026-AE2190+AE2138&gt;0,'Assumptions (Biomass)'!AD28*(AE2028+AE2029-AE2026-AE2190+AE2138)-'Assumptions (Biomass)'!AD29*Model!AE2025/10^3,'Assumptions (Biomass)'!AD29*Model!AE2025/10^3)</f>
        <v>0.02276281418</v>
      </c>
      <c r="AF2243" s="181">
        <f>IF(AF2028+AF2029-AF2026-AF2190+AF2138&gt;0,'Assumptions (Biomass)'!AE28*(AF2028+AF2029-AF2026-AF2190+AF2138)-'Assumptions (Biomass)'!AE29*Model!AF2025/10^3,'Assumptions (Biomass)'!AE29*Model!AF2025/10^3)</f>
        <v>0.02211794323</v>
      </c>
      <c r="AG2243" s="181">
        <f>IF(AG2028+AG2029-AG2026-AG2190+AG2138&gt;0,'Assumptions (Biomass)'!AF28*(AG2028+AG2029-AG2026-AG2190+AG2138)-'Assumptions (Biomass)'!AF29*Model!AG2025/10^3,'Assumptions (Biomass)'!AF29*Model!AG2025/10^3)</f>
        <v>0.02144467753</v>
      </c>
      <c r="AH2243" s="181">
        <f>IF(AH2028+AH2029-AH2026-AH2190+AH2138&gt;0,'Assumptions (Biomass)'!AG28*(AH2028+AH2029-AH2026-AH2190+AH2138)-'Assumptions (Biomass)'!AG29*Model!AH2025/10^3,'Assumptions (Biomass)'!AG29*Model!AH2025/10^3)</f>
        <v>0.02080077526</v>
      </c>
      <c r="AI2243" s="181">
        <f>IF(AI2028+AI2029-AI2026-AI2190+AI2138&gt;0,'Assumptions (Biomass)'!AH28*(AI2028+AI2029-AI2026-AI2190+AI2138)-'Assumptions (Biomass)'!AH29*Model!AI2025/10^3,'Assumptions (Biomass)'!AH29*Model!AI2025/10^3)</f>
        <v>0.01995302933</v>
      </c>
      <c r="AJ2243" s="181">
        <f>IF(AJ2028+AJ2029-AJ2026-AJ2190+AJ2138&gt;0,'Assumptions (Biomass)'!AI28*(AJ2028+AJ2029-AJ2026-AJ2190+AJ2138)-'Assumptions (Biomass)'!AI29*Model!AJ2025/10^3,'Assumptions (Biomass)'!AI29*Model!AJ2025/10^3)</f>
        <v>0.01905985926</v>
      </c>
      <c r="AK2243" s="181">
        <f>IF(AK2028+AK2029-AK2026-AK2190+AK2138&gt;0,'Assumptions (Biomass)'!AJ28*(AK2028+AK2029-AK2026-AK2190+AK2138)-'Assumptions (Biomass)'!AJ29*Model!AK2025/10^3,'Assumptions (Biomass)'!AJ29*Model!AK2025/10^3)</f>
        <v>0.01814624054</v>
      </c>
      <c r="AL2243" s="181">
        <f>IF(AL2028+AL2029-AL2026-AL2190+AL2138&gt;0,'Assumptions (Biomass)'!AK28*(AL2028+AL2029-AL2026-AL2190+AL2138)-'Assumptions (Biomass)'!AK29*Model!AL2025/10^3,'Assumptions (Biomass)'!AK29*Model!AL2025/10^3)</f>
        <v>0.01726055218</v>
      </c>
      <c r="AM2243" s="181">
        <f>IF(AM2028+AM2029-AM2026-AM2190+AM2138&gt;0,'Assumptions (Biomass)'!AL28*(AM2028+AM2029-AM2026-AM2190+AM2138)-'Assumptions (Biomass)'!AL29*Model!AM2025/10^3,'Assumptions (Biomass)'!AL29*Model!AM2025/10^3)</f>
        <v>0.01647408704</v>
      </c>
      <c r="AN2243" s="181">
        <f>IF(AN2028+AN2029-AN2026-AN2190+AN2138&gt;0,'Assumptions (Biomass)'!AM28*(AN2028+AN2029-AN2026-AN2190+AN2138)-'Assumptions (Biomass)'!AM29*Model!AN2025/10^3,'Assumptions (Biomass)'!AM29*Model!AN2025/10^3)</f>
        <v>0.01561080727</v>
      </c>
      <c r="AO2243" s="181">
        <f>IF(AO2028+AO2029-AO2026-AO2190+AO2138&gt;0,'Assumptions (Biomass)'!AN28*(AO2028+AO2029-AO2026-AO2190+AO2138)-'Assumptions (Biomass)'!AN29*Model!AO2025/10^3,'Assumptions (Biomass)'!AN29*Model!AO2025/10^3)</f>
        <v>0.01478596118</v>
      </c>
      <c r="AP2243" s="181">
        <f>IF(AP2028+AP2029-AP2026-AP2190+AP2138&gt;0,'Assumptions (Biomass)'!AO28*(AP2028+AP2029-AP2026-AP2190+AP2138)-'Assumptions (Biomass)'!AO29*Model!AP2025/10^3,'Assumptions (Biomass)'!AO29*Model!AP2025/10^3)</f>
        <v>0.01390414246</v>
      </c>
      <c r="AQ2243" s="181">
        <f>IF(AQ2028+AQ2029-AQ2026-AQ2190+AQ2138&gt;0,'Assumptions (Biomass)'!AP28*(AQ2028+AQ2029-AQ2026-AQ2190+AQ2138)-'Assumptions (Biomass)'!AP29*Model!AQ2025/10^3,'Assumptions (Biomass)'!AP29*Model!AQ2025/10^3)</f>
        <v>0.01291730896</v>
      </c>
      <c r="AR2243" s="181">
        <f>IF(AR2028+AR2029-AR2026-AR2190+AR2138&gt;0,'Assumptions (Biomass)'!AQ28*(AR2028+AR2029-AR2026-AR2190+AR2138)-'Assumptions (Biomass)'!AQ29*Model!AR2025/10^3,'Assumptions (Biomass)'!AQ29*Model!AR2025/10^3)</f>
        <v>0.01186064642</v>
      </c>
      <c r="AS2243" s="181">
        <f>IF(AS2028+AS2029-AS2026-AS2190+AS2138&gt;0,'Assumptions (Biomass)'!AR28*(AS2028+AS2029-AS2026-AS2190+AS2138)-'Assumptions (Biomass)'!AR29*Model!AS2025/10^3,'Assumptions (Biomass)'!AR29*Model!AS2025/10^3)</f>
        <v>0.01074528491</v>
      </c>
      <c r="AT2243" s="181">
        <f>IF(AT2028+AT2029-AT2026-AT2190+AT2138&gt;0,'Assumptions (Biomass)'!AS28*(AT2028+AT2029-AT2026-AT2190+AT2138)-'Assumptions (Biomass)'!AS29*Model!AT2025/10^3,'Assumptions (Biomass)'!AS29*Model!AT2025/10^3)</f>
        <v>0.009597120443</v>
      </c>
      <c r="AU2243" s="181">
        <f>IF(AU2028+AU2029-AU2026-AU2190+AU2138&gt;0,'Assumptions (Biomass)'!AT28*(AU2028+AU2029-AU2026-AU2190+AU2138)-'Assumptions (Biomass)'!AT29*Model!AU2025/10^3,'Assumptions (Biomass)'!AT29*Model!AU2025/10^3)</f>
        <v>0.008411758989</v>
      </c>
      <c r="AV2243" s="181">
        <f>IF(AV2028+AV2029-AV2026-AV2190+AV2138&gt;0,'Assumptions (Biomass)'!AU28*(AV2028+AV2029-AV2026-AV2190+AV2138)-'Assumptions (Biomass)'!AU29*Model!AV2025/10^3,'Assumptions (Biomass)'!AU29*Model!AV2025/10^3)</f>
        <v>0.00716936656</v>
      </c>
      <c r="AW2243" s="181">
        <f>IF(AW2028+AW2029-AW2026-AW2190+AW2138&gt;0,'Assumptions (Biomass)'!AV28*(AW2028+AW2029-AW2026-AW2190+AW2138)-'Assumptions (Biomass)'!AV29*Model!AW2025/10^3,'Assumptions (Biomass)'!AV29*Model!AW2025/10^3)</f>
        <v>0.005841393295</v>
      </c>
      <c r="AX2243" s="181">
        <f>IF(AX2028+AX2029-AX2026-AX2190+AX2138&gt;0,'Assumptions (Biomass)'!AW28*(AX2028+AX2029-AX2026-AX2190+AX2138)-'Assumptions (Biomass)'!AW29*Model!AX2025/10^3,'Assumptions (Biomass)'!AW29*Model!AX2025/10^3)</f>
        <v>0.004490781737</v>
      </c>
      <c r="AY2243" s="181">
        <f>IF(AY2028+AY2029-AY2026-AY2190+AY2138&gt;0,'Assumptions (Biomass)'!AX28*(AY2028+AY2029-AY2026-AY2190+AY2138)-'Assumptions (Biomass)'!AX29*Model!AY2025/10^3,'Assumptions (Biomass)'!AX29*Model!AY2025/10^3)</f>
        <v>0.003152562776</v>
      </c>
      <c r="AZ2243" s="181">
        <f>IF(AZ2028+AZ2029-AZ2026-AZ2190+AZ2138&gt;0,'Assumptions (Biomass)'!AY28*(AZ2028+AZ2029-AZ2026-AZ2190+AZ2138)-'Assumptions (Biomass)'!AY29*Model!AZ2025/10^3,'Assumptions (Biomass)'!AY29*Model!AZ2025/10^3)</f>
        <v>0.001629950541</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v>
      </c>
      <c r="D2244" s="256">
        <f>D2030*'Assumptions (Biomass)'!$V$27/1000000000</f>
        <v>0</v>
      </c>
      <c r="E2244" s="256">
        <f>E2030*'Assumptions (Biomass)'!$V$27/1000000000</f>
        <v>0</v>
      </c>
      <c r="F2244" s="256">
        <f>F2030*'Assumptions (Biomass)'!$V$27/1000000000</f>
        <v>0</v>
      </c>
      <c r="G2244" s="256">
        <f>G2030*'Assumptions (Biomass)'!$V$27/1000000000</f>
        <v>0</v>
      </c>
      <c r="H2244" s="256">
        <f>H2030*'Assumptions (Biomass)'!$V$27/1000000000</f>
        <v>0</v>
      </c>
      <c r="I2244" s="256">
        <f>I2030*'Assumptions (Biomass)'!$V$27/1000000000</f>
        <v>0.0012384</v>
      </c>
      <c r="J2244" s="256">
        <f>J2030*'Assumptions (Biomass)'!$V$27/1000000000</f>
        <v>0</v>
      </c>
      <c r="K2244" s="256">
        <f>K2030*'Assumptions (Biomass)'!$V$27/1000000000</f>
        <v>0.0203304</v>
      </c>
      <c r="L2244" s="256">
        <f>L2030*'Assumptions (Biomass)'!$V$27/1000000000</f>
        <v>0.0003354</v>
      </c>
      <c r="M2244" s="256">
        <f>M2030*'Assumptions (Biomass)'!$V$27/1000000000</f>
        <v>0.001032</v>
      </c>
      <c r="N2244" s="256">
        <f>N2030*'Assumptions (Biomass)'!$V$27/1000000000</f>
        <v>0</v>
      </c>
      <c r="O2244" s="256">
        <f>O2030*'Assumptions (Biomass)'!$V$27/1000000000</f>
        <v>0</v>
      </c>
      <c r="P2244" s="256">
        <f>P2030*'Assumptions (Biomass)'!$V$27/1000000000</f>
        <v>0</v>
      </c>
      <c r="Q2244" s="256">
        <f>Q2030*'Assumptions (Biomass)'!$V$27/1000000000</f>
        <v>0</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242.6</v>
      </c>
      <c r="Y2245" s="167">
        <f>'Assumptions (Petroleum)'!X38</f>
        <v>0</v>
      </c>
      <c r="Z2245" s="167">
        <f>'Assumptions (Petroleum)'!Y38</f>
        <v>0.3</v>
      </c>
      <c r="AA2245" s="167">
        <f>'Assumptions (Petroleum)'!Z38</f>
        <v>1.6</v>
      </c>
      <c r="AB2245" s="167">
        <f>'Assumptions (Petroleum)'!AA38</f>
        <v>0</v>
      </c>
      <c r="AC2245" s="167">
        <f>'Assumptions (Petroleum)'!AB38</f>
        <v>0</v>
      </c>
      <c r="AD2245" s="167">
        <f>'Assumptions (Petroleum)'!AC38</f>
        <v>0</v>
      </c>
      <c r="AE2245" s="167">
        <f>'Assumptions (Petroleum)'!AD38</f>
        <v>0</v>
      </c>
      <c r="AF2245" s="167">
        <f>'Assumptions (Petroleum)'!AE38</f>
        <v>0</v>
      </c>
      <c r="AG2245" s="167">
        <f>'Assumptions (Petroleum)'!AF38</f>
        <v>0</v>
      </c>
      <c r="AH2245" s="167">
        <f>'Assumptions (Petroleum)'!AG38</f>
        <v>3.2</v>
      </c>
      <c r="AI2245" s="167">
        <f>'Assumptions (Petroleum)'!AH38</f>
        <v>0</v>
      </c>
      <c r="AJ2245" s="167">
        <f>'Assumptions (Petroleum)'!AI38</f>
        <v>0</v>
      </c>
      <c r="AK2245" s="167">
        <f>'Assumptions (Petroleum)'!AJ38</f>
        <v>0</v>
      </c>
      <c r="AL2245" s="167">
        <f>'Assumptions (Petroleum)'!AK38</f>
        <v>0</v>
      </c>
      <c r="AM2245" s="167">
        <f>'Assumptions (Petroleum)'!AL38</f>
        <v>0</v>
      </c>
      <c r="AN2245" s="167">
        <f>'Assumptions (Petroleum)'!AM38</f>
        <v>0</v>
      </c>
      <c r="AO2245" s="167">
        <f>'Assumptions (Petroleum)'!AN38</f>
        <v>0</v>
      </c>
      <c r="AP2245" s="167">
        <f>'Assumptions (Petroleum)'!AO38</f>
        <v>60</v>
      </c>
      <c r="AQ2245" s="167">
        <f>'Assumptions (Petroleum)'!AP38</f>
        <v>0</v>
      </c>
      <c r="AR2245" s="167">
        <f>'Assumptions (Petroleum)'!AQ38</f>
        <v>41</v>
      </c>
      <c r="AS2245" s="167">
        <f>'Assumptions (Petroleum)'!AR38</f>
        <v>705.8</v>
      </c>
      <c r="AT2245" s="167">
        <f>'Assumptions (Petroleum)'!AS38</f>
        <v>0</v>
      </c>
      <c r="AU2245" s="167">
        <f>'Assumptions (Petroleum)'!AT38</f>
        <v>0</v>
      </c>
      <c r="AV2245" s="167">
        <f>'Assumptions (Petroleum)'!AU38</f>
        <v>0</v>
      </c>
      <c r="AW2245" s="167">
        <f>'Assumptions (Petroleum)'!AV38</f>
        <v>2</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1056.5</v>
      </c>
      <c r="Y2246" s="167">
        <f>X2246-'Assumptions (Petroleum)'!X44+X2253</f>
        <v>1056.5</v>
      </c>
      <c r="Z2246" s="167">
        <f>Y2246-'Assumptions (Petroleum)'!Y44+Y2253</f>
        <v>1056.5</v>
      </c>
      <c r="AA2246" s="167">
        <f>Z2246-'Assumptions (Petroleum)'!Z44+Z2253</f>
        <v>1056.5</v>
      </c>
      <c r="AB2246" s="167">
        <f>AA2246-'Assumptions (Petroleum)'!AA44+AA2253</f>
        <v>1056.5</v>
      </c>
      <c r="AC2246" s="167">
        <f>AB2246-'Assumptions (Petroleum)'!AB44+AB2253</f>
        <v>1056.5</v>
      </c>
      <c r="AD2246" s="167">
        <f>AC2246-'Assumptions (Petroleum)'!AC44+AC2253</f>
        <v>1056.5</v>
      </c>
      <c r="AE2246" s="167">
        <f>AD2246-'Assumptions (Petroleum)'!AD44+AD2253</f>
        <v>1056.5</v>
      </c>
      <c r="AF2246" s="167">
        <f>AE2246-'Assumptions (Petroleum)'!AE44+AE2253</f>
        <v>1056.5</v>
      </c>
      <c r="AG2246" s="167">
        <f>AF2246-'Assumptions (Petroleum)'!AF44+AF2253</f>
        <v>1056.5</v>
      </c>
      <c r="AH2246" s="167">
        <f>AG2246-'Assumptions (Petroleum)'!AG44+AG2253</f>
        <v>1056.5</v>
      </c>
      <c r="AI2246" s="167">
        <f>AH2246-'Assumptions (Petroleum)'!AH44+AH2253</f>
        <v>1056.5</v>
      </c>
      <c r="AJ2246" s="167">
        <f>AI2246-'Assumptions (Petroleum)'!AI44+AI2253</f>
        <v>1056.5</v>
      </c>
      <c r="AK2246" s="167">
        <f>AJ2246-'Assumptions (Petroleum)'!AJ44+AJ2253</f>
        <v>1056.5</v>
      </c>
      <c r="AL2246" s="167">
        <f>AK2246-'Assumptions (Petroleum)'!AK44+AK2253</f>
        <v>1056.5</v>
      </c>
      <c r="AM2246" s="167">
        <f>AL2246-'Assumptions (Petroleum)'!AL44+AL2253</f>
        <v>1056.5</v>
      </c>
      <c r="AN2246" s="167">
        <f>AM2246-'Assumptions (Petroleum)'!AM44+AM2253</f>
        <v>1056.5</v>
      </c>
      <c r="AO2246" s="167">
        <f>AN2246-'Assumptions (Petroleum)'!AN44+AN2253</f>
        <v>1056.5</v>
      </c>
      <c r="AP2246" s="167">
        <f>AO2246-'Assumptions (Petroleum)'!AO44+AO2253</f>
        <v>1056.5</v>
      </c>
      <c r="AQ2246" s="167">
        <f>AP2246-'Assumptions (Petroleum)'!AP44+AP2253</f>
        <v>1056.5</v>
      </c>
      <c r="AR2246" s="167">
        <f>AQ2246-'Assumptions (Petroleum)'!AQ44+AQ2253</f>
        <v>1056.5</v>
      </c>
      <c r="AS2246" s="167">
        <f>AR2246-'Assumptions (Petroleum)'!AR44+AR2253</f>
        <v>1056.5</v>
      </c>
      <c r="AT2246" s="167">
        <f>AS2246-'Assumptions (Petroleum)'!AS44+AS2253</f>
        <v>1056.5</v>
      </c>
      <c r="AU2246" s="167">
        <f>AT2246-'Assumptions (Petroleum)'!AT44+AT2253</f>
        <v>1056.5</v>
      </c>
      <c r="AV2246" s="167">
        <f>AU2246-'Assumptions (Petroleum)'!AU44+AU2253</f>
        <v>1056.5</v>
      </c>
      <c r="AW2246" s="167">
        <f>AV2246-'Assumptions (Petroleum)'!AV44+AV2253</f>
        <v>1056.5</v>
      </c>
      <c r="AX2246" s="167">
        <f>AW2246-'Assumptions (Petroleum)'!AW44+AW2253</f>
        <v>1056.5</v>
      </c>
      <c r="AY2246" s="167">
        <f>AX2246-'Assumptions (Petroleum)'!AX44+AX2253</f>
        <v>1056.5</v>
      </c>
      <c r="AZ2246" s="167">
        <f>AY2246-'Assumptions (Petroleum)'!AY44+AY2253</f>
        <v>1056.5</v>
      </c>
      <c r="BA2246" s="167">
        <f>AZ2246-'Assumptions (Petroleum)'!AZ44+AZ2253</f>
        <v>1056.5</v>
      </c>
    </row>
    <row r="2247" ht="15.75" customHeight="1">
      <c r="A2247" s="325" t="s">
        <v>350</v>
      </c>
      <c r="B2247" s="24" t="s">
        <v>149</v>
      </c>
      <c r="C2247" s="171">
        <v>278.4</v>
      </c>
      <c r="D2247" s="171">
        <v>278.4</v>
      </c>
      <c r="E2247" s="171">
        <v>274.3</v>
      </c>
      <c r="F2247" s="171">
        <v>274.3</v>
      </c>
      <c r="G2247" s="171">
        <v>274.3</v>
      </c>
      <c r="H2247" s="171">
        <v>274.3</v>
      </c>
      <c r="I2247" s="171">
        <v>274.3</v>
      </c>
      <c r="J2247" s="171">
        <v>334.3</v>
      </c>
      <c r="K2247" s="171">
        <v>334.3</v>
      </c>
      <c r="L2247" s="171">
        <v>375.3</v>
      </c>
      <c r="M2247" s="171">
        <v>1065.1</v>
      </c>
      <c r="N2247" s="171">
        <v>1065.1</v>
      </c>
      <c r="O2247" s="171">
        <v>1060.3</v>
      </c>
      <c r="P2247" s="171">
        <v>1054.5</v>
      </c>
      <c r="Q2247" s="171">
        <v>1056.5</v>
      </c>
      <c r="R2247" s="171">
        <v>1056.5</v>
      </c>
      <c r="S2247" s="171">
        <v>1056.5</v>
      </c>
      <c r="T2247" s="171">
        <v>1056.5</v>
      </c>
      <c r="U2247" s="171">
        <v>1056.5</v>
      </c>
      <c r="V2247" s="319">
        <f t="shared" ref="V2247:W2247" si="77">U2247+V2253</f>
        <v>1056.5</v>
      </c>
      <c r="W2247" s="153">
        <f t="shared" si="77"/>
        <v>1056.5</v>
      </c>
      <c r="X2247" s="154">
        <f t="shared" ref="X2247:AZ2247" si="78">W2247+($BA$2247-$W$2247)/($BA$2-$W$2)</f>
        <v>1021.283333</v>
      </c>
      <c r="Y2247" s="154">
        <f t="shared" si="78"/>
        <v>986.0666667</v>
      </c>
      <c r="Z2247" s="154">
        <f t="shared" si="78"/>
        <v>950.85</v>
      </c>
      <c r="AA2247" s="154">
        <f t="shared" si="78"/>
        <v>915.6333333</v>
      </c>
      <c r="AB2247" s="154">
        <f t="shared" si="78"/>
        <v>880.4166667</v>
      </c>
      <c r="AC2247" s="154">
        <f t="shared" si="78"/>
        <v>845.2</v>
      </c>
      <c r="AD2247" s="154">
        <f t="shared" si="78"/>
        <v>809.9833333</v>
      </c>
      <c r="AE2247" s="154">
        <f t="shared" si="78"/>
        <v>774.7666667</v>
      </c>
      <c r="AF2247" s="154">
        <f t="shared" si="78"/>
        <v>739.55</v>
      </c>
      <c r="AG2247" s="154">
        <f t="shared" si="78"/>
        <v>704.3333333</v>
      </c>
      <c r="AH2247" s="154">
        <f t="shared" si="78"/>
        <v>669.1166667</v>
      </c>
      <c r="AI2247" s="154">
        <f t="shared" si="78"/>
        <v>633.9</v>
      </c>
      <c r="AJ2247" s="154">
        <f t="shared" si="78"/>
        <v>598.6833333</v>
      </c>
      <c r="AK2247" s="154">
        <f t="shared" si="78"/>
        <v>563.4666667</v>
      </c>
      <c r="AL2247" s="154">
        <f t="shared" si="78"/>
        <v>528.25</v>
      </c>
      <c r="AM2247" s="154">
        <f t="shared" si="78"/>
        <v>493.0333333</v>
      </c>
      <c r="AN2247" s="154">
        <f t="shared" si="78"/>
        <v>457.8166667</v>
      </c>
      <c r="AO2247" s="154">
        <f t="shared" si="78"/>
        <v>422.6</v>
      </c>
      <c r="AP2247" s="154">
        <f t="shared" si="78"/>
        <v>387.3833333</v>
      </c>
      <c r="AQ2247" s="154">
        <f t="shared" si="78"/>
        <v>352.1666667</v>
      </c>
      <c r="AR2247" s="154">
        <f t="shared" si="78"/>
        <v>316.95</v>
      </c>
      <c r="AS2247" s="154">
        <f t="shared" si="78"/>
        <v>281.7333333</v>
      </c>
      <c r="AT2247" s="154">
        <f t="shared" si="78"/>
        <v>246.5166667</v>
      </c>
      <c r="AU2247" s="154">
        <f t="shared" si="78"/>
        <v>211.3</v>
      </c>
      <c r="AV2247" s="154">
        <f t="shared" si="78"/>
        <v>176.0833333</v>
      </c>
      <c r="AW2247" s="154">
        <f t="shared" si="78"/>
        <v>140.8666667</v>
      </c>
      <c r="AX2247" s="154">
        <f t="shared" si="78"/>
        <v>105.65</v>
      </c>
      <c r="AY2247" s="154">
        <f t="shared" si="78"/>
        <v>70.43333333</v>
      </c>
      <c r="AZ2247" s="154">
        <f t="shared" si="78"/>
        <v>35.21666667</v>
      </c>
      <c r="BA2247" s="155">
        <f>Inputs!$H$13</f>
        <v>0</v>
      </c>
    </row>
    <row r="2248" ht="15.75" customHeight="1">
      <c r="A2248" s="326" t="s">
        <v>28</v>
      </c>
      <c r="B2248" s="38" t="s">
        <v>150</v>
      </c>
      <c r="C2248" s="156">
        <v>2.298088</v>
      </c>
      <c r="D2248" s="156">
        <v>4.329332</v>
      </c>
      <c r="E2248" s="156">
        <v>2.024242</v>
      </c>
      <c r="F2248" s="156">
        <v>3.226854</v>
      </c>
      <c r="G2248" s="156">
        <v>4.442256</v>
      </c>
      <c r="H2248" s="156">
        <v>3.749185</v>
      </c>
      <c r="I2248" s="156">
        <v>2.032839</v>
      </c>
      <c r="J2248" s="156">
        <v>2.344786</v>
      </c>
      <c r="K2248" s="156">
        <v>2.368638</v>
      </c>
      <c r="L2248" s="156">
        <v>1.946179</v>
      </c>
      <c r="M2248" s="156">
        <v>3.326023</v>
      </c>
      <c r="N2248" s="156">
        <v>4.763351</v>
      </c>
      <c r="O2248" s="156">
        <v>3.062408</v>
      </c>
      <c r="P2248" s="156">
        <v>4.986885</v>
      </c>
      <c r="Q2248" s="156">
        <v>5.260348</v>
      </c>
      <c r="R2248" s="156">
        <v>4.303529</v>
      </c>
      <c r="S2248" s="156">
        <v>4.861588</v>
      </c>
      <c r="T2248" s="156">
        <v>4.618732</v>
      </c>
      <c r="U2248" s="156">
        <v>4.413311</v>
      </c>
      <c r="V2248" s="157">
        <f t="shared" ref="V2248:W2248" si="79">U2248</f>
        <v>4.413311</v>
      </c>
      <c r="W2248" s="157">
        <f t="shared" si="79"/>
        <v>4.413311</v>
      </c>
      <c r="X2248" s="154">
        <f t="shared" ref="X2248:AZ2248" si="80">W2248+($BA$2248-$W$2248)/($BA$2-$W$2)</f>
        <v>4.266200633</v>
      </c>
      <c r="Y2248" s="154">
        <f t="shared" si="80"/>
        <v>4.119090267</v>
      </c>
      <c r="Z2248" s="154">
        <f t="shared" si="80"/>
        <v>3.9719799</v>
      </c>
      <c r="AA2248" s="154">
        <f t="shared" si="80"/>
        <v>3.824869533</v>
      </c>
      <c r="AB2248" s="154">
        <f t="shared" si="80"/>
        <v>3.677759167</v>
      </c>
      <c r="AC2248" s="154">
        <f t="shared" si="80"/>
        <v>3.5306488</v>
      </c>
      <c r="AD2248" s="154">
        <f t="shared" si="80"/>
        <v>3.383538433</v>
      </c>
      <c r="AE2248" s="154">
        <f t="shared" si="80"/>
        <v>3.236428067</v>
      </c>
      <c r="AF2248" s="154">
        <f t="shared" si="80"/>
        <v>3.0893177</v>
      </c>
      <c r="AG2248" s="154">
        <f t="shared" si="80"/>
        <v>2.942207333</v>
      </c>
      <c r="AH2248" s="154">
        <f t="shared" si="80"/>
        <v>2.795096967</v>
      </c>
      <c r="AI2248" s="154">
        <f t="shared" si="80"/>
        <v>2.6479866</v>
      </c>
      <c r="AJ2248" s="154">
        <f t="shared" si="80"/>
        <v>2.500876233</v>
      </c>
      <c r="AK2248" s="154">
        <f t="shared" si="80"/>
        <v>2.353765867</v>
      </c>
      <c r="AL2248" s="154">
        <f t="shared" si="80"/>
        <v>2.2066555</v>
      </c>
      <c r="AM2248" s="154">
        <f t="shared" si="80"/>
        <v>2.059545133</v>
      </c>
      <c r="AN2248" s="154">
        <f t="shared" si="80"/>
        <v>1.912434767</v>
      </c>
      <c r="AO2248" s="154">
        <f t="shared" si="80"/>
        <v>1.7653244</v>
      </c>
      <c r="AP2248" s="154">
        <f t="shared" si="80"/>
        <v>1.618214033</v>
      </c>
      <c r="AQ2248" s="154">
        <f t="shared" si="80"/>
        <v>1.471103667</v>
      </c>
      <c r="AR2248" s="154">
        <f t="shared" si="80"/>
        <v>1.3239933</v>
      </c>
      <c r="AS2248" s="154">
        <f t="shared" si="80"/>
        <v>1.176882933</v>
      </c>
      <c r="AT2248" s="154">
        <f t="shared" si="80"/>
        <v>1.029772567</v>
      </c>
      <c r="AU2248" s="154">
        <f t="shared" si="80"/>
        <v>0.8826622</v>
      </c>
      <c r="AV2248" s="154">
        <f t="shared" si="80"/>
        <v>0.7355518333</v>
      </c>
      <c r="AW2248" s="154">
        <f t="shared" si="80"/>
        <v>0.5884414667</v>
      </c>
      <c r="AX2248" s="154">
        <f t="shared" si="80"/>
        <v>0.4413311</v>
      </c>
      <c r="AY2248" s="154">
        <f t="shared" si="80"/>
        <v>0.2942207333</v>
      </c>
      <c r="AZ2248" s="154">
        <f t="shared" si="80"/>
        <v>0.1471103667</v>
      </c>
      <c r="BA2248" s="243">
        <f>Inputs!$I$13</f>
        <v>0</v>
      </c>
    </row>
    <row r="2249" ht="15.75" customHeight="1">
      <c r="A2249" s="325" t="s">
        <v>34</v>
      </c>
      <c r="B2249" s="150" t="s">
        <v>351</v>
      </c>
      <c r="C2249" s="327">
        <f>C2248*'Assumptions (Petroleum)'!B22/10^3</f>
        <v>0.1530791343</v>
      </c>
      <c r="D2249" s="327">
        <f>D2248*'Assumptions (Petroleum)'!C22/10^3</f>
        <v>0.2947088311</v>
      </c>
      <c r="E2249" s="327">
        <f>E2248*'Assumptions (Petroleum)'!D22/10^3</f>
        <v>0.1286673185</v>
      </c>
      <c r="F2249" s="327">
        <f>F2248*'Assumptions (Petroleum)'!E22/10^3</f>
        <v>0.2539845996</v>
      </c>
      <c r="G2249" s="327">
        <f>G2248*'Assumptions (Petroleum)'!F22/10^3</f>
        <v>0.5187321047</v>
      </c>
      <c r="H2249" s="327">
        <f>H2248*'Assumptions (Petroleum)'!G22/10^3</f>
        <v>0.6146946283</v>
      </c>
      <c r="I2249" s="327">
        <f>I2248*'Assumptions (Petroleum)'!H22/10^3</f>
        <v>0.3986327642</v>
      </c>
      <c r="J2249" s="327">
        <f>J2248*'Assumptions (Petroleum)'!I22/10^3</f>
        <v>0.5092946901</v>
      </c>
      <c r="K2249" s="327">
        <f>K2248*'Assumptions (Petroleum)'!J22/10^3</f>
        <v>0.6788656842</v>
      </c>
      <c r="L2249" s="327">
        <f>L2248*'Assumptions (Petroleum)'!K22/10^3</f>
        <v>0.3286120812</v>
      </c>
      <c r="M2249" s="327">
        <f>M2248*'Assumptions (Petroleum)'!L22/10^3</f>
        <v>0.7367160655</v>
      </c>
      <c r="N2249" s="327">
        <f>N2248*'Assumptions (Petroleum)'!M22/10^3</f>
        <v>1.489038539</v>
      </c>
      <c r="O2249" s="327">
        <f>O2248*'Assumptions (Petroleum)'!N22/10^3</f>
        <v>0.9935864599</v>
      </c>
      <c r="P2249" s="327">
        <f>P2248*'Assumptions (Petroleum)'!O22/10^3</f>
        <v>1.594970536</v>
      </c>
      <c r="Q2249" s="327">
        <f>Q2248*'Assumptions (Petroleum)'!P22/10^3</f>
        <v>1.583765929</v>
      </c>
      <c r="R2249" s="327">
        <f>R2248*'Assumptions (Petroleum)'!Q22/10^3</f>
        <v>0.7792980052</v>
      </c>
      <c r="S2249" s="327">
        <f>S2248*'Assumptions (Petroleum)'!R22/10^3</f>
        <v>0.7465939919</v>
      </c>
      <c r="T2249" s="327">
        <f>T2248*'Assumptions (Petroleum)'!S22/10^3</f>
        <v>0.8932757162</v>
      </c>
      <c r="U2249" s="327">
        <f>U2248*'Assumptions (Petroleum)'!T22/10^3</f>
        <v>1.040411588</v>
      </c>
      <c r="V2249" s="327">
        <f>V2248*'Assumptions (Petroleum)'!U22/10^3</f>
        <v>1.079786451</v>
      </c>
      <c r="W2249" s="327">
        <f>W2248*'Assumptions (Petroleum)'!V22/10^3</f>
        <v>1.077998602</v>
      </c>
      <c r="X2249" s="327">
        <f>X2248*'Assumptions (Petroleum)'!W22/10^3</f>
        <v>1.025496244</v>
      </c>
      <c r="Y2249" s="327">
        <f>Y2248*'Assumptions (Petroleum)'!X22/10^3</f>
        <v>0.9636953292</v>
      </c>
      <c r="Z2249" s="327">
        <f>Z2248*'Assumptions (Petroleum)'!Y22/10^3</f>
        <v>0.9237565005</v>
      </c>
      <c r="AA2249" s="327">
        <f>AA2248*'Assumptions (Petroleum)'!Z22/10^3</f>
        <v>0.8991577885</v>
      </c>
      <c r="AB2249" s="327">
        <f>AB2248*'Assumptions (Petroleum)'!AA22/10^3</f>
        <v>0.8970622514</v>
      </c>
      <c r="AC2249" s="327">
        <f>AC2248*'Assumptions (Petroleum)'!AB22/10^3</f>
        <v>0.8954527442</v>
      </c>
      <c r="AD2249" s="327">
        <f>AD2248*'Assumptions (Petroleum)'!AC22/10^3</f>
        <v>0.9013435849</v>
      </c>
      <c r="AE2249" s="327">
        <f>AE2248*'Assumptions (Petroleum)'!AD22/10^3</f>
        <v>0.8823039371</v>
      </c>
      <c r="AF2249" s="327">
        <f>AF2248*'Assumptions (Petroleum)'!AE22/10^3</f>
        <v>0.8796903832</v>
      </c>
      <c r="AG2249" s="327">
        <f>AG2248*'Assumptions (Petroleum)'!AF22/10^3</f>
        <v>0.8588640242</v>
      </c>
      <c r="AH2249" s="327">
        <f>AH2248*'Assumptions (Petroleum)'!AG22/10^3</f>
        <v>0.8345047511</v>
      </c>
      <c r="AI2249" s="327">
        <f>AI2248*'Assumptions (Petroleum)'!AH22/10^3</f>
        <v>0.8155715854</v>
      </c>
      <c r="AJ2249" s="327">
        <f>AJ2248*'Assumptions (Petroleum)'!AI22/10^3</f>
        <v>0.7969780878</v>
      </c>
      <c r="AK2249" s="327">
        <f>AK2248*'Assumptions (Petroleum)'!AJ22/10^3</f>
        <v>0.7657502885</v>
      </c>
      <c r="AL2249" s="327">
        <f>AL2248*'Assumptions (Petroleum)'!AK22/10^3</f>
        <v>0.7393678544</v>
      </c>
      <c r="AM2249" s="327">
        <f>AM2248*'Assumptions (Petroleum)'!AL22/10^3</f>
        <v>0.7149765034</v>
      </c>
      <c r="AN2249" s="327">
        <f>AN2248*'Assumptions (Petroleum)'!AM22/10^3</f>
        <v>0.674810466</v>
      </c>
      <c r="AO2249" s="327">
        <f>AO2248*'Assumptions (Petroleum)'!AN22/10^3</f>
        <v>0.6380834603</v>
      </c>
      <c r="AP2249" s="327">
        <f>AP2248*'Assumptions (Petroleum)'!AO22/10^3</f>
        <v>0.6009534475</v>
      </c>
      <c r="AQ2249" s="327">
        <f>AQ2248*'Assumptions (Petroleum)'!AP22/10^3</f>
        <v>0.5612731166</v>
      </c>
      <c r="AR2249" s="327">
        <f>AR2248*'Assumptions (Petroleum)'!AQ22/10^3</f>
        <v>0.5167516402</v>
      </c>
      <c r="AS2249" s="327">
        <f>AS2248*'Assumptions (Petroleum)'!AR22/10^3</f>
        <v>0.4728579103</v>
      </c>
      <c r="AT2249" s="327">
        <f>AT2248*'Assumptions (Petroleum)'!AS22/10^3</f>
        <v>0.4225302788</v>
      </c>
      <c r="AU2249" s="327">
        <f>AU2248*'Assumptions (Petroleum)'!AT22/10^3</f>
        <v>0.368925111</v>
      </c>
      <c r="AV2249" s="327">
        <f>AV2248*'Assumptions (Petroleum)'!AU22/10^3</f>
        <v>0.3143549353</v>
      </c>
      <c r="AW2249" s="327">
        <f>AW2248*'Assumptions (Petroleum)'!AV22/10^3</f>
        <v>0.256497284</v>
      </c>
      <c r="AX2249" s="327">
        <f>AX2248*'Assumptions (Petroleum)'!AW22/10^3</f>
        <v>0.1963717341</v>
      </c>
      <c r="AY2249" s="327">
        <f>AY2248*'Assumptions (Petroleum)'!AX22/10^3</f>
        <v>0.1338582672</v>
      </c>
      <c r="AZ2249" s="327">
        <f>AZ2248*'Assumptions (Petroleum)'!AY22/10^3</f>
        <v>0.0680645491</v>
      </c>
      <c r="BA2249" s="327">
        <f>BA2248*'Assumptions (Petroleum)'!AZ22/10^3</f>
        <v>0</v>
      </c>
    </row>
    <row r="2250" ht="15.75" customHeight="1">
      <c r="A2250" s="326" t="s">
        <v>31</v>
      </c>
      <c r="B2250" s="159" t="s">
        <v>351</v>
      </c>
      <c r="C2250" s="219">
        <f>'Assumptions (Petroleum)'!B17*Model!C2247/10^9+'Assumptions (Petroleum)'!B18*Model!C2248/10^3</f>
        <v>0.007722006584</v>
      </c>
      <c r="D2250" s="219">
        <f>'Assumptions (Petroleum)'!C17*Model!D2247/10^9+'Assumptions (Petroleum)'!C18*Model!D2248/10^3</f>
        <v>0.01290653657</v>
      </c>
      <c r="E2250" s="219">
        <f>'Assumptions (Petroleum)'!D17*Model!E2247/10^9+'Assumptions (Petroleum)'!D18*Model!E2248/10^3</f>
        <v>0.00729191743</v>
      </c>
      <c r="F2250" s="219">
        <f>'Assumptions (Petroleum)'!E17*Model!F2247/10^9+'Assumptions (Petroleum)'!E18*Model!F2248/10^3</f>
        <v>0.01052664122</v>
      </c>
      <c r="G2250" s="219">
        <f>'Assumptions (Petroleum)'!F17*Model!G2247/10^9+'Assumptions (Petroleum)'!F18*Model!G2248/10^3</f>
        <v>0.01391455606</v>
      </c>
      <c r="H2250" s="219">
        <f>'Assumptions (Petroleum)'!G17*Model!H2247/10^9+'Assumptions (Petroleum)'!G18*Model!H2248/10^3</f>
        <v>0.01232459333</v>
      </c>
      <c r="I2250" s="219">
        <f>'Assumptions (Petroleum)'!H17*Model!I2247/10^9+'Assumptions (Petroleum)'!H18*Model!I2248/10^3</f>
        <v>0.007882252537</v>
      </c>
      <c r="J2250" s="219">
        <f>'Assumptions (Petroleum)'!I17*Model!J2247/10^9+'Assumptions (Petroleum)'!I18*Model!J2248/10^3</f>
        <v>0.009419579087</v>
      </c>
      <c r="K2250" s="219">
        <f>'Assumptions (Petroleum)'!J17*Model!K2247/10^9+'Assumptions (Petroleum)'!J18*Model!K2248/10^3</f>
        <v>0.009665004359</v>
      </c>
      <c r="L2250" s="219">
        <f>'Assumptions (Petroleum)'!K17*Model!L2247/10^9+'Assumptions (Petroleum)'!K18*Model!L2248/10^3</f>
        <v>0.009001148305</v>
      </c>
      <c r="M2250" s="219">
        <f>'Assumptions (Petroleum)'!L17*Model!M2247/10^9+'Assumptions (Petroleum)'!L18*Model!M2248/10^3</f>
        <v>0.01957747939</v>
      </c>
      <c r="N2250" s="219">
        <f>'Assumptions (Petroleum)'!M17*Model!N2247/10^9+'Assumptions (Petroleum)'!M18*Model!N2248/10^3</f>
        <v>0.02424667542</v>
      </c>
      <c r="O2250" s="219">
        <f>'Assumptions (Petroleum)'!N17*Model!O2247/10^9+'Assumptions (Petroleum)'!N18*Model!O2248/10^3</f>
        <v>0.01947494378</v>
      </c>
      <c r="P2250" s="219">
        <f>'Assumptions (Petroleum)'!O17*Model!P2247/10^9+'Assumptions (Petroleum)'!O18*Model!P2248/10^3</f>
        <v>0.02576240608</v>
      </c>
      <c r="Q2250" s="219">
        <f>'Assumptions (Petroleum)'!P17*Model!Q2247/10^9+'Assumptions (Petroleum)'!P18*Model!Q2248/10^3</f>
        <v>0.02713424794</v>
      </c>
      <c r="R2250" s="219">
        <f>'Assumptions (Petroleum)'!Q17*Model!R2247/10^9+'Assumptions (Petroleum)'!Q18*Model!R2248/10^3</f>
        <v>0.02456240934</v>
      </c>
      <c r="S2250" s="219">
        <f>'Assumptions (Petroleum)'!R17*Model!S2247/10^9+'Assumptions (Petroleum)'!R18*Model!S2248/10^3</f>
        <v>0.02685951628</v>
      </c>
      <c r="T2250" s="219">
        <f>'Assumptions (Petroleum)'!S17*Model!T2247/10^9+'Assumptions (Petroleum)'!S18*Model!T2248/10^3</f>
        <v>0.02655424176</v>
      </c>
      <c r="U2250" s="219">
        <f>'Assumptions (Petroleum)'!T17*Model!U2247/10^9+'Assumptions (Petroleum)'!T18*Model!U2248/10^3</f>
        <v>0.02635549334</v>
      </c>
      <c r="V2250" s="219">
        <f>'Assumptions (Petroleum)'!U17*Model!V2247/10^9+'Assumptions (Petroleum)'!U18*Model!V2248/10^3</f>
        <v>0.02685346029</v>
      </c>
      <c r="W2250" s="219">
        <f>'Assumptions (Petroleum)'!V17*Model!W2247/10^9+'Assumptions (Petroleum)'!V18*Model!W2248/10^3</f>
        <v>0.02736083594</v>
      </c>
      <c r="X2250" s="219">
        <f>'Assumptions (Petroleum)'!W17*Model!X2247/10^9+'Assumptions (Petroleum)'!W18*Model!X2248/10^3</f>
        <v>0.02694853813</v>
      </c>
      <c r="Y2250" s="219">
        <f>'Assumptions (Petroleum)'!X17*Model!Y2247/10^9+'Assumptions (Petroleum)'!X18*Model!Y2248/10^3</f>
        <v>0.02651089262</v>
      </c>
      <c r="Z2250" s="219">
        <f>'Assumptions (Petroleum)'!Y17*Model!Z2247/10^9+'Assumptions (Petroleum)'!Y18*Model!Z2248/10^3</f>
        <v>0.02604708873</v>
      </c>
      <c r="AA2250" s="219">
        <f>'Assumptions (Petroleum)'!Z17*Model!AA2247/10^9+'Assumptions (Petroleum)'!Z18*Model!AA2248/10^3</f>
        <v>0.02555629421</v>
      </c>
      <c r="AB2250" s="219">
        <f>'Assumptions (Petroleum)'!AA17*Model!AB2247/10^9+'Assumptions (Petroleum)'!AA18*Model!AB2248/10^3</f>
        <v>0.02503765471</v>
      </c>
      <c r="AC2250" s="219">
        <f>'Assumptions (Petroleum)'!AB17*Model!AC2247/10^9+'Assumptions (Petroleum)'!AB18*Model!AC2248/10^3</f>
        <v>0.02449029322</v>
      </c>
      <c r="AD2250" s="219">
        <f>'Assumptions (Petroleum)'!AC17*Model!AD2247/10^9+'Assumptions (Petroleum)'!AC18*Model!AD2248/10^3</f>
        <v>0.02391330952</v>
      </c>
      <c r="AE2250" s="219">
        <f>'Assumptions (Petroleum)'!AD17*Model!AE2247/10^9+'Assumptions (Petroleum)'!AD18*Model!AE2248/10^3</f>
        <v>0.02330577965</v>
      </c>
      <c r="AF2250" s="219">
        <f>'Assumptions (Petroleum)'!AE17*Model!AF2247/10^9+'Assumptions (Petroleum)'!AE18*Model!AF2248/10^3</f>
        <v>0.02266675528</v>
      </c>
      <c r="AG2250" s="219">
        <f>'Assumptions (Petroleum)'!AF17*Model!AG2247/10^9+'Assumptions (Petroleum)'!AF18*Model!AG2248/10^3</f>
        <v>0.02199526318</v>
      </c>
      <c r="AH2250" s="219">
        <f>'Assumptions (Petroleum)'!AG17*Model!AH2247/10^9+'Assumptions (Petroleum)'!AG18*Model!AH2248/10^3</f>
        <v>0.02129030456</v>
      </c>
      <c r="AI2250" s="219">
        <f>'Assumptions (Petroleum)'!AH17*Model!AI2247/10^9+'Assumptions (Petroleum)'!AH18*Model!AI2248/10^3</f>
        <v>0.02055085449</v>
      </c>
      <c r="AJ2250" s="219">
        <f>'Assumptions (Petroleum)'!AI17*Model!AJ2247/10^9+'Assumptions (Petroleum)'!AI18*Model!AJ2248/10^3</f>
        <v>0.01977586125</v>
      </c>
      <c r="AK2250" s="219">
        <f>'Assumptions (Petroleum)'!AJ17*Model!AK2247/10^9+'Assumptions (Petroleum)'!AJ18*Model!AK2248/10^3</f>
        <v>0.01896424571</v>
      </c>
      <c r="AL2250" s="219">
        <f>'Assumptions (Petroleum)'!AK17*Model!AL2247/10^9+'Assumptions (Petroleum)'!AK18*Model!AL2248/10^3</f>
        <v>0.01811490063</v>
      </c>
      <c r="AM2250" s="219">
        <f>'Assumptions (Petroleum)'!AL17*Model!AM2247/10^9+'Assumptions (Petroleum)'!AL18*Model!AM2248/10^3</f>
        <v>0.01722669001</v>
      </c>
      <c r="AN2250" s="219">
        <f>'Assumptions (Petroleum)'!AM17*Model!AN2247/10^9+'Assumptions (Petroleum)'!AM18*Model!AN2248/10^3</f>
        <v>0.01629844838</v>
      </c>
      <c r="AO2250" s="219">
        <f>'Assumptions (Petroleum)'!AN17*Model!AO2247/10^9+'Assumptions (Petroleum)'!AN18*Model!AO2248/10^3</f>
        <v>0.01532898012</v>
      </c>
      <c r="AP2250" s="219">
        <f>'Assumptions (Petroleum)'!AO17*Model!AP2247/10^9+'Assumptions (Petroleum)'!AO18*Model!AP2248/10^3</f>
        <v>0.01431705872</v>
      </c>
      <c r="AQ2250" s="219">
        <f>'Assumptions (Petroleum)'!AP17*Model!AQ2247/10^9+'Assumptions (Petroleum)'!AP18*Model!AQ2248/10^3</f>
        <v>0.01326142602</v>
      </c>
      <c r="AR2250" s="219">
        <f>'Assumptions (Petroleum)'!AQ17*Model!AR2247/10^9+'Assumptions (Petroleum)'!AQ18*Model!AR2248/10^3</f>
        <v>0.0121607915</v>
      </c>
      <c r="AS2250" s="219">
        <f>'Assumptions (Petroleum)'!AR17*Model!AS2247/10^9+'Assumptions (Petroleum)'!AR18*Model!AS2248/10^3</f>
        <v>0.01101383145</v>
      </c>
      <c r="AT2250" s="219">
        <f>'Assumptions (Petroleum)'!AS17*Model!AT2247/10^9+'Assumptions (Petroleum)'!AS18*Model!AT2248/10^3</f>
        <v>0.00981918822</v>
      </c>
      <c r="AU2250" s="219">
        <f>'Assumptions (Petroleum)'!AT17*Model!AU2247/10^9+'Assumptions (Petroleum)'!AT18*Model!AU2248/10^3</f>
        <v>0.008575469394</v>
      </c>
      <c r="AV2250" s="219">
        <f>'Assumptions (Petroleum)'!AU17*Model!AV2247/10^9+'Assumptions (Petroleum)'!AU18*Model!AV2248/10^3</f>
        <v>0.007281246957</v>
      </c>
      <c r="AW2250" s="219">
        <f>'Assumptions (Petroleum)'!AV17*Model!AW2247/10^9+'Assumptions (Petroleum)'!AV18*Model!AW2248/10^3</f>
        <v>0.005935056452</v>
      </c>
      <c r="AX2250" s="219">
        <f>'Assumptions (Petroleum)'!AW17*Model!AX2247/10^9+'Assumptions (Petroleum)'!AW18*Model!AX2248/10^3</f>
        <v>0.004535396113</v>
      </c>
      <c r="AY2250" s="219">
        <f>'Assumptions (Petroleum)'!AX17*Model!AY2247/10^9+'Assumptions (Petroleum)'!AX18*Model!AY2248/10^3</f>
        <v>0.003080725976</v>
      </c>
      <c r="AZ2250" s="219">
        <f>'Assumptions (Petroleum)'!AY17*Model!AZ2247/10^9+'Assumptions (Petroleum)'!AY18*Model!AZ2248/10^3</f>
        <v>0.001569466972</v>
      </c>
      <c r="BA2250" s="219">
        <f>'Assumptions (Petroleum)'!AZ17*Model!BA2247/10^9+'Assumptions (Petroleum)'!AZ18*Model!BA2248/10^3</f>
        <v>0</v>
      </c>
    </row>
    <row r="2251" ht="15.75" customHeight="1">
      <c r="A2251" s="326" t="s">
        <v>36</v>
      </c>
      <c r="B2251" s="159" t="s">
        <v>351</v>
      </c>
      <c r="C2251" s="95">
        <f>C2248*'Assumptions (Petroleum)'!B32/10^3</f>
        <v>0.1538261972</v>
      </c>
      <c r="D2251" s="95">
        <f>D2248*'Assumptions (Petroleum)'!C32/10^3</f>
        <v>0.2968306911</v>
      </c>
      <c r="E2251" s="95">
        <f>E2248*'Assumptions (Petroleum)'!D32/10^3</f>
        <v>0.1254779034</v>
      </c>
      <c r="F2251" s="95">
        <f>F2248*'Assumptions (Petroleum)'!E32/10^3</f>
        <v>0.2431431262</v>
      </c>
      <c r="G2251" s="95">
        <f>G2248*'Assumptions (Petroleum)'!F32/10^3</f>
        <v>0.3516831903</v>
      </c>
      <c r="H2251" s="95">
        <f>H2248*'Assumptions (Petroleum)'!G32/10^3</f>
        <v>0.3593702549</v>
      </c>
      <c r="I2251" s="95">
        <f>I2248*'Assumptions (Petroleum)'!H32/10^3</f>
        <v>0.1753073598</v>
      </c>
      <c r="J2251" s="95">
        <f>J2248*'Assumptions (Petroleum)'!I32/10^3</f>
        <v>0.205524479</v>
      </c>
      <c r="K2251" s="95">
        <f>K2248*'Assumptions (Petroleum)'!J32/10^3</f>
        <v>0.2402703752</v>
      </c>
      <c r="L2251" s="95">
        <f>L2248*'Assumptions (Petroleum)'!K32/10^3</f>
        <v>0.1378383223</v>
      </c>
      <c r="M2251" s="95">
        <f>M2248*'Assumptions (Petroleum)'!L32/10^3</f>
        <v>0.2435610057</v>
      </c>
      <c r="N2251" s="95">
        <f>N2248*'Assumptions (Petroleum)'!M32/10^3</f>
        <v>0.3360177352</v>
      </c>
      <c r="O2251" s="95">
        <f>O2248*'Assumptions (Petroleum)'!N32/10^3</f>
        <v>0.1868001507</v>
      </c>
      <c r="P2251" s="95">
        <f>P2248*'Assumptions (Petroleum)'!O32/10^3</f>
        <v>0.337683427</v>
      </c>
      <c r="Q2251" s="95">
        <f>Q2248*'Assumptions (Petroleum)'!P32/10^3</f>
        <v>0.3822342448</v>
      </c>
      <c r="R2251" s="95">
        <f>R2248*'Assumptions (Petroleum)'!Q32/10^3</f>
        <v>0.2576376492</v>
      </c>
      <c r="S2251" s="95">
        <f>S2248*'Assumptions (Petroleum)'!R32/10^3</f>
        <v>0.3114819432</v>
      </c>
      <c r="T2251" s="95">
        <f>T2248*'Assumptions (Petroleum)'!S32/10^3</f>
        <v>0.2888554993</v>
      </c>
      <c r="U2251" s="95">
        <f>U2248*'Assumptions (Petroleum)'!T32/10^3</f>
        <v>0.2833345662</v>
      </c>
      <c r="V2251" s="95">
        <f>V2248*'Assumptions (Petroleum)'!U32/10^3</f>
        <v>0.287262413</v>
      </c>
      <c r="W2251" s="95">
        <f>W2248*'Assumptions (Petroleum)'!V32/10^3</f>
        <v>0.2996341595</v>
      </c>
      <c r="X2251" s="95">
        <f>X2248*'Assumptions (Petroleum)'!W32/10^3</f>
        <v>0.2918432342</v>
      </c>
      <c r="Y2251" s="95">
        <f>Y2248*'Assumptions (Petroleum)'!X32/10^3</f>
        <v>0.284381333</v>
      </c>
      <c r="Z2251" s="95">
        <f>Z2248*'Assumptions (Petroleum)'!Y32/10^3</f>
        <v>0.2786976636</v>
      </c>
      <c r="AA2251" s="95">
        <f>AA2248*'Assumptions (Petroleum)'!Z32/10^3</f>
        <v>0.2734764122</v>
      </c>
      <c r="AB2251" s="95">
        <f>AB2248*'Assumptions (Petroleum)'!AA32/10^3</f>
        <v>0.2703763128</v>
      </c>
      <c r="AC2251" s="95">
        <f>AC2248*'Assumptions (Petroleum)'!AB32/10^3</f>
        <v>0.2637522463</v>
      </c>
      <c r="AD2251" s="95">
        <f>AD2248*'Assumptions (Petroleum)'!AC32/10^3</f>
        <v>0.25772957</v>
      </c>
      <c r="AE2251" s="95">
        <f>AE2248*'Assumptions (Petroleum)'!AD32/10^3</f>
        <v>0.2508538565</v>
      </c>
      <c r="AF2251" s="95">
        <f>AF2248*'Assumptions (Petroleum)'!AE32/10^3</f>
        <v>0.243861564</v>
      </c>
      <c r="AG2251" s="95">
        <f>AG2248*'Assumptions (Petroleum)'!AF32/10^3</f>
        <v>0.2365380524</v>
      </c>
      <c r="AH2251" s="95">
        <f>AH2248*'Assumptions (Petroleum)'!AG32/10^3</f>
        <v>0.2291957711</v>
      </c>
      <c r="AI2251" s="95">
        <f>AI2248*'Assumptions (Petroleum)'!AH32/10^3</f>
        <v>0.2205459051</v>
      </c>
      <c r="AJ2251" s="95">
        <f>AJ2248*'Assumptions (Petroleum)'!AI32/10^3</f>
        <v>0.2114545374</v>
      </c>
      <c r="AK2251" s="95">
        <f>AK2248*'Assumptions (Petroleum)'!AJ32/10^3</f>
        <v>0.2020532876</v>
      </c>
      <c r="AL2251" s="95">
        <f>AL2248*'Assumptions (Petroleum)'!AK32/10^3</f>
        <v>0.1926024087</v>
      </c>
      <c r="AM2251" s="95">
        <f>AM2248*'Assumptions (Petroleum)'!AL32/10^3</f>
        <v>0.1834880888</v>
      </c>
      <c r="AN2251" s="95">
        <f>AN2248*'Assumptions (Petroleum)'!AM32/10^3</f>
        <v>0.1737353467</v>
      </c>
      <c r="AO2251" s="95">
        <f>AO2248*'Assumptions (Petroleum)'!AN32/10^3</f>
        <v>0.1639719274</v>
      </c>
      <c r="AP2251" s="95">
        <f>AP2248*'Assumptions (Petroleum)'!AO32/10^3</f>
        <v>0.1536662195</v>
      </c>
      <c r="AQ2251" s="95">
        <f>AQ2248*'Assumptions (Petroleum)'!AP32/10^3</f>
        <v>0.1425470766</v>
      </c>
      <c r="AR2251" s="95">
        <f>AR2248*'Assumptions (Petroleum)'!AQ32/10^3</f>
        <v>0.1308011642</v>
      </c>
      <c r="AS2251" s="95">
        <f>AS2248*'Assumptions (Petroleum)'!AR32/10^3</f>
        <v>0.1184825952</v>
      </c>
      <c r="AT2251" s="95">
        <f>AT2248*'Assumptions (Petroleum)'!AS32/10^3</f>
        <v>0.1057265538</v>
      </c>
      <c r="AU2251" s="95">
        <f>AU2248*'Assumptions (Petroleum)'!AT32/10^3</f>
        <v>0.09250135681</v>
      </c>
      <c r="AV2251" s="95">
        <f>AV2248*'Assumptions (Petroleum)'!AU32/10^3</f>
        <v>0.0786901663</v>
      </c>
      <c r="AW2251" s="95">
        <f>AW2248*'Assumptions (Petroleum)'!AV32/10^3</f>
        <v>0.0641279862</v>
      </c>
      <c r="AX2251" s="95">
        <f>AX2248*'Assumptions (Petroleum)'!AW32/10^3</f>
        <v>0.04915308356</v>
      </c>
      <c r="AY2251" s="95">
        <f>AY2248*'Assumptions (Petroleum)'!AX32/10^3</f>
        <v>0.03394992741</v>
      </c>
      <c r="AZ2251" s="95">
        <f>AZ2248*'Assumptions (Petroleum)'!AY32/10^3</f>
        <v>0.01742713537</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0.0</v>
      </c>
      <c r="E2253" s="319">
        <v>0.0</v>
      </c>
      <c r="F2253" s="319">
        <v>0.0</v>
      </c>
      <c r="G2253" s="319">
        <v>0.0</v>
      </c>
      <c r="H2253" s="319">
        <v>0.0</v>
      </c>
      <c r="I2253" s="319">
        <v>0.0</v>
      </c>
      <c r="J2253" s="319">
        <v>60.0</v>
      </c>
      <c r="K2253" s="319">
        <v>0.0</v>
      </c>
      <c r="L2253" s="319">
        <v>41.0</v>
      </c>
      <c r="M2253" s="319">
        <v>705.8</v>
      </c>
      <c r="N2253" s="319">
        <v>0.0</v>
      </c>
      <c r="O2253" s="319">
        <v>0.0</v>
      </c>
      <c r="P2253" s="319">
        <v>0.0</v>
      </c>
      <c r="Q2253" s="319">
        <v>2.0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v>
      </c>
      <c r="D2255" s="177">
        <f t="shared" si="82"/>
        <v>0</v>
      </c>
      <c r="E2255" s="177">
        <f t="shared" si="82"/>
        <v>0</v>
      </c>
      <c r="F2255" s="177">
        <f t="shared" si="82"/>
        <v>0</v>
      </c>
      <c r="G2255" s="177">
        <f t="shared" si="82"/>
        <v>0.0143304318</v>
      </c>
      <c r="H2255" s="177">
        <f t="shared" si="82"/>
        <v>0.01461552481</v>
      </c>
      <c r="I2255" s="177">
        <f t="shared" si="82"/>
        <v>0.02509225404</v>
      </c>
      <c r="J2255" s="177">
        <f t="shared" si="82"/>
        <v>0.1892246668</v>
      </c>
      <c r="K2255" s="177">
        <f t="shared" si="82"/>
        <v>0.1929891472</v>
      </c>
      <c r="L2255" s="177">
        <f t="shared" si="82"/>
        <v>0.1860224542</v>
      </c>
      <c r="M2255" s="177">
        <f t="shared" si="82"/>
        <v>0</v>
      </c>
      <c r="N2255" s="177">
        <f t="shared" si="82"/>
        <v>0.0005483072486</v>
      </c>
      <c r="O2255" s="177">
        <f t="shared" si="82"/>
        <v>0.0005592154032</v>
      </c>
      <c r="P2255" s="177">
        <f t="shared" si="82"/>
        <v>0.0005703405672</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0.0143304318</v>
      </c>
      <c r="H2263" s="177">
        <f>IF($J$2253&gt;0,'Assumptions (Petroleum)'!$V$13*Model!$J$2253*'Assumptions (Petroleum)'!G$2/10^9,0)</f>
        <v>0.01461552481</v>
      </c>
      <c r="I2263" s="177">
        <f>IF($J$2253&gt;0,'Assumptions (Petroleum)'!$V$13*Model!$J$2253*'Assumptions (Petroleum)'!H$2/10^9,0)</f>
        <v>0.01490628953</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0.01018596451</v>
      </c>
      <c r="J2265" s="177">
        <f>IF($L$2253&gt;0,'Assumptions (Petroleum)'!$V$13*Model!$L$2253*'Assumptions (Petroleum)'!I$2/10^9,0)</f>
        <v>0.01038860651</v>
      </c>
      <c r="K2265" s="177">
        <f>IF($L$2253&gt;0,'Assumptions (Petroleum)'!$V$13*Model!$L$2253*'Assumptions (Petroleum)'!J$2/10^9,0)</f>
        <v>0.01059527991</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0.1788360603</v>
      </c>
      <c r="K2266" s="177">
        <f>IF($M$2253&gt;0,'Assumptions (Petroleum)'!$V$13*Model!$M$2253*'Assumptions (Petroleum)'!J$2/10^9,0)</f>
        <v>0.1823938673</v>
      </c>
      <c r="L2266" s="177">
        <f>IF($M$2253&gt;0,'Assumptions (Petroleum)'!$V$13*Model!$M$2253*'Assumptions (Petroleum)'!K$2/10^9,0)</f>
        <v>0.1860224542</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0.0005483072486</v>
      </c>
      <c r="O2270" s="177">
        <f>IF($Q$2253&gt;0,'Assumptions (Petroleum)'!$V$13*Model!$Q$2253*'Assumptions (Petroleum)'!N$2/10^9,0)</f>
        <v>0.0005592154032</v>
      </c>
      <c r="P2270" s="177">
        <f>IF($Q$2253&gt;0,'Assumptions (Petroleum)'!$V$13*Model!$Q$2253*'Assumptions (Petroleum)'!O$2/10^9,0)</f>
        <v>0.0005703405672</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v>
      </c>
      <c r="D2307" s="279">
        <f>'Assumptions (Petroleum)'!$V$4*Model!D2255</f>
        <v>0</v>
      </c>
      <c r="E2307" s="279">
        <f>'Assumptions (Petroleum)'!$V$4*Model!E2255</f>
        <v>0</v>
      </c>
      <c r="F2307" s="279">
        <f>'Assumptions (Petroleum)'!$V$4*Model!F2255</f>
        <v>0</v>
      </c>
      <c r="G2307" s="279">
        <f>'Assumptions (Petroleum)'!$V$4*Model!G2255</f>
        <v>0.008598259077</v>
      </c>
      <c r="H2307" s="279">
        <f>'Assumptions (Petroleum)'!$V$4*Model!H2255</f>
        <v>0.008769314885</v>
      </c>
      <c r="I2307" s="279">
        <f>'Assumptions (Petroleum)'!$V$4*Model!I2255</f>
        <v>0.01505535242</v>
      </c>
      <c r="J2307" s="279">
        <f>'Assumptions (Petroleum)'!$V$4*Model!J2255</f>
        <v>0.1135348001</v>
      </c>
      <c r="K2307" s="279">
        <f>'Assumptions (Petroleum)'!$V$4*Model!K2255</f>
        <v>0.1157934883</v>
      </c>
      <c r="L2307" s="279">
        <f>'Assumptions (Petroleum)'!$V$4*Model!L2255</f>
        <v>0.1116134725</v>
      </c>
      <c r="M2307" s="279">
        <f>'Assumptions (Petroleum)'!$V$4*Model!M2255</f>
        <v>0</v>
      </c>
      <c r="N2307" s="279">
        <f>'Assumptions (Petroleum)'!$V$4*Model!N2255</f>
        <v>0.0003289843492</v>
      </c>
      <c r="O2307" s="279">
        <f>'Assumptions (Petroleum)'!$V$4*Model!O2255</f>
        <v>0.0003355292419</v>
      </c>
      <c r="P2307" s="279">
        <f>'Assumptions (Petroleum)'!$V$4*Model!P2255</f>
        <v>0.0003422043403</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v>
      </c>
      <c r="D2308" s="279">
        <f>'Assumptions (Petroleum)'!$V$5*Model!D2255</f>
        <v>0</v>
      </c>
      <c r="E2308" s="279">
        <f>'Assumptions (Petroleum)'!$V$5*Model!E2255</f>
        <v>0</v>
      </c>
      <c r="F2308" s="279">
        <f>'Assumptions (Petroleum)'!$V$5*Model!F2255</f>
        <v>0</v>
      </c>
      <c r="G2308" s="279">
        <f>'Assumptions (Petroleum)'!$V$5*Model!G2255</f>
        <v>0.005732172718</v>
      </c>
      <c r="H2308" s="279">
        <f>'Assumptions (Petroleum)'!$V$5*Model!H2255</f>
        <v>0.005846209923</v>
      </c>
      <c r="I2308" s="279">
        <f>'Assumptions (Petroleum)'!$V$5*Model!I2255</f>
        <v>0.01003690162</v>
      </c>
      <c r="J2308" s="279">
        <f>'Assumptions (Petroleum)'!$V$5*Model!J2255</f>
        <v>0.07568986672</v>
      </c>
      <c r="K2308" s="279">
        <f>'Assumptions (Petroleum)'!$V$5*Model!K2255</f>
        <v>0.0771956589</v>
      </c>
      <c r="L2308" s="279">
        <f>'Assumptions (Petroleum)'!$V$5*Model!L2255</f>
        <v>0.07440898169</v>
      </c>
      <c r="M2308" s="279">
        <f>'Assumptions (Petroleum)'!$V$5*Model!M2255</f>
        <v>0</v>
      </c>
      <c r="N2308" s="279">
        <f>'Assumptions (Petroleum)'!$V$5*Model!N2255</f>
        <v>0.0002193228995</v>
      </c>
      <c r="O2308" s="279">
        <f>'Assumptions (Petroleum)'!$V$5*Model!O2255</f>
        <v>0.0002236861613</v>
      </c>
      <c r="P2308" s="279">
        <f>'Assumptions (Petroleum)'!$V$5*Model!P2255</f>
        <v>0.0002281362269</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v>
      </c>
      <c r="E2309" s="177">
        <f t="array" ref="E2309">SUM(IF(ISERROR(E2310:E2360),"",E2310:E2360))</f>
        <v>0</v>
      </c>
      <c r="F2309" s="177">
        <f t="array" ref="F2309">SUM(IF(ISERROR(F2310:F2360),"",F2310:F2360))</f>
        <v>0</v>
      </c>
      <c r="G2309" s="177">
        <f t="array" ref="G2309">SUM(IF(ISERROR(G2310:G2360),"",G2310:G2360))</f>
        <v>0</v>
      </c>
      <c r="H2309" s="177">
        <f t="array" ref="H2309">SUM(IF(ISERROR(H2310:H2360),"",H2310:H2360))</f>
        <v>0</v>
      </c>
      <c r="I2309" s="177">
        <f t="array" ref="I2309">SUM(IF(ISERROR(I2310:I2360),"",I2310:I2360))</f>
        <v>0</v>
      </c>
      <c r="J2309" s="177">
        <f t="array" ref="J2309">SUM(IF(ISERROR(J2310:J2360),"",J2310:J2360))</f>
        <v>-0.001242451685</v>
      </c>
      <c r="K2309" s="177">
        <f t="array" ref="K2309">SUM(IF(ISERROR(K2310:K2360),"",K2310:K2360))</f>
        <v>-0.00130146814</v>
      </c>
      <c r="L2309" s="177">
        <f t="array" ref="L2309">SUM(IF(ISERROR(L2310:L2360),"",L2310:L2360))</f>
        <v>-0.002246413309</v>
      </c>
      <c r="M2309" s="177">
        <f t="array" ref="M2309">SUM(IF(ISERROR(M2310:M2360),"",M2310:M2360))</f>
        <v>-0.01785824491</v>
      </c>
      <c r="N2309" s="177">
        <f t="array" ref="N2309">SUM(IF(ISERROR(N2310:N2360),"",N2310:N2360))</f>
        <v>-0.01870651154</v>
      </c>
      <c r="O2309" s="177">
        <f t="array" ref="O2309">SUM(IF(ISERROR(O2310:O2360),"",O2310:O2360))</f>
        <v>-0.01959507084</v>
      </c>
      <c r="P2309" s="177">
        <f t="array" ref="P2309">SUM(IF(ISERROR(P2310:P2360),"",P2310:P2360))</f>
        <v>-0.02052583671</v>
      </c>
      <c r="Q2309" s="177">
        <f t="array" ref="Q2309">SUM(IF(ISERROR(Q2310:Q2360),"",Q2310:Q2360))</f>
        <v>-0.02154835231</v>
      </c>
      <c r="R2309" s="177">
        <f t="array" ref="R2309">SUM(IF(ISERROR(R2310:R2360),"",R2310:R2360))</f>
        <v>-0.02257189905</v>
      </c>
      <c r="S2309" s="177">
        <f t="array" ref="S2309">SUM(IF(ISERROR(S2310:S2360),"",S2310:S2360))</f>
        <v>-0.02364406425</v>
      </c>
      <c r="T2309" s="177">
        <f t="array" ref="T2309">SUM(IF(ISERROR(T2310:T2360),"",T2310:T2360))</f>
        <v>-0.0247671573</v>
      </c>
      <c r="U2309" s="177">
        <f t="array" ref="U2309">SUM(IF(ISERROR(U2310:U2360),"",U2310:U2360))</f>
        <v>-0.02594359728</v>
      </c>
      <c r="V2309" s="177">
        <f t="array" ref="V2309">SUM(IF(ISERROR(V2310:V2360),"",V2310:V2360))</f>
        <v>-0.02717591815</v>
      </c>
      <c r="W2309" s="177">
        <f t="array" ref="W2309">SUM(IF(ISERROR(W2310:W2360),"",W2310:W2360))</f>
        <v>-0.02846677426</v>
      </c>
      <c r="X2309" s="177">
        <f t="array" ref="X2309">SUM(IF(ISERROR(X2310:X2360),"",X2310:X2360))</f>
        <v>-0.02981894604</v>
      </c>
      <c r="Y2309" s="177">
        <f t="array" ref="Y2309">SUM(IF(ISERROR(Y2310:Y2360),"",Y2310:Y2360))</f>
        <v>-0.02874310527</v>
      </c>
      <c r="Z2309" s="177">
        <f t="array" ref="Z2309">SUM(IF(ISERROR(Z2310:Z2360),"",Z2310:Z2360))</f>
        <v>-0.03010840277</v>
      </c>
      <c r="AA2309" s="177">
        <f t="array" ref="AA2309">SUM(IF(ISERROR(AA2310:AA2360),"",AA2310:AA2360))</f>
        <v>-0.02976708572</v>
      </c>
      <c r="AB2309" s="177">
        <f t="array" ref="AB2309">SUM(IF(ISERROR(AB2310:AB2360),"",AB2310:AB2360))</f>
        <v>-0.00007920244131</v>
      </c>
      <c r="AC2309" s="177">
        <f t="array" ref="AC2309">SUM(IF(ISERROR(AC2310:AC2360),"",AC2310:AC2360))</f>
        <v>-0.00008296455727</v>
      </c>
      <c r="AD2309" s="177">
        <f t="array" ref="AD2309">SUM(IF(ISERROR(AD2310:AD2360),"",AD2310:AD2360))</f>
        <v>-0.00008690537374</v>
      </c>
      <c r="AE2309" s="177">
        <f t="array" ref="AE2309">SUM(IF(ISERROR(AE2310:AE2360),"",AE2310:AE2360))</f>
        <v>-0.00009103337899</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v>
      </c>
      <c r="E2311" s="177">
        <f>IF($D$2253&gt;0,PPMT('Assumptions (Petroleum)'!$V$6,Model!X$1,'Assumptions (Petroleum)'!$V$9,'Assumptions (Petroleum)'!$V$4*Model!$D$2253*'Assumptions (Petroleum)'!$B$2/10^9),0)</f>
        <v>0</v>
      </c>
      <c r="F2311" s="177">
        <f>IF($D$2253&gt;0,PPMT('Assumptions (Petroleum)'!$V$6,Model!Y$1,'Assumptions (Petroleum)'!$V$9,'Assumptions (Petroleum)'!$V$4*Model!$D$2253*'Assumptions (Petroleum)'!$B$2/10^9),0)</f>
        <v>0</v>
      </c>
      <c r="G2311" s="177">
        <f>IF($D$2253&gt;0,PPMT('Assumptions (Petroleum)'!$V$6,Model!Z$1,'Assumptions (Petroleum)'!$V$9,'Assumptions (Petroleum)'!$V$4*Model!$D$2253*'Assumptions (Petroleum)'!$B$2/10^9),0)</f>
        <v>0</v>
      </c>
      <c r="H2311" s="177">
        <f>IF($D$2253&gt;0,PPMT('Assumptions (Petroleum)'!$V$6,Model!AA$1,'Assumptions (Petroleum)'!$V$9,'Assumptions (Petroleum)'!$V$4*Model!$D$2253*'Assumptions (Petroleum)'!$B$2/10^9),0)</f>
        <v>0</v>
      </c>
      <c r="I2311" s="177">
        <f>IF($D$2253&gt;0,PPMT('Assumptions (Petroleum)'!$V$6,Model!AB$1,'Assumptions (Petroleum)'!$V$9,'Assumptions (Petroleum)'!$V$4*Model!$D$2253*'Assumptions (Petroleum)'!$B$2/10^9),0)</f>
        <v>0</v>
      </c>
      <c r="J2311" s="177">
        <f>IF($D$2253&gt;0,PPMT('Assumptions (Petroleum)'!$V$6,Model!AC$1,'Assumptions (Petroleum)'!$V$9,'Assumptions (Petroleum)'!$V$4*Model!$D$2253*'Assumptions (Petroleum)'!$B$2/10^9),0)</f>
        <v>0</v>
      </c>
      <c r="K2311" s="177">
        <f>IF($D$2253&gt;0,PPMT('Assumptions (Petroleum)'!$V$6,Model!AD$1,'Assumptions (Petroleum)'!$V$9,'Assumptions (Petroleum)'!$V$4*Model!$D$2253*'Assumptions (Petroleum)'!$B$2/10^9),0)</f>
        <v>0</v>
      </c>
      <c r="L2311" s="177">
        <f>IF($D$2253&gt;0,PPMT('Assumptions (Petroleum)'!$V$6,Model!AE$1,'Assumptions (Petroleum)'!$V$9,'Assumptions (Petroleum)'!$V$4*Model!$D$2253*'Assumptions (Petroleum)'!$B$2/10^9),0)</f>
        <v>0</v>
      </c>
      <c r="M2311" s="177">
        <f>IF($D$2253&gt;0,PPMT('Assumptions (Petroleum)'!$V$6,Model!AF$1,'Assumptions (Petroleum)'!$V$9,'Assumptions (Petroleum)'!$V$4*Model!$D$2253*'Assumptions (Petroleum)'!$B$2/10^9),0)</f>
        <v>0</v>
      </c>
      <c r="N2311" s="177">
        <f>IF($D$2253&gt;0,PPMT('Assumptions (Petroleum)'!$V$6,Model!AG$1,'Assumptions (Petroleum)'!$V$9,'Assumptions (Petroleum)'!$V$4*Model!$D$2253*'Assumptions (Petroleum)'!$B$2/10^9),0)</f>
        <v>0</v>
      </c>
      <c r="O2311" s="177">
        <f>IF($D$2253&gt;0,PPMT('Assumptions (Petroleum)'!$V$6,Model!AH$1,'Assumptions (Petroleum)'!$V$9,'Assumptions (Petroleum)'!$V$4*Model!$D$2253*'Assumptions (Petroleum)'!$B$2/10^9),0)</f>
        <v>0</v>
      </c>
      <c r="P2311" s="177">
        <f>IF($D$2253&gt;0,PPMT('Assumptions (Petroleum)'!$V$6,Model!AI$1,'Assumptions (Petroleum)'!$V$9,'Assumptions (Petroleum)'!$V$4*Model!$D$2253*'Assumptions (Petroleum)'!$B$2/10^9),0)</f>
        <v>0</v>
      </c>
      <c r="Q2311" s="177">
        <f>IF($D$2253&gt;0,PPMT('Assumptions (Petroleum)'!$V$6,Model!AJ$1,'Assumptions (Petroleum)'!$V$9,'Assumptions (Petroleum)'!$V$4*Model!$D$2253*'Assumptions (Petroleum)'!$B$2/10^9),0)</f>
        <v>0</v>
      </c>
      <c r="R2311" s="177">
        <f>IF($D$2253&gt;0,PPMT('Assumptions (Petroleum)'!$V$6,Model!AK$1,'Assumptions (Petroleum)'!$V$9,'Assumptions (Petroleum)'!$V$4*Model!$D$2253*'Assumptions (Petroleum)'!$B$2/10^9),0)</f>
        <v>0</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-0.001242451685</v>
      </c>
      <c r="K2317" s="160">
        <f>IF($J$2253&gt;0,PPMT('Assumptions (Petroleum)'!$V$6,Model!X$1,'Assumptions (Petroleum)'!$V$9,'Assumptions (Petroleum)'!$V$4*Model!$J$2253*AVERAGE('Assumptions (Petroleum)'!$F$2:$H$2)/10^9),0)</f>
        <v>-0.00130146814</v>
      </c>
      <c r="L2317" s="160">
        <f>IF($J$2253&gt;0,PPMT('Assumptions (Petroleum)'!$V$6,Model!Y$1,'Assumptions (Petroleum)'!$V$9,'Assumptions (Petroleum)'!$V$4*Model!$J$2253*AVERAGE('Assumptions (Petroleum)'!$F$2:$H$2)/10^9),0)</f>
        <v>-0.001363287877</v>
      </c>
      <c r="M2317" s="160">
        <f>IF($J$2253&gt;0,PPMT('Assumptions (Petroleum)'!$V$6,Model!Z$1,'Assumptions (Petroleum)'!$V$9,'Assumptions (Petroleum)'!$V$4*Model!$J$2253*AVERAGE('Assumptions (Petroleum)'!$F$2:$H$2)/10^9),0)</f>
        <v>-0.001428044051</v>
      </c>
      <c r="N2317" s="160">
        <f>IF($J$2253&gt;0,PPMT('Assumptions (Petroleum)'!$V$6,Model!AA$1,'Assumptions (Petroleum)'!$V$9,'Assumptions (Petroleum)'!$V$4*Model!$J$2253*AVERAGE('Assumptions (Petroleum)'!$F$2:$H$2)/10^9),0)</f>
        <v>-0.001495876144</v>
      </c>
      <c r="O2317" s="160">
        <f>IF($J$2253&gt;0,PPMT('Assumptions (Petroleum)'!$V$6,Model!AB$1,'Assumptions (Petroleum)'!$V$9,'Assumptions (Petroleum)'!$V$4*Model!$J$2253*AVERAGE('Assumptions (Petroleum)'!$F$2:$H$2)/10^9),0)</f>
        <v>-0.00156693026</v>
      </c>
      <c r="P2317" s="160">
        <f>IF($J$2253&gt;0,PPMT('Assumptions (Petroleum)'!$V$6,Model!AC$1,'Assumptions (Petroleum)'!$V$9,'Assumptions (Petroleum)'!$V$4*Model!$J$2253*AVERAGE('Assumptions (Petroleum)'!$F$2:$H$2)/10^9),0)</f>
        <v>-0.001641359448</v>
      </c>
      <c r="Q2317" s="160">
        <f>IF($J$2253&gt;0,PPMT('Assumptions (Petroleum)'!$V$6,Model!AD$1,'Assumptions (Petroleum)'!$V$9,'Assumptions (Petroleum)'!$V$4*Model!$J$2253*AVERAGE('Assumptions (Petroleum)'!$F$2:$H$2)/10^9),0)</f>
        <v>-0.001719324022</v>
      </c>
      <c r="R2317" s="160">
        <f>IF($J$2253&gt;0,PPMT('Assumptions (Petroleum)'!$V$6,Model!AE$1,'Assumptions (Petroleum)'!$V$9,'Assumptions (Petroleum)'!$V$4*Model!$J$2253*AVERAGE('Assumptions (Petroleum)'!$F$2:$H$2)/10^9),0)</f>
        <v>-0.001800991913</v>
      </c>
      <c r="S2317" s="160">
        <f>IF($J$2253&gt;0,PPMT('Assumptions (Petroleum)'!$V$6,Model!AF$1,'Assumptions (Petroleum)'!$V$9,'Assumptions (Petroleum)'!$V$4*Model!$J$2253*AVERAGE('Assumptions (Petroleum)'!$F$2:$H$2)/10^9),0)</f>
        <v>-0.001886539028</v>
      </c>
      <c r="T2317" s="160">
        <f>IF($J$2253&gt;0,PPMT('Assumptions (Petroleum)'!$V$6,Model!AG$1,'Assumptions (Petroleum)'!$V$9,'Assumptions (Petroleum)'!$V$4*Model!$J$2253*AVERAGE('Assumptions (Petroleum)'!$F$2:$H$2)/10^9),0)</f>
        <v>-0.001976149632</v>
      </c>
      <c r="U2317" s="160">
        <f>IF($J$2253&gt;0,PPMT('Assumptions (Petroleum)'!$V$6,Model!AH$1,'Assumptions (Petroleum)'!$V$9,'Assumptions (Petroleum)'!$V$4*Model!$J$2253*AVERAGE('Assumptions (Petroleum)'!$F$2:$H$2)/10^9),0)</f>
        <v>-0.00207001674</v>
      </c>
      <c r="V2317" s="160">
        <f>IF($J$2253&gt;0,PPMT('Assumptions (Petroleum)'!$V$6,Model!AI$1,'Assumptions (Petroleum)'!$V$9,'Assumptions (Petroleum)'!$V$4*Model!$J$2253*AVERAGE('Assumptions (Petroleum)'!$F$2:$H$2)/10^9),0)</f>
        <v>-0.002168342535</v>
      </c>
      <c r="W2317" s="160">
        <f>IF($J$2253&gt;0,PPMT('Assumptions (Petroleum)'!$V$6,Model!AJ$1,'Assumptions (Petroleum)'!$V$9,'Assumptions (Petroleum)'!$V$4*Model!$J$2253*AVERAGE('Assumptions (Petroleum)'!$F$2:$H$2)/10^9),0)</f>
        <v>-0.002271338805</v>
      </c>
      <c r="X2317" s="160">
        <f>IF($J$2253&gt;0,PPMT('Assumptions (Petroleum)'!$V$6,Model!AK$1,'Assumptions (Petroleum)'!$V$9,'Assumptions (Petroleum)'!$V$4*Model!$J$2253*AVERAGE('Assumptions (Petroleum)'!$F$2:$H$2)/10^9),0)</f>
        <v>-0.002379227399</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-0.0008831254321</v>
      </c>
      <c r="M2319" s="160">
        <f>IF($L$2253&gt;0,PPMT('Assumptions (Petroleum)'!$V$6,Model!X$1,'Assumptions (Petroleum)'!$V$9,'Assumptions (Petroleum)'!$V$4*Model!$L$2253*AVERAGE('Assumptions (Petroleum)'!$H$2:$J$2)/10^9),0)</f>
        <v>-0.0009250738901</v>
      </c>
      <c r="N2319" s="160">
        <f>IF($L$2253&gt;0,PPMT('Assumptions (Petroleum)'!$V$6,Model!Y$1,'Assumptions (Petroleum)'!$V$9,'Assumptions (Petroleum)'!$V$4*Model!$L$2253*AVERAGE('Assumptions (Petroleum)'!$H$2:$J$2)/10^9),0)</f>
        <v>-0.0009690148999</v>
      </c>
      <c r="O2319" s="160">
        <f>IF($L$2253&gt;0,PPMT('Assumptions (Petroleum)'!$V$6,Model!Z$1,'Assumptions (Petroleum)'!$V$9,'Assumptions (Petroleum)'!$V$4*Model!$L$2253*AVERAGE('Assumptions (Petroleum)'!$H$2:$J$2)/10^9),0)</f>
        <v>-0.001015043108</v>
      </c>
      <c r="P2319" s="160">
        <f>IF($L$2253&gt;0,PPMT('Assumptions (Petroleum)'!$V$6,Model!AA$1,'Assumptions (Petroleum)'!$V$9,'Assumptions (Petroleum)'!$V$4*Model!$L$2253*AVERAGE('Assumptions (Petroleum)'!$H$2:$J$2)/10^9),0)</f>
        <v>-0.001063257655</v>
      </c>
      <c r="Q2319" s="160">
        <f>IF($L$2253&gt;0,PPMT('Assumptions (Petroleum)'!$V$6,Model!AB$1,'Assumptions (Petroleum)'!$V$9,'Assumptions (Petroleum)'!$V$4*Model!$L$2253*AVERAGE('Assumptions (Petroleum)'!$H$2:$J$2)/10^9),0)</f>
        <v>-0.001113762394</v>
      </c>
      <c r="R2319" s="160">
        <f>IF($L$2253&gt;0,PPMT('Assumptions (Petroleum)'!$V$6,Model!AC$1,'Assumptions (Petroleum)'!$V$9,'Assumptions (Petroleum)'!$V$4*Model!$L$2253*AVERAGE('Assumptions (Petroleum)'!$H$2:$J$2)/10^9),0)</f>
        <v>-0.001166666108</v>
      </c>
      <c r="S2319" s="160">
        <f>IF($L$2253&gt;0,PPMT('Assumptions (Petroleum)'!$V$6,Model!AD$1,'Assumptions (Petroleum)'!$V$9,'Assumptions (Petroleum)'!$V$4*Model!$L$2253*AVERAGE('Assumptions (Petroleum)'!$H$2:$J$2)/10^9),0)</f>
        <v>-0.001222082748</v>
      </c>
      <c r="T2319" s="160">
        <f>IF($L$2253&gt;0,PPMT('Assumptions (Petroleum)'!$V$6,Model!AE$1,'Assumptions (Petroleum)'!$V$9,'Assumptions (Petroleum)'!$V$4*Model!$L$2253*AVERAGE('Assumptions (Petroleum)'!$H$2:$J$2)/10^9),0)</f>
        <v>-0.001280131678</v>
      </c>
      <c r="U2319" s="160">
        <f>IF($L$2253&gt;0,PPMT('Assumptions (Petroleum)'!$V$6,Model!AF$1,'Assumptions (Petroleum)'!$V$9,'Assumptions (Petroleum)'!$V$4*Model!$L$2253*AVERAGE('Assumptions (Petroleum)'!$H$2:$J$2)/10^9),0)</f>
        <v>-0.001340937933</v>
      </c>
      <c r="V2319" s="160">
        <f>IF($L$2253&gt;0,PPMT('Assumptions (Petroleum)'!$V$6,Model!AG$1,'Assumptions (Petroleum)'!$V$9,'Assumptions (Petroleum)'!$V$4*Model!$L$2253*AVERAGE('Assumptions (Petroleum)'!$H$2:$J$2)/10^9),0)</f>
        <v>-0.001404632485</v>
      </c>
      <c r="W2319" s="160">
        <f>IF($L$2253&gt;0,PPMT('Assumptions (Petroleum)'!$V$6,Model!AH$1,'Assumptions (Petroleum)'!$V$9,'Assumptions (Petroleum)'!$V$4*Model!$L$2253*AVERAGE('Assumptions (Petroleum)'!$H$2:$J$2)/10^9),0)</f>
        <v>-0.001471352528</v>
      </c>
      <c r="X2319" s="160">
        <f>IF($L$2253&gt;0,PPMT('Assumptions (Petroleum)'!$V$6,Model!AI$1,'Assumptions (Petroleum)'!$V$9,'Assumptions (Petroleum)'!$V$4*Model!$L$2253*AVERAGE('Assumptions (Petroleum)'!$H$2:$J$2)/10^9),0)</f>
        <v>-0.001541241773</v>
      </c>
      <c r="Y2319" s="160">
        <f>IF($L$2253&gt;0,PPMT('Assumptions (Petroleum)'!$V$6,Model!AJ$1,'Assumptions (Petroleum)'!$V$9,'Assumptions (Petroleum)'!$V$4*Model!$L$2253*AVERAGE('Assumptions (Petroleum)'!$H$2:$J$2)/10^9),0)</f>
        <v>-0.001614450757</v>
      </c>
      <c r="Z2319" s="160">
        <f>IF($L$2253&gt;0,PPMT('Assumptions (Petroleum)'!$V$6,Model!AK$1,'Assumptions (Petroleum)'!$V$9,'Assumptions (Petroleum)'!$V$4*Model!$L$2253*AVERAGE('Assumptions (Petroleum)'!$H$2:$J$2)/10^9),0)</f>
        <v>-0.001691137168</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-0.01550512697</v>
      </c>
      <c r="N2320" s="160">
        <f>IF($M$2253&gt;0,PPMT('Assumptions (Petroleum)'!$V$6,Model!X$1,'Assumptions (Petroleum)'!$V$9,'Assumptions (Petroleum)'!$V$4*Model!$M$2253*AVERAGE('Assumptions (Petroleum)'!$I$2:$K$2)/10^9),0)</f>
        <v>-0.0162416205</v>
      </c>
      <c r="O2320" s="160">
        <f>IF($M$2253&gt;0,PPMT('Assumptions (Petroleum)'!$V$6,Model!Y$1,'Assumptions (Petroleum)'!$V$9,'Assumptions (Petroleum)'!$V$4*Model!$M$2253*AVERAGE('Assumptions (Petroleum)'!$I$2:$K$2)/10^9),0)</f>
        <v>-0.01701309747</v>
      </c>
      <c r="P2320" s="160">
        <f>IF($M$2253&gt;0,PPMT('Assumptions (Petroleum)'!$V$6,Model!Z$1,'Assumptions (Petroleum)'!$V$9,'Assumptions (Petroleum)'!$V$4*Model!$M$2253*AVERAGE('Assumptions (Petroleum)'!$I$2:$K$2)/10^9),0)</f>
        <v>-0.0178212196</v>
      </c>
      <c r="Q2320" s="160">
        <f>IF($M$2253&gt;0,PPMT('Assumptions (Petroleum)'!$V$6,Model!AA$1,'Assumptions (Petroleum)'!$V$9,'Assumptions (Petroleum)'!$V$4*Model!$M$2253*AVERAGE('Assumptions (Petroleum)'!$I$2:$K$2)/10^9),0)</f>
        <v>-0.01866772753</v>
      </c>
      <c r="R2320" s="160">
        <f>IF($M$2253&gt;0,PPMT('Assumptions (Petroleum)'!$V$6,Model!AB$1,'Assumptions (Petroleum)'!$V$9,'Assumptions (Petroleum)'!$V$4*Model!$M$2253*AVERAGE('Assumptions (Petroleum)'!$I$2:$K$2)/10^9),0)</f>
        <v>-0.01955444459</v>
      </c>
      <c r="S2320" s="160">
        <f>IF($M$2253&gt;0,PPMT('Assumptions (Petroleum)'!$V$6,Model!AC$1,'Assumptions (Petroleum)'!$V$9,'Assumptions (Petroleum)'!$V$4*Model!$M$2253*AVERAGE('Assumptions (Petroleum)'!$I$2:$K$2)/10^9),0)</f>
        <v>-0.02048328071</v>
      </c>
      <c r="T2320" s="160">
        <f>IF($M$2253&gt;0,PPMT('Assumptions (Petroleum)'!$V$6,Model!AD$1,'Assumptions (Petroleum)'!$V$9,'Assumptions (Petroleum)'!$V$4*Model!$M$2253*AVERAGE('Assumptions (Petroleum)'!$I$2:$K$2)/10^9),0)</f>
        <v>-0.02145623654</v>
      </c>
      <c r="U2320" s="160">
        <f>IF($M$2253&gt;0,PPMT('Assumptions (Petroleum)'!$V$6,Model!AE$1,'Assumptions (Petroleum)'!$V$9,'Assumptions (Petroleum)'!$V$4*Model!$M$2253*AVERAGE('Assumptions (Petroleum)'!$I$2:$K$2)/10^9),0)</f>
        <v>-0.02247540778</v>
      </c>
      <c r="V2320" s="160">
        <f>IF($M$2253&gt;0,PPMT('Assumptions (Petroleum)'!$V$6,Model!AF$1,'Assumptions (Petroleum)'!$V$9,'Assumptions (Petroleum)'!$V$4*Model!$M$2253*AVERAGE('Assumptions (Petroleum)'!$I$2:$K$2)/10^9),0)</f>
        <v>-0.02354298965</v>
      </c>
      <c r="W2320" s="160">
        <f>IF($M$2253&gt;0,PPMT('Assumptions (Petroleum)'!$V$6,Model!AG$1,'Assumptions (Petroleum)'!$V$9,'Assumptions (Petroleum)'!$V$4*Model!$M$2253*AVERAGE('Assumptions (Petroleum)'!$I$2:$K$2)/10^9),0)</f>
        <v>-0.02466128166</v>
      </c>
      <c r="X2320" s="160">
        <f>IF($M$2253&gt;0,PPMT('Assumptions (Petroleum)'!$V$6,Model!AH$1,'Assumptions (Petroleum)'!$V$9,'Assumptions (Petroleum)'!$V$4*Model!$M$2253*AVERAGE('Assumptions (Petroleum)'!$I$2:$K$2)/10^9),0)</f>
        <v>-0.02583269254</v>
      </c>
      <c r="Y2320" s="160">
        <f>IF($M$2253&gt;0,PPMT('Assumptions (Petroleum)'!$V$6,Model!AI$1,'Assumptions (Petroleum)'!$V$9,'Assumptions (Petroleum)'!$V$4*Model!$M$2253*AVERAGE('Assumptions (Petroleum)'!$I$2:$K$2)/10^9),0)</f>
        <v>-0.02705974543</v>
      </c>
      <c r="Z2320" s="160">
        <f>IF($M$2253&gt;0,PPMT('Assumptions (Petroleum)'!$V$6,Model!AJ$1,'Assumptions (Petroleum)'!$V$9,'Assumptions (Petroleum)'!$V$4*Model!$M$2253*AVERAGE('Assumptions (Petroleum)'!$I$2:$K$2)/10^9),0)</f>
        <v>-0.02834508334</v>
      </c>
      <c r="AA2320" s="160">
        <f>IF($M$2253&gt;0,PPMT('Assumptions (Petroleum)'!$V$6,Model!AK$1,'Assumptions (Petroleum)'!$V$9,'Assumptions (Petroleum)'!$V$4*Model!$M$2253*AVERAGE('Assumptions (Petroleum)'!$I$2:$K$2)/10^9),0)</f>
        <v>-0.0296914748</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-0.00004753836275</v>
      </c>
      <c r="R2324" s="160">
        <f>IF($Q$2253&gt;0,PPMT('Assumptions (Petroleum)'!$V$6,Model!X$1,'Assumptions (Petroleum)'!$V$9,'Assumptions (Petroleum)'!$V$4*Model!$Q$2253*AVERAGE('Assumptions (Petroleum)'!$M$2:$O$2)/10^9),0)</f>
        <v>-0.00004979643498</v>
      </c>
      <c r="S2324" s="160">
        <f>IF($Q$2253&gt;0,PPMT('Assumptions (Petroleum)'!$V$6,Model!Y$1,'Assumptions (Petroleum)'!$V$9,'Assumptions (Petroleum)'!$V$4*Model!$Q$2253*AVERAGE('Assumptions (Petroleum)'!$M$2:$O$2)/10^9),0)</f>
        <v>-0.00005216176565</v>
      </c>
      <c r="T2324" s="160">
        <f>IF($Q$2253&gt;0,PPMT('Assumptions (Petroleum)'!$V$6,Model!Z$1,'Assumptions (Petroleum)'!$V$9,'Assumptions (Petroleum)'!$V$4*Model!$Q$2253*AVERAGE('Assumptions (Petroleum)'!$M$2:$O$2)/10^9),0)</f>
        <v>-0.00005463944951</v>
      </c>
      <c r="U2324" s="160">
        <f>IF($Q$2253&gt;0,PPMT('Assumptions (Petroleum)'!$V$6,Model!AA$1,'Assumptions (Petroleum)'!$V$9,'Assumptions (Petroleum)'!$V$4*Model!$Q$2253*AVERAGE('Assumptions (Petroleum)'!$M$2:$O$2)/10^9),0)</f>
        <v>-0.00005723482337</v>
      </c>
      <c r="V2324" s="160">
        <f>IF($Q$2253&gt;0,PPMT('Assumptions (Petroleum)'!$V$6,Model!AB$1,'Assumptions (Petroleum)'!$V$9,'Assumptions (Petroleum)'!$V$4*Model!$Q$2253*AVERAGE('Assumptions (Petroleum)'!$M$2:$O$2)/10^9),0)</f>
        <v>-0.00005995347748</v>
      </c>
      <c r="W2324" s="160">
        <f>IF($Q$2253&gt;0,PPMT('Assumptions (Petroleum)'!$V$6,Model!AC$1,'Assumptions (Petroleum)'!$V$9,'Assumptions (Petroleum)'!$V$4*Model!$Q$2253*AVERAGE('Assumptions (Petroleum)'!$M$2:$O$2)/10^9),0)</f>
        <v>-0.00006280126766</v>
      </c>
      <c r="X2324" s="160">
        <f>IF($Q$2253&gt;0,PPMT('Assumptions (Petroleum)'!$V$6,Model!AD$1,'Assumptions (Petroleum)'!$V$9,'Assumptions (Petroleum)'!$V$4*Model!$Q$2253*AVERAGE('Assumptions (Petroleum)'!$M$2:$O$2)/10^9),0)</f>
        <v>-0.00006578432787</v>
      </c>
      <c r="Y2324" s="160">
        <f>IF($Q$2253&gt;0,PPMT('Assumptions (Petroleum)'!$V$6,Model!AE$1,'Assumptions (Petroleum)'!$V$9,'Assumptions (Petroleum)'!$V$4*Model!$Q$2253*AVERAGE('Assumptions (Petroleum)'!$M$2:$O$2)/10^9),0)</f>
        <v>-0.00006890908344</v>
      </c>
      <c r="Z2324" s="160">
        <f>IF($Q$2253&gt;0,PPMT('Assumptions (Petroleum)'!$V$6,Model!AF$1,'Assumptions (Petroleum)'!$V$9,'Assumptions (Petroleum)'!$V$4*Model!$Q$2253*AVERAGE('Assumptions (Petroleum)'!$M$2:$O$2)/10^9),0)</f>
        <v>-0.00007218226491</v>
      </c>
      <c r="AA2324" s="160">
        <f>IF($Q$2253&gt;0,PPMT('Assumptions (Petroleum)'!$V$6,Model!AG$1,'Assumptions (Petroleum)'!$V$9,'Assumptions (Petroleum)'!$V$4*Model!$Q$2253*AVERAGE('Assumptions (Petroleum)'!$M$2:$O$2)/10^9),0)</f>
        <v>-0.00007561092249</v>
      </c>
      <c r="AB2324" s="160">
        <f>IF($Q$2253&gt;0,PPMT('Assumptions (Petroleum)'!$V$6,Model!AH$1,'Assumptions (Petroleum)'!$V$9,'Assumptions (Petroleum)'!$V$4*Model!$Q$2253*AVERAGE('Assumptions (Petroleum)'!$M$2:$O$2)/10^9),0)</f>
        <v>-0.00007920244131</v>
      </c>
      <c r="AC2324" s="160">
        <f>IF($Q$2253&gt;0,PPMT('Assumptions (Petroleum)'!$V$6,Model!AI$1,'Assumptions (Petroleum)'!$V$9,'Assumptions (Petroleum)'!$V$4*Model!$Q$2253*AVERAGE('Assumptions (Petroleum)'!$M$2:$O$2)/10^9),0)</f>
        <v>-0.00008296455727</v>
      </c>
      <c r="AD2324" s="160">
        <f>IF($Q$2253&gt;0,PPMT('Assumptions (Petroleum)'!$V$6,Model!AJ$1,'Assumptions (Petroleum)'!$V$9,'Assumptions (Petroleum)'!$V$4*Model!$Q$2253*AVERAGE('Assumptions (Petroleum)'!$M$2:$O$2)/10^9),0)</f>
        <v>-0.00008690537374</v>
      </c>
      <c r="AE2324" s="160">
        <f>IF($Q$2253&gt;0,PPMT('Assumptions (Petroleum)'!$V$6,Model!AK$1,'Assumptions (Petroleum)'!$V$9,'Assumptions (Petroleum)'!$V$4*Model!$Q$2253*AVERAGE('Assumptions (Petroleum)'!$M$2:$O$2)/10^9),0)</f>
        <v>-0.00009103337899</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v>
      </c>
      <c r="E2361" s="177">
        <f t="array" ref="E2361">SUM(IF(ISERROR(E2362:E2412),"",E2362:E2412))</f>
        <v>0</v>
      </c>
      <c r="F2361" s="177">
        <f t="array" ref="F2361">SUM(IF(ISERROR(F2362:F2412),"",F2362:F2412))</f>
        <v>0</v>
      </c>
      <c r="G2361" s="177">
        <f t="array" ref="G2361">SUM(IF(ISERROR(G2362:G2412),"",G2362:G2412))</f>
        <v>0</v>
      </c>
      <c r="H2361" s="177">
        <f t="array" ref="H2361">SUM(IF(ISERROR(H2362:H2412),"",H2362:H2412))</f>
        <v>0</v>
      </c>
      <c r="I2361" s="177">
        <f t="array" ref="I2361">SUM(IF(ISERROR(I2362:I2412),"",I2362:I2412))</f>
        <v>0</v>
      </c>
      <c r="J2361" s="177">
        <f t="array" ref="J2361">SUM(IF(ISERROR(J2362:J2412),"",J2362:J2412))</f>
        <v>-0.001249789015</v>
      </c>
      <c r="K2361" s="177">
        <f t="array" ref="K2361">SUM(IF(ISERROR(K2362:K2412),"",K2362:K2412))</f>
        <v>-0.00119077256</v>
      </c>
      <c r="L2361" s="177">
        <f t="array" ref="L2361">SUM(IF(ISERROR(L2362:L2412),"",L2362:L2412))</f>
        <v>-0.002017293574</v>
      </c>
      <c r="M2361" s="177">
        <f t="array" ref="M2361">SUM(IF(ISERROR(M2362:M2412),"",M2362:M2412))</f>
        <v>-0.01750728183</v>
      </c>
      <c r="N2361" s="177">
        <f t="array" ref="N2361">SUM(IF(ISERROR(N2362:N2412),"",N2362:N2412))</f>
        <v>-0.01665901519</v>
      </c>
      <c r="O2361" s="177">
        <f t="array" ref="O2361">SUM(IF(ISERROR(O2362:O2412),"",O2362:O2412))</f>
        <v>-0.01577045589</v>
      </c>
      <c r="P2361" s="177">
        <f t="array" ref="P2361">SUM(IF(ISERROR(P2362:P2412),"",P2362:P2412))</f>
        <v>-0.01483969003</v>
      </c>
      <c r="Q2361" s="177">
        <f t="array" ref="Q2361">SUM(IF(ISERROR(Q2362:Q2412),"",Q2362:Q2412))</f>
        <v>-0.01391253189</v>
      </c>
      <c r="R2361" s="177">
        <f t="array" ref="R2361">SUM(IF(ISERROR(R2362:R2412),"",R2362:R2412))</f>
        <v>-0.01288898515</v>
      </c>
      <c r="S2361" s="177">
        <f t="array" ref="S2361">SUM(IF(ISERROR(S2362:S2412),"",S2362:S2412))</f>
        <v>-0.01181681995</v>
      </c>
      <c r="T2361" s="177">
        <f t="array" ref="T2361">SUM(IF(ISERROR(T2362:T2412),"",T2362:T2412))</f>
        <v>-0.0106937269</v>
      </c>
      <c r="U2361" s="177">
        <f t="array" ref="U2361">SUM(IF(ISERROR(U2362:U2412),"",U2362:U2412))</f>
        <v>-0.009517286924</v>
      </c>
      <c r="V2361" s="177">
        <f t="array" ref="V2361">SUM(IF(ISERROR(V2362:V2412),"",V2362:V2412))</f>
        <v>-0.008284966053</v>
      </c>
      <c r="W2361" s="177">
        <f t="array" ref="W2361">SUM(IF(ISERROR(W2362:W2412),"",W2362:W2412))</f>
        <v>-0.006994109941</v>
      </c>
      <c r="X2361" s="177">
        <f t="array" ref="X2361">SUM(IF(ISERROR(X2362:X2412),"",X2362:X2412))</f>
        <v>-0.005641938164</v>
      </c>
      <c r="Y2361" s="177">
        <f t="array" ref="Y2361">SUM(IF(ISERROR(Y2362:Y2412),"",Y2362:Y2412))</f>
        <v>-0.004225538227</v>
      </c>
      <c r="Z2361" s="177">
        <f t="array" ref="Z2361">SUM(IF(ISERROR(Z2362:Z2412),"",Z2362:Z2412))</f>
        <v>-0.002860240727</v>
      </c>
      <c r="AA2361" s="177">
        <f t="array" ref="AA2361">SUM(IF(ISERROR(AA2362:AA2412),"",AA2362:AA2412))</f>
        <v>-0.001430091595</v>
      </c>
      <c r="AB2361" s="177">
        <f t="array" ref="AB2361">SUM(IF(ISERROR(AB2362:AB2412),"",AB2362:AB2412))</f>
        <v>-0.00001615502319</v>
      </c>
      <c r="AC2361" s="177">
        <f t="array" ref="AC2361">SUM(IF(ISERROR(AC2362:AC2412),"",AC2362:AC2412))</f>
        <v>-0.00001239290723</v>
      </c>
      <c r="AD2361" s="177">
        <f t="array" ref="AD2361">SUM(IF(ISERROR(AD2362:AD2412),"",AD2362:AD2412))</f>
        <v>-0.000008452090755</v>
      </c>
      <c r="AE2361" s="177">
        <f t="array" ref="AE2361">SUM(IF(ISERROR(AE2362:AE2412),"",AE2362:AE2412))</f>
        <v>-0.000004324085502</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v>
      </c>
      <c r="E2363" s="177">
        <f>IF($D$2253&gt;0,IPMT('Assumptions (Petroleum)'!$V$6,Model!X$1,'Assumptions (Petroleum)'!$V$9,'Assumptions (Petroleum)'!$V$4*Model!$D$2253*'Assumptions (Petroleum)'!$B$2/10^9),0)</f>
        <v>0</v>
      </c>
      <c r="F2363" s="177">
        <f>IF($D$2253&gt;0,IPMT('Assumptions (Petroleum)'!$V$6,Model!Y$1,'Assumptions (Petroleum)'!$V$9,'Assumptions (Petroleum)'!$V$4*Model!$D$2253*'Assumptions (Petroleum)'!$B$2/10^9),0)</f>
        <v>0</v>
      </c>
      <c r="G2363" s="177">
        <f>IF($D$2253&gt;0,IPMT('Assumptions (Petroleum)'!$V$6,Model!Z$1,'Assumptions (Petroleum)'!$V$9,'Assumptions (Petroleum)'!$V$4*Model!$D$2253*'Assumptions (Petroleum)'!$B$2/10^9),0)</f>
        <v>0</v>
      </c>
      <c r="H2363" s="177">
        <f>IF($D$2253&gt;0,IPMT('Assumptions (Petroleum)'!$V$6,Model!AA$1,'Assumptions (Petroleum)'!$V$9,'Assumptions (Petroleum)'!$V$4*Model!$D$2253*'Assumptions (Petroleum)'!$B$2/10^9),0)</f>
        <v>0</v>
      </c>
      <c r="I2363" s="177">
        <f>IF($D$2253&gt;0,IPMT('Assumptions (Petroleum)'!$V$6,Model!AB$1,'Assumptions (Petroleum)'!$V$9,'Assumptions (Petroleum)'!$V$4*Model!$D$2253*'Assumptions (Petroleum)'!$B$2/10^9),0)</f>
        <v>0</v>
      </c>
      <c r="J2363" s="177">
        <f>IF($D$2253&gt;0,IPMT('Assumptions (Petroleum)'!$V$6,Model!AC$1,'Assumptions (Petroleum)'!$V$9,'Assumptions (Petroleum)'!$V$4*Model!$D$2253*'Assumptions (Petroleum)'!$B$2/10^9),0)</f>
        <v>0</v>
      </c>
      <c r="K2363" s="177">
        <f>IF($D$2253&gt;0,IPMT('Assumptions (Petroleum)'!$V$6,Model!AD$1,'Assumptions (Petroleum)'!$V$9,'Assumptions (Petroleum)'!$V$4*Model!$D$2253*'Assumptions (Petroleum)'!$B$2/10^9),0)</f>
        <v>0</v>
      </c>
      <c r="L2363" s="177">
        <f>IF($D$2253&gt;0,IPMT('Assumptions (Petroleum)'!$V$6,Model!AE$1,'Assumptions (Petroleum)'!$V$9,'Assumptions (Petroleum)'!$V$4*Model!$D$2253*'Assumptions (Petroleum)'!$B$2/10^9),0)</f>
        <v>0</v>
      </c>
      <c r="M2363" s="177">
        <f>IF($D$2253&gt;0,IPMT('Assumptions (Petroleum)'!$V$6,Model!AF$1,'Assumptions (Petroleum)'!$V$9,'Assumptions (Petroleum)'!$V$4*Model!$D$2253*'Assumptions (Petroleum)'!$B$2/10^9),0)</f>
        <v>0</v>
      </c>
      <c r="N2363" s="177">
        <f>IF($D$2253&gt;0,IPMT('Assumptions (Petroleum)'!$V$6,Model!AG$1,'Assumptions (Petroleum)'!$V$9,'Assumptions (Petroleum)'!$V$4*Model!$D$2253*'Assumptions (Petroleum)'!$B$2/10^9),0)</f>
        <v>0</v>
      </c>
      <c r="O2363" s="177">
        <f>IF($D$2253&gt;0,IPMT('Assumptions (Petroleum)'!$V$6,Model!AH$1,'Assumptions (Petroleum)'!$V$9,'Assumptions (Petroleum)'!$V$4*Model!$D$2253*'Assumptions (Petroleum)'!$B$2/10^9),0)</f>
        <v>0</v>
      </c>
      <c r="P2363" s="177">
        <f>IF($D$2253&gt;0,IPMT('Assumptions (Petroleum)'!$V$6,Model!AI$1,'Assumptions (Petroleum)'!$V$9,'Assumptions (Petroleum)'!$V$4*Model!$D$2253*'Assumptions (Petroleum)'!$B$2/10^9),0)</f>
        <v>0</v>
      </c>
      <c r="Q2363" s="177">
        <f>IF($D$2253&gt;0,IPMT('Assumptions (Petroleum)'!$V$6,Model!AJ$1,'Assumptions (Petroleum)'!$V$9,'Assumptions (Petroleum)'!$V$4*Model!$D$2253*'Assumptions (Petroleum)'!$B$2/10^9),0)</f>
        <v>0</v>
      </c>
      <c r="R2363" s="177">
        <f>IF($D$2253&gt;0,IPMT('Assumptions (Petroleum)'!$V$6,Model!AK$1,'Assumptions (Petroleum)'!$V$9,'Assumptions (Petroleum)'!$V$4*Model!$D$2253*'Assumptions (Petroleum)'!$B$2/10^9),0)</f>
        <v>0</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-0.001249789015</v>
      </c>
      <c r="K2369" s="160">
        <f>IF($J$2253&gt;0,IPMT('Assumptions (Petroleum)'!$V$6,Model!X$1,'Assumptions (Petroleum)'!$V$9,'Assumptions (Petroleum)'!$V$4*Model!$J$2253*AVERAGE('Assumptions (Petroleum)'!$F$2:$H$2)/10^9),0)</f>
        <v>-0.00119077256</v>
      </c>
      <c r="L2369" s="160">
        <f>IF($J$2253&gt;0,IPMT('Assumptions (Petroleum)'!$V$6,Model!Y$1,'Assumptions (Petroleum)'!$V$9,'Assumptions (Petroleum)'!$V$4*Model!$J$2253*AVERAGE('Assumptions (Petroleum)'!$F$2:$H$2)/10^9),0)</f>
        <v>-0.001128952823</v>
      </c>
      <c r="M2369" s="160">
        <f>IF($J$2253&gt;0,IPMT('Assumptions (Petroleum)'!$V$6,Model!Z$1,'Assumptions (Petroleum)'!$V$9,'Assumptions (Petroleum)'!$V$4*Model!$J$2253*AVERAGE('Assumptions (Petroleum)'!$F$2:$H$2)/10^9),0)</f>
        <v>-0.001064196649</v>
      </c>
      <c r="N2369" s="160">
        <f>IF($J$2253&gt;0,IPMT('Assumptions (Petroleum)'!$V$6,Model!AA$1,'Assumptions (Petroleum)'!$V$9,'Assumptions (Petroleum)'!$V$4*Model!$J$2253*AVERAGE('Assumptions (Petroleum)'!$F$2:$H$2)/10^9),0)</f>
        <v>-0.0009963645564</v>
      </c>
      <c r="O2369" s="160">
        <f>IF($J$2253&gt;0,IPMT('Assumptions (Petroleum)'!$V$6,Model!AB$1,'Assumptions (Petroleum)'!$V$9,'Assumptions (Petroleum)'!$V$4*Model!$J$2253*AVERAGE('Assumptions (Petroleum)'!$F$2:$H$2)/10^9),0)</f>
        <v>-0.0009253104396</v>
      </c>
      <c r="P2369" s="160">
        <f>IF($J$2253&gt;0,IPMT('Assumptions (Petroleum)'!$V$6,Model!AC$1,'Assumptions (Petroleum)'!$V$9,'Assumptions (Petroleum)'!$V$4*Model!$J$2253*AVERAGE('Assumptions (Petroleum)'!$F$2:$H$2)/10^9),0)</f>
        <v>-0.0008508812522</v>
      </c>
      <c r="Q2369" s="160">
        <f>IF($J$2253&gt;0,IPMT('Assumptions (Petroleum)'!$V$6,Model!AD$1,'Assumptions (Petroleum)'!$V$9,'Assumptions (Petroleum)'!$V$4*Model!$J$2253*AVERAGE('Assumptions (Petroleum)'!$F$2:$H$2)/10^9),0)</f>
        <v>-0.0007729166785</v>
      </c>
      <c r="R2369" s="160">
        <f>IF($J$2253&gt;0,IPMT('Assumptions (Petroleum)'!$V$6,Model!AE$1,'Assumptions (Petroleum)'!$V$9,'Assumptions (Petroleum)'!$V$4*Model!$J$2253*AVERAGE('Assumptions (Petroleum)'!$F$2:$H$2)/10^9),0)</f>
        <v>-0.0006912487875</v>
      </c>
      <c r="S2369" s="160">
        <f>IF($J$2253&gt;0,IPMT('Assumptions (Petroleum)'!$V$6,Model!AF$1,'Assumptions (Petroleum)'!$V$9,'Assumptions (Petroleum)'!$V$4*Model!$J$2253*AVERAGE('Assumptions (Petroleum)'!$F$2:$H$2)/10^9),0)</f>
        <v>-0.0006057016716</v>
      </c>
      <c r="T2369" s="160">
        <f>IF($J$2253&gt;0,IPMT('Assumptions (Petroleum)'!$V$6,Model!AG$1,'Assumptions (Petroleum)'!$V$9,'Assumptions (Petroleum)'!$V$4*Model!$J$2253*AVERAGE('Assumptions (Petroleum)'!$F$2:$H$2)/10^9),0)</f>
        <v>-0.0005160910678</v>
      </c>
      <c r="U2369" s="160">
        <f>IF($J$2253&gt;0,IPMT('Assumptions (Petroleum)'!$V$6,Model!AH$1,'Assumptions (Petroleum)'!$V$9,'Assumptions (Petroleum)'!$V$4*Model!$J$2253*AVERAGE('Assumptions (Petroleum)'!$F$2:$H$2)/10^9),0)</f>
        <v>-0.0004222239602</v>
      </c>
      <c r="V2369" s="160">
        <f>IF($J$2253&gt;0,IPMT('Assumptions (Petroleum)'!$V$6,Model!AI$1,'Assumptions (Petroleum)'!$V$9,'Assumptions (Petroleum)'!$V$4*Model!$J$2253*AVERAGE('Assumptions (Petroleum)'!$F$2:$H$2)/10^9),0)</f>
        <v>-0.0003238981651</v>
      </c>
      <c r="W2369" s="160">
        <f>IF($J$2253&gt;0,IPMT('Assumptions (Petroleum)'!$V$6,Model!AJ$1,'Assumptions (Petroleum)'!$V$9,'Assumptions (Petroleum)'!$V$4*Model!$J$2253*AVERAGE('Assumptions (Petroleum)'!$F$2:$H$2)/10^9),0)</f>
        <v>-0.0002209018947</v>
      </c>
      <c r="X2369" s="160">
        <f>IF($J$2253&gt;0,IPMT('Assumptions (Petroleum)'!$V$6,Model!AK$1,'Assumptions (Petroleum)'!$V$9,'Assumptions (Petroleum)'!$V$4*Model!$J$2253*AVERAGE('Assumptions (Petroleum)'!$F$2:$H$2)/10^9),0)</f>
        <v>-0.0001130133014</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-0.0008883407514</v>
      </c>
      <c r="M2371" s="160">
        <f>IF($L$2253&gt;0,IPMT('Assumptions (Petroleum)'!$V$6,Model!X$1,'Assumptions (Petroleum)'!$V$9,'Assumptions (Petroleum)'!$V$4*Model!$L$2253*AVERAGE('Assumptions (Petroleum)'!$H$2:$J$2)/10^9),0)</f>
        <v>-0.0008463922934</v>
      </c>
      <c r="N2371" s="160">
        <f>IF($L$2253&gt;0,IPMT('Assumptions (Petroleum)'!$V$6,Model!Y$1,'Assumptions (Petroleum)'!$V$9,'Assumptions (Petroleum)'!$V$4*Model!$L$2253*AVERAGE('Assumptions (Petroleum)'!$H$2:$J$2)/10^9),0)</f>
        <v>-0.0008024512836</v>
      </c>
      <c r="O2371" s="160">
        <f>IF($L$2253&gt;0,IPMT('Assumptions (Petroleum)'!$V$6,Model!Z$1,'Assumptions (Petroleum)'!$V$9,'Assumptions (Petroleum)'!$V$4*Model!$L$2253*AVERAGE('Assumptions (Petroleum)'!$H$2:$J$2)/10^9),0)</f>
        <v>-0.0007564230759</v>
      </c>
      <c r="P2371" s="160">
        <f>IF($L$2253&gt;0,IPMT('Assumptions (Petroleum)'!$V$6,Model!AA$1,'Assumptions (Petroleum)'!$V$9,'Assumptions (Petroleum)'!$V$4*Model!$L$2253*AVERAGE('Assumptions (Petroleum)'!$H$2:$J$2)/10^9),0)</f>
        <v>-0.0007082085283</v>
      </c>
      <c r="Q2371" s="160">
        <f>IF($L$2253&gt;0,IPMT('Assumptions (Petroleum)'!$V$6,Model!AB$1,'Assumptions (Petroleum)'!$V$9,'Assumptions (Petroleum)'!$V$4*Model!$L$2253*AVERAGE('Assumptions (Petroleum)'!$H$2:$J$2)/10^9),0)</f>
        <v>-0.0006577037896</v>
      </c>
      <c r="R2371" s="160">
        <f>IF($L$2253&gt;0,IPMT('Assumptions (Petroleum)'!$V$6,Model!AC$1,'Assumptions (Petroleum)'!$V$9,'Assumptions (Petroleum)'!$V$4*Model!$L$2253*AVERAGE('Assumptions (Petroleum)'!$H$2:$J$2)/10^9),0)</f>
        <v>-0.0006048000759</v>
      </c>
      <c r="S2371" s="160">
        <f>IF($L$2253&gt;0,IPMT('Assumptions (Petroleum)'!$V$6,Model!AD$1,'Assumptions (Petroleum)'!$V$9,'Assumptions (Petroleum)'!$V$4*Model!$L$2253*AVERAGE('Assumptions (Petroleum)'!$H$2:$J$2)/10^9),0)</f>
        <v>-0.0005493834358</v>
      </c>
      <c r="T2371" s="160">
        <f>IF($L$2253&gt;0,IPMT('Assumptions (Petroleum)'!$V$6,Model!AE$1,'Assumptions (Petroleum)'!$V$9,'Assumptions (Petroleum)'!$V$4*Model!$L$2253*AVERAGE('Assumptions (Petroleum)'!$H$2:$J$2)/10^9),0)</f>
        <v>-0.0004913345053</v>
      </c>
      <c r="U2371" s="160">
        <f>IF($L$2253&gt;0,IPMT('Assumptions (Petroleum)'!$V$6,Model!AF$1,'Assumptions (Petroleum)'!$V$9,'Assumptions (Petroleum)'!$V$4*Model!$L$2253*AVERAGE('Assumptions (Petroleum)'!$H$2:$J$2)/10^9),0)</f>
        <v>-0.0004305282506</v>
      </c>
      <c r="V2371" s="160">
        <f>IF($L$2253&gt;0,IPMT('Assumptions (Petroleum)'!$V$6,Model!AG$1,'Assumptions (Petroleum)'!$V$9,'Assumptions (Petroleum)'!$V$4*Model!$L$2253*AVERAGE('Assumptions (Petroleum)'!$H$2:$J$2)/10^9),0)</f>
        <v>-0.0003668336988</v>
      </c>
      <c r="W2371" s="160">
        <f>IF($L$2253&gt;0,IPMT('Assumptions (Petroleum)'!$V$6,Model!AH$1,'Assumptions (Petroleum)'!$V$9,'Assumptions (Petroleum)'!$V$4*Model!$L$2253*AVERAGE('Assumptions (Petroleum)'!$H$2:$J$2)/10^9),0)</f>
        <v>-0.0003001136557</v>
      </c>
      <c r="X2371" s="160">
        <f>IF($L$2253&gt;0,IPMT('Assumptions (Petroleum)'!$V$6,Model!AI$1,'Assumptions (Petroleum)'!$V$9,'Assumptions (Petroleum)'!$V$4*Model!$L$2253*AVERAGE('Assumptions (Petroleum)'!$H$2:$J$2)/10^9),0)</f>
        <v>-0.0002302244107</v>
      </c>
      <c r="Y2371" s="160">
        <f>IF($L$2253&gt;0,IPMT('Assumptions (Petroleum)'!$V$6,Model!AJ$1,'Assumptions (Petroleum)'!$V$9,'Assumptions (Petroleum)'!$V$4*Model!$L$2253*AVERAGE('Assumptions (Petroleum)'!$H$2:$J$2)/10^9),0)</f>
        <v>-0.0001570154264</v>
      </c>
      <c r="Z2371" s="160">
        <f>IF($L$2253&gt;0,IPMT('Assumptions (Petroleum)'!$V$6,Model!AK$1,'Assumptions (Petroleum)'!$V$9,'Assumptions (Petroleum)'!$V$4*Model!$L$2253*AVERAGE('Assumptions (Petroleum)'!$H$2:$J$2)/10^9),0)</f>
        <v>-0.00008032901548</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-0.01559669288</v>
      </c>
      <c r="N2372" s="160">
        <f>IF($M$2253&gt;0,IPMT('Assumptions (Petroleum)'!$V$6,Model!X$1,'Assumptions (Petroleum)'!$V$9,'Assumptions (Petroleum)'!$V$4*Model!$M$2253*AVERAGE('Assumptions (Petroleum)'!$I$2:$K$2)/10^9),0)</f>
        <v>-0.01486019935</v>
      </c>
      <c r="O2372" s="160">
        <f>IF($M$2253&gt;0,IPMT('Assumptions (Petroleum)'!$V$6,Model!Y$1,'Assumptions (Petroleum)'!$V$9,'Assumptions (Petroleum)'!$V$4*Model!$M$2253*AVERAGE('Assumptions (Petroleum)'!$I$2:$K$2)/10^9),0)</f>
        <v>-0.01408872238</v>
      </c>
      <c r="P2372" s="160">
        <f>IF($M$2253&gt;0,IPMT('Assumptions (Petroleum)'!$V$6,Model!Z$1,'Assumptions (Petroleum)'!$V$9,'Assumptions (Petroleum)'!$V$4*Model!$M$2253*AVERAGE('Assumptions (Petroleum)'!$I$2:$K$2)/10^9),0)</f>
        <v>-0.01328060025</v>
      </c>
      <c r="Q2372" s="160">
        <f>IF($M$2253&gt;0,IPMT('Assumptions (Petroleum)'!$V$6,Model!AA$1,'Assumptions (Petroleum)'!$V$9,'Assumptions (Petroleum)'!$V$4*Model!$M$2253*AVERAGE('Assumptions (Petroleum)'!$I$2:$K$2)/10^9),0)</f>
        <v>-0.01243409232</v>
      </c>
      <c r="R2372" s="160">
        <f>IF($M$2253&gt;0,IPMT('Assumptions (Petroleum)'!$V$6,Model!AB$1,'Assumptions (Petroleum)'!$V$9,'Assumptions (Petroleum)'!$V$4*Model!$M$2253*AVERAGE('Assumptions (Petroleum)'!$I$2:$K$2)/10^9),0)</f>
        <v>-0.01154737526</v>
      </c>
      <c r="S2372" s="160">
        <f>IF($M$2253&gt;0,IPMT('Assumptions (Petroleum)'!$V$6,Model!AC$1,'Assumptions (Petroleum)'!$V$9,'Assumptions (Petroleum)'!$V$4*Model!$M$2253*AVERAGE('Assumptions (Petroleum)'!$I$2:$K$2)/10^9),0)</f>
        <v>-0.01061853914</v>
      </c>
      <c r="T2372" s="160">
        <f>IF($M$2253&gt;0,IPMT('Assumptions (Petroleum)'!$V$6,Model!AD$1,'Assumptions (Petroleum)'!$V$9,'Assumptions (Petroleum)'!$V$4*Model!$M$2253*AVERAGE('Assumptions (Petroleum)'!$I$2:$K$2)/10^9),0)</f>
        <v>-0.009645583308</v>
      </c>
      <c r="U2372" s="160">
        <f>IF($M$2253&gt;0,IPMT('Assumptions (Petroleum)'!$V$6,Model!AE$1,'Assumptions (Petroleum)'!$V$9,'Assumptions (Petroleum)'!$V$4*Model!$M$2253*AVERAGE('Assumptions (Petroleum)'!$I$2:$K$2)/10^9),0)</f>
        <v>-0.008626412072</v>
      </c>
      <c r="V2372" s="160">
        <f>IF($M$2253&gt;0,IPMT('Assumptions (Petroleum)'!$V$6,Model!AF$1,'Assumptions (Petroleum)'!$V$9,'Assumptions (Petroleum)'!$V$4*Model!$M$2253*AVERAGE('Assumptions (Petroleum)'!$I$2:$K$2)/10^9),0)</f>
        <v>-0.007558830202</v>
      </c>
      <c r="W2372" s="160">
        <f>IF($M$2253&gt;0,IPMT('Assumptions (Petroleum)'!$V$6,Model!AG$1,'Assumptions (Petroleum)'!$V$9,'Assumptions (Petroleum)'!$V$4*Model!$M$2253*AVERAGE('Assumptions (Petroleum)'!$I$2:$K$2)/10^9),0)</f>
        <v>-0.006440538194</v>
      </c>
      <c r="X2372" s="160">
        <f>IF($M$2253&gt;0,IPMT('Assumptions (Petroleum)'!$V$6,Model!AH$1,'Assumptions (Petroleum)'!$V$9,'Assumptions (Petroleum)'!$V$4*Model!$M$2253*AVERAGE('Assumptions (Petroleum)'!$I$2:$K$2)/10^9),0)</f>
        <v>-0.005269127315</v>
      </c>
      <c r="Y2372" s="160">
        <f>IF($M$2253&gt;0,IPMT('Assumptions (Petroleum)'!$V$6,Model!AI$1,'Assumptions (Petroleum)'!$V$9,'Assumptions (Petroleum)'!$V$4*Model!$M$2253*AVERAGE('Assumptions (Petroleum)'!$I$2:$K$2)/10^9),0)</f>
        <v>-0.00404207442</v>
      </c>
      <c r="Z2372" s="160">
        <f>IF($M$2253&gt;0,IPMT('Assumptions (Petroleum)'!$V$6,Model!AJ$1,'Assumptions (Petroleum)'!$V$9,'Assumptions (Petroleum)'!$V$4*Model!$M$2253*AVERAGE('Assumptions (Petroleum)'!$I$2:$K$2)/10^9),0)</f>
        <v>-0.002756736512</v>
      </c>
      <c r="AA2372" s="160">
        <f>IF($M$2253&gt;0,IPMT('Assumptions (Petroleum)'!$V$6,Model!AK$1,'Assumptions (Petroleum)'!$V$9,'Assumptions (Petroleum)'!$V$4*Model!$M$2253*AVERAGE('Assumptions (Petroleum)'!$I$2:$K$2)/10^9),0)</f>
        <v>-0.001410345053</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-0.00004781910174</v>
      </c>
      <c r="R2376" s="160">
        <f>IF($Q$2253&gt;0,IPMT('Assumptions (Petroleum)'!$V$6,Model!X$1,'Assumptions (Petroleum)'!$V$9,'Assumptions (Petroleum)'!$V$4*Model!$Q$2253*AVERAGE('Assumptions (Petroleum)'!$M$2:$O$2)/10^9),0)</f>
        <v>-0.00004556102951</v>
      </c>
      <c r="S2376" s="160">
        <f>IF($Q$2253&gt;0,IPMT('Assumptions (Petroleum)'!$V$6,Model!Y$1,'Assumptions (Petroleum)'!$V$9,'Assumptions (Petroleum)'!$V$4*Model!$Q$2253*AVERAGE('Assumptions (Petroleum)'!$M$2:$O$2)/10^9),0)</f>
        <v>-0.00004319569885</v>
      </c>
      <c r="T2376" s="160">
        <f>IF($Q$2253&gt;0,IPMT('Assumptions (Petroleum)'!$V$6,Model!Z$1,'Assumptions (Petroleum)'!$V$9,'Assumptions (Petroleum)'!$V$4*Model!$Q$2253*AVERAGE('Assumptions (Petroleum)'!$M$2:$O$2)/10^9),0)</f>
        <v>-0.00004071801498</v>
      </c>
      <c r="U2376" s="160">
        <f>IF($Q$2253&gt;0,IPMT('Assumptions (Petroleum)'!$V$6,Model!AA$1,'Assumptions (Petroleum)'!$V$9,'Assumptions (Petroleum)'!$V$4*Model!$Q$2253*AVERAGE('Assumptions (Petroleum)'!$M$2:$O$2)/10^9),0)</f>
        <v>-0.00003812264113</v>
      </c>
      <c r="V2376" s="160">
        <f>IF($Q$2253&gt;0,IPMT('Assumptions (Petroleum)'!$V$6,Model!AB$1,'Assumptions (Petroleum)'!$V$9,'Assumptions (Petroleum)'!$V$4*Model!$Q$2253*AVERAGE('Assumptions (Petroleum)'!$M$2:$O$2)/10^9),0)</f>
        <v>-0.00003540398702</v>
      </c>
      <c r="W2376" s="160">
        <f>IF($Q$2253&gt;0,IPMT('Assumptions (Petroleum)'!$V$6,Model!AC$1,'Assumptions (Petroleum)'!$V$9,'Assumptions (Petroleum)'!$V$4*Model!$Q$2253*AVERAGE('Assumptions (Petroleum)'!$M$2:$O$2)/10^9),0)</f>
        <v>-0.00003255619684</v>
      </c>
      <c r="X2376" s="160">
        <f>IF($Q$2253&gt;0,IPMT('Assumptions (Petroleum)'!$V$6,Model!AD$1,'Assumptions (Petroleum)'!$V$9,'Assumptions (Petroleum)'!$V$4*Model!$Q$2253*AVERAGE('Assumptions (Petroleum)'!$M$2:$O$2)/10^9),0)</f>
        <v>-0.00002957313663</v>
      </c>
      <c r="Y2376" s="160">
        <f>IF($Q$2253&gt;0,IPMT('Assumptions (Petroleum)'!$V$6,Model!AE$1,'Assumptions (Petroleum)'!$V$9,'Assumptions (Petroleum)'!$V$4*Model!$Q$2253*AVERAGE('Assumptions (Petroleum)'!$M$2:$O$2)/10^9),0)</f>
        <v>-0.00002644838105</v>
      </c>
      <c r="Z2376" s="160">
        <f>IF($Q$2253&gt;0,IPMT('Assumptions (Petroleum)'!$V$6,Model!AF$1,'Assumptions (Petroleum)'!$V$9,'Assumptions (Petroleum)'!$V$4*Model!$Q$2253*AVERAGE('Assumptions (Petroleum)'!$M$2:$O$2)/10^9),0)</f>
        <v>-0.00002317519959</v>
      </c>
      <c r="AA2376" s="160">
        <f>IF($Q$2253&gt;0,IPMT('Assumptions (Petroleum)'!$V$6,Model!AG$1,'Assumptions (Petroleum)'!$V$9,'Assumptions (Petroleum)'!$V$4*Model!$Q$2253*AVERAGE('Assumptions (Petroleum)'!$M$2:$O$2)/10^9),0)</f>
        <v>-0.00001974654201</v>
      </c>
      <c r="AB2376" s="160">
        <f>IF($Q$2253&gt;0,IPMT('Assumptions (Petroleum)'!$V$6,Model!AH$1,'Assumptions (Petroleum)'!$V$9,'Assumptions (Petroleum)'!$V$4*Model!$Q$2253*AVERAGE('Assumptions (Petroleum)'!$M$2:$O$2)/10^9),0)</f>
        <v>-0.00001615502319</v>
      </c>
      <c r="AC2376" s="160">
        <f>IF($Q$2253&gt;0,IPMT('Assumptions (Petroleum)'!$V$6,Model!AI$1,'Assumptions (Petroleum)'!$V$9,'Assumptions (Petroleum)'!$V$4*Model!$Q$2253*AVERAGE('Assumptions (Petroleum)'!$M$2:$O$2)/10^9),0)</f>
        <v>-0.00001239290723</v>
      </c>
      <c r="AD2376" s="160">
        <f>IF($Q$2253&gt;0,IPMT('Assumptions (Petroleum)'!$V$6,Model!AJ$1,'Assumptions (Petroleum)'!$V$9,'Assumptions (Petroleum)'!$V$4*Model!$Q$2253*AVERAGE('Assumptions (Petroleum)'!$M$2:$O$2)/10^9),0)</f>
        <v>-0.000008452090755</v>
      </c>
      <c r="AE2376" s="160">
        <f>IF($Q$2253&gt;0,IPMT('Assumptions (Petroleum)'!$V$6,Model!AK$1,'Assumptions (Petroleum)'!$V$9,'Assumptions (Petroleum)'!$V$4*Model!$Q$2253*AVERAGE('Assumptions (Petroleum)'!$M$2:$O$2)/10^9),0)</f>
        <v>-0.000004324085502</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v>
      </c>
      <c r="E2413" s="177">
        <f t="shared" si="83"/>
        <v>0</v>
      </c>
      <c r="F2413" s="177">
        <f t="shared" si="83"/>
        <v>0</v>
      </c>
      <c r="G2413" s="177">
        <f t="shared" si="83"/>
        <v>0</v>
      </c>
      <c r="H2413" s="177">
        <f t="shared" si="83"/>
        <v>0</v>
      </c>
      <c r="I2413" s="177">
        <f t="shared" si="83"/>
        <v>0</v>
      </c>
      <c r="J2413" s="177">
        <f t="shared" si="83"/>
        <v>0.002192612307</v>
      </c>
      <c r="K2413" s="177">
        <f t="shared" si="83"/>
        <v>0.004165963382</v>
      </c>
      <c r="L2413" s="177">
        <f t="shared" si="83"/>
        <v>0.005307859591</v>
      </c>
      <c r="M2413" s="177">
        <f t="shared" si="83"/>
        <v>0.03370037788</v>
      </c>
      <c r="N2413" s="177">
        <f t="shared" si="83"/>
        <v>0.05769295919</v>
      </c>
      <c r="O2413" s="177">
        <f t="shared" si="83"/>
        <v>0.0519221521</v>
      </c>
      <c r="P2413" s="177">
        <f t="shared" si="83"/>
        <v>0.04688578659</v>
      </c>
      <c r="Q2413" s="177">
        <f t="shared" si="83"/>
        <v>0.04253683461</v>
      </c>
      <c r="R2413" s="177">
        <f t="shared" si="83"/>
        <v>0.03868236494</v>
      </c>
      <c r="S2413" s="177">
        <f t="shared" si="83"/>
        <v>0.0368562616</v>
      </c>
      <c r="T2413" s="177">
        <f t="shared" si="83"/>
        <v>0.03684964015</v>
      </c>
      <c r="U2413" s="177">
        <f t="shared" si="83"/>
        <v>0.03688406881</v>
      </c>
      <c r="V2413" s="177">
        <f t="shared" si="83"/>
        <v>0.03682521454</v>
      </c>
      <c r="W2413" s="177">
        <f t="shared" si="83"/>
        <v>0.03686695427</v>
      </c>
      <c r="X2413" s="177">
        <f t="shared" si="83"/>
        <v>0.03681973124</v>
      </c>
      <c r="Y2413" s="177">
        <f t="shared" si="83"/>
        <v>0.03557347917</v>
      </c>
      <c r="Z2413" s="177">
        <f t="shared" si="83"/>
        <v>0.03422806349</v>
      </c>
      <c r="AA2413" s="177">
        <f t="shared" si="83"/>
        <v>0.0333603273</v>
      </c>
      <c r="AB2413" s="177">
        <f t="shared" si="83"/>
        <v>0.01624198004</v>
      </c>
      <c r="AC2413" s="177">
        <f t="shared" si="83"/>
        <v>0.00009820093334</v>
      </c>
      <c r="AD2413" s="177">
        <f t="shared" si="83"/>
        <v>0.00009803477271</v>
      </c>
      <c r="AE2413" s="177">
        <f t="shared" si="83"/>
        <v>0.00009820093334</v>
      </c>
      <c r="AF2413" s="177">
        <f t="shared" si="83"/>
        <v>0.00004901738636</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v>
      </c>
      <c r="E2415" s="160">
        <f>IF($D$2253&gt;0,'Assumptions (Petroleum)'!W$10*Model!$D$2253*'Assumptions (Petroleum)'!$B$2/10^9,0)</f>
        <v>0</v>
      </c>
      <c r="F2415" s="160">
        <f>IF($D$2253&gt;0,'Assumptions (Petroleum)'!X$10*Model!$D$2253*'Assumptions (Petroleum)'!$B$2/10^9,0)</f>
        <v>0</v>
      </c>
      <c r="G2415" s="160">
        <f>IF($D$2253&gt;0,'Assumptions (Petroleum)'!Y$10*Model!$D$2253*'Assumptions (Petroleum)'!$B$2/10^9,0)</f>
        <v>0</v>
      </c>
      <c r="H2415" s="160">
        <f>IF($D$2253&gt;0,'Assumptions (Petroleum)'!Z$10*Model!$D$2253*'Assumptions (Petroleum)'!$B$2/10^9,0)</f>
        <v>0</v>
      </c>
      <c r="I2415" s="160">
        <f>IF($D$2253&gt;0,'Assumptions (Petroleum)'!AA$10*Model!$D$2253*'Assumptions (Petroleum)'!$B$2/10^9,0)</f>
        <v>0</v>
      </c>
      <c r="J2415" s="160">
        <f>IF($D$2253&gt;0,'Assumptions (Petroleum)'!AB$10*Model!$D$2253*'Assumptions (Petroleum)'!$B$2/10^9,0)</f>
        <v>0</v>
      </c>
      <c r="K2415" s="160">
        <f>IF($D$2253&gt;0,'Assumptions (Petroleum)'!AC$10*Model!$D$2253*'Assumptions (Petroleum)'!$B$2/10^9,0)</f>
        <v>0</v>
      </c>
      <c r="L2415" s="160">
        <f>IF($D$2253&gt;0,'Assumptions (Petroleum)'!AD$10*Model!$D$2253*'Assumptions (Petroleum)'!$B$2/10^9,0)</f>
        <v>0</v>
      </c>
      <c r="M2415" s="160">
        <f>IF($D$2253&gt;0,'Assumptions (Petroleum)'!AE$10*Model!$D$2253*'Assumptions (Petroleum)'!$B$2/10^9,0)</f>
        <v>0</v>
      </c>
      <c r="N2415" s="160">
        <f>IF($D$2253&gt;0,'Assumptions (Petroleum)'!AF$10*Model!$D$2253*'Assumptions (Petroleum)'!$B$2/10^9,0)</f>
        <v>0</v>
      </c>
      <c r="O2415" s="160">
        <f>IF($D$2253&gt;0,'Assumptions (Petroleum)'!AG$10*Model!$D$2253*'Assumptions (Petroleum)'!$B$2/10^9,0)</f>
        <v>0</v>
      </c>
      <c r="P2415" s="160">
        <f>IF($D$2253&gt;0,'Assumptions (Petroleum)'!AH$10*Model!$D$2253*'Assumptions (Petroleum)'!$B$2/10^9,0)</f>
        <v>0</v>
      </c>
      <c r="Q2415" s="160">
        <f>IF($D$2253&gt;0,'Assumptions (Petroleum)'!AI$10*Model!$D$2253*'Assumptions (Petroleum)'!$B$2/10^9,0)</f>
        <v>0</v>
      </c>
      <c r="R2415" s="160">
        <f>IF($D$2253&gt;0,'Assumptions (Petroleum)'!AJ$10*Model!$D$2253*'Assumptions (Petroleum)'!$B$2/10^9,0)</f>
        <v>0</v>
      </c>
      <c r="S2415" s="160">
        <f>IF($D$2253&gt;0,'Assumptions (Petroleum)'!AK$10*Model!$D$2253*'Assumptions (Petroleum)'!$B$2/10^9,0)</f>
        <v>0</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0.002192612307</v>
      </c>
      <c r="K2421" s="160">
        <f>IF($J$2253&gt;0,'Assumptions (Petroleum)'!W$10*Model!$J$2253*AVERAGE('Assumptions (Petroleum)'!$F$2:$H$2)/10^9,0)</f>
        <v>0.004165963382</v>
      </c>
      <c r="L2421" s="160">
        <f>IF($J$2253&gt;0,'Assumptions (Petroleum)'!X$10*Model!$J$2253*AVERAGE('Assumptions (Petroleum)'!$F$2:$H$2)/10^9,0)</f>
        <v>0.003749367044</v>
      </c>
      <c r="M2421" s="160">
        <f>IF($J$2253&gt;0,'Assumptions (Petroleum)'!Y$10*Model!$J$2253*AVERAGE('Assumptions (Petroleum)'!$F$2:$H$2)/10^9,0)</f>
        <v>0.003376622952</v>
      </c>
      <c r="N2421" s="160">
        <f>IF($J$2253&gt;0,'Assumptions (Petroleum)'!Z$10*Model!$J$2253*AVERAGE('Assumptions (Petroleum)'!$F$2:$H$2)/10^9,0)</f>
        <v>0.003038960657</v>
      </c>
      <c r="O2421" s="160">
        <f>IF($J$2253&gt;0,'Assumptions (Petroleum)'!AA$10*Model!$J$2253*AVERAGE('Assumptions (Petroleum)'!$F$2:$H$2)/10^9,0)</f>
        <v>0.002731994934</v>
      </c>
      <c r="P2421" s="160">
        <f>IF($J$2253&gt;0,'Assumptions (Petroleum)'!AB$10*Model!$J$2253*AVERAGE('Assumptions (Petroleum)'!$F$2:$H$2)/10^9,0)</f>
        <v>0.002587282522</v>
      </c>
      <c r="Q2421" s="160">
        <f>IF($J$2253&gt;0,'Assumptions (Petroleum)'!AC$10*Model!$J$2253*AVERAGE('Assumptions (Petroleum)'!$F$2:$H$2)/10^9,0)</f>
        <v>0.002587282522</v>
      </c>
      <c r="R2421" s="160">
        <f>IF($J$2253&gt;0,'Assumptions (Petroleum)'!AD$10*Model!$J$2253*AVERAGE('Assumptions (Petroleum)'!$F$2:$H$2)/10^9,0)</f>
        <v>0.002591667746</v>
      </c>
      <c r="S2421" s="160">
        <f>IF($J$2253&gt;0,'Assumptions (Petroleum)'!AE$10*Model!$J$2253*AVERAGE('Assumptions (Petroleum)'!$F$2:$H$2)/10^9,0)</f>
        <v>0.002587282522</v>
      </c>
      <c r="T2421" s="160">
        <f>IF($J$2253&gt;0,'Assumptions (Petroleum)'!AF$10*Model!$J$2253*AVERAGE('Assumptions (Petroleum)'!$F$2:$H$2)/10^9,0)</f>
        <v>0.002591667746</v>
      </c>
      <c r="U2421" s="160">
        <f>IF($J$2253&gt;0,'Assumptions (Petroleum)'!AG$10*Model!$J$2253*AVERAGE('Assumptions (Petroleum)'!$F$2:$H$2)/10^9,0)</f>
        <v>0.002587282522</v>
      </c>
      <c r="V2421" s="160">
        <f>IF($J$2253&gt;0,'Assumptions (Petroleum)'!AH$10*Model!$J$2253*AVERAGE('Assumptions (Petroleum)'!$F$2:$H$2)/10^9,0)</f>
        <v>0.002591667746</v>
      </c>
      <c r="W2421" s="160">
        <f>IF($J$2253&gt;0,'Assumptions (Petroleum)'!AI$10*Model!$J$2253*AVERAGE('Assumptions (Petroleum)'!$F$2:$H$2)/10^9,0)</f>
        <v>0.002587282522</v>
      </c>
      <c r="X2421" s="160">
        <f>IF($J$2253&gt;0,'Assumptions (Petroleum)'!AJ$10*Model!$J$2253*AVERAGE('Assumptions (Petroleum)'!$F$2:$H$2)/10^9,0)</f>
        <v>0.002591667746</v>
      </c>
      <c r="Y2421" s="160">
        <f>IF($J$2253&gt;0,'Assumptions (Petroleum)'!AK$10*Model!$J$2253*AVERAGE('Assumptions (Petroleum)'!$F$2:$H$2)/10^9,0)</f>
        <v>0.001293641261</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0.001558492546</v>
      </c>
      <c r="M2423" s="160">
        <f>IF($L$2253&gt;0,'Assumptions (Petroleum)'!W$10*Model!$L$2253*AVERAGE('Assumptions (Petroleum)'!$H$2:$J$2)/10^9,0)</f>
        <v>0.002961135838</v>
      </c>
      <c r="N2423" s="160">
        <f>IF($L$2253&gt;0,'Assumptions (Petroleum)'!X$10*Model!$L$2253*AVERAGE('Assumptions (Petroleum)'!$H$2:$J$2)/10^9,0)</f>
        <v>0.002665022254</v>
      </c>
      <c r="O2423" s="160">
        <f>IF($L$2253&gt;0,'Assumptions (Petroleum)'!Y$10*Model!$L$2253*AVERAGE('Assumptions (Petroleum)'!$H$2:$J$2)/10^9,0)</f>
        <v>0.002400078521</v>
      </c>
      <c r="P2423" s="160">
        <f>IF($L$2253&gt;0,'Assumptions (Petroleum)'!Z$10*Model!$L$2253*AVERAGE('Assumptions (Petroleum)'!$H$2:$J$2)/10^9,0)</f>
        <v>0.002160070669</v>
      </c>
      <c r="Q2423" s="160">
        <f>IF($L$2253&gt;0,'Assumptions (Petroleum)'!AA$10*Model!$L$2253*AVERAGE('Assumptions (Petroleum)'!$H$2:$J$2)/10^9,0)</f>
        <v>0.001941881713</v>
      </c>
      <c r="R2423" s="160">
        <f>IF($L$2253&gt;0,'Assumptions (Petroleum)'!AB$10*Model!$L$2253*AVERAGE('Assumptions (Petroleum)'!$H$2:$J$2)/10^9,0)</f>
        <v>0.001839021205</v>
      </c>
      <c r="S2423" s="160">
        <f>IF($L$2253&gt;0,'Assumptions (Petroleum)'!AC$10*Model!$L$2253*AVERAGE('Assumptions (Petroleum)'!$H$2:$J$2)/10^9,0)</f>
        <v>0.001839021205</v>
      </c>
      <c r="T2423" s="160">
        <f>IF($L$2253&gt;0,'Assumptions (Petroleum)'!AD$10*Model!$L$2253*AVERAGE('Assumptions (Petroleum)'!$H$2:$J$2)/10^9,0)</f>
        <v>0.00184213819</v>
      </c>
      <c r="U2423" s="160">
        <f>IF($L$2253&gt;0,'Assumptions (Petroleum)'!AE$10*Model!$L$2253*AVERAGE('Assumptions (Petroleum)'!$H$2:$J$2)/10^9,0)</f>
        <v>0.001839021205</v>
      </c>
      <c r="V2423" s="160">
        <f>IF($L$2253&gt;0,'Assumptions (Petroleum)'!AF$10*Model!$L$2253*AVERAGE('Assumptions (Petroleum)'!$H$2:$J$2)/10^9,0)</f>
        <v>0.00184213819</v>
      </c>
      <c r="W2423" s="160">
        <f>IF($L$2253&gt;0,'Assumptions (Petroleum)'!AG$10*Model!$L$2253*AVERAGE('Assumptions (Petroleum)'!$H$2:$J$2)/10^9,0)</f>
        <v>0.001839021205</v>
      </c>
      <c r="X2423" s="160">
        <f>IF($L$2253&gt;0,'Assumptions (Petroleum)'!AH$10*Model!$L$2253*AVERAGE('Assumptions (Petroleum)'!$H$2:$J$2)/10^9,0)</f>
        <v>0.00184213819</v>
      </c>
      <c r="Y2423" s="160">
        <f>IF($L$2253&gt;0,'Assumptions (Petroleum)'!AI$10*Model!$L$2253*AVERAGE('Assumptions (Petroleum)'!$H$2:$J$2)/10^9,0)</f>
        <v>0.001839021205</v>
      </c>
      <c r="Z2423" s="160">
        <f>IF($L$2253&gt;0,'Assumptions (Petroleum)'!AJ$10*Model!$L$2253*AVERAGE('Assumptions (Petroleum)'!$H$2:$J$2)/10^9,0)</f>
        <v>0.00184213819</v>
      </c>
      <c r="AA2423" s="160">
        <f>IF($L$2253&gt;0,'Assumptions (Petroleum)'!AK$10*Model!$L$2253*AVERAGE('Assumptions (Petroleum)'!$H$2:$J$2)/10^9,0)</f>
        <v>0.0009195106024</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0.02736261909</v>
      </c>
      <c r="N2424" s="160">
        <f>IF($M$2253&gt;0,'Assumptions (Petroleum)'!W$10*Model!$M$2253*AVERAGE('Assumptions (Petroleum)'!$I$2:$K$2)/10^9,0)</f>
        <v>0.05198897628</v>
      </c>
      <c r="O2424" s="160">
        <f>IF($M$2253&gt;0,'Assumptions (Petroleum)'!X$10*Model!$M$2253*AVERAGE('Assumptions (Petroleum)'!$I$2:$K$2)/10^9,0)</f>
        <v>0.04679007865</v>
      </c>
      <c r="P2424" s="160">
        <f>IF($M$2253&gt;0,'Assumptions (Petroleum)'!Y$10*Model!$M$2253*AVERAGE('Assumptions (Petroleum)'!$I$2:$K$2)/10^9,0)</f>
        <v>0.0421384334</v>
      </c>
      <c r="Q2424" s="160">
        <f>IF($M$2253&gt;0,'Assumptions (Petroleum)'!Z$10*Model!$M$2253*AVERAGE('Assumptions (Petroleum)'!$I$2:$K$2)/10^9,0)</f>
        <v>0.03792459006</v>
      </c>
      <c r="R2424" s="160">
        <f>IF($M$2253&gt;0,'Assumptions (Petroleum)'!AA$10*Model!$M$2253*AVERAGE('Assumptions (Petroleum)'!$I$2:$K$2)/10^9,0)</f>
        <v>0.03409382339</v>
      </c>
      <c r="S2424" s="160">
        <f>IF($M$2253&gt;0,'Assumptions (Petroleum)'!AB$10*Model!$M$2253*AVERAGE('Assumptions (Petroleum)'!$I$2:$K$2)/10^9,0)</f>
        <v>0.03228789053</v>
      </c>
      <c r="T2424" s="160">
        <f>IF($M$2253&gt;0,'Assumptions (Petroleum)'!AC$10*Model!$M$2253*AVERAGE('Assumptions (Petroleum)'!$I$2:$K$2)/10^9,0)</f>
        <v>0.03228789053</v>
      </c>
      <c r="U2424" s="160">
        <f>IF($M$2253&gt;0,'Assumptions (Petroleum)'!AD$10*Model!$M$2253*AVERAGE('Assumptions (Petroleum)'!$I$2:$K$2)/10^9,0)</f>
        <v>0.03234261577</v>
      </c>
      <c r="V2424" s="160">
        <f>IF($M$2253&gt;0,'Assumptions (Petroleum)'!AE$10*Model!$M$2253*AVERAGE('Assumptions (Petroleum)'!$I$2:$K$2)/10^9,0)</f>
        <v>0.03228789053</v>
      </c>
      <c r="W2424" s="160">
        <f>IF($M$2253&gt;0,'Assumptions (Petroleum)'!AF$10*Model!$M$2253*AVERAGE('Assumptions (Petroleum)'!$I$2:$K$2)/10^9,0)</f>
        <v>0.03234261577</v>
      </c>
      <c r="X2424" s="160">
        <f>IF($M$2253&gt;0,'Assumptions (Petroleum)'!AG$10*Model!$M$2253*AVERAGE('Assumptions (Petroleum)'!$I$2:$K$2)/10^9,0)</f>
        <v>0.03228789053</v>
      </c>
      <c r="Y2424" s="160">
        <f>IF($M$2253&gt;0,'Assumptions (Petroleum)'!AH$10*Model!$M$2253*AVERAGE('Assumptions (Petroleum)'!$I$2:$K$2)/10^9,0)</f>
        <v>0.03234261577</v>
      </c>
      <c r="Z2424" s="160">
        <f>IF($M$2253&gt;0,'Assumptions (Petroleum)'!AI$10*Model!$M$2253*AVERAGE('Assumptions (Petroleum)'!$I$2:$K$2)/10^9,0)</f>
        <v>0.03228789053</v>
      </c>
      <c r="AA2424" s="160">
        <f>IF($M$2253&gt;0,'Assumptions (Petroleum)'!AJ$10*Model!$M$2253*AVERAGE('Assumptions (Petroleum)'!$I$2:$K$2)/10^9,0)</f>
        <v>0.03234261577</v>
      </c>
      <c r="AB2424" s="160">
        <f>IF($M$2253&gt;0,'Assumptions (Petroleum)'!AK$10*Model!$M$2253*AVERAGE('Assumptions (Petroleum)'!$I$2:$K$2)/10^9,0)</f>
        <v>0.01614394526</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0.00008308031586</v>
      </c>
      <c r="R2428" s="160">
        <f>IF($Q$2253&gt;0,'Assumptions (Petroleum)'!W$10*Model!$Q$2253*AVERAGE('Assumptions (Petroleum)'!$L$2:$O$2)/10^9,0)</f>
        <v>0.0001578526001</v>
      </c>
      <c r="S2428" s="160">
        <f>IF($Q$2253&gt;0,'Assumptions (Petroleum)'!X$10*Model!$Q$2253*AVERAGE('Assumptions (Petroleum)'!$L$2:$O$2)/10^9,0)</f>
        <v>0.0001420673401</v>
      </c>
      <c r="T2428" s="160">
        <f>IF($Q$2253&gt;0,'Assumptions (Petroleum)'!Y$10*Model!$Q$2253*AVERAGE('Assumptions (Petroleum)'!$L$2:$O$2)/10^9,0)</f>
        <v>0.0001279436864</v>
      </c>
      <c r="U2428" s="160">
        <f>IF($Q$2253&gt;0,'Assumptions (Petroleum)'!Z$10*Model!$Q$2253*AVERAGE('Assumptions (Petroleum)'!$L$2:$O$2)/10^9,0)</f>
        <v>0.0001151493178</v>
      </c>
      <c r="V2428" s="160">
        <f>IF($Q$2253&gt;0,'Assumptions (Petroleum)'!AA$10*Model!$Q$2253*AVERAGE('Assumptions (Petroleum)'!$L$2:$O$2)/10^9,0)</f>
        <v>0.0001035180736</v>
      </c>
      <c r="W2428" s="160">
        <f>IF($Q$2253&gt;0,'Assumptions (Petroleum)'!AB$10*Model!$Q$2253*AVERAGE('Assumptions (Petroleum)'!$L$2:$O$2)/10^9,0)</f>
        <v>0.00009803477271</v>
      </c>
      <c r="X2428" s="160">
        <f>IF($Q$2253&gt;0,'Assumptions (Petroleum)'!AC$10*Model!$Q$2253*AVERAGE('Assumptions (Petroleum)'!$L$2:$O$2)/10^9,0)</f>
        <v>0.00009803477271</v>
      </c>
      <c r="Y2428" s="160">
        <f>IF($Q$2253&gt;0,'Assumptions (Petroleum)'!AD$10*Model!$Q$2253*AVERAGE('Assumptions (Petroleum)'!$L$2:$O$2)/10^9,0)</f>
        <v>0.00009820093334</v>
      </c>
      <c r="Z2428" s="160">
        <f>IF($Q$2253&gt;0,'Assumptions (Petroleum)'!AE$10*Model!$Q$2253*AVERAGE('Assumptions (Petroleum)'!$L$2:$O$2)/10^9,0)</f>
        <v>0.00009803477271</v>
      </c>
      <c r="AA2428" s="160">
        <f>IF($Q$2253&gt;0,'Assumptions (Petroleum)'!AF$10*Model!$Q$2253*AVERAGE('Assumptions (Petroleum)'!$L$2:$O$2)/10^9,0)</f>
        <v>0.00009820093334</v>
      </c>
      <c r="AB2428" s="160">
        <f>IF($Q$2253&gt;0,'Assumptions (Petroleum)'!AG$10*Model!$Q$2253*AVERAGE('Assumptions (Petroleum)'!$L$2:$O$2)/10^9,0)</f>
        <v>0.00009803477271</v>
      </c>
      <c r="AC2428" s="160">
        <f>IF($Q$2253&gt;0,'Assumptions (Petroleum)'!AH$10*Model!$Q$2253*AVERAGE('Assumptions (Petroleum)'!$L$2:$O$2)/10^9,0)</f>
        <v>0.00009820093334</v>
      </c>
      <c r="AD2428" s="160">
        <f>IF($Q$2253&gt;0,'Assumptions (Petroleum)'!AI$10*Model!$Q$2253*AVERAGE('Assumptions (Petroleum)'!$L$2:$O$2)/10^9,0)</f>
        <v>0.00009803477271</v>
      </c>
      <c r="AE2428" s="160">
        <f>IF($Q$2253&gt;0,'Assumptions (Petroleum)'!AJ$10*Model!$Q$2253*AVERAGE('Assumptions (Petroleum)'!$L$2:$O$2)/10^9,0)</f>
        <v>0.00009820093334</v>
      </c>
      <c r="AF2428" s="160">
        <f>IF($Q$2253&gt;0,'Assumptions (Petroleum)'!AK$10*Model!$Q$2253*AVERAGE('Assumptions (Petroleum)'!$L$2:$O$2)/10^9,0)</f>
        <v>0.00004901738636</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0.09496772391</v>
      </c>
      <c r="D2465" s="219">
        <f>IF(Model!D2251+Model!D2252-D2250-D2413+D2361&gt;0,(1-'Assumptions (Petroleum)'!C24)*(Model!D2251+Model!D2252-D2250-D2413+D2361)+Model!D2413-D2308+Model!D2309,Model!D2251+Model!D2252-D2250+D2361-D2308+Model!D2309)</f>
        <v>0.1845507005</v>
      </c>
      <c r="E2465" s="219">
        <f>IF(Model!E2251+Model!E2252-E2250-E2413+E2361&gt;0,(1-'Assumptions (Petroleum)'!D24)*(Model!E2251+Model!E2252-E2250-E2413+E2361)+Model!E2413-E2308+Model!E2309,Model!E2251+Model!E2252-E2250+E2361-E2308+Model!E2309)</f>
        <v>0.07682089088</v>
      </c>
      <c r="F2465" s="219">
        <f>IF(Model!F2251+Model!F2252-F2250-F2413+F2361&gt;0,(1-'Assumptions (Petroleum)'!E24)*(Model!F2251+Model!F2252-F2250-F2413+F2361)+Model!F2413-F2308+Model!F2309,Model!F2251+Model!F2252-F2250+F2361-F2308+Model!F2309)</f>
        <v>0.1512007152</v>
      </c>
      <c r="G2465" s="219">
        <f>IF(Model!G2251+Model!G2252-G2250-G2413+G2361&gt;0,(1-'Assumptions (Petroleum)'!F24)*(Model!G2251+Model!G2252-G2250-G2413+G2361)+Model!G2413-G2308+Model!G2309,Model!G2251+Model!G2252-G2250+G2361-G2308+Model!G2309)</f>
        <v>0.2138174396</v>
      </c>
      <c r="H2465" s="219">
        <f>IF(Model!H2251+Model!H2252-H2250-H2413+H2361&gt;0,(1-'Assumptions (Petroleum)'!G24)*(Model!H2251+Model!H2252-H2250-H2413+H2361)+Model!H2413-H2308+Model!H2309,Model!H2251+Model!H2252-H2250+H2361-H2308+Model!H2309)</f>
        <v>0.2197334701</v>
      </c>
      <c r="I2465" s="219">
        <f>IF(Model!I2251+Model!I2252-I2250-I2413+I2361&gt;0,(1-'Assumptions (Petroleum)'!H24)*(Model!I2251+Model!I2252-I2250-I2413+I2361)+Model!I2413-I2308+Model!I2309,Model!I2251+Model!I2252-I2250+I2361-I2308+Model!I2309)</f>
        <v>0.09878941813</v>
      </c>
      <c r="J2465" s="219">
        <f>IF(Model!J2251+Model!J2252-J2250-J2413+J2361&gt;0,(1-'Assumptions (Petroleum)'!I24)*(Model!J2251+Model!J2252-J2250-J2413+J2361)+Model!J2413-J2308+Model!J2309,Model!J2251+Model!J2252-J2250+J2361-J2308+Model!J2309)</f>
        <v>0.05049091801</v>
      </c>
      <c r="K2465" s="219">
        <f>IF(Model!K2251+Model!K2252-K2250-K2413+K2361&gt;0,(1-'Assumptions (Petroleum)'!J24)*(Model!K2251+Model!K2252-K2250-K2413+K2361)+Model!K2413-K2308+Model!K2309,Model!K2251+Model!K2252-K2250+K2361-K2308+Model!K2309)</f>
        <v>0.07208044901</v>
      </c>
      <c r="L2465" s="219">
        <f>IF(Model!L2251+Model!L2252-L2250-L2413+L2361&gt;0,(1-'Assumptions (Petroleum)'!K24)*(Model!L2251+Model!L2252-L2250-L2413+L2361)+Model!L2413-L2308+Model!L2309,Model!L2251+Model!L2252-L2250+L2361-L2308+Model!L2309)</f>
        <v>0.007635278125</v>
      </c>
      <c r="M2465" s="219">
        <f>IF(Model!M2251+Model!M2252-M2250-M2413+M2361&gt;0,(1-'Assumptions (Petroleum)'!L24)*(Model!M2251+Model!M2252-M2250-M2413+M2361)+Model!M2413-M2308+Model!M2309,Model!M2251+Model!M2252-M2250+M2361-M2308+Model!M2309)</f>
        <v>0.1281464462</v>
      </c>
      <c r="N2465" s="219">
        <f>IF(Model!N2251+Model!N2252-N2250-N2413+N2361&gt;0,(1-'Assumptions (Petroleum)'!M24)*(Model!N2251+Model!N2252-N2250-N2413+N2361)+Model!N2413-N2308+Model!N2309,Model!N2251+Model!N2252-N2250+N2361-N2308+Model!N2309)</f>
        <v>0.1930895303</v>
      </c>
      <c r="O2465" s="219">
        <f>IF(Model!O2251+Model!O2252-O2250-O2413+O2361&gt;0,(1-'Assumptions (Petroleum)'!N24)*(Model!O2251+Model!O2252-O2250-O2413+O2361)+Model!O2413-O2308+Model!O2309,Model!O2251+Model!O2252-O2250+O2361-O2308+Model!O2309)</f>
        <v>0.0968645844</v>
      </c>
      <c r="P2465" s="219">
        <f>IF(Model!P2251+Model!P2252-P2250-P2413+P2361&gt;0,(1-'Assumptions (Petroleum)'!O24)*(Model!P2251+Model!P2252-P2250-P2413+P2361)+Model!P2413-P2308+Model!P2309,Model!P2251+Model!P2252-P2250+P2361-P2308+Model!P2309)</f>
        <v>0.1887589174</v>
      </c>
      <c r="Q2465" s="219">
        <f>IF(Model!Q2251+Model!Q2252-Q2250-Q2413+Q2361&gt;0,(1-'Assumptions (Petroleum)'!P24)*(Model!Q2251+Model!Q2252-Q2250-Q2413+Q2361)+Model!Q2413-Q2308+Model!Q2309,Model!Q2251+Model!Q2252-Q2250+Q2361-Q2308+Model!Q2309)</f>
        <v>0.2151113921</v>
      </c>
      <c r="R2465" s="219">
        <f>IF(Model!R2251+Model!R2252-R2250-R2413+R2361&gt;0,(1-'Assumptions (Petroleum)'!Q24)*(Model!R2251+Model!R2252-R2250-R2413+R2361)+Model!R2413-R2308+Model!R2309,Model!R2251+Model!R2252-R2250+R2361-R2308+Model!R2309)</f>
        <v>0.1340879943</v>
      </c>
      <c r="S2465" s="219">
        <f>IF(Model!S2251+Model!S2252-S2250-S2413+S2361&gt;0,(1-'Assumptions (Petroleum)'!R24)*(Model!S2251+Model!S2252-S2250-S2413+S2361)+Model!S2413-S2308+Model!S2309,Model!S2251+Model!S2252-S2250+S2361-S2308+Model!S2309)</f>
        <v>0.1665792718</v>
      </c>
      <c r="T2465" s="219">
        <f>IF(Model!T2251+Model!T2252-T2250-T2413+T2361&gt;0,(1-'Assumptions (Petroleum)'!S24)*(Model!T2251+Model!T2252-T2250-T2413+T2361)+Model!T2413-T2308+Model!T2309,Model!T2251+Model!T2252-T2250+T2361-T2308+Model!T2309)</f>
        <v>0.1516751117</v>
      </c>
      <c r="U2465" s="219">
        <f>IF(Model!U2251+Model!U2252-U2250-U2413+U2361&gt;0,(1-'Assumptions (Petroleum)'!T24)*(Model!U2251+Model!U2252-U2250-U2413+U2361)+Model!U2413-U2308+Model!U2309,Model!U2251+Model!U2252-U2250+U2361-U2308+Model!U2309)</f>
        <v>0.1772968681</v>
      </c>
      <c r="V2465" s="219">
        <f>IF(Model!V2251+Model!V2252-V2250-V2413+V2361&gt;0,(1-'Assumptions (Petroleum)'!U24)*(Model!V2251+Model!V2252-V2250-V2413+V2361)+Model!V2413-V2308+Model!V2309,Model!V2251+Model!V2252-V2250+V2361-V2308+Model!V2309)</f>
        <v>0.1797353264</v>
      </c>
      <c r="W2465" s="219">
        <f>IF(Model!W2251+Model!W2252-W2250-W2413+W2361&gt;0,(1-'Assumptions (Petroleum)'!V24)*(Model!W2251+Model!W2252-W2250-W2413+W2361)+Model!W2413-W2308+Model!W2309,Model!W2251+Model!W2252-W2250+W2361-W2308+Model!W2309)</f>
        <v>0.1888458649</v>
      </c>
      <c r="X2465" s="219">
        <f>IF(Model!X2251+Model!X2252-X2250-X2413+X2361&gt;0,(1-'Assumptions (Petroleum)'!W24)*(Model!X2251+Model!X2252-X2250-X2413+X2361)+Model!X2413-X2308+Model!X2309,Model!X2251+Model!X2252-X2250+X2361-X2308+Model!X2309)</f>
        <v>0.1827228762</v>
      </c>
      <c r="Y2465" s="219">
        <f>IF(Model!Y2251+Model!Y2252-Y2250-Y2413+Y2361&gt;0,(1-'Assumptions (Petroleum)'!X24)*(Model!Y2251+Model!Y2252-Y2250-Y2413+Y2361)+Model!Y2413-Y2308+Model!Y2309,Model!Y2251+Model!Y2252-Y2250+Y2361-Y2308+Model!Y2309)</f>
        <v>0.179106798</v>
      </c>
      <c r="Z2465" s="219">
        <f>IF(Model!Z2251+Model!Z2252-Z2250-Z2413+Z2361&gt;0,(1-'Assumptions (Petroleum)'!Y24)*(Model!Z2251+Model!Z2252-Z2250-Z2413+Z2361)+Model!Z2413-Z2308+Model!Z2309,Model!Z2251+Model!Z2252-Z2250+Z2361-Z2308+Model!Z2309)</f>
        <v>0.1744138546</v>
      </c>
      <c r="AA2465" s="219">
        <f>IF(Model!AA2251+Model!AA2252-AA2250-AA2413+AA2361&gt;0,(1-'Assumptions (Petroleum)'!Z24)*(Model!AA2251+Model!AA2252-AA2250-AA2413+AA2361)+Model!AA2413-AA2308+Model!AA2309,Model!AA2251+Model!AA2252-AA2250+AA2361-AA2308+Model!AA2309)</f>
        <v>0.1719657039</v>
      </c>
      <c r="AB2465" s="219">
        <f>IF(Model!AB2251+Model!AB2252-AB2250-AB2413+AB2361&gt;0,(1-'Assumptions (Petroleum)'!AA24)*(Model!AB2251+Model!AB2252-AB2250-AB2413+AB2361)+Model!AB2413-AB2308+Model!AB2309,Model!AB2251+Model!AB2252-AB2250+AB2361-AB2308+Model!AB2309)</f>
        <v>0.1971363908</v>
      </c>
      <c r="AC2465" s="219">
        <f>IF(Model!AC2251+Model!AC2252-AC2250-AC2413+AC2361&gt;0,(1-'Assumptions (Petroleum)'!AB24)*(Model!AC2251+Model!AC2252-AC2250-AC2413+AC2361)+Model!AC2413-AC2308+Model!AC2309,Model!AC2251+Model!AC2252-AC2250+AC2361-AC2308+Model!AC2309)</f>
        <v>0.1889448102</v>
      </c>
      <c r="AD2465" s="219">
        <f>IF(Model!AD2251+Model!AD2252-AD2250-AD2413+AD2361&gt;0,(1-'Assumptions (Petroleum)'!AC24)*(Model!AD2251+Model!AD2252-AD2250-AD2413+AD2361)+Model!AD2413-AD2308+Model!AD2309,Model!AD2251+Model!AD2252-AD2250+AD2361-AD2308+Model!AD2309)</f>
        <v>0.1846418505</v>
      </c>
      <c r="AE2465" s="219">
        <f>IF(Model!AE2251+Model!AE2252-AE2250-AE2413+AE2361&gt;0,(1-'Assumptions (Petroleum)'!AD24)*(Model!AE2251+Model!AE2252-AE2250-AE2413+AE2361)+Model!AE2413-AE2308+Model!AE2309,Model!AE2251+Model!AE2252-AE2250+AE2361-AE2308+Model!AE2309)</f>
        <v>0.1796891535</v>
      </c>
      <c r="AF2465" s="219">
        <f>IF(Model!AF2251+Model!AF2252-AF2250-AF2413+AF2361&gt;0,(1-'Assumptions (Petroleum)'!AE24)*(Model!AF2251+Model!AF2252-AF2250-AF2413+AF2361)+Model!AF2413-AF2308+Model!AF2309,Model!AF2251+Model!AF2252-AF2250+AF2361-AF2308+Model!AF2309)</f>
        <v>0.1747541925</v>
      </c>
      <c r="AG2465" s="219">
        <f>IF(Model!AG2251+Model!AG2252-AG2250-AG2413+AG2361&gt;0,(1-'Assumptions (Petroleum)'!AF24)*(Model!AG2251+Model!AG2252-AG2250-AG2413+AG2361)+Model!AG2413-AG2308+Model!AG2309,Model!AG2251+Model!AG2252-AG2250+AG2361-AG2308+Model!AG2309)</f>
        <v>0.1694888035</v>
      </c>
      <c r="AH2465" s="219">
        <f>IF(Model!AH2251+Model!AH2252-AH2250-AH2413+AH2361&gt;0,(1-'Assumptions (Petroleum)'!AG24)*(Model!AH2251+Model!AH2252-AH2250-AH2413+AH2361)+Model!AH2413-AH2308+Model!AH2309,Model!AH2251+Model!AH2252-AH2250+AH2361-AH2308+Model!AH2309)</f>
        <v>0.1642453186</v>
      </c>
      <c r="AI2465" s="219">
        <f>IF(Model!AI2251+Model!AI2252-AI2250-AI2413+AI2361&gt;0,(1-'Assumptions (Petroleum)'!AH24)*(Model!AI2251+Model!AI2252-AI2250-AI2413+AI2361)+Model!AI2413-AI2308+Model!AI2309,Model!AI2251+Model!AI2252-AI2250+AI2361-AI2308+Model!AI2309)</f>
        <v>0.15799609</v>
      </c>
      <c r="AJ2465" s="219">
        <f>IF(Model!AJ2251+Model!AJ2252-AJ2250-AJ2413+AJ2361&gt;0,(1-'Assumptions (Petroleum)'!AI24)*(Model!AJ2251+Model!AJ2252-AJ2250-AJ2413+AJ2361)+Model!AJ2413-AJ2308+Model!AJ2309,Model!AJ2251+Model!AJ2252-AJ2250+AJ2361-AJ2308+Model!AJ2309)</f>
        <v>0.1514261542</v>
      </c>
      <c r="AK2465" s="219">
        <f>IF(Model!AK2251+Model!AK2252-AK2250-AK2413+AK2361&gt;0,(1-'Assumptions (Petroleum)'!AJ24)*(Model!AK2251+Model!AK2252-AK2250-AK2413+AK2361)+Model!AK2413-AK2308+Model!AK2309,Model!AK2251+Model!AK2252-AK2250+AK2361-AK2308+Model!AK2309)</f>
        <v>0.1446403431</v>
      </c>
      <c r="AL2465" s="219">
        <f>IF(Model!AL2251+Model!AL2252-AL2250-AL2413+AL2361&gt;0,(1-'Assumptions (Petroleum)'!AK24)*(Model!AL2251+Model!AL2252-AL2250-AL2413+AL2361)+Model!AL2413-AL2308+Model!AL2309,Model!AL2251+Model!AL2252-AL2250+AL2361-AL2308+Model!AL2309)</f>
        <v>0.1378451314</v>
      </c>
      <c r="AM2465" s="219">
        <f>IF(Model!AM2251+Model!AM2252-AM2250-AM2413+AM2361&gt;0,(1-'Assumptions (Petroleum)'!AL24)*(Model!AM2251+Model!AM2252-AM2250-AM2413+AM2361)+Model!AM2413-AM2308+Model!AM2309,Model!AM2251+Model!AM2252-AM2250+AM2361-AM2308+Model!AM2309)</f>
        <v>0.1313465051</v>
      </c>
      <c r="AN2465" s="219">
        <f>IF(Model!AN2251+Model!AN2252-AN2250-AN2413+AN2361&gt;0,(1-'Assumptions (Petroleum)'!AM24)*(Model!AN2251+Model!AN2252-AN2250-AN2413+AN2361)+Model!AN2413-AN2308+Model!AN2309,Model!AN2251+Model!AN2252-AN2250+AN2361-AN2308+Model!AN2309)</f>
        <v>0.1243751497</v>
      </c>
      <c r="AO2465" s="219">
        <f>IF(Model!AO2251+Model!AO2252-AO2250-AO2413+AO2361&gt;0,(1-'Assumptions (Petroleum)'!AN24)*(Model!AO2251+Model!AO2252-AO2250-AO2413+AO2361)+Model!AO2413-AO2308+Model!AO2309,Model!AO2251+Model!AO2252-AO2250+AO2361-AO2308+Model!AO2309)</f>
        <v>0.1174279284</v>
      </c>
      <c r="AP2465" s="219">
        <f>IF(Model!AP2251+Model!AP2252-AP2250-AP2413+AP2361&gt;0,(1-'Assumptions (Petroleum)'!AO24)*(Model!AP2251+Model!AP2252-AP2250-AP2413+AP2361)+Model!AP2413-AP2308+Model!AP2309,Model!AP2251+Model!AP2252-AP2250+AP2361-AP2308+Model!AP2309)</f>
        <v>0.110085837</v>
      </c>
      <c r="AQ2465" s="219">
        <f>IF(Model!AQ2251+Model!AQ2252-AQ2250-AQ2413+AQ2361&gt;0,(1-'Assumptions (Petroleum)'!AP24)*(Model!AQ2251+Model!AQ2252-AQ2250-AQ2413+AQ2361)+Model!AQ2413-AQ2308+Model!AQ2309,Model!AQ2251+Model!AQ2252-AQ2250+AQ2361-AQ2308+Model!AQ2309)</f>
        <v>0.102135664</v>
      </c>
      <c r="AR2465" s="219">
        <f>IF(Model!AR2251+Model!AR2252-AR2250-AR2413+AR2361&gt;0,(1-'Assumptions (Petroleum)'!AQ24)*(Model!AR2251+Model!AR2252-AR2250-AR2413+AR2361)+Model!AR2413-AR2308+Model!AR2309,Model!AR2251+Model!AR2252-AR2250+AR2361-AR2308+Model!AR2309)</f>
        <v>0.09372589441</v>
      </c>
      <c r="AS2465" s="219">
        <f>IF(Model!AS2251+Model!AS2252-AS2250-AS2413+AS2361&gt;0,(1-'Assumptions (Petroleum)'!AR24)*(Model!AS2251+Model!AS2252-AS2250-AS2413+AS2361)+Model!AS2413-AS2308+Model!AS2309,Model!AS2251+Model!AS2252-AS2250+AS2361-AS2308+Model!AS2309)</f>
        <v>0.08490032333</v>
      </c>
      <c r="AT2465" s="219">
        <f>IF(Model!AT2251+Model!AT2252-AT2250-AT2413+AT2361&gt;0,(1-'Assumptions (Petroleum)'!AS24)*(Model!AT2251+Model!AT2252-AT2250-AT2413+AT2361)+Model!AT2413-AT2308+Model!AT2309,Model!AT2251+Model!AT2252-AT2250+AT2361-AT2308+Model!AT2309)</f>
        <v>0.07576681878</v>
      </c>
      <c r="AU2465" s="219">
        <f>IF(Model!AU2251+Model!AU2252-AU2250-AU2413+AU2361&gt;0,(1-'Assumptions (Petroleum)'!AT24)*(Model!AU2251+Model!AU2252-AU2250-AU2413+AU2361)+Model!AU2413-AU2308+Model!AU2309,Model!AU2251+Model!AU2252-AU2250+AU2361-AU2308+Model!AU2309)</f>
        <v>0.06630145106</v>
      </c>
      <c r="AV2465" s="219">
        <f>IF(Model!AV2251+Model!AV2252-AV2250-AV2413+AV2361&gt;0,(1-'Assumptions (Petroleum)'!AU24)*(Model!AV2251+Model!AV2252-AV2250-AV2413+AV2361)+Model!AV2413-AV2308+Model!AV2309,Model!AV2251+Model!AV2252-AV2250+AV2361-AV2308+Model!AV2309)</f>
        <v>0.05641304628</v>
      </c>
      <c r="AW2465" s="219">
        <f>IF(Model!AW2251+Model!AW2252-AW2250-AW2413+AW2361&gt;0,(1-'Assumptions (Petroleum)'!AV24)*(Model!AW2251+Model!AW2252-AW2250-AW2413+AW2361)+Model!AW2413-AW2308+Model!AW2309,Model!AW2251+Model!AW2252-AW2250+AW2361-AW2308+Model!AW2309)</f>
        <v>0.0459724145</v>
      </c>
      <c r="AX2465" s="219">
        <f>IF(Model!AX2251+Model!AX2252-AX2250-AX2413+AX2361&gt;0,(1-'Assumptions (Petroleum)'!AW24)*(Model!AX2251+Model!AX2252-AX2250-AX2413+AX2361)+Model!AX2413-AX2308+Model!AX2309,Model!AX2251+Model!AX2252-AX2250+AX2361-AX2308+Model!AX2309)</f>
        <v>0.03524797308</v>
      </c>
      <c r="AY2465" s="219">
        <f>IF(Model!AY2251+Model!AY2252-AY2250-AY2413+AY2361&gt;0,(1-'Assumptions (Petroleum)'!AX24)*(Model!AY2251+Model!AY2252-AY2250-AY2413+AY2361)+Model!AY2413-AY2308+Model!AY2309,Model!AY2251+Model!AY2252-AY2250+AY2361-AY2308+Model!AY2309)</f>
        <v>0.02438666913</v>
      </c>
      <c r="AZ2465" s="219">
        <f>IF(Model!AZ2251+Model!AZ2252-AZ2250-AZ2413+AZ2361&gt;0,(1-'Assumptions (Petroleum)'!AY24)*(Model!AZ2251+Model!AZ2252-AZ2250-AZ2413+AZ2361)+Model!AZ2413-AZ2308+Model!AZ2309,Model!AZ2251+Model!AZ2252-AZ2250+AZ2361-AZ2308+Model!AZ2309)</f>
        <v>0.01252755803</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0.05113646672</v>
      </c>
      <c r="D2466" s="219">
        <f>IF(D2251+D2252-D2250-D2413+D2361&gt;0,'Assumptions (Petroleum)'!C24*(D2251+D2252-D2250-D2413+D2361)-'Assumptions (Petroleum)'!C25*Model!D2248/10^3,'Assumptions (Petroleum)'!C25*Model!D2248/10^3)</f>
        <v>0.09937345409</v>
      </c>
      <c r="E2466" s="219">
        <f>IF(E2251+E2252-E2250-E2413+E2361&gt;0,'Assumptions (Petroleum)'!D24*(E2251+E2252-E2250-E2413+E2361)-'Assumptions (Petroleum)'!D25*Model!E2248/10^3,'Assumptions (Petroleum)'!D25*Model!E2248/10^3)</f>
        <v>0.04136509509</v>
      </c>
      <c r="F2466" s="219">
        <f>IF(F2251+F2252-F2250-F2413+F2361&gt;0,'Assumptions (Petroleum)'!E24*(F2251+F2252-F2250-F2413+F2361)-'Assumptions (Petroleum)'!E25*Model!F2248/10^3,'Assumptions (Petroleum)'!E25*Model!F2248/10^3)</f>
        <v>0.08141576975</v>
      </c>
      <c r="G2466" s="219">
        <f>IF(G2251+G2252-G2250-G2413+G2361&gt;0,'Assumptions (Petroleum)'!F24*(G2251+G2252-G2250-G2413+G2361)-'Assumptions (Petroleum)'!F25*Model!G2248/10^3,'Assumptions (Petroleum)'!F25*Model!G2248/10^3)</f>
        <v>0.118219022</v>
      </c>
      <c r="H2466" s="219">
        <f>IF(H2251+H2252-H2250-H2413+H2361&gt;0,'Assumptions (Petroleum)'!G24*(H2251+H2252-H2250-H2413+H2361)-'Assumptions (Petroleum)'!G25*Model!H2248/10^3,'Assumptions (Petroleum)'!G25*Model!H2248/10^3)</f>
        <v>0.1214659815</v>
      </c>
      <c r="I2466" s="219">
        <f>IF(I2251+I2252-I2250-I2413+I2361&gt;0,'Assumptions (Petroleum)'!H24*(I2251+I2252-I2250-I2413+I2361)-'Assumptions (Petroleum)'!H25*Model!I2248/10^3,'Assumptions (Petroleum)'!H25*Model!I2248/10^3)</f>
        <v>0.05859878755</v>
      </c>
      <c r="J2466" s="219">
        <f>IF(J2251+J2252-J2250-J2413+J2361&gt;0,'Assumptions (Petroleum)'!I24*(J2251+J2252-J2250-J2413+J2361)-'Assumptions (Petroleum)'!I25*Model!J2248/10^3,'Assumptions (Petroleum)'!I25*Model!J2248/10^3)</f>
        <v>0.06743187452</v>
      </c>
      <c r="K2466" s="219">
        <f>IF(K2251+K2252-K2250-K2413+K2361&gt;0,'Assumptions (Petroleum)'!J24*(K2251+K2252-K2250-K2413+K2361)-'Assumptions (Petroleum)'!J25*Model!K2248/10^3,'Assumptions (Petroleum)'!J25*Model!K2248/10^3)</f>
        <v>0.0788370222</v>
      </c>
      <c r="L2466" s="219">
        <f>IF(L2251+L2252-L2250-L2413+L2361&gt;0,'Assumptions (Petroleum)'!K24*(L2251+L2252-L2250-L2413+L2361)-'Assumptions (Petroleum)'!K25*Model!L2248/10^3,'Assumptions (Petroleum)'!K25*Model!L2248/10^3)</f>
        <v>0.04252920729</v>
      </c>
      <c r="M2466" s="219">
        <f>IF(M2251+M2252-M2250-M2413+M2361&gt;0,'Assumptions (Petroleum)'!L24*(M2251+M2252-M2250-M2413+M2361)-'Assumptions (Petroleum)'!L25*Model!M2248/10^3,'Assumptions (Petroleum)'!L25*Model!M2248/10^3)</f>
        <v>0.0604715533</v>
      </c>
      <c r="N2466" s="219">
        <f>IF(N2251+N2252-N2250-N2413+N2361&gt;0,'Assumptions (Petroleum)'!M24*(N2251+N2252-N2250-N2413+N2361)-'Assumptions (Petroleum)'!M25*Model!N2248/10^3,'Assumptions (Petroleum)'!M25*Model!N2248/10^3)</f>
        <v>0.08309667991</v>
      </c>
      <c r="O2466" s="219">
        <f>IF(O2251+O2252-O2250-O2413+O2361&gt;0,'Assumptions (Petroleum)'!N24*(O2251+O2252-O2250-O2413+O2361)-'Assumptions (Petroleum)'!N25*Model!O2248/10^3,'Assumptions (Petroleum)'!N25*Model!O2248/10^3)</f>
        <v>0.03487140962</v>
      </c>
      <c r="P2466" s="219">
        <f>IF(P2251+P2252-P2250-P2413+P2361&gt;0,'Assumptions (Petroleum)'!O24*(P2251+P2252-P2250-P2413+P2361)-'Assumptions (Petroleum)'!O25*Model!P2248/10^3,'Assumptions (Petroleum)'!O25*Model!P2248/10^3)</f>
        <v>0.08756844049</v>
      </c>
      <c r="Q2466" s="219">
        <f>IF(Q2251+Q2252-Q2250-Q2413+Q2361&gt;0,'Assumptions (Petroleum)'!P24*(Q2251+Q2252-Q2250-Q2413+Q2361)-'Assumptions (Petroleum)'!P25*Model!Q2248/10^3,'Assumptions (Petroleum)'!P25*Model!Q2248/10^3)</f>
        <v>0.1045277206</v>
      </c>
      <c r="R2466" s="219">
        <f>IF(R2251+R2252-R2250-R2413+R2361&gt;0,'Assumptions (Petroleum)'!Q24*(R2251+R2252-R2250-R2413+R2361)-'Assumptions (Petroleum)'!Q25*Model!R2248/10^3,'Assumptions (Petroleum)'!Q25*Model!R2248/10^3)</f>
        <v>0.06352636143</v>
      </c>
      <c r="S2466" s="219">
        <f>IF(S2251+S2252-S2250-S2413+S2361&gt;0,'Assumptions (Petroleum)'!R24*(S2251+S2252-S2250-S2413+S2361)-'Assumptions (Petroleum)'!R25*Model!S2248/10^3,'Assumptions (Petroleum)'!R25*Model!S2248/10^3)</f>
        <v>0.08258227087</v>
      </c>
      <c r="T2466" s="219">
        <f>IF(T2251+T2252-T2250-T2413+T2361&gt;0,'Assumptions (Petroleum)'!S24*(T2251+T2252-T2250-T2413+T2361)-'Assumptions (Petroleum)'!S25*Model!T2248/10^3,'Assumptions (Petroleum)'!S25*Model!T2248/10^3)</f>
        <v>0.07516526167</v>
      </c>
      <c r="U2466" s="219">
        <f>IF(U2251+U2252-U2250-U2413+U2361&gt;0,'Assumptions (Petroleum)'!T24*(U2251+U2252-U2250-U2413+U2361)-'Assumptions (Petroleum)'!T25*Model!U2248/10^3,'Assumptions (Petroleum)'!T25*Model!U2248/10^3)</f>
        <v>0.0442213206</v>
      </c>
      <c r="V2466" s="219">
        <f>IF(V2251+V2252-V2250-V2413+V2361&gt;0,'Assumptions (Petroleum)'!U24*(V2251+V2252-V2250-V2413+V2361)-'Assumptions (Petroleum)'!U25*Model!V2248/10^3,'Assumptions (Petroleum)'!U25*Model!V2248/10^3)</f>
        <v>0.04521274214</v>
      </c>
      <c r="W2466" s="219">
        <f>IF(W2251+W2252-W2250-W2413+W2361&gt;0,'Assumptions (Petroleum)'!V24*(W2251+W2252-W2250-W2413+W2361)-'Assumptions (Petroleum)'!V25*Model!W2248/10^3,'Assumptions (Petroleum)'!V25*Model!W2248/10^3)</f>
        <v>0.04796657445</v>
      </c>
      <c r="X2466" s="219">
        <f>IF(X2251+X2252-X2250-X2413+X2361&gt;0,'Assumptions (Petroleum)'!W24*(X2251+X2252-X2250-X2413+X2361)-'Assumptions (Petroleum)'!W25*Model!X2248/10^3,'Assumptions (Petroleum)'!W25*Model!X2248/10^3)</f>
        <v>0.04671093559</v>
      </c>
      <c r="Y2466" s="219">
        <f>IF(Y2251+Y2252-Y2250-Y2413+Y2361&gt;0,'Assumptions (Petroleum)'!X24*(Y2251+Y2252-Y2250-Y2413+Y2361)-'Assumptions (Petroleum)'!X25*Model!Y2248/10^3,'Assumptions (Petroleum)'!X25*Model!Y2248/10^3)</f>
        <v>0.04579499882</v>
      </c>
      <c r="Z2466" s="219">
        <f>IF(Z2251+Z2252-Z2250-Z2413+Z2361&gt;0,'Assumptions (Petroleum)'!Y24*(Z2251+Z2252-Z2250-Z2413+Z2361)-'Assumptions (Petroleum)'!Y25*Model!Z2248/10^3,'Assumptions (Petroleum)'!Y25*Model!Z2248/10^3)</f>
        <v>0.04526807684</v>
      </c>
      <c r="AA2466" s="219">
        <f>IF(AA2251+AA2252-AA2250-AA2413+AA2361&gt;0,'Assumptions (Petroleum)'!Z24*(AA2251+AA2252-AA2250-AA2413+AA2361)-'Assumptions (Petroleum)'!Z25*Model!AA2248/10^3,'Assumptions (Petroleum)'!Z25*Model!AA2248/10^3)</f>
        <v>0.04475723681</v>
      </c>
      <c r="AB2466" s="219">
        <f>IF(AB2251+AB2252-AB2250-AB2413+AB2361&gt;0,'Assumptions (Petroleum)'!AA24*(AB2251+AB2252-AB2250-AB2413+AB2361)-'Assumptions (Petroleum)'!AA25*Model!AB2248/10^3,'Assumptions (Petroleum)'!AA25*Model!AB2248/10^3)</f>
        <v>0.04810690983</v>
      </c>
      <c r="AC2466" s="219">
        <f>IF(AC2251+AC2252-AC2250-AC2413+AC2361&gt;0,'Assumptions (Petroleum)'!AB24*(AC2251+AC2252-AC2250-AC2413+AC2361)-'Assumptions (Petroleum)'!AB25*Model!AC2248/10^3,'Assumptions (Petroleum)'!AB25*Model!AC2248/10^3)</f>
        <v>0.05022178544</v>
      </c>
      <c r="AD2466" s="219">
        <f>IF(AD2251+AD2252-AD2250-AD2413+AD2361&gt;0,'Assumptions (Petroleum)'!AC24*(AD2251+AD2252-AD2250-AD2413+AD2361)-'Assumptions (Petroleum)'!AC25*Model!AD2248/10^3,'Assumptions (Petroleum)'!AC25*Model!AD2248/10^3)</f>
        <v>0.04907905245</v>
      </c>
      <c r="AE2466" s="219">
        <f>IF(AE2251+AE2252-AE2250-AE2413+AE2361&gt;0,'Assumptions (Petroleum)'!AD24*(AE2251+AE2252-AE2250-AE2413+AE2361)-'Assumptions (Petroleum)'!AD25*Model!AE2248/10^3,'Assumptions (Petroleum)'!AD25*Model!AE2248/10^3)</f>
        <v>0.04776356589</v>
      </c>
      <c r="AF2466" s="219">
        <f>IF(AF2251+AF2252-AF2250-AF2413+AF2361&gt;0,'Assumptions (Petroleum)'!AE24*(AF2251+AF2252-AF2250-AF2413+AF2361)-'Assumptions (Petroleum)'!AE25*Model!AF2248/10^3,'Assumptions (Petroleum)'!AE25*Model!AF2248/10^3)</f>
        <v>0.04644061617</v>
      </c>
      <c r="AG2466" s="219">
        <f>IF(AG2251+AG2252-AG2250-AG2413+AG2361&gt;0,'Assumptions (Petroleum)'!AF24*(AG2251+AG2252-AG2250-AG2413+AG2361)-'Assumptions (Petroleum)'!AF25*Model!AG2248/10^3,'Assumptions (Petroleum)'!AF25*Model!AG2248/10^3)</f>
        <v>0.04505398574</v>
      </c>
      <c r="AH2466" s="219">
        <f>IF(AH2251+AH2252-AH2250-AH2413+AH2361&gt;0,'Assumptions (Petroleum)'!AG24*(AH2251+AH2252-AH2250-AH2413+AH2361)-'Assumptions (Petroleum)'!AG25*Model!AH2248/10^3,'Assumptions (Petroleum)'!AG25*Model!AH2248/10^3)</f>
        <v>0.04366014797</v>
      </c>
      <c r="AI2466" s="219">
        <f>IF(AI2251+AI2252-AI2250-AI2413+AI2361&gt;0,'Assumptions (Petroleum)'!AH24*(AI2251+AI2252-AI2250-AI2413+AI2361)-'Assumptions (Petroleum)'!AH25*Model!AI2248/10^3,'Assumptions (Petroleum)'!AH25*Model!AI2248/10^3)</f>
        <v>0.04199896064</v>
      </c>
      <c r="AJ2466" s="219">
        <f>IF(AJ2251+AJ2252-AJ2250-AJ2413+AJ2361&gt;0,'Assumptions (Petroleum)'!AI24*(AJ2251+AJ2252-AJ2250-AJ2413+AJ2361)-'Assumptions (Petroleum)'!AI25*Model!AJ2248/10^3,'Assumptions (Petroleum)'!AI25*Model!AJ2248/10^3)</f>
        <v>0.040252522</v>
      </c>
      <c r="AK2466" s="219">
        <f>IF(AK2251+AK2252-AK2250-AK2413+AK2361&gt;0,'Assumptions (Petroleum)'!AJ24*(AK2251+AK2252-AK2250-AK2413+AK2361)-'Assumptions (Petroleum)'!AJ25*Model!AK2248/10^3,'Assumptions (Petroleum)'!AJ25*Model!AK2248/10^3)</f>
        <v>0.0384486988</v>
      </c>
      <c r="AL2466" s="219">
        <f>IF(AL2251+AL2252-AL2250-AL2413+AL2361&gt;0,'Assumptions (Petroleum)'!AK24*(AL2251+AL2252-AL2250-AL2413+AL2361)-'Assumptions (Petroleum)'!AK25*Model!AL2248/10^3,'Assumptions (Petroleum)'!AK25*Model!AL2248/10^3)</f>
        <v>0.03664237669</v>
      </c>
      <c r="AM2466" s="219">
        <f>IF(AM2251+AM2252-AM2250-AM2413+AM2361&gt;0,'Assumptions (Petroleum)'!AL24*(AM2251+AM2252-AM2250-AM2413+AM2361)-'Assumptions (Petroleum)'!AL25*Model!AM2248/10^3,'Assumptions (Petroleum)'!AL25*Model!AM2248/10^3)</f>
        <v>0.03491489375</v>
      </c>
      <c r="AN2466" s="219">
        <f>IF(AN2251+AN2252-AN2250-AN2413+AN2361&gt;0,'Assumptions (Petroleum)'!AM24*(AN2251+AN2252-AN2250-AN2413+AN2361)-'Assumptions (Petroleum)'!AM25*Model!AN2248/10^3,'Assumptions (Petroleum)'!AM25*Model!AN2248/10^3)</f>
        <v>0.03306174866</v>
      </c>
      <c r="AO2466" s="219">
        <f>IF(AO2251+AO2252-AO2250-AO2413+AO2361&gt;0,'Assumptions (Petroleum)'!AN24*(AO2251+AO2252-AO2250-AO2413+AO2361)-'Assumptions (Petroleum)'!AN25*Model!AO2248/10^3,'Assumptions (Petroleum)'!AN25*Model!AO2248/10^3)</f>
        <v>0.03121501893</v>
      </c>
      <c r="AP2466" s="219">
        <f>IF(AP2251+AP2252-AP2250-AP2413+AP2361&gt;0,'Assumptions (Petroleum)'!AO24*(AP2251+AP2252-AP2250-AP2413+AP2361)-'Assumptions (Petroleum)'!AO25*Model!AP2248/10^3,'Assumptions (Petroleum)'!AO25*Model!AP2248/10^3)</f>
        <v>0.02926332377</v>
      </c>
      <c r="AQ2466" s="219">
        <f>IF(AQ2251+AQ2252-AQ2250-AQ2413+AQ2361&gt;0,'Assumptions (Petroleum)'!AP24*(AQ2251+AQ2252-AQ2250-AQ2413+AQ2361)-'Assumptions (Petroleum)'!AP25*Model!AQ2248/10^3,'Assumptions (Petroleum)'!AP25*Model!AQ2248/10^3)</f>
        <v>0.02714998663</v>
      </c>
      <c r="AR2466" s="219">
        <f>IF(AR2251+AR2252-AR2250-AR2413+AR2361&gt;0,'Assumptions (Petroleum)'!AQ24*(AR2251+AR2252-AR2250-AR2413+AR2361)-'Assumptions (Petroleum)'!AQ25*Model!AR2248/10^3,'Assumptions (Petroleum)'!AQ25*Model!AR2248/10^3)</f>
        <v>0.02491447826</v>
      </c>
      <c r="AS2466" s="219">
        <f>IF(AS2251+AS2252-AS2250-AS2413+AS2361&gt;0,'Assumptions (Petroleum)'!AR24*(AS2251+AS2252-AS2250-AS2413+AS2361)-'Assumptions (Petroleum)'!AR25*Model!AS2248/10^3,'Assumptions (Petroleum)'!AR25*Model!AS2248/10^3)</f>
        <v>0.02256844038</v>
      </c>
      <c r="AT2466" s="219">
        <f>IF(AT2251+AT2252-AT2250-AT2413+AT2361&gt;0,'Assumptions (Petroleum)'!AS24*(AT2251+AT2252-AT2250-AT2413+AT2361)-'Assumptions (Petroleum)'!AS25*Model!AT2248/10^3,'Assumptions (Petroleum)'!AS25*Model!AT2248/10^3)</f>
        <v>0.02014054676</v>
      </c>
      <c r="AU2466" s="219">
        <f>IF(AU2251+AU2252-AU2250-AU2413+AU2361&gt;0,'Assumptions (Petroleum)'!AT24*(AU2251+AU2252-AU2250-AU2413+AU2361)-'Assumptions (Petroleum)'!AT25*Model!AU2248/10^3,'Assumptions (Petroleum)'!AT25*Model!AU2248/10^3)</f>
        <v>0.01762443636</v>
      </c>
      <c r="AV2466" s="219">
        <f>IF(AV2251+AV2252-AV2250-AV2413+AV2361&gt;0,'Assumptions (Petroleum)'!AU24*(AV2251+AV2252-AV2250-AV2413+AV2361)-'Assumptions (Petroleum)'!AU25*Model!AV2248/10^3,'Assumptions (Petroleum)'!AU25*Model!AV2248/10^3)</f>
        <v>0.01499587306</v>
      </c>
      <c r="AW2466" s="219">
        <f>IF(AW2251+AW2252-AW2250-AW2413+AW2361&gt;0,'Assumptions (Petroleum)'!AV24*(AW2251+AW2252-AW2250-AW2413+AW2361)-'Assumptions (Petroleum)'!AV25*Model!AW2248/10^3,'Assumptions (Petroleum)'!AV25*Model!AW2248/10^3)</f>
        <v>0.01222051525</v>
      </c>
      <c r="AX2466" s="219">
        <f>IF(AX2251+AX2252-AX2250-AX2413+AX2361&gt;0,'Assumptions (Petroleum)'!AW24*(AX2251+AX2252-AX2250-AX2413+AX2361)-'Assumptions (Petroleum)'!AW25*Model!AX2248/10^3,'Assumptions (Petroleum)'!AW25*Model!AX2248/10^3)</f>
        <v>0.009369714363</v>
      </c>
      <c r="AY2466" s="219">
        <f>IF(AY2251+AY2252-AY2250-AY2413+AY2361&gt;0,'Assumptions (Petroleum)'!AX24*(AY2251+AY2252-AY2250-AY2413+AY2361)-'Assumptions (Petroleum)'!AX25*Model!AY2248/10^3,'Assumptions (Petroleum)'!AX25*Model!AY2248/10^3)</f>
        <v>0.0064825323</v>
      </c>
      <c r="AZ2466" s="219">
        <f>IF(AZ2251+AZ2252-AZ2250-AZ2413+AZ2361&gt;0,'Assumptions (Petroleum)'!AY24*(AZ2251+AZ2252-AZ2250-AZ2413+AZ2361)-'Assumptions (Petroleum)'!AY25*Model!AZ2248/10^3,'Assumptions (Petroleum)'!AY25*Model!AZ2248/10^3)</f>
        <v>0.003330110363</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v>
      </c>
      <c r="E2467" s="332">
        <f>'Assumptions (NG)'!$V$39*E2253/10^9</f>
        <v>0</v>
      </c>
      <c r="F2467" s="332">
        <f>'Assumptions (NG)'!$V$39*F2253/10^9</f>
        <v>0</v>
      </c>
      <c r="G2467" s="332">
        <f>'Assumptions (NG)'!$V$39*G2253/10^9</f>
        <v>0</v>
      </c>
      <c r="H2467" s="332">
        <f>'Assumptions (NG)'!$V$39*H2253/10^9</f>
        <v>0</v>
      </c>
      <c r="I2467" s="332">
        <f>'Assumptions (NG)'!$V$39*I2253/10^9</f>
        <v>0</v>
      </c>
      <c r="J2467" s="332">
        <f>'Assumptions (NG)'!$V$39*J2253/10^9</f>
        <v>0.0096</v>
      </c>
      <c r="K2467" s="332">
        <f>'Assumptions (NG)'!$V$39*K2253/10^9</f>
        <v>0</v>
      </c>
      <c r="L2467" s="332">
        <f>'Assumptions (NG)'!$V$39*L2253/10^9</f>
        <v>0.00656</v>
      </c>
      <c r="M2467" s="332">
        <f>'Assumptions (NG)'!$V$39*M2253/10^9</f>
        <v>0.112928</v>
      </c>
      <c r="N2467" s="332">
        <f>'Assumptions (NG)'!$V$39*N2253/10^9</f>
        <v>0</v>
      </c>
      <c r="O2467" s="332">
        <f>'Assumptions (NG)'!$V$39*O2253/10^9</f>
        <v>0</v>
      </c>
      <c r="P2467" s="332">
        <f>'Assumptions (NG)'!$V$39*P2253/10^9</f>
        <v>0</v>
      </c>
      <c r="Q2467" s="332">
        <f>'Assumptions (NG)'!$V$39*Q2253/10^9</f>
        <v>0.00032</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2.207678317</v>
      </c>
      <c r="D2468" s="334">
        <f>D2248*'Assumptions (Petroleum)'!$V23</f>
        <v>4.159010613</v>
      </c>
      <c r="E2468" s="334">
        <f>E2248*'Assumptions (Petroleum)'!$V23</f>
        <v>1.944605764</v>
      </c>
      <c r="F2468" s="334">
        <f>F2248*'Assumptions (Petroleum)'!$V23</f>
        <v>3.099905489</v>
      </c>
      <c r="G2468" s="334">
        <f>G2248*'Assumptions (Petroleum)'!$V23</f>
        <v>4.26749204</v>
      </c>
      <c r="H2468" s="334">
        <f>H2248*'Assumptions (Petroleum)'!$V23</f>
        <v>3.601687328</v>
      </c>
      <c r="I2468" s="334">
        <f>I2248*'Assumptions (Petroleum)'!$V23</f>
        <v>1.952864547</v>
      </c>
      <c r="J2468" s="334">
        <f>J2248*'Assumptions (Petroleum)'!$V23</f>
        <v>2.252539158</v>
      </c>
      <c r="K2468" s="334">
        <f>K2248*'Assumptions (Petroleum)'!$V23</f>
        <v>2.27545279</v>
      </c>
      <c r="L2468" s="334">
        <f>L2248*'Assumptions (Petroleum)'!$V23</f>
        <v>1.869613861</v>
      </c>
      <c r="M2468" s="334">
        <f>M2248*'Assumptions (Petroleum)'!$V23</f>
        <v>3.195173056</v>
      </c>
      <c r="N2468" s="334">
        <f>N2248*'Assumptions (Petroleum)'!$V23</f>
        <v>4.575954758</v>
      </c>
      <c r="O2468" s="334">
        <f>O2248*'Assumptions (Petroleum)'!$V23</f>
        <v>2.941929003</v>
      </c>
      <c r="P2468" s="334">
        <f>P2248*'Assumptions (Petroleum)'!$V23</f>
        <v>4.790694648</v>
      </c>
      <c r="Q2468" s="334">
        <f>Q2248*'Assumptions (Petroleum)'!$V23</f>
        <v>5.053399268</v>
      </c>
      <c r="R2468" s="334">
        <f>R2248*'Assumptions (Petroleum)'!$V23</f>
        <v>4.134222736</v>
      </c>
      <c r="S2468" s="334">
        <f>S2248*'Assumptions (Petroleum)'!$V23</f>
        <v>4.67032699</v>
      </c>
      <c r="T2468" s="334">
        <f>T2248*'Assumptions (Petroleum)'!$V23</f>
        <v>4.437025252</v>
      </c>
      <c r="U2468" s="334">
        <f>U2248*'Assumptions (Petroleum)'!$V23</f>
        <v>4.239685773</v>
      </c>
      <c r="V2468" s="334">
        <f>V2248*'Assumptions (Petroleum)'!$V23</f>
        <v>4.239685773</v>
      </c>
      <c r="W2468" s="334">
        <f>W2248*'Assumptions (Petroleum)'!$V23</f>
        <v>4.239685773</v>
      </c>
      <c r="X2468" s="334">
        <f>X2248*'Assumptions (Petroleum)'!$V23</f>
        <v>4.098362914</v>
      </c>
      <c r="Y2468" s="334">
        <f>Y2248*'Assumptions (Petroleum)'!$V23</f>
        <v>3.957040055</v>
      </c>
      <c r="Z2468" s="334">
        <f>Z2248*'Assumptions (Petroleum)'!$V23</f>
        <v>3.815717196</v>
      </c>
      <c r="AA2468" s="334">
        <f>AA2248*'Assumptions (Petroleum)'!$V23</f>
        <v>3.674394337</v>
      </c>
      <c r="AB2468" s="334">
        <f>AB2248*'Assumptions (Petroleum)'!$V23</f>
        <v>3.533071478</v>
      </c>
      <c r="AC2468" s="334">
        <f>AC2248*'Assumptions (Petroleum)'!$V23</f>
        <v>3.391748618</v>
      </c>
      <c r="AD2468" s="334">
        <f>AD2248*'Assumptions (Petroleum)'!$V23</f>
        <v>3.250425759</v>
      </c>
      <c r="AE2468" s="334">
        <f>AE2248*'Assumptions (Petroleum)'!$V23</f>
        <v>3.1091029</v>
      </c>
      <c r="AF2468" s="334">
        <f>AF2248*'Assumptions (Petroleum)'!$V23</f>
        <v>2.967780041</v>
      </c>
      <c r="AG2468" s="334">
        <f>AG2248*'Assumptions (Petroleum)'!$V23</f>
        <v>2.826457182</v>
      </c>
      <c r="AH2468" s="334">
        <f>AH2248*'Assumptions (Petroleum)'!$V23</f>
        <v>2.685134323</v>
      </c>
      <c r="AI2468" s="334">
        <f>AI2248*'Assumptions (Petroleum)'!$V23</f>
        <v>2.543811464</v>
      </c>
      <c r="AJ2468" s="334">
        <f>AJ2248*'Assumptions (Petroleum)'!$V23</f>
        <v>2.402488605</v>
      </c>
      <c r="AK2468" s="334">
        <f>AK2248*'Assumptions (Petroleum)'!$V23</f>
        <v>2.261165746</v>
      </c>
      <c r="AL2468" s="334">
        <f>AL2248*'Assumptions (Petroleum)'!$V23</f>
        <v>2.119842887</v>
      </c>
      <c r="AM2468" s="334">
        <f>AM2248*'Assumptions (Petroleum)'!$V23</f>
        <v>1.978520027</v>
      </c>
      <c r="AN2468" s="334">
        <f>AN2248*'Assumptions (Petroleum)'!$V23</f>
        <v>1.837197168</v>
      </c>
      <c r="AO2468" s="334">
        <f>AO2248*'Assumptions (Petroleum)'!$V23</f>
        <v>1.695874309</v>
      </c>
      <c r="AP2468" s="334">
        <f>AP2248*'Assumptions (Petroleum)'!$V23</f>
        <v>1.55455145</v>
      </c>
      <c r="AQ2468" s="334">
        <f>AQ2248*'Assumptions (Petroleum)'!$V23</f>
        <v>1.413228591</v>
      </c>
      <c r="AR2468" s="334">
        <f>AR2248*'Assumptions (Petroleum)'!$V23</f>
        <v>1.271905732</v>
      </c>
      <c r="AS2468" s="334">
        <f>AS2248*'Assumptions (Petroleum)'!$V23</f>
        <v>1.130582873</v>
      </c>
      <c r="AT2468" s="334">
        <f>AT2248*'Assumptions (Petroleum)'!$V23</f>
        <v>0.9892600137</v>
      </c>
      <c r="AU2468" s="334">
        <f>AU2248*'Assumptions (Petroleum)'!$V23</f>
        <v>0.8479371546</v>
      </c>
      <c r="AV2468" s="334">
        <f>AV2248*'Assumptions (Petroleum)'!$V23</f>
        <v>0.7066142955</v>
      </c>
      <c r="AW2468" s="334">
        <f>AW2248*'Assumptions (Petroleum)'!$V23</f>
        <v>0.5652914364</v>
      </c>
      <c r="AX2468" s="334">
        <f>AX2248*'Assumptions (Petroleum)'!$V23</f>
        <v>0.4239685773</v>
      </c>
      <c r="AY2468" s="334">
        <f>AY2248*'Assumptions (Petroleum)'!$V23</f>
        <v>0.2826457182</v>
      </c>
      <c r="AZ2468" s="334">
        <f>AZ2248*'Assumptions (Petroleum)'!$V23</f>
        <v>0.1413228591</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0</v>
      </c>
      <c r="AP2469" s="336">
        <f>'Assumptions (Battery)'!AO47</f>
        <v>0</v>
      </c>
      <c r="AQ2469" s="336">
        <f>'Assumptions (Battery)'!AP47</f>
        <v>0</v>
      </c>
      <c r="AR2469" s="336">
        <f>'Assumptions (Battery)'!AQ47</f>
        <v>0</v>
      </c>
      <c r="AS2469" s="336">
        <f>'Assumptions (Battery)'!AR47</f>
        <v>0</v>
      </c>
      <c r="AT2469" s="336">
        <f>'Assumptions (Battery)'!AS47</f>
        <v>0</v>
      </c>
      <c r="AU2469" s="336">
        <f>'Assumptions (Battery)'!AT47</f>
        <v>0</v>
      </c>
      <c r="AV2469" s="336">
        <f>'Assumptions (Battery)'!AU47</f>
        <v>0</v>
      </c>
      <c r="AW2469" s="336">
        <f>'Assumptions (Battery)'!AV47</f>
        <v>0</v>
      </c>
      <c r="AX2469" s="336">
        <f>'Assumptions (Battery)'!AW47</f>
        <v>0</v>
      </c>
      <c r="AY2469" s="336">
        <f>'Assumptions (Battery)'!AX47</f>
        <v>0</v>
      </c>
      <c r="AZ2469" s="336">
        <f>'Assumptions (Battery)'!AY47</f>
        <v>0</v>
      </c>
      <c r="BA2469" s="336">
        <f>'Assumptions (Battery)'!AZ47</f>
        <v>0</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0.000002</v>
      </c>
      <c r="Y2470" s="247">
        <f t="shared" ref="Y2470:BA2470" si="84">X2470-Y2469+X2479</f>
        <v>0.000002</v>
      </c>
      <c r="Z2470" s="247">
        <f t="shared" si="84"/>
        <v>0.000002</v>
      </c>
      <c r="AA2470" s="247">
        <f t="shared" si="84"/>
        <v>0.000002</v>
      </c>
      <c r="AB2470" s="247">
        <f t="shared" si="84"/>
        <v>0.000002</v>
      </c>
      <c r="AC2470" s="247">
        <f t="shared" si="84"/>
        <v>0.000002</v>
      </c>
      <c r="AD2470" s="247">
        <f t="shared" si="84"/>
        <v>0.000002</v>
      </c>
      <c r="AE2470" s="247">
        <f t="shared" si="84"/>
        <v>0.000002</v>
      </c>
      <c r="AF2470" s="247">
        <f t="shared" si="84"/>
        <v>0.000002</v>
      </c>
      <c r="AG2470" s="247">
        <f t="shared" si="84"/>
        <v>0.000002</v>
      </c>
      <c r="AH2470" s="247">
        <f t="shared" si="84"/>
        <v>0.000002</v>
      </c>
      <c r="AI2470" s="247">
        <f t="shared" si="84"/>
        <v>0.000002</v>
      </c>
      <c r="AJ2470" s="247">
        <f t="shared" si="84"/>
        <v>0.000002</v>
      </c>
      <c r="AK2470" s="247">
        <f t="shared" si="84"/>
        <v>0.000002</v>
      </c>
      <c r="AL2470" s="247">
        <f t="shared" si="84"/>
        <v>0.000002</v>
      </c>
      <c r="AM2470" s="247">
        <f t="shared" si="84"/>
        <v>0.000002</v>
      </c>
      <c r="AN2470" s="247">
        <f t="shared" si="84"/>
        <v>0.000002</v>
      </c>
      <c r="AO2470" s="247">
        <f t="shared" si="84"/>
        <v>0.000002</v>
      </c>
      <c r="AP2470" s="247">
        <f t="shared" si="84"/>
        <v>0.000002</v>
      </c>
      <c r="AQ2470" s="247">
        <f t="shared" si="84"/>
        <v>0.000002</v>
      </c>
      <c r="AR2470" s="247">
        <f t="shared" si="84"/>
        <v>0.000002</v>
      </c>
      <c r="AS2470" s="247">
        <f t="shared" si="84"/>
        <v>0.000002</v>
      </c>
      <c r="AT2470" s="247">
        <f t="shared" si="84"/>
        <v>0.000002</v>
      </c>
      <c r="AU2470" s="247">
        <f t="shared" si="84"/>
        <v>0.000002</v>
      </c>
      <c r="AV2470" s="247">
        <f t="shared" si="84"/>
        <v>0.000002</v>
      </c>
      <c r="AW2470" s="247">
        <f t="shared" si="84"/>
        <v>0.000002</v>
      </c>
      <c r="AX2470" s="247">
        <f t="shared" si="84"/>
        <v>0.000002</v>
      </c>
      <c r="AY2470" s="247">
        <f t="shared" si="84"/>
        <v>0.000002</v>
      </c>
      <c r="AZ2470" s="247">
        <f t="shared" si="84"/>
        <v>0.000002</v>
      </c>
      <c r="BA2470" s="247">
        <f t="shared" si="84"/>
        <v>0.000002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0.5</v>
      </c>
      <c r="AK2471" s="338">
        <f>'Assumptions (Battery)'!AJ46</f>
        <v>0</v>
      </c>
      <c r="AL2471" s="338">
        <f>'Assumptions (Battery)'!AK46</f>
        <v>0</v>
      </c>
      <c r="AM2471" s="338">
        <f>'Assumptions (Battery)'!AL46</f>
        <v>0</v>
      </c>
      <c r="AN2471" s="338">
        <f>'Assumptions (Battery)'!AM46</f>
        <v>0</v>
      </c>
      <c r="AO2471" s="338">
        <f>'Assumptions (Battery)'!AN46</f>
        <v>0</v>
      </c>
      <c r="AP2471" s="338">
        <f>'Assumptions (Battery)'!AO46</f>
        <v>0</v>
      </c>
      <c r="AQ2471" s="338">
        <f>'Assumptions (Battery)'!AP46</f>
        <v>0</v>
      </c>
      <c r="AR2471" s="338">
        <f>'Assumptions (Battery)'!AQ46</f>
        <v>0</v>
      </c>
      <c r="AS2471" s="338">
        <f>'Assumptions (Battery)'!AR46</f>
        <v>0</v>
      </c>
      <c r="AT2471" s="338">
        <f>'Assumptions (Battery)'!AS46</f>
        <v>0</v>
      </c>
      <c r="AU2471" s="338">
        <f>'Assumptions (Battery)'!AT46</f>
        <v>0</v>
      </c>
      <c r="AV2471" s="338">
        <f>'Assumptions (Battery)'!AU46</f>
        <v>0</v>
      </c>
      <c r="AW2471" s="338">
        <f>'Assumptions (Battery)'!AV46</f>
        <v>0</v>
      </c>
      <c r="AX2471" s="338">
        <f>'Assumptions (Battery)'!AW46</f>
        <v>0</v>
      </c>
      <c r="AY2471" s="338">
        <f>'Assumptions (Battery)'!AX46</f>
        <v>0</v>
      </c>
      <c r="AZ2471" s="338">
        <f>'Assumptions (Battery)'!AY46</f>
        <v>0</v>
      </c>
      <c r="BA2471" s="338">
        <f>'Assumptions (Battery)'!AZ46</f>
        <v>0.2833333333</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0.5</v>
      </c>
      <c r="Y2472" s="253">
        <f t="shared" ref="Y2472:BA2472" si="85">X2472-Y2471+X2478</f>
        <v>0.5</v>
      </c>
      <c r="Z2472" s="253">
        <f t="shared" si="85"/>
        <v>0.5</v>
      </c>
      <c r="AA2472" s="253">
        <f t="shared" si="85"/>
        <v>0.5</v>
      </c>
      <c r="AB2472" s="253">
        <f t="shared" si="85"/>
        <v>0.5</v>
      </c>
      <c r="AC2472" s="253">
        <f t="shared" si="85"/>
        <v>0.5</v>
      </c>
      <c r="AD2472" s="253">
        <f t="shared" si="85"/>
        <v>0.5</v>
      </c>
      <c r="AE2472" s="253">
        <f t="shared" si="85"/>
        <v>0.5</v>
      </c>
      <c r="AF2472" s="253">
        <f t="shared" si="85"/>
        <v>0.5</v>
      </c>
      <c r="AG2472" s="253">
        <f t="shared" si="85"/>
        <v>0.5</v>
      </c>
      <c r="AH2472" s="253">
        <f t="shared" si="85"/>
        <v>0.5</v>
      </c>
      <c r="AI2472" s="253">
        <f t="shared" si="85"/>
        <v>0.5</v>
      </c>
      <c r="AJ2472" s="253">
        <f t="shared" si="85"/>
        <v>0</v>
      </c>
      <c r="AK2472" s="253">
        <f t="shared" si="85"/>
        <v>0.2833333333</v>
      </c>
      <c r="AL2472" s="253">
        <f t="shared" si="85"/>
        <v>0.2833333333</v>
      </c>
      <c r="AM2472" s="253">
        <f t="shared" si="85"/>
        <v>0.2833333333</v>
      </c>
      <c r="AN2472" s="253">
        <f t="shared" si="85"/>
        <v>0.2833333333</v>
      </c>
      <c r="AO2472" s="253">
        <f t="shared" si="85"/>
        <v>0.2833333333</v>
      </c>
      <c r="AP2472" s="253">
        <f t="shared" si="85"/>
        <v>0.2833333333</v>
      </c>
      <c r="AQ2472" s="253">
        <f t="shared" si="85"/>
        <v>0.2833333333</v>
      </c>
      <c r="AR2472" s="253">
        <f t="shared" si="85"/>
        <v>0.2833333333</v>
      </c>
      <c r="AS2472" s="253">
        <f t="shared" si="85"/>
        <v>0.2833333333</v>
      </c>
      <c r="AT2472" s="253">
        <f t="shared" si="85"/>
        <v>0.2833333333</v>
      </c>
      <c r="AU2472" s="253">
        <f t="shared" si="85"/>
        <v>0.2833333333</v>
      </c>
      <c r="AV2472" s="253">
        <f t="shared" si="85"/>
        <v>0.2833333333</v>
      </c>
      <c r="AW2472" s="253">
        <f t="shared" si="85"/>
        <v>0.2833333333</v>
      </c>
      <c r="AX2472" s="253">
        <f t="shared" si="85"/>
        <v>0.2833333333</v>
      </c>
      <c r="AY2472" s="253">
        <f t="shared" si="85"/>
        <v>0.2833333333</v>
      </c>
      <c r="AZ2472" s="253">
        <f t="shared" si="85"/>
        <v>0.2833333333</v>
      </c>
      <c r="BA2472" s="253">
        <f t="shared" si="85"/>
        <v>0</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0.5</v>
      </c>
      <c r="T2473" s="171">
        <v>0.5</v>
      </c>
      <c r="U2473" s="171">
        <v>0.5</v>
      </c>
      <c r="V2473" s="319">
        <f t="shared" ref="V2473:W2473" si="86">U2473+V2478</f>
        <v>0.5</v>
      </c>
      <c r="W2473" s="319">
        <f t="shared" si="86"/>
        <v>0.5</v>
      </c>
      <c r="X2473" s="154">
        <f t="shared" ref="X2473:AZ2473" si="87">W2473+($BA$2473-$W$2473)/($BA$2-$W$2)</f>
        <v>0.4833333333</v>
      </c>
      <c r="Y2473" s="154">
        <f t="shared" si="87"/>
        <v>0.4666666667</v>
      </c>
      <c r="Z2473" s="154">
        <f t="shared" si="87"/>
        <v>0.45</v>
      </c>
      <c r="AA2473" s="154">
        <f t="shared" si="87"/>
        <v>0.4333333333</v>
      </c>
      <c r="AB2473" s="154">
        <f t="shared" si="87"/>
        <v>0.4166666667</v>
      </c>
      <c r="AC2473" s="154">
        <f t="shared" si="87"/>
        <v>0.4</v>
      </c>
      <c r="AD2473" s="154">
        <f t="shared" si="87"/>
        <v>0.3833333333</v>
      </c>
      <c r="AE2473" s="154">
        <f t="shared" si="87"/>
        <v>0.3666666667</v>
      </c>
      <c r="AF2473" s="154">
        <f t="shared" si="87"/>
        <v>0.35</v>
      </c>
      <c r="AG2473" s="154">
        <f t="shared" si="87"/>
        <v>0.3333333333</v>
      </c>
      <c r="AH2473" s="154">
        <f t="shared" si="87"/>
        <v>0.3166666667</v>
      </c>
      <c r="AI2473" s="154">
        <f t="shared" si="87"/>
        <v>0.3</v>
      </c>
      <c r="AJ2473" s="154">
        <f t="shared" si="87"/>
        <v>0.2833333333</v>
      </c>
      <c r="AK2473" s="154">
        <f t="shared" si="87"/>
        <v>0.2666666667</v>
      </c>
      <c r="AL2473" s="154">
        <f t="shared" si="87"/>
        <v>0.25</v>
      </c>
      <c r="AM2473" s="154">
        <f t="shared" si="87"/>
        <v>0.2333333333</v>
      </c>
      <c r="AN2473" s="154">
        <f t="shared" si="87"/>
        <v>0.2166666667</v>
      </c>
      <c r="AO2473" s="154">
        <f t="shared" si="87"/>
        <v>0.2</v>
      </c>
      <c r="AP2473" s="154">
        <f t="shared" si="87"/>
        <v>0.1833333333</v>
      </c>
      <c r="AQ2473" s="154">
        <f t="shared" si="87"/>
        <v>0.1666666667</v>
      </c>
      <c r="AR2473" s="154">
        <f t="shared" si="87"/>
        <v>0.15</v>
      </c>
      <c r="AS2473" s="154">
        <f t="shared" si="87"/>
        <v>0.1333333333</v>
      </c>
      <c r="AT2473" s="154">
        <f t="shared" si="87"/>
        <v>0.1166666667</v>
      </c>
      <c r="AU2473" s="154">
        <f t="shared" si="87"/>
        <v>0.1</v>
      </c>
      <c r="AV2473" s="154">
        <f t="shared" si="87"/>
        <v>0.08333333333</v>
      </c>
      <c r="AW2473" s="154">
        <f t="shared" si="87"/>
        <v>0.06666666667</v>
      </c>
      <c r="AX2473" s="154">
        <f t="shared" si="87"/>
        <v>0.05</v>
      </c>
      <c r="AY2473" s="154">
        <f t="shared" si="87"/>
        <v>0.03333333333</v>
      </c>
      <c r="AZ2473" s="154">
        <f t="shared" si="87"/>
        <v>0.01666666667</v>
      </c>
      <c r="BA2473" s="155">
        <f>Inputs!$H$14</f>
        <v>0</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0.000002</v>
      </c>
      <c r="T2474" s="342">
        <f t="shared" si="88"/>
        <v>0.000002</v>
      </c>
      <c r="U2474" s="342">
        <f t="shared" si="88"/>
        <v>0.000002</v>
      </c>
      <c r="V2474" s="342">
        <f t="shared" si="88"/>
        <v>0.000002</v>
      </c>
      <c r="W2474" s="342">
        <f t="shared" si="88"/>
        <v>0.000002</v>
      </c>
      <c r="X2474" s="154">
        <f t="shared" ref="X2474:AZ2474" si="89">W2474+($BA$2474-$W$2474)/($BA$2-$W$2)</f>
        <v>0.000001933333333</v>
      </c>
      <c r="Y2474" s="154">
        <f t="shared" si="89"/>
        <v>0.000001866666667</v>
      </c>
      <c r="Z2474" s="154">
        <f t="shared" si="89"/>
        <v>0.0000018</v>
      </c>
      <c r="AA2474" s="154">
        <f t="shared" si="89"/>
        <v>0.000001733333333</v>
      </c>
      <c r="AB2474" s="154">
        <f t="shared" si="89"/>
        <v>0.000001666666667</v>
      </c>
      <c r="AC2474" s="154">
        <f t="shared" si="89"/>
        <v>0.0000016</v>
      </c>
      <c r="AD2474" s="154">
        <f t="shared" si="89"/>
        <v>0.000001533333333</v>
      </c>
      <c r="AE2474" s="154">
        <f t="shared" si="89"/>
        <v>0.000001466666667</v>
      </c>
      <c r="AF2474" s="154">
        <f t="shared" si="89"/>
        <v>0.0000014</v>
      </c>
      <c r="AG2474" s="154">
        <f t="shared" si="89"/>
        <v>0.000001333333333</v>
      </c>
      <c r="AH2474" s="154">
        <f t="shared" si="89"/>
        <v>0.000001266666667</v>
      </c>
      <c r="AI2474" s="154">
        <f t="shared" si="89"/>
        <v>0.0000012</v>
      </c>
      <c r="AJ2474" s="154">
        <f t="shared" si="89"/>
        <v>0.000001133333333</v>
      </c>
      <c r="AK2474" s="154">
        <f t="shared" si="89"/>
        <v>0.000001066666667</v>
      </c>
      <c r="AL2474" s="154">
        <f t="shared" si="89"/>
        <v>0.000001</v>
      </c>
      <c r="AM2474" s="154">
        <f t="shared" si="89"/>
        <v>0.0000009333333333</v>
      </c>
      <c r="AN2474" s="154">
        <f t="shared" si="89"/>
        <v>0.0000008666666667</v>
      </c>
      <c r="AO2474" s="154">
        <f t="shared" si="89"/>
        <v>0.0000008</v>
      </c>
      <c r="AP2474" s="154">
        <f t="shared" si="89"/>
        <v>0.0000007333333333</v>
      </c>
      <c r="AQ2474" s="154">
        <f t="shared" si="89"/>
        <v>0.0000006666666667</v>
      </c>
      <c r="AR2474" s="154">
        <f t="shared" si="89"/>
        <v>0.0000006</v>
      </c>
      <c r="AS2474" s="154">
        <f t="shared" si="89"/>
        <v>0.0000005333333333</v>
      </c>
      <c r="AT2474" s="154">
        <f t="shared" si="89"/>
        <v>0.0000004666666667</v>
      </c>
      <c r="AU2474" s="154">
        <f t="shared" si="89"/>
        <v>0.0000004</v>
      </c>
      <c r="AV2474" s="154">
        <f t="shared" si="89"/>
        <v>0.0000003333333333</v>
      </c>
      <c r="AW2474" s="154">
        <f t="shared" si="89"/>
        <v>0.0000002666666667</v>
      </c>
      <c r="AX2474" s="154">
        <f t="shared" si="89"/>
        <v>0.0000002</v>
      </c>
      <c r="AY2474" s="154">
        <f t="shared" si="89"/>
        <v>0.0000001333333333</v>
      </c>
      <c r="AZ2474" s="154">
        <f t="shared" si="89"/>
        <v>0.00000006666666667</v>
      </c>
      <c r="BA2474" s="343">
        <f>Inputs!$I$14</f>
        <v>0</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0.00002260891189</v>
      </c>
      <c r="T2475" s="219">
        <f>0.025*(T2473*'Assumptions (Battery)'!S2+T2474*10^6*'Assumptions (Battery)'!S3)/10^9</f>
        <v>0.00002147607512</v>
      </c>
      <c r="U2475" s="219">
        <f>0.025*(U2473*'Assumptions (Battery)'!T2+U2474*10^6*'Assumptions (Battery)'!T3)/10^9</f>
        <v>0.0000204</v>
      </c>
      <c r="V2475" s="219">
        <f>0.025*(V2473*'Assumptions (Battery)'!U2+V2474*10^6*'Assumptions (Battery)'!U3)/10^9</f>
        <v>0.00001967652321</v>
      </c>
      <c r="W2475" s="219">
        <f>0.025*(W2473*'Assumptions (Battery)'!V2+W2474*10^6*'Assumptions (Battery)'!V3)/10^9</f>
        <v>0.0000189170536</v>
      </c>
      <c r="X2475" s="219">
        <f>0.025*(X2473*'Assumptions (Battery)'!W2+X2474*10^6*'Assumptions (Battery)'!W3)/10^9</f>
        <v>0.00001746522907</v>
      </c>
      <c r="Y2475" s="219">
        <f>0.025*(Y2473*'Assumptions (Battery)'!X2+Y2474*10^6*'Assumptions (Battery)'!X3)/10^9</f>
        <v>0.00001608280058</v>
      </c>
      <c r="Z2475" s="219">
        <f>0.025*(Z2473*'Assumptions (Battery)'!Y2+Z2474*10^6*'Assumptions (Battery)'!Y3)/10^9</f>
        <v>0.00001467099236</v>
      </c>
      <c r="AA2475" s="219">
        <f>0.025*(AA2473*'Assumptions (Battery)'!Z2+AA2474*10^6*'Assumptions (Battery)'!Z3)/10^9</f>
        <v>0.00001333272679</v>
      </c>
      <c r="AB2475" s="219">
        <f>0.025*(AB2473*'Assumptions (Battery)'!AA2+AB2474*10^6*'Assumptions (Battery)'!AA3)/10^9</f>
        <v>0.00001196098849</v>
      </c>
      <c r="AC2475" s="219">
        <f>0.025*(AC2473*'Assumptions (Battery)'!AB2+AC2474*10^6*'Assumptions (Battery)'!AB3)/10^9</f>
        <v>0.00001126304292</v>
      </c>
      <c r="AD2475" s="219">
        <f>0.025*(AD2473*'Assumptions (Battery)'!AC2+AD2474*10^6*'Assumptions (Battery)'!AC3)/10^9</f>
        <v>0.00001060520388</v>
      </c>
      <c r="AE2475" s="219">
        <f>0.025*(AE2473*'Assumptions (Battery)'!AD2+AE2474*10^6*'Assumptions (Battery)'!AD3)/10^9</f>
        <v>0.000009908312042</v>
      </c>
      <c r="AF2475" s="219">
        <f>0.025*(AF2473*'Assumptions (Battery)'!AE2+AF2474*10^6*'Assumptions (Battery)'!AE3)/10^9</f>
        <v>0.000009231210825</v>
      </c>
      <c r="AG2475" s="219">
        <f>0.025*(AG2473*'Assumptions (Battery)'!AF2+AG2474*10^6*'Assumptions (Battery)'!AF3)/10^9</f>
        <v>0.000008595372375</v>
      </c>
      <c r="AH2475" s="219">
        <f>0.025*(AH2473*'Assumptions (Battery)'!AG2+AH2474*10^6*'Assumptions (Battery)'!AG3)/10^9</f>
        <v>0.000008223134843</v>
      </c>
      <c r="AI2475" s="219">
        <f>0.025*(AI2473*'Assumptions (Battery)'!AH2+AI2474*10^6*'Assumptions (Battery)'!AH3)/10^9</f>
        <v>0.000007844023748</v>
      </c>
      <c r="AJ2475" s="219">
        <f>0.025*(AJ2473*'Assumptions (Battery)'!AI2+AJ2474*10^6*'Assumptions (Battery)'!AI3)/10^9</f>
        <v>0.000007429731765</v>
      </c>
      <c r="AK2475" s="219">
        <f>0.025*(AK2473*'Assumptions (Battery)'!AJ2+AK2474*10^6*'Assumptions (Battery)'!AJ3)/10^9</f>
        <v>0.000007038292233</v>
      </c>
      <c r="AL2475" s="219">
        <f>0.025*(AL2473*'Assumptions (Battery)'!AK2+AL2474*10^6*'Assumptions (Battery)'!AK3)/10^9</f>
        <v>0.000006640325329</v>
      </c>
      <c r="AM2475" s="219">
        <f>0.025*(AM2473*'Assumptions (Battery)'!AL2+AM2474*10^6*'Assumptions (Battery)'!AL3)/10^9</f>
        <v>0.000006235951138</v>
      </c>
      <c r="AN2475" s="219">
        <f>0.025*(AN2473*'Assumptions (Battery)'!AM2+AN2474*10^6*'Assumptions (Battery)'!AM3)/10^9</f>
        <v>0.000005825301319</v>
      </c>
      <c r="AO2475" s="219">
        <f>0.025*(AO2473*'Assumptions (Battery)'!AN2+AO2474*10^6*'Assumptions (Battery)'!AN3)/10^9</f>
        <v>0.000005408519599</v>
      </c>
      <c r="AP2475" s="219">
        <f>0.025*(AP2473*'Assumptions (Battery)'!AO2+AP2474*10^6*'Assumptions (Battery)'!AO3)/10^9</f>
        <v>0.000004992639194</v>
      </c>
      <c r="AQ2475" s="219">
        <f>0.025*(AQ2473*'Assumptions (Battery)'!AP2+AQ2474*10^6*'Assumptions (Battery)'!AP3)/10^9</f>
        <v>0.000004563572469</v>
      </c>
      <c r="AR2475" s="219">
        <f>0.025*(AR2473*'Assumptions (Battery)'!AQ2+AR2474*10^6*'Assumptions (Battery)'!AQ3)/10^9</f>
        <v>0.000004128860339</v>
      </c>
      <c r="AS2475" s="219">
        <f>0.025*(AS2473*'Assumptions (Battery)'!AR2+AS2474*10^6*'Assumptions (Battery)'!AR3)/10^9</f>
        <v>0.000003688699375</v>
      </c>
      <c r="AT2475" s="219">
        <f>0.025*(AT2473*'Assumptions (Battery)'!AS2+AT2474*10^6*'Assumptions (Battery)'!AS3)/10^9</f>
        <v>0.000003243300915</v>
      </c>
      <c r="AU2475" s="219">
        <f>0.025*(AU2473*'Assumptions (Battery)'!AT2+AU2474*10^6*'Assumptions (Battery)'!AT3)/10^9</f>
        <v>0.000002780497165</v>
      </c>
      <c r="AV2475" s="219">
        <f>0.025*(AV2473*'Assumptions (Battery)'!AU2+AV2474*10^6*'Assumptions (Battery)'!AU3)/10^9</f>
        <v>0.00000232718403</v>
      </c>
      <c r="AW2475" s="219">
        <f>0.025*(AW2473*'Assumptions (Battery)'!AV2+AW2474*10^6*'Assumptions (Battery)'!AV3)/10^9</f>
        <v>0.000001869439527</v>
      </c>
      <c r="AX2475" s="219">
        <f>0.025*(AX2473*'Assumptions (Battery)'!AW2+AX2474*10^6*'Assumptions (Battery)'!AW3)/10^9</f>
        <v>0.00000140754254</v>
      </c>
      <c r="AY2475" s="219">
        <f>0.025*(AY2473*'Assumptions (Battery)'!AX2+AY2474*10^6*'Assumptions (Battery)'!AX3)/10^9</f>
        <v>0.0000009417899693</v>
      </c>
      <c r="AZ2475" s="219">
        <f>0.025*(AZ2473*'Assumptions (Battery)'!AY2+AZ2474*10^6*'Assumptions (Battery)'!AY3)/10^9</f>
        <v>0.0000004724974345</v>
      </c>
      <c r="BA2475" s="219">
        <f>0.025*(BA2473*'Assumptions (Battery)'!AZ2+BA2474*10^6*'Assumptions (Battery)'!AZ3)/10^9</f>
        <v>0</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0.00000012814</v>
      </c>
      <c r="T2476" s="95">
        <f>T2474*'Assumptions (Battery)'!S40/10^3</f>
        <v>0.00000012508</v>
      </c>
      <c r="U2476" s="95">
        <f>U2474*'Assumptions (Battery)'!T40/10^3</f>
        <v>0.0000001284</v>
      </c>
      <c r="V2476" s="95">
        <f>V2474*'Assumptions (Battery)'!U40/10^3</f>
        <v>0.00000013018</v>
      </c>
      <c r="W2476" s="95">
        <f>W2474*'Assumptions (Battery)'!V40/10^3</f>
        <v>0.00000013578656</v>
      </c>
      <c r="X2476" s="95">
        <f>X2474*'Assumptions (Battery)'!W40/10^3</f>
        <v>0.0000001322559113</v>
      </c>
      <c r="Y2476" s="95">
        <f>Y2474*'Assumptions (Battery)'!X40/10^3</f>
        <v>0.000000128874368</v>
      </c>
      <c r="Z2476" s="95">
        <f>Z2474*'Assumptions (Battery)'!Y40/10^3</f>
        <v>0.000000126298674</v>
      </c>
      <c r="AA2476" s="95">
        <f>AA2474*'Assumptions (Battery)'!Z40/10^3</f>
        <v>0.000000123932536</v>
      </c>
      <c r="AB2476" s="95">
        <f>AB2474*'Assumptions (Battery)'!AA40/10^3</f>
        <v>0.00000012252765</v>
      </c>
      <c r="AC2476" s="95">
        <f>AC2474*'Assumptions (Battery)'!AB40/10^3</f>
        <v>0.000000119525792</v>
      </c>
      <c r="AD2476" s="95">
        <f>AD2474*'Assumptions (Battery)'!AC40/10^3</f>
        <v>0.0000001167964687</v>
      </c>
      <c r="AE2476" s="95">
        <f>AE2474*'Assumptions (Battery)'!AD40/10^3</f>
        <v>0.0000001136805707</v>
      </c>
      <c r="AF2476" s="95">
        <f>AF2474*'Assumptions (Battery)'!AE40/10^3</f>
        <v>0.000000110511842</v>
      </c>
      <c r="AG2476" s="95">
        <f>AG2474*'Assumptions (Battery)'!AF40/10^3</f>
        <v>0.0000001071930133</v>
      </c>
      <c r="AH2476" s="95">
        <f>AH2474*'Assumptions (Battery)'!AG40/10^3</f>
        <v>0.0000001038656787</v>
      </c>
      <c r="AI2476" s="95">
        <f>AI2474*'Assumptions (Battery)'!AH40/10^3</f>
        <v>0.00000009994578</v>
      </c>
      <c r="AJ2476" s="95">
        <f>AJ2474*'Assumptions (Battery)'!AI40/10^3</f>
        <v>0.000000095825804</v>
      </c>
      <c r="AK2476" s="95">
        <f>AK2474*'Assumptions (Battery)'!AJ40/10^3</f>
        <v>0.00000009156539733</v>
      </c>
      <c r="AL2476" s="95">
        <f>AL2474*'Assumptions (Battery)'!AK40/10^3</f>
        <v>0.0000000872825</v>
      </c>
      <c r="AM2476" s="95">
        <f>AM2474*'Assumptions (Battery)'!AL40/10^3</f>
        <v>0.00000008315212267</v>
      </c>
      <c r="AN2476" s="95">
        <f>AN2474*'Assumptions (Battery)'!AM40/10^3</f>
        <v>0.00000007873242867</v>
      </c>
      <c r="AO2476" s="95">
        <f>AO2474*'Assumptions (Battery)'!AN40/10^3</f>
        <v>0.000000074307896</v>
      </c>
      <c r="AP2476" s="95">
        <f>AP2474*'Assumptions (Battery)'!AO40/10^3</f>
        <v>0.000000069637612</v>
      </c>
      <c r="AQ2476" s="95">
        <f>AQ2474*'Assumptions (Battery)'!AP40/10^3</f>
        <v>0.0000000645987</v>
      </c>
      <c r="AR2476" s="95">
        <f>AR2474*'Assumptions (Battery)'!AQ40/10^3</f>
        <v>0.000000059275752</v>
      </c>
      <c r="AS2476" s="95">
        <f>AS2474*'Assumptions (Battery)'!AR40/10^3</f>
        <v>0.00000005369329067</v>
      </c>
      <c r="AT2476" s="95">
        <f>AT2474*'Assumptions (Battery)'!AS40/10^3</f>
        <v>0.000000047912578</v>
      </c>
      <c r="AU2476" s="95">
        <f>AU2474*'Assumptions (Battery)'!AT40/10^3</f>
        <v>0.000000041919256</v>
      </c>
      <c r="AV2476" s="95">
        <f>AV2474*'Assumptions (Battery)'!AU40/10^3</f>
        <v>0.00000003566037667</v>
      </c>
      <c r="AW2476" s="95">
        <f>AW2474*'Assumptions (Battery)'!AV40/10^3</f>
        <v>0.000000029061168</v>
      </c>
      <c r="AX2476" s="95">
        <f>AX2474*'Assumptions (Battery)'!AW40/10^3</f>
        <v>0.000000022274924</v>
      </c>
      <c r="AY2476" s="95">
        <f>AY2474*'Assumptions (Battery)'!AX40/10^3</f>
        <v>0.00000001538524133</v>
      </c>
      <c r="AZ2476" s="95">
        <f>AZ2474*'Assumptions (Battery)'!AY40/10^3</f>
        <v>0.000000007897533333</v>
      </c>
      <c r="BA2476" s="95">
        <f>BA2474*'Assumptions (Battery)'!AZ40/10^3</f>
        <v>0</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0.5</v>
      </c>
      <c r="T2478" s="348">
        <v>0.0</v>
      </c>
      <c r="U2478" s="348">
        <v>0.0</v>
      </c>
      <c r="V2478" s="348">
        <v>0.0</v>
      </c>
      <c r="W2478" s="349">
        <v>0.0</v>
      </c>
      <c r="X2478" s="175">
        <f t="shared" ref="X2478:BA2478" si="90">if(X2473&gt;X2472,X2473-X2472,0)</f>
        <v>0</v>
      </c>
      <c r="Y2478" s="175">
        <f t="shared" si="90"/>
        <v>0</v>
      </c>
      <c r="Z2478" s="175">
        <f t="shared" si="90"/>
        <v>0</v>
      </c>
      <c r="AA2478" s="175">
        <f t="shared" si="90"/>
        <v>0</v>
      </c>
      <c r="AB2478" s="175">
        <f t="shared" si="90"/>
        <v>0</v>
      </c>
      <c r="AC2478" s="175">
        <f t="shared" si="90"/>
        <v>0</v>
      </c>
      <c r="AD2478" s="175">
        <f t="shared" si="90"/>
        <v>0</v>
      </c>
      <c r="AE2478" s="175">
        <f t="shared" si="90"/>
        <v>0</v>
      </c>
      <c r="AF2478" s="175">
        <f t="shared" si="90"/>
        <v>0</v>
      </c>
      <c r="AG2478" s="175">
        <f t="shared" si="90"/>
        <v>0</v>
      </c>
      <c r="AH2478" s="175">
        <f t="shared" si="90"/>
        <v>0</v>
      </c>
      <c r="AI2478" s="175">
        <f t="shared" si="90"/>
        <v>0</v>
      </c>
      <c r="AJ2478" s="175">
        <f t="shared" si="90"/>
        <v>0.2833333333</v>
      </c>
      <c r="AK2478" s="175">
        <f t="shared" si="90"/>
        <v>0</v>
      </c>
      <c r="AL2478" s="175">
        <f t="shared" si="90"/>
        <v>0</v>
      </c>
      <c r="AM2478" s="175">
        <f t="shared" si="90"/>
        <v>0</v>
      </c>
      <c r="AN2478" s="175">
        <f t="shared" si="90"/>
        <v>0</v>
      </c>
      <c r="AO2478" s="175">
        <f t="shared" si="90"/>
        <v>0</v>
      </c>
      <c r="AP2478" s="175">
        <f t="shared" si="90"/>
        <v>0</v>
      </c>
      <c r="AQ2478" s="175">
        <f t="shared" si="90"/>
        <v>0</v>
      </c>
      <c r="AR2478" s="175">
        <f t="shared" si="90"/>
        <v>0</v>
      </c>
      <c r="AS2478" s="175">
        <f t="shared" si="90"/>
        <v>0</v>
      </c>
      <c r="AT2478" s="175">
        <f t="shared" si="90"/>
        <v>0</v>
      </c>
      <c r="AU2478" s="175">
        <f t="shared" si="90"/>
        <v>0</v>
      </c>
      <c r="AV2478" s="175">
        <f t="shared" si="90"/>
        <v>0</v>
      </c>
      <c r="AW2478" s="175">
        <f t="shared" si="90"/>
        <v>0</v>
      </c>
      <c r="AX2478" s="175">
        <f t="shared" si="90"/>
        <v>0</v>
      </c>
      <c r="AY2478" s="175">
        <f t="shared" si="90"/>
        <v>0</v>
      </c>
      <c r="AZ2478" s="175">
        <f t="shared" si="90"/>
        <v>0</v>
      </c>
      <c r="BA2478" s="175">
        <f t="shared" si="90"/>
        <v>0</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0.000002</v>
      </c>
      <c r="T2479" s="350">
        <f t="shared" si="91"/>
        <v>0</v>
      </c>
      <c r="U2479" s="350">
        <f t="shared" si="91"/>
        <v>0</v>
      </c>
      <c r="V2479" s="350">
        <f t="shared" si="91"/>
        <v>0</v>
      </c>
      <c r="W2479" s="350">
        <f t="shared" si="91"/>
        <v>0</v>
      </c>
      <c r="X2479" s="351">
        <f t="shared" ref="X2479:BA2479" si="92">if(X2474&gt;X2470,X2474-X2470,0)</f>
        <v>0</v>
      </c>
      <c r="Y2479" s="351">
        <f t="shared" si="92"/>
        <v>0</v>
      </c>
      <c r="Z2479" s="351">
        <f t="shared" si="92"/>
        <v>0</v>
      </c>
      <c r="AA2479" s="351">
        <f t="shared" si="92"/>
        <v>0</v>
      </c>
      <c r="AB2479" s="351">
        <f t="shared" si="92"/>
        <v>0</v>
      </c>
      <c r="AC2479" s="351">
        <f t="shared" si="92"/>
        <v>0</v>
      </c>
      <c r="AD2479" s="351">
        <f t="shared" si="92"/>
        <v>0</v>
      </c>
      <c r="AE2479" s="351">
        <f t="shared" si="92"/>
        <v>0</v>
      </c>
      <c r="AF2479" s="351">
        <f t="shared" si="92"/>
        <v>0</v>
      </c>
      <c r="AG2479" s="351">
        <f t="shared" si="92"/>
        <v>0</v>
      </c>
      <c r="AH2479" s="351">
        <f t="shared" si="92"/>
        <v>0</v>
      </c>
      <c r="AI2479" s="351">
        <f t="shared" si="92"/>
        <v>0</v>
      </c>
      <c r="AJ2479" s="351">
        <f t="shared" si="92"/>
        <v>0</v>
      </c>
      <c r="AK2479" s="351">
        <f t="shared" si="92"/>
        <v>0</v>
      </c>
      <c r="AL2479" s="351">
        <f t="shared" si="92"/>
        <v>0</v>
      </c>
      <c r="AM2479" s="351">
        <f t="shared" si="92"/>
        <v>0</v>
      </c>
      <c r="AN2479" s="351">
        <f t="shared" si="92"/>
        <v>0</v>
      </c>
      <c r="AO2479" s="351">
        <f t="shared" si="92"/>
        <v>0</v>
      </c>
      <c r="AP2479" s="351">
        <f t="shared" si="92"/>
        <v>0</v>
      </c>
      <c r="AQ2479" s="351">
        <f t="shared" si="92"/>
        <v>0</v>
      </c>
      <c r="AR2479" s="351">
        <f t="shared" si="92"/>
        <v>0</v>
      </c>
      <c r="AS2479" s="351">
        <f t="shared" si="92"/>
        <v>0</v>
      </c>
      <c r="AT2479" s="351">
        <f t="shared" si="92"/>
        <v>0</v>
      </c>
      <c r="AU2479" s="351">
        <f t="shared" si="92"/>
        <v>0</v>
      </c>
      <c r="AV2479" s="351">
        <f t="shared" si="92"/>
        <v>0</v>
      </c>
      <c r="AW2479" s="351">
        <f t="shared" si="92"/>
        <v>0</v>
      </c>
      <c r="AX2479" s="351">
        <f t="shared" si="92"/>
        <v>0</v>
      </c>
      <c r="AY2479" s="351">
        <f t="shared" si="92"/>
        <v>0</v>
      </c>
      <c r="AZ2479" s="351">
        <f t="shared" si="92"/>
        <v>0</v>
      </c>
      <c r="BA2479" s="351">
        <f t="shared" si="92"/>
        <v>0</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0.000952060177</v>
      </c>
      <c r="S2480" s="177">
        <f t="shared" si="93"/>
        <v>0</v>
      </c>
      <c r="T2480" s="177">
        <f t="shared" si="93"/>
        <v>0</v>
      </c>
      <c r="U2480" s="177">
        <f t="shared" si="93"/>
        <v>0</v>
      </c>
      <c r="V2480" s="177">
        <f t="shared" si="93"/>
        <v>0</v>
      </c>
      <c r="W2480" s="160">
        <f t="shared" si="93"/>
        <v>0</v>
      </c>
      <c r="X2480" s="160">
        <f t="shared" si="93"/>
        <v>0</v>
      </c>
      <c r="Y2480" s="160">
        <f t="shared" si="93"/>
        <v>0</v>
      </c>
      <c r="Z2480" s="160">
        <f t="shared" si="93"/>
        <v>0</v>
      </c>
      <c r="AA2480" s="160">
        <f t="shared" si="93"/>
        <v>0</v>
      </c>
      <c r="AB2480" s="160">
        <f t="shared" si="93"/>
        <v>0</v>
      </c>
      <c r="AC2480" s="160">
        <f t="shared" si="93"/>
        <v>0</v>
      </c>
      <c r="AD2480" s="160">
        <f t="shared" si="93"/>
        <v>0</v>
      </c>
      <c r="AE2480" s="160">
        <f t="shared" si="93"/>
        <v>0</v>
      </c>
      <c r="AF2480" s="160">
        <f t="shared" si="93"/>
        <v>0</v>
      </c>
      <c r="AG2480" s="160">
        <f t="shared" si="93"/>
        <v>0</v>
      </c>
      <c r="AH2480" s="160">
        <f t="shared" si="93"/>
        <v>0</v>
      </c>
      <c r="AI2480" s="160">
        <f t="shared" si="93"/>
        <v>0.00005273036293</v>
      </c>
      <c r="AJ2480" s="160">
        <f t="shared" si="93"/>
        <v>0</v>
      </c>
      <c r="AK2480" s="160">
        <f t="shared" si="93"/>
        <v>0</v>
      </c>
      <c r="AL2480" s="160">
        <f t="shared" si="93"/>
        <v>0</v>
      </c>
      <c r="AM2480" s="160">
        <f t="shared" si="93"/>
        <v>0</v>
      </c>
      <c r="AN2480" s="160">
        <f t="shared" si="93"/>
        <v>0</v>
      </c>
      <c r="AO2480" s="160">
        <f t="shared" si="93"/>
        <v>0</v>
      </c>
      <c r="AP2480" s="160">
        <f t="shared" si="93"/>
        <v>0</v>
      </c>
      <c r="AQ2480" s="160">
        <f t="shared" si="93"/>
        <v>0</v>
      </c>
      <c r="AR2480" s="160">
        <f t="shared" si="93"/>
        <v>0</v>
      </c>
      <c r="AS2480" s="160">
        <f t="shared" si="93"/>
        <v>0</v>
      </c>
      <c r="AT2480" s="160">
        <f t="shared" si="93"/>
        <v>0</v>
      </c>
      <c r="AU2480" s="160">
        <f t="shared" si="93"/>
        <v>0</v>
      </c>
      <c r="AV2480" s="160">
        <f t="shared" si="93"/>
        <v>0</v>
      </c>
      <c r="AW2480" s="160">
        <f t="shared" si="93"/>
        <v>0</v>
      </c>
      <c r="AX2480" s="160">
        <f t="shared" si="93"/>
        <v>0</v>
      </c>
      <c r="AY2480" s="160">
        <f t="shared" si="93"/>
        <v>0</v>
      </c>
      <c r="AZ2480" s="160">
        <f t="shared" si="93"/>
        <v>0</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0.000952060177</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0</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0</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0</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0</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0</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0</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0</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0</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0</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0</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0</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0</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0.00005273036293</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0</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0</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0</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0</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0</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0</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0</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0</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0</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0</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0</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0</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0</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0</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0</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0</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0</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0.0001904120354</v>
      </c>
      <c r="S2532" s="279">
        <f>'Assumptions (Battery)'!$V$7*Model!S2480</f>
        <v>0</v>
      </c>
      <c r="T2532" s="279">
        <f>'Assumptions (Battery)'!$V$7*Model!T2480</f>
        <v>0</v>
      </c>
      <c r="U2532" s="279">
        <f>'Assumptions (Battery)'!$V$7*Model!U2480</f>
        <v>0</v>
      </c>
      <c r="V2532" s="279">
        <f>'Assumptions (Battery)'!$V$7*Model!V2480</f>
        <v>0</v>
      </c>
      <c r="W2532" s="160">
        <f>'Assumptions (Battery)'!$V$7*Model!W2480</f>
        <v>0</v>
      </c>
      <c r="X2532" s="160">
        <f>'Assumptions (Battery)'!$V$7*Model!X2480</f>
        <v>0</v>
      </c>
      <c r="Y2532" s="160">
        <f>'Assumptions (Battery)'!$V$7*Model!Y2480</f>
        <v>0</v>
      </c>
      <c r="Z2532" s="160">
        <f>'Assumptions (Battery)'!$V$7*Model!Z2480</f>
        <v>0</v>
      </c>
      <c r="AA2532" s="160">
        <f>'Assumptions (Battery)'!$V$7*Model!AA2480</f>
        <v>0</v>
      </c>
      <c r="AB2532" s="160">
        <f>'Assumptions (Battery)'!$V$7*Model!AB2480</f>
        <v>0</v>
      </c>
      <c r="AC2532" s="160">
        <f>'Assumptions (Battery)'!$V$7*Model!AC2480</f>
        <v>0</v>
      </c>
      <c r="AD2532" s="160">
        <f>'Assumptions (Battery)'!$V$7*Model!AD2480</f>
        <v>0</v>
      </c>
      <c r="AE2532" s="160">
        <f>'Assumptions (Battery)'!$V$7*Model!AE2480</f>
        <v>0</v>
      </c>
      <c r="AF2532" s="160">
        <f>'Assumptions (Battery)'!$V$7*Model!AF2480</f>
        <v>0</v>
      </c>
      <c r="AG2532" s="160">
        <f>'Assumptions (Battery)'!$V$7*Model!AG2480</f>
        <v>0</v>
      </c>
      <c r="AH2532" s="160">
        <f>'Assumptions (Battery)'!$V$7*Model!AH2480</f>
        <v>0</v>
      </c>
      <c r="AI2532" s="160">
        <f>'Assumptions (Battery)'!$V$7*Model!AI2480</f>
        <v>0.00001054607259</v>
      </c>
      <c r="AJ2532" s="160">
        <f>'Assumptions (Battery)'!$V$7*Model!AJ2480</f>
        <v>0</v>
      </c>
      <c r="AK2532" s="160">
        <f>'Assumptions (Battery)'!$V$7*Model!AK2480</f>
        <v>0</v>
      </c>
      <c r="AL2532" s="160">
        <f>'Assumptions (Battery)'!$V$7*Model!AL2480</f>
        <v>0</v>
      </c>
      <c r="AM2532" s="160">
        <f>'Assumptions (Battery)'!$V$7*Model!AM2480</f>
        <v>0</v>
      </c>
      <c r="AN2532" s="160">
        <f>'Assumptions (Battery)'!$V$7*Model!AN2480</f>
        <v>0</v>
      </c>
      <c r="AO2532" s="160">
        <f>'Assumptions (Battery)'!$V$7*Model!AO2480</f>
        <v>0</v>
      </c>
      <c r="AP2532" s="160">
        <f>'Assumptions (Battery)'!$V$7*Model!AP2480</f>
        <v>0</v>
      </c>
      <c r="AQ2532" s="160">
        <f>'Assumptions (Battery)'!$V$7*Model!AQ2480</f>
        <v>0</v>
      </c>
      <c r="AR2532" s="160">
        <f>'Assumptions (Battery)'!$V$7*Model!AR2480</f>
        <v>0</v>
      </c>
      <c r="AS2532" s="160">
        <f>'Assumptions (Battery)'!$V$7*Model!AS2480</f>
        <v>0</v>
      </c>
      <c r="AT2532" s="160">
        <f>'Assumptions (Battery)'!$V$7*Model!AT2480</f>
        <v>0</v>
      </c>
      <c r="AU2532" s="160">
        <f>'Assumptions (Battery)'!$V$7*Model!AU2480</f>
        <v>0</v>
      </c>
      <c r="AV2532" s="160">
        <f>'Assumptions (Battery)'!$V$7*Model!AV2480</f>
        <v>0</v>
      </c>
      <c r="AW2532" s="160">
        <f>'Assumptions (Battery)'!$V$7*Model!AW2480</f>
        <v>0</v>
      </c>
      <c r="AX2532" s="160">
        <f>'Assumptions (Battery)'!$V$7*Model!AX2480</f>
        <v>0</v>
      </c>
      <c r="AY2532" s="160">
        <f>'Assumptions (Battery)'!$V$7*Model!AY2480</f>
        <v>0</v>
      </c>
      <c r="AZ2532" s="160">
        <f>'Assumptions (Battery)'!$V$7*Model!AZ2480</f>
        <v>0</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0.0007616481416</v>
      </c>
      <c r="S2533" s="279">
        <f>'Assumptions (Battery)'!$V$8*Model!S2480</f>
        <v>0</v>
      </c>
      <c r="T2533" s="279">
        <f>'Assumptions (Battery)'!$V$8*Model!T2480</f>
        <v>0</v>
      </c>
      <c r="U2533" s="279">
        <f>'Assumptions (Battery)'!$V$8*Model!U2480</f>
        <v>0</v>
      </c>
      <c r="V2533" s="279">
        <f>'Assumptions (Battery)'!$V$8*Model!V2480</f>
        <v>0</v>
      </c>
      <c r="W2533" s="160">
        <f>'Assumptions (Battery)'!$V$8*Model!W2480</f>
        <v>0</v>
      </c>
      <c r="X2533" s="160">
        <f>'Assumptions (Battery)'!$V$8*Model!X2480</f>
        <v>0</v>
      </c>
      <c r="Y2533" s="160">
        <f>'Assumptions (Battery)'!$V$8*Model!Y2480</f>
        <v>0</v>
      </c>
      <c r="Z2533" s="160">
        <f>'Assumptions (Battery)'!$V$8*Model!Z2480</f>
        <v>0</v>
      </c>
      <c r="AA2533" s="160">
        <f>'Assumptions (Battery)'!$V$8*Model!AA2480</f>
        <v>0</v>
      </c>
      <c r="AB2533" s="160">
        <f>'Assumptions (Battery)'!$V$8*Model!AB2480</f>
        <v>0</v>
      </c>
      <c r="AC2533" s="160">
        <f>'Assumptions (Battery)'!$V$8*Model!AC2480</f>
        <v>0</v>
      </c>
      <c r="AD2533" s="160">
        <f>'Assumptions (Battery)'!$V$8*Model!AD2480</f>
        <v>0</v>
      </c>
      <c r="AE2533" s="160">
        <f>'Assumptions (Battery)'!$V$8*Model!AE2480</f>
        <v>0</v>
      </c>
      <c r="AF2533" s="160">
        <f>'Assumptions (Battery)'!$V$8*Model!AF2480</f>
        <v>0</v>
      </c>
      <c r="AG2533" s="160">
        <f>'Assumptions (Battery)'!$V$8*Model!AG2480</f>
        <v>0</v>
      </c>
      <c r="AH2533" s="160">
        <f>'Assumptions (Battery)'!$V$8*Model!AH2480</f>
        <v>0</v>
      </c>
      <c r="AI2533" s="160">
        <f>'Assumptions (Battery)'!$V$8*Model!AI2480</f>
        <v>0.00004218429034</v>
      </c>
      <c r="AJ2533" s="160">
        <f>'Assumptions (Battery)'!$V$8*Model!AJ2480</f>
        <v>0</v>
      </c>
      <c r="AK2533" s="160">
        <f>'Assumptions (Battery)'!$V$8*Model!AK2480</f>
        <v>0</v>
      </c>
      <c r="AL2533" s="160">
        <f>'Assumptions (Battery)'!$V$8*Model!AL2480</f>
        <v>0</v>
      </c>
      <c r="AM2533" s="160">
        <f>'Assumptions (Battery)'!$V$8*Model!AM2480</f>
        <v>0</v>
      </c>
      <c r="AN2533" s="160">
        <f>'Assumptions (Battery)'!$V$8*Model!AN2480</f>
        <v>0</v>
      </c>
      <c r="AO2533" s="160">
        <f>'Assumptions (Battery)'!$V$8*Model!AO2480</f>
        <v>0</v>
      </c>
      <c r="AP2533" s="160">
        <f>'Assumptions (Battery)'!$V$8*Model!AP2480</f>
        <v>0</v>
      </c>
      <c r="AQ2533" s="160">
        <f>'Assumptions (Battery)'!$V$8*Model!AQ2480</f>
        <v>0</v>
      </c>
      <c r="AR2533" s="160">
        <f>'Assumptions (Battery)'!$V$8*Model!AR2480</f>
        <v>0</v>
      </c>
      <c r="AS2533" s="160">
        <f>'Assumptions (Battery)'!$V$8*Model!AS2480</f>
        <v>0</v>
      </c>
      <c r="AT2533" s="160">
        <f>'Assumptions (Battery)'!$V$8*Model!AT2480</f>
        <v>0</v>
      </c>
      <c r="AU2533" s="160">
        <f>'Assumptions (Battery)'!$V$8*Model!AU2480</f>
        <v>0</v>
      </c>
      <c r="AV2533" s="160">
        <f>'Assumptions (Battery)'!$V$8*Model!AV2480</f>
        <v>0</v>
      </c>
      <c r="AW2533" s="160">
        <f>'Assumptions (Battery)'!$V$8*Model!AW2480</f>
        <v>0</v>
      </c>
      <c r="AX2533" s="160">
        <f>'Assumptions (Battery)'!$V$8*Model!AX2480</f>
        <v>0</v>
      </c>
      <c r="AY2533" s="160">
        <f>'Assumptions (Battery)'!$V$8*Model!AY2480</f>
        <v>0</v>
      </c>
      <c r="AZ2533" s="160">
        <f>'Assumptions (Battery)'!$V$8*Model!AZ2480</f>
        <v>0</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v>
      </c>
      <c r="U2534" s="177">
        <f t="array" ref="U2534">SUM(IF(ISERROR(U2535:U2585),"",U2535:U2585))</f>
        <v>0</v>
      </c>
      <c r="V2534" s="177">
        <f t="array" ref="V2534">SUM(IF(ISERROR(V2535:V2585),"",V2535:V2585))</f>
        <v>0</v>
      </c>
      <c r="W2534" s="177">
        <f t="array" ref="W2534">SUM(IF(ISERROR(W2535:W2585),"",W2535:W2585))</f>
        <v>0</v>
      </c>
      <c r="X2534" s="160">
        <f t="array" ref="X2534">SUM(IF(ISERROR(X2535:X2585),"",X2535:X2585))</f>
        <v>0</v>
      </c>
      <c r="Y2534" s="160">
        <f t="array" ref="Y2534">SUM(IF(ISERROR(Y2535:Y2585),"",Y2535:Y2585))</f>
        <v>0</v>
      </c>
      <c r="Z2534" s="160">
        <f t="array" ref="Z2534">SUM(IF(ISERROR(Z2535:Z2585),"",Z2535:Z2585))</f>
        <v>0</v>
      </c>
      <c r="AA2534" s="160">
        <f t="array" ref="AA2534">SUM(IF(ISERROR(AA2535:AA2585),"",AA2535:AA2585))</f>
        <v>0</v>
      </c>
      <c r="AB2534" s="160">
        <f t="array" ref="AB2534">SUM(IF(ISERROR(AB2535:AB2585),"",AB2535:AB2585))</f>
        <v>0</v>
      </c>
      <c r="AC2534" s="160">
        <f t="array" ref="AC2534">SUM(IF(ISERROR(AC2535:AC2585),"",AC2535:AC2585))</f>
        <v>0</v>
      </c>
      <c r="AD2534" s="160">
        <f t="array" ref="AD2534">SUM(IF(ISERROR(AD2535:AD2585),"",AD2535:AD2585))</f>
        <v>0</v>
      </c>
      <c r="AE2534" s="160">
        <f t="array" ref="AE2534">SUM(IF(ISERROR(AE2535:AE2585),"",AE2535:AE2585))</f>
        <v>0</v>
      </c>
      <c r="AF2534" s="160">
        <f t="array" ref="AF2534">SUM(IF(ISERROR(AF2535:AF2585),"",AF2535:AF2585))</f>
        <v>0</v>
      </c>
      <c r="AG2534" s="160">
        <f t="array" ref="AG2534">SUM(IF(ISERROR(AG2535:AG2585),"",AG2535:AG2585))</f>
        <v>0</v>
      </c>
      <c r="AH2534" s="160">
        <f t="array" ref="AH2534">SUM(IF(ISERROR(AH2535:AH2585),"",AH2535:AH2585))</f>
        <v>0</v>
      </c>
      <c r="AI2534" s="160">
        <f t="array" ref="AI2534">SUM(IF(ISERROR(AI2535:AI2585),"",AI2535:AI2585))</f>
        <v>0</v>
      </c>
      <c r="AJ2534" s="160">
        <f t="array" ref="AJ2534">SUM(IF(ISERROR(AJ2535:AJ2585),"",AJ2535:AJ2585))</f>
        <v>0</v>
      </c>
      <c r="AK2534" s="160">
        <f t="array" ref="AK2534">SUM(IF(ISERROR(AK2535:AK2585),"",AK2535:AK2585))</f>
        <v>0</v>
      </c>
      <c r="AL2534" s="160">
        <f t="array" ref="AL2534">SUM(IF(ISERROR(AL2535:AL2585),"",AL2535:AL2585))</f>
        <v>0</v>
      </c>
      <c r="AM2534" s="160">
        <f t="array" ref="AM2534">SUM(IF(ISERROR(AM2535:AM2585),"",AM2535:AM2585))</f>
        <v>0</v>
      </c>
      <c r="AN2534" s="160">
        <f t="array" ref="AN2534">SUM(IF(ISERROR(AN2535:AN2585),"",AN2535:AN2585))</f>
        <v>0</v>
      </c>
      <c r="AO2534" s="160">
        <f t="array" ref="AO2534">SUM(IF(ISERROR(AO2535:AO2585),"",AO2535:AO2585))</f>
        <v>0</v>
      </c>
      <c r="AP2534" s="160">
        <f t="array" ref="AP2534">SUM(IF(ISERROR(AP2535:AP2585),"",AP2535:AP2585))</f>
        <v>0</v>
      </c>
      <c r="AQ2534" s="160">
        <f t="array" ref="AQ2534">SUM(IF(ISERROR(AQ2535:AQ2585),"",AQ2535:AQ2585))</f>
        <v>0</v>
      </c>
      <c r="AR2534" s="160">
        <f t="array" ref="AR2534">SUM(IF(ISERROR(AR2535:AR2585),"",AR2535:AR2585))</f>
        <v>0</v>
      </c>
      <c r="AS2534" s="160">
        <f t="array" ref="AS2534">SUM(IF(ISERROR(AS2535:AS2585),"",AS2535:AS2585))</f>
        <v>0</v>
      </c>
      <c r="AT2534" s="160">
        <f t="array" ref="AT2534">SUM(IF(ISERROR(AT2535:AT2585),"",AT2535:AT2585))</f>
        <v>0</v>
      </c>
      <c r="AU2534" s="160">
        <f t="array" ref="AU2534">SUM(IF(ISERROR(AU2535:AU2585),"",AU2535:AU2585))</f>
        <v>0</v>
      </c>
      <c r="AV2534" s="160">
        <f t="array" ref="AV2534">SUM(IF(ISERROR(AV2535:AV2585),"",AV2535:AV2585))</f>
        <v>0</v>
      </c>
      <c r="AW2534" s="160">
        <f t="array" ref="AW2534">SUM(IF(ISERROR(AW2535:AW2585),"",AW2535:AW2585))</f>
        <v>0</v>
      </c>
      <c r="AX2534" s="160">
        <f t="array" ref="AX2534">SUM(IF(ISERROR(AX2535:AX2585),"",AX2535:AX2585))</f>
        <v>0</v>
      </c>
      <c r="AY2534" s="160">
        <f t="array" ref="AY2534">SUM(IF(ISERROR(AY2535:AY2585),"",AY2535:AY2585))</f>
        <v>0</v>
      </c>
      <c r="AZ2534" s="160">
        <f t="array" ref="AZ2534">SUM(IF(ISERROR(AZ2535:AZ2585),"",AZ2535:AZ2585))</f>
        <v>0</v>
      </c>
      <c r="BA2534" s="160">
        <f t="array" ref="BA2534">SUM(IF(ISERROR(BA2535:BA2585),"",BA2535:BA2585))</f>
        <v>0</v>
      </c>
      <c r="BB2534" s="177">
        <f t="array" ref="BB2534">SUM(IF(ISERROR(BB2535:BB2585),"",BB2535:BB2585))</f>
        <v>0</v>
      </c>
      <c r="BC2534" s="177">
        <f t="array" ref="BC2534">SUM(IF(ISERROR(BC2535:BC2585),"",BC2535:BC2585))</f>
        <v>0</v>
      </c>
      <c r="BD2534" s="177">
        <f t="array" ref="BD2534">SUM(IF(ISERROR(BD2535:BD2585),"",BD2535:BD2585))</f>
        <v>0</v>
      </c>
      <c r="BE2534" s="177">
        <f t="array" ref="BE2534">SUM(IF(ISERROR(BE2535:BE2585),"",BE2535:BE2585))</f>
        <v>0</v>
      </c>
      <c r="BF2534" s="177">
        <f t="array" ref="BF2534">SUM(IF(ISERROR(BF2535:BF2585),"",BF2535:BF2585))</f>
        <v>0</v>
      </c>
      <c r="BG2534" s="177">
        <f t="array" ref="BG2534">SUM(IF(ISERROR(BG2535:BG2585),"",BG2535:BG2585))</f>
        <v>0</v>
      </c>
      <c r="BH2534" s="177">
        <f t="array" ref="BH2534">SUM(IF(ISERROR(BH2535:BH2585),"",BH2535:BH2585))</f>
        <v>0</v>
      </c>
      <c r="BI2534" s="177">
        <f t="array" ref="BI2534">SUM(IF(ISERROR(BI2535:BI2585),"",BI2535:BI2585))</f>
        <v>0</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0</v>
      </c>
      <c r="Y2556" s="160">
        <f>IF($X$2478&gt;0,PPMT('Assumptions (Battery)'!$V$9,Model!X$1,'Assumptions (Battery)'!$V$12,'Assumptions (Battery)'!$V$7*$X$2480),0)</f>
        <v>0</v>
      </c>
      <c r="Z2556" s="160">
        <f>IF($X$2478&gt;0,PPMT('Assumptions (Battery)'!$V$9,Model!Y$1,'Assumptions (Battery)'!$V$12,'Assumptions (Battery)'!$V$7*$X$2480),0)</f>
        <v>0</v>
      </c>
      <c r="AA2556" s="160">
        <f>IF($X$2478&gt;0,PPMT('Assumptions (Battery)'!$V$9,Model!Z$1,'Assumptions (Battery)'!$V$12,'Assumptions (Battery)'!$V$7*$X$2480),0)</f>
        <v>0</v>
      </c>
      <c r="AB2556" s="160">
        <f>IF($X$2478&gt;0,PPMT('Assumptions (Battery)'!$V$9,Model!AA$1,'Assumptions (Battery)'!$V$12,'Assumptions (Battery)'!$V$7*$X$2480),0)</f>
        <v>0</v>
      </c>
      <c r="AC2556" s="160">
        <f>IF($X$2478&gt;0,PPMT('Assumptions (Battery)'!$V$9,Model!AB$1,'Assumptions (Battery)'!$V$12,'Assumptions (Battery)'!$V$7*$X$2480),0)</f>
        <v>0</v>
      </c>
      <c r="AD2556" s="160">
        <f>IF($X$2478&gt;0,PPMT('Assumptions (Battery)'!$V$9,Model!AC$1,'Assumptions (Battery)'!$V$12,'Assumptions (Battery)'!$V$7*$X$2480),0)</f>
        <v>0</v>
      </c>
      <c r="AE2556" s="160">
        <f>IF($X$2478&gt;0,PPMT('Assumptions (Battery)'!$V$9,Model!AD$1,'Assumptions (Battery)'!$V$12,'Assumptions (Battery)'!$V$7*$X$2480),0)</f>
        <v>0</v>
      </c>
      <c r="AF2556" s="160">
        <f>IF($X$2478&gt;0,PPMT('Assumptions (Battery)'!$V$9,Model!AE$1,'Assumptions (Battery)'!$V$12,'Assumptions (Battery)'!$V$7*$X$2480),0)</f>
        <v>0</v>
      </c>
      <c r="AG2556" s="160">
        <f>IF($X$2478&gt;0,PPMT('Assumptions (Battery)'!$V$9,Model!AF$1,'Assumptions (Battery)'!$V$12,'Assumptions (Battery)'!$V$7*$X$2480),0)</f>
        <v>0</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0</v>
      </c>
      <c r="Z2557" s="160">
        <f>IF($Y$2478&gt;0,PPMT('Assumptions (Battery)'!$V$9,Model!X$1,'Assumptions (Battery)'!$V$12,'Assumptions (Battery)'!$V$7*$Y$2480),0)</f>
        <v>0</v>
      </c>
      <c r="AA2557" s="160">
        <f>IF($Y$2478&gt;0,PPMT('Assumptions (Battery)'!$V$9,Model!Y$1,'Assumptions (Battery)'!$V$12,'Assumptions (Battery)'!$V$7*$Y$2480),0)</f>
        <v>0</v>
      </c>
      <c r="AB2557" s="160">
        <f>IF($Y$2478&gt;0,PPMT('Assumptions (Battery)'!$V$9,Model!Z$1,'Assumptions (Battery)'!$V$12,'Assumptions (Battery)'!$V$7*$Y$2480),0)</f>
        <v>0</v>
      </c>
      <c r="AC2557" s="160">
        <f>IF($Y$2478&gt;0,PPMT('Assumptions (Battery)'!$V$9,Model!AA$1,'Assumptions (Battery)'!$V$12,'Assumptions (Battery)'!$V$7*$Y$2480),0)</f>
        <v>0</v>
      </c>
      <c r="AD2557" s="160">
        <f>IF($Y$2478&gt;0,PPMT('Assumptions (Battery)'!$V$9,Model!AB$1,'Assumptions (Battery)'!$V$12,'Assumptions (Battery)'!$V$7*$Y$2480),0)</f>
        <v>0</v>
      </c>
      <c r="AE2557" s="160">
        <f>IF($Y$2478&gt;0,PPMT('Assumptions (Battery)'!$V$9,Model!AC$1,'Assumptions (Battery)'!$V$12,'Assumptions (Battery)'!$V$7*$Y$2480),0)</f>
        <v>0</v>
      </c>
      <c r="AF2557" s="160">
        <f>IF($Y$2478&gt;0,PPMT('Assumptions (Battery)'!$V$9,Model!AD$1,'Assumptions (Battery)'!$V$12,'Assumptions (Battery)'!$V$7*$Y$2480),0)</f>
        <v>0</v>
      </c>
      <c r="AG2557" s="160">
        <f>IF($Y$2478&gt;0,PPMT('Assumptions (Battery)'!$V$9,Model!AE$1,'Assumptions (Battery)'!$V$12,'Assumptions (Battery)'!$V$7*$Y$2480),0)</f>
        <v>0</v>
      </c>
      <c r="AH2557" s="160">
        <f>IF($Y$2478&gt;0,PPMT('Assumptions (Battery)'!$V$9,Model!AF$1,'Assumptions (Battery)'!$V$12,'Assumptions (Battery)'!$V$7*$Y$2480),0)</f>
        <v>0</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0</v>
      </c>
      <c r="AA2558" s="160">
        <f>IF($Z$2478&gt;0,PPMT('Assumptions (Battery)'!$V$9,Model!X$1,'Assumptions (Battery)'!$V$12,'Assumptions (Battery)'!$V$7*$Z$2480),0)</f>
        <v>0</v>
      </c>
      <c r="AB2558" s="160">
        <f>IF($Z$2478&gt;0,PPMT('Assumptions (Battery)'!$V$9,Model!Y$1,'Assumptions (Battery)'!$V$12,'Assumptions (Battery)'!$V$7*$Z$2480),0)</f>
        <v>0</v>
      </c>
      <c r="AC2558" s="160">
        <f>IF($Z$2478&gt;0,PPMT('Assumptions (Battery)'!$V$9,Model!Z$1,'Assumptions (Battery)'!$V$12,'Assumptions (Battery)'!$V$7*$Z$2480),0)</f>
        <v>0</v>
      </c>
      <c r="AD2558" s="160">
        <f>IF($Z$2478&gt;0,PPMT('Assumptions (Battery)'!$V$9,Model!AA$1,'Assumptions (Battery)'!$V$12,'Assumptions (Battery)'!$V$7*$Z$2480),0)</f>
        <v>0</v>
      </c>
      <c r="AE2558" s="160">
        <f>IF($Z$2478&gt;0,PPMT('Assumptions (Battery)'!$V$9,Model!AB$1,'Assumptions (Battery)'!$V$12,'Assumptions (Battery)'!$V$7*$Z$2480),0)</f>
        <v>0</v>
      </c>
      <c r="AF2558" s="160">
        <f>IF($Z$2478&gt;0,PPMT('Assumptions (Battery)'!$V$9,Model!AC$1,'Assumptions (Battery)'!$V$12,'Assumptions (Battery)'!$V$7*$Z$2480),0)</f>
        <v>0</v>
      </c>
      <c r="AG2558" s="160">
        <f>IF($Z$2478&gt;0,PPMT('Assumptions (Battery)'!$V$9,Model!AD$1,'Assumptions (Battery)'!$V$12,'Assumptions (Battery)'!$V$7*$Z$2480),0)</f>
        <v>0</v>
      </c>
      <c r="AH2558" s="160">
        <f>IF($Z$2478&gt;0,PPMT('Assumptions (Battery)'!$V$9,Model!AE$1,'Assumptions (Battery)'!$V$12,'Assumptions (Battery)'!$V$7*$Z$2480),0)</f>
        <v>0</v>
      </c>
      <c r="AI2558" s="160">
        <f>IF($Z$2478&gt;0,PPMT('Assumptions (Battery)'!$V$9,Model!AF$1,'Assumptions (Battery)'!$V$12,'Assumptions (Battery)'!$V$7*$Z$2480),0)</f>
        <v>0</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0</v>
      </c>
      <c r="AB2559" s="160">
        <f>IF($AA$2478&gt;0,PPMT('Assumptions (Battery)'!$V$9,Model!X$1,'Assumptions (Battery)'!$V$12,'Assumptions (Battery)'!$V$7*$AA$2480),0)</f>
        <v>0</v>
      </c>
      <c r="AC2559" s="160">
        <f>IF($AA$2478&gt;0,PPMT('Assumptions (Battery)'!$V$9,Model!Y$1,'Assumptions (Battery)'!$V$12,'Assumptions (Battery)'!$V$7*$AA$2480),0)</f>
        <v>0</v>
      </c>
      <c r="AD2559" s="160">
        <f>IF($AA$2478&gt;0,PPMT('Assumptions (Battery)'!$V$9,Model!Z$1,'Assumptions (Battery)'!$V$12,'Assumptions (Battery)'!$V$7*$AA$2480),0)</f>
        <v>0</v>
      </c>
      <c r="AE2559" s="160">
        <f>IF($AA$2478&gt;0,PPMT('Assumptions (Battery)'!$V$9,Model!AA$1,'Assumptions (Battery)'!$V$12,'Assumptions (Battery)'!$V$7*$AA$2480),0)</f>
        <v>0</v>
      </c>
      <c r="AF2559" s="160">
        <f>IF($AA$2478&gt;0,PPMT('Assumptions (Battery)'!$V$9,Model!AB$1,'Assumptions (Battery)'!$V$12,'Assumptions (Battery)'!$V$7*$AA$2480),0)</f>
        <v>0</v>
      </c>
      <c r="AG2559" s="160">
        <f>IF($AA$2478&gt;0,PPMT('Assumptions (Battery)'!$V$9,Model!AC$1,'Assumptions (Battery)'!$V$12,'Assumptions (Battery)'!$V$7*$AA$2480),0)</f>
        <v>0</v>
      </c>
      <c r="AH2559" s="160">
        <f>IF($AA$2478&gt;0,PPMT('Assumptions (Battery)'!$V$9,Model!AD$1,'Assumptions (Battery)'!$V$12,'Assumptions (Battery)'!$V$7*$AA$2480),0)</f>
        <v>0</v>
      </c>
      <c r="AI2559" s="160">
        <f>IF($AA$2478&gt;0,PPMT('Assumptions (Battery)'!$V$9,Model!AE$1,'Assumptions (Battery)'!$V$12,'Assumptions (Battery)'!$V$7*$AA$2480),0)</f>
        <v>0</v>
      </c>
      <c r="AJ2559" s="160">
        <f>IF($AA$2478&gt;0,PPMT('Assumptions (Battery)'!$V$9,Model!AF$1,'Assumptions (Battery)'!$V$12,'Assumptions (Battery)'!$V$7*$AA$2480),0)</f>
        <v>0</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0</v>
      </c>
      <c r="AC2560" s="160">
        <f>IF($AB$2478&gt;0,PPMT('Assumptions (Battery)'!$V$9,Model!X$1,'Assumptions (Battery)'!$V$12,'Assumptions (Battery)'!$V$7*$AB$2480),0)</f>
        <v>0</v>
      </c>
      <c r="AD2560" s="160">
        <f>IF($AB$2478&gt;0,PPMT('Assumptions (Battery)'!$V$9,Model!Y$1,'Assumptions (Battery)'!$V$12,'Assumptions (Battery)'!$V$7*$AB$2480),0)</f>
        <v>0</v>
      </c>
      <c r="AE2560" s="160">
        <f>IF($AB$2478&gt;0,PPMT('Assumptions (Battery)'!$V$9,Model!Z$1,'Assumptions (Battery)'!$V$12,'Assumptions (Battery)'!$V$7*$AB$2480),0)</f>
        <v>0</v>
      </c>
      <c r="AF2560" s="160">
        <f>IF($AB$2478&gt;0,PPMT('Assumptions (Battery)'!$V$9,Model!AA$1,'Assumptions (Battery)'!$V$12,'Assumptions (Battery)'!$V$7*$AB$2480),0)</f>
        <v>0</v>
      </c>
      <c r="AG2560" s="160">
        <f>IF($AB$2478&gt;0,PPMT('Assumptions (Battery)'!$V$9,Model!AB$1,'Assumptions (Battery)'!$V$12,'Assumptions (Battery)'!$V$7*$AB$2480),0)</f>
        <v>0</v>
      </c>
      <c r="AH2560" s="160">
        <f>IF($AB$2478&gt;0,PPMT('Assumptions (Battery)'!$V$9,Model!AC$1,'Assumptions (Battery)'!$V$12,'Assumptions (Battery)'!$V$7*$AB$2480),0)</f>
        <v>0</v>
      </c>
      <c r="AI2560" s="160">
        <f>IF($AB$2478&gt;0,PPMT('Assumptions (Battery)'!$V$9,Model!AD$1,'Assumptions (Battery)'!$V$12,'Assumptions (Battery)'!$V$7*$AB$2480),0)</f>
        <v>0</v>
      </c>
      <c r="AJ2560" s="160">
        <f>IF($AB$2478&gt;0,PPMT('Assumptions (Battery)'!$V$9,Model!AE$1,'Assumptions (Battery)'!$V$12,'Assumptions (Battery)'!$V$7*$AB$2480),0)</f>
        <v>0</v>
      </c>
      <c r="AK2560" s="160">
        <f>IF($AB$2478&gt;0,PPMT('Assumptions (Battery)'!$V$9,Model!AF$1,'Assumptions (Battery)'!$V$12,'Assumptions (Battery)'!$V$7*$AB$2480),0)</f>
        <v>0</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0</v>
      </c>
      <c r="AD2561" s="160">
        <f>IF($AC$2478&gt;0,PPMT('Assumptions (Battery)'!$V$9,Model!X$1,'Assumptions (Battery)'!$V$12,'Assumptions (Battery)'!$V$7*$AC$2480),0)</f>
        <v>0</v>
      </c>
      <c r="AE2561" s="160">
        <f>IF($AC$2478&gt;0,PPMT('Assumptions (Battery)'!$V$9,Model!Y$1,'Assumptions (Battery)'!$V$12,'Assumptions (Battery)'!$V$7*$AC$2480),0)</f>
        <v>0</v>
      </c>
      <c r="AF2561" s="160">
        <f>IF($AC$2478&gt;0,PPMT('Assumptions (Battery)'!$V$9,Model!Z$1,'Assumptions (Battery)'!$V$12,'Assumptions (Battery)'!$V$7*$AC$2480),0)</f>
        <v>0</v>
      </c>
      <c r="AG2561" s="160">
        <f>IF($AC$2478&gt;0,PPMT('Assumptions (Battery)'!$V$9,Model!AA$1,'Assumptions (Battery)'!$V$12,'Assumptions (Battery)'!$V$7*$AC$2480),0)</f>
        <v>0</v>
      </c>
      <c r="AH2561" s="160">
        <f>IF($AC$2478&gt;0,PPMT('Assumptions (Battery)'!$V$9,Model!AB$1,'Assumptions (Battery)'!$V$12,'Assumptions (Battery)'!$V$7*$AC$2480),0)</f>
        <v>0</v>
      </c>
      <c r="AI2561" s="160">
        <f>IF($AC$2478&gt;0,PPMT('Assumptions (Battery)'!$V$9,Model!AC$1,'Assumptions (Battery)'!$V$12,'Assumptions (Battery)'!$V$7*$AC$2480),0)</f>
        <v>0</v>
      </c>
      <c r="AJ2561" s="160">
        <f>IF($AC$2478&gt;0,PPMT('Assumptions (Battery)'!$V$9,Model!AD$1,'Assumptions (Battery)'!$V$12,'Assumptions (Battery)'!$V$7*$AC$2480),0)</f>
        <v>0</v>
      </c>
      <c r="AK2561" s="160">
        <f>IF($AC$2478&gt;0,PPMT('Assumptions (Battery)'!$V$9,Model!AE$1,'Assumptions (Battery)'!$V$12,'Assumptions (Battery)'!$V$7*$AC$2480),0)</f>
        <v>0</v>
      </c>
      <c r="AL2561" s="160">
        <f>IF($AC$2478&gt;0,PPMT('Assumptions (Battery)'!$V$9,Model!AF$1,'Assumptions (Battery)'!$V$12,'Assumptions (Battery)'!$V$7*$AC$2480),0)</f>
        <v>0</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0</v>
      </c>
      <c r="AE2562" s="160">
        <f>IF($AD$2478&gt;0,PPMT('Assumptions (Battery)'!$V$9,Model!X$1,'Assumptions (Battery)'!$V$12,'Assumptions (Battery)'!$V$7*$AD$2480),0)</f>
        <v>0</v>
      </c>
      <c r="AF2562" s="160">
        <f>IF($AD$2478&gt;0,PPMT('Assumptions (Battery)'!$V$9,Model!Y$1,'Assumptions (Battery)'!$V$12,'Assumptions (Battery)'!$V$7*$AD$2480),0)</f>
        <v>0</v>
      </c>
      <c r="AG2562" s="160">
        <f>IF($AD$2478&gt;0,PPMT('Assumptions (Battery)'!$V$9,Model!Z$1,'Assumptions (Battery)'!$V$12,'Assumptions (Battery)'!$V$7*$AD$2480),0)</f>
        <v>0</v>
      </c>
      <c r="AH2562" s="160">
        <f>IF($AD$2478&gt;0,PPMT('Assumptions (Battery)'!$V$9,Model!AA$1,'Assumptions (Battery)'!$V$12,'Assumptions (Battery)'!$V$7*$AD$2480),0)</f>
        <v>0</v>
      </c>
      <c r="AI2562" s="160">
        <f>IF($AD$2478&gt;0,PPMT('Assumptions (Battery)'!$V$9,Model!AB$1,'Assumptions (Battery)'!$V$12,'Assumptions (Battery)'!$V$7*$AD$2480),0)</f>
        <v>0</v>
      </c>
      <c r="AJ2562" s="160">
        <f>IF($AD$2478&gt;0,PPMT('Assumptions (Battery)'!$V$9,Model!AC$1,'Assumptions (Battery)'!$V$12,'Assumptions (Battery)'!$V$7*$AD$2480),0)</f>
        <v>0</v>
      </c>
      <c r="AK2562" s="160">
        <f>IF($AD$2478&gt;0,PPMT('Assumptions (Battery)'!$V$9,Model!AD$1,'Assumptions (Battery)'!$V$12,'Assumptions (Battery)'!$V$7*$AD$2480),0)</f>
        <v>0</v>
      </c>
      <c r="AL2562" s="160">
        <f>IF($AD$2478&gt;0,PPMT('Assumptions (Battery)'!$V$9,Model!AE$1,'Assumptions (Battery)'!$V$12,'Assumptions (Battery)'!$V$7*$AD$2480),0)</f>
        <v>0</v>
      </c>
      <c r="AM2562" s="160">
        <f>IF($AD$2478&gt;0,PPMT('Assumptions (Battery)'!$V$9,Model!AF$1,'Assumptions (Battery)'!$V$12,'Assumptions (Battery)'!$V$7*$AD$2480),0)</f>
        <v>0</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0</v>
      </c>
      <c r="AF2563" s="160">
        <f>IF($AE$2478&gt;0,PPMT('Assumptions (Battery)'!$V$9,Model!X$1,'Assumptions (Battery)'!$V$12,'Assumptions (Battery)'!$V$7*$AE$2480),0)</f>
        <v>0</v>
      </c>
      <c r="AG2563" s="160">
        <f>IF($AE$2478&gt;0,PPMT('Assumptions (Battery)'!$V$9,Model!Y$1,'Assumptions (Battery)'!$V$12,'Assumptions (Battery)'!$V$7*$AE$2480),0)</f>
        <v>0</v>
      </c>
      <c r="AH2563" s="160">
        <f>IF($AE$2478&gt;0,PPMT('Assumptions (Battery)'!$V$9,Model!Z$1,'Assumptions (Battery)'!$V$12,'Assumptions (Battery)'!$V$7*$AE$2480),0)</f>
        <v>0</v>
      </c>
      <c r="AI2563" s="160">
        <f>IF($AE$2478&gt;0,PPMT('Assumptions (Battery)'!$V$9,Model!AA$1,'Assumptions (Battery)'!$V$12,'Assumptions (Battery)'!$V$7*$AE$2480),0)</f>
        <v>0</v>
      </c>
      <c r="AJ2563" s="160">
        <f>IF($AE$2478&gt;0,PPMT('Assumptions (Battery)'!$V$9,Model!AB$1,'Assumptions (Battery)'!$V$12,'Assumptions (Battery)'!$V$7*$AE$2480),0)</f>
        <v>0</v>
      </c>
      <c r="AK2563" s="160">
        <f>IF($AE$2478&gt;0,PPMT('Assumptions (Battery)'!$V$9,Model!AC$1,'Assumptions (Battery)'!$V$12,'Assumptions (Battery)'!$V$7*$AE$2480),0)</f>
        <v>0</v>
      </c>
      <c r="AL2563" s="160">
        <f>IF($AE$2478&gt;0,PPMT('Assumptions (Battery)'!$V$9,Model!AD$1,'Assumptions (Battery)'!$V$12,'Assumptions (Battery)'!$V$7*$AE$2480),0)</f>
        <v>0</v>
      </c>
      <c r="AM2563" s="160">
        <f>IF($AE$2478&gt;0,PPMT('Assumptions (Battery)'!$V$9,Model!AE$1,'Assumptions (Battery)'!$V$12,'Assumptions (Battery)'!$V$7*$AE$2480),0)</f>
        <v>0</v>
      </c>
      <c r="AN2563" s="160">
        <f>IF($AE$2478&gt;0,PPMT('Assumptions (Battery)'!$V$9,Model!AF$1,'Assumptions (Battery)'!$V$12,'Assumptions (Battery)'!$V$7*$AE$2480),0)</f>
        <v>0</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0</v>
      </c>
      <c r="AG2564" s="160">
        <f>IF($AF$2478&gt;0,PPMT('Assumptions (Battery)'!$V$9,Model!X$1,'Assumptions (Battery)'!$V$12,'Assumptions (Battery)'!$V$7*$AF$2480),0)</f>
        <v>0</v>
      </c>
      <c r="AH2564" s="160">
        <f>IF($AF$2478&gt;0,PPMT('Assumptions (Battery)'!$V$9,Model!Y$1,'Assumptions (Battery)'!$V$12,'Assumptions (Battery)'!$V$7*$AF$2480),0)</f>
        <v>0</v>
      </c>
      <c r="AI2564" s="160">
        <f>IF($AF$2478&gt;0,PPMT('Assumptions (Battery)'!$V$9,Model!Z$1,'Assumptions (Battery)'!$V$12,'Assumptions (Battery)'!$V$7*$AF$2480),0)</f>
        <v>0</v>
      </c>
      <c r="AJ2564" s="160">
        <f>IF($AF$2478&gt;0,PPMT('Assumptions (Battery)'!$V$9,Model!AA$1,'Assumptions (Battery)'!$V$12,'Assumptions (Battery)'!$V$7*$AF$2480),0)</f>
        <v>0</v>
      </c>
      <c r="AK2564" s="160">
        <f>IF($AF$2478&gt;0,PPMT('Assumptions (Battery)'!$V$9,Model!AB$1,'Assumptions (Battery)'!$V$12,'Assumptions (Battery)'!$V$7*$AF$2480),0)</f>
        <v>0</v>
      </c>
      <c r="AL2564" s="160">
        <f>IF($AF$2478&gt;0,PPMT('Assumptions (Battery)'!$V$9,Model!AC$1,'Assumptions (Battery)'!$V$12,'Assumptions (Battery)'!$V$7*$AF$2480),0)</f>
        <v>0</v>
      </c>
      <c r="AM2564" s="160">
        <f>IF($AF$2478&gt;0,PPMT('Assumptions (Battery)'!$V$9,Model!AD$1,'Assumptions (Battery)'!$V$12,'Assumptions (Battery)'!$V$7*$AF$2480),0)</f>
        <v>0</v>
      </c>
      <c r="AN2564" s="160">
        <f>IF($AF$2478&gt;0,PPMT('Assumptions (Battery)'!$V$9,Model!AE$1,'Assumptions (Battery)'!$V$12,'Assumptions (Battery)'!$V$7*$AF$2480),0)</f>
        <v>0</v>
      </c>
      <c r="AO2564" s="160">
        <f>IF($AF$2478&gt;0,PPMT('Assumptions (Battery)'!$V$9,Model!AF$1,'Assumptions (Battery)'!$V$12,'Assumptions (Battery)'!$V$7*$AF$2480),0)</f>
        <v>0</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0</v>
      </c>
      <c r="AH2565" s="160">
        <f>IF($AG$2478&gt;0,PPMT('Assumptions (Battery)'!$V$9,Model!X$1,'Assumptions (Battery)'!$V$12,'Assumptions (Battery)'!$V$7*$AG$2480),0)</f>
        <v>0</v>
      </c>
      <c r="AI2565" s="160">
        <f>IF($AG$2478&gt;0,PPMT('Assumptions (Battery)'!$V$9,Model!Y$1,'Assumptions (Battery)'!$V$12,'Assumptions (Battery)'!$V$7*$AG$2480),0)</f>
        <v>0</v>
      </c>
      <c r="AJ2565" s="160">
        <f>IF($AG$2478&gt;0,PPMT('Assumptions (Battery)'!$V$9,Model!Z$1,'Assumptions (Battery)'!$V$12,'Assumptions (Battery)'!$V$7*$AG$2480),0)</f>
        <v>0</v>
      </c>
      <c r="AK2565" s="160">
        <f>IF($AG$2478&gt;0,PPMT('Assumptions (Battery)'!$V$9,Model!AA$1,'Assumptions (Battery)'!$V$12,'Assumptions (Battery)'!$V$7*$AG$2480),0)</f>
        <v>0</v>
      </c>
      <c r="AL2565" s="160">
        <f>IF($AG$2478&gt;0,PPMT('Assumptions (Battery)'!$V$9,Model!AB$1,'Assumptions (Battery)'!$V$12,'Assumptions (Battery)'!$V$7*$AG$2480),0)</f>
        <v>0</v>
      </c>
      <c r="AM2565" s="160">
        <f>IF($AG$2478&gt;0,PPMT('Assumptions (Battery)'!$V$9,Model!AC$1,'Assumptions (Battery)'!$V$12,'Assumptions (Battery)'!$V$7*$AG$2480),0)</f>
        <v>0</v>
      </c>
      <c r="AN2565" s="160">
        <f>IF($AG$2478&gt;0,PPMT('Assumptions (Battery)'!$V$9,Model!AD$1,'Assumptions (Battery)'!$V$12,'Assumptions (Battery)'!$V$7*$AG$2480),0)</f>
        <v>0</v>
      </c>
      <c r="AO2565" s="160">
        <f>IF($AG$2478&gt;0,PPMT('Assumptions (Battery)'!$V$9,Model!AE$1,'Assumptions (Battery)'!$V$12,'Assumptions (Battery)'!$V$7*$AG$2480),0)</f>
        <v>0</v>
      </c>
      <c r="AP2565" s="160">
        <f>IF($AG$2478&gt;0,PPMT('Assumptions (Battery)'!$V$9,Model!AF$1,'Assumptions (Battery)'!$V$12,'Assumptions (Battery)'!$V$7*$AG$2480),0)</f>
        <v>0</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0</v>
      </c>
      <c r="AI2566" s="160">
        <f>IF($AH$2478&gt;0,PPMT('Assumptions (Battery)'!$V$9,Model!X$1,'Assumptions (Battery)'!$V$12,'Assumptions (Battery)'!$V$7*$AH$2480),0)</f>
        <v>0</v>
      </c>
      <c r="AJ2566" s="160">
        <f>IF($AH$2478&gt;0,PPMT('Assumptions (Battery)'!$V$9,Model!Y$1,'Assumptions (Battery)'!$V$12,'Assumptions (Battery)'!$V$7*$AH$2480),0)</f>
        <v>0</v>
      </c>
      <c r="AK2566" s="160">
        <f>IF($AH$2478&gt;0,PPMT('Assumptions (Battery)'!$V$9,Model!Z$1,'Assumptions (Battery)'!$V$12,'Assumptions (Battery)'!$V$7*$AH$2480),0)</f>
        <v>0</v>
      </c>
      <c r="AL2566" s="160">
        <f>IF($AH$2478&gt;0,PPMT('Assumptions (Battery)'!$V$9,Model!AA$1,'Assumptions (Battery)'!$V$12,'Assumptions (Battery)'!$V$7*$AH$2480),0)</f>
        <v>0</v>
      </c>
      <c r="AM2566" s="160">
        <f>IF($AH$2478&gt;0,PPMT('Assumptions (Battery)'!$V$9,Model!AB$1,'Assumptions (Battery)'!$V$12,'Assumptions (Battery)'!$V$7*$AH$2480),0)</f>
        <v>0</v>
      </c>
      <c r="AN2566" s="160">
        <f>IF($AH$2478&gt;0,PPMT('Assumptions (Battery)'!$V$9,Model!AC$1,'Assumptions (Battery)'!$V$12,'Assumptions (Battery)'!$V$7*$AH$2480),0)</f>
        <v>0</v>
      </c>
      <c r="AO2566" s="160">
        <f>IF($AH$2478&gt;0,PPMT('Assumptions (Battery)'!$V$9,Model!AD$1,'Assumptions (Battery)'!$V$12,'Assumptions (Battery)'!$V$7*$AH$2480),0)</f>
        <v>0</v>
      </c>
      <c r="AP2566" s="160">
        <f>IF($AH$2478&gt;0,PPMT('Assumptions (Battery)'!$V$9,Model!AE$1,'Assumptions (Battery)'!$V$12,'Assumptions (Battery)'!$V$7*$AH$2480),0)</f>
        <v>0</v>
      </c>
      <c r="AQ2566" s="160">
        <f>IF($AH$2478&gt;0,PPMT('Assumptions (Battery)'!$V$9,Model!AF$1,'Assumptions (Battery)'!$V$12,'Assumptions (Battery)'!$V$7*$AH$2480),0)</f>
        <v>0</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0</v>
      </c>
      <c r="AJ2567" s="160">
        <f>IF($AI$2478&gt;0,PPMT('Assumptions (Battery)'!$V$9,Model!X$1,'Assumptions (Battery)'!$V$12,'Assumptions (Battery)'!$V$7*$AI$2480),0)</f>
        <v>0</v>
      </c>
      <c r="AK2567" s="160">
        <f>IF($AI$2478&gt;0,PPMT('Assumptions (Battery)'!$V$9,Model!Y$1,'Assumptions (Battery)'!$V$12,'Assumptions (Battery)'!$V$7*$AI$2480),0)</f>
        <v>0</v>
      </c>
      <c r="AL2567" s="160">
        <f>IF($AI$2478&gt;0,PPMT('Assumptions (Battery)'!$V$9,Model!Z$1,'Assumptions (Battery)'!$V$12,'Assumptions (Battery)'!$V$7*$AI$2480),0)</f>
        <v>0</v>
      </c>
      <c r="AM2567" s="160">
        <f>IF($AI$2478&gt;0,PPMT('Assumptions (Battery)'!$V$9,Model!AA$1,'Assumptions (Battery)'!$V$12,'Assumptions (Battery)'!$V$7*$AI$2480),0)</f>
        <v>0</v>
      </c>
      <c r="AN2567" s="160">
        <f>IF($AI$2478&gt;0,PPMT('Assumptions (Battery)'!$V$9,Model!AB$1,'Assumptions (Battery)'!$V$12,'Assumptions (Battery)'!$V$7*$AI$2480),0)</f>
        <v>0</v>
      </c>
      <c r="AO2567" s="160">
        <f>IF($AI$2478&gt;0,PPMT('Assumptions (Battery)'!$V$9,Model!AC$1,'Assumptions (Battery)'!$V$12,'Assumptions (Battery)'!$V$7*$AI$2480),0)</f>
        <v>0</v>
      </c>
      <c r="AP2567" s="160">
        <f>IF($AI$2478&gt;0,PPMT('Assumptions (Battery)'!$V$9,Model!AD$1,'Assumptions (Battery)'!$V$12,'Assumptions (Battery)'!$V$7*$AI$2480),0)</f>
        <v>0</v>
      </c>
      <c r="AQ2567" s="160">
        <f>IF($AI$2478&gt;0,PPMT('Assumptions (Battery)'!$V$9,Model!AE$1,'Assumptions (Battery)'!$V$12,'Assumptions (Battery)'!$V$7*$AI$2480),0)</f>
        <v>0</v>
      </c>
      <c r="AR2567" s="160">
        <f>IF($AI$2478&gt;0,PPMT('Assumptions (Battery)'!$V$9,Model!AF$1,'Assumptions (Battery)'!$V$12,'Assumptions (Battery)'!$V$7*$AI$2480),0)</f>
        <v>0</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0</v>
      </c>
      <c r="AK2568" s="160">
        <f>IF($AJ$2478&gt;0,PPMT('Assumptions (Battery)'!$V$9,Model!X$1,'Assumptions (Battery)'!$V$12,'Assumptions (Battery)'!$V$7*$AJ$2480),0)</f>
        <v>0</v>
      </c>
      <c r="AL2568" s="160">
        <f>IF($AJ$2478&gt;0,PPMT('Assumptions (Battery)'!$V$9,Model!Y$1,'Assumptions (Battery)'!$V$12,'Assumptions (Battery)'!$V$7*$AJ$2480),0)</f>
        <v>0</v>
      </c>
      <c r="AM2568" s="160">
        <f>IF($AJ$2478&gt;0,PPMT('Assumptions (Battery)'!$V$9,Model!Z$1,'Assumptions (Battery)'!$V$12,'Assumptions (Battery)'!$V$7*$AJ$2480),0)</f>
        <v>0</v>
      </c>
      <c r="AN2568" s="160">
        <f>IF($AJ$2478&gt;0,PPMT('Assumptions (Battery)'!$V$9,Model!AA$1,'Assumptions (Battery)'!$V$12,'Assumptions (Battery)'!$V$7*$AJ$2480),0)</f>
        <v>0</v>
      </c>
      <c r="AO2568" s="160">
        <f>IF($AJ$2478&gt;0,PPMT('Assumptions (Battery)'!$V$9,Model!AB$1,'Assumptions (Battery)'!$V$12,'Assumptions (Battery)'!$V$7*$AJ$2480),0)</f>
        <v>0</v>
      </c>
      <c r="AP2568" s="160">
        <f>IF($AJ$2478&gt;0,PPMT('Assumptions (Battery)'!$V$9,Model!AC$1,'Assumptions (Battery)'!$V$12,'Assumptions (Battery)'!$V$7*$AJ$2480),0)</f>
        <v>0</v>
      </c>
      <c r="AQ2568" s="160">
        <f>IF($AJ$2478&gt;0,PPMT('Assumptions (Battery)'!$V$9,Model!AD$1,'Assumptions (Battery)'!$V$12,'Assumptions (Battery)'!$V$7*$AJ$2480),0)</f>
        <v>0</v>
      </c>
      <c r="AR2568" s="160">
        <f>IF($AJ$2478&gt;0,PPMT('Assumptions (Battery)'!$V$9,Model!AE$1,'Assumptions (Battery)'!$V$12,'Assumptions (Battery)'!$V$7*$AJ$2480),0)</f>
        <v>0</v>
      </c>
      <c r="AS2568" s="160">
        <f>IF($AJ$2478&gt;0,PPMT('Assumptions (Battery)'!$V$9,Model!AF$1,'Assumptions (Battery)'!$V$12,'Assumptions (Battery)'!$V$7*$AJ$2480),0)</f>
        <v>0</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0</v>
      </c>
      <c r="AL2569" s="160">
        <f>IF($AK$2478&gt;0,PPMT('Assumptions (Battery)'!$V$9,Model!X$1,'Assumptions (Battery)'!$V$12,'Assumptions (Battery)'!$V$7*$AK$2480),0)</f>
        <v>0</v>
      </c>
      <c r="AM2569" s="160">
        <f>IF($AK$2478&gt;0,PPMT('Assumptions (Battery)'!$V$9,Model!Y$1,'Assumptions (Battery)'!$V$12,'Assumptions (Battery)'!$V$7*$AK$2480),0)</f>
        <v>0</v>
      </c>
      <c r="AN2569" s="160">
        <f>IF($AK$2478&gt;0,PPMT('Assumptions (Battery)'!$V$9,Model!Z$1,'Assumptions (Battery)'!$V$12,'Assumptions (Battery)'!$V$7*$AK$2480),0)</f>
        <v>0</v>
      </c>
      <c r="AO2569" s="160">
        <f>IF($AK$2478&gt;0,PPMT('Assumptions (Battery)'!$V$9,Model!AA$1,'Assumptions (Battery)'!$V$12,'Assumptions (Battery)'!$V$7*$AK$2480),0)</f>
        <v>0</v>
      </c>
      <c r="AP2569" s="160">
        <f>IF($AK$2478&gt;0,PPMT('Assumptions (Battery)'!$V$9,Model!AB$1,'Assumptions (Battery)'!$V$12,'Assumptions (Battery)'!$V$7*$AK$2480),0)</f>
        <v>0</v>
      </c>
      <c r="AQ2569" s="160">
        <f>IF($AK$2478&gt;0,PPMT('Assumptions (Battery)'!$V$9,Model!AC$1,'Assumptions (Battery)'!$V$12,'Assumptions (Battery)'!$V$7*$AK$2480),0)</f>
        <v>0</v>
      </c>
      <c r="AR2569" s="160">
        <f>IF($AK$2478&gt;0,PPMT('Assumptions (Battery)'!$V$9,Model!AD$1,'Assumptions (Battery)'!$V$12,'Assumptions (Battery)'!$V$7*$AK$2480),0)</f>
        <v>0</v>
      </c>
      <c r="AS2569" s="160">
        <f>IF($AK$2478&gt;0,PPMT('Assumptions (Battery)'!$V$9,Model!AE$1,'Assumptions (Battery)'!$V$12,'Assumptions (Battery)'!$V$7*$AK$2480),0)</f>
        <v>0</v>
      </c>
      <c r="AT2569" s="160">
        <f>IF($AK$2478&gt;0,PPMT('Assumptions (Battery)'!$V$9,Model!AF$1,'Assumptions (Battery)'!$V$12,'Assumptions (Battery)'!$V$7*$AK$2480),0)</f>
        <v>0</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0</v>
      </c>
      <c r="AM2570" s="160">
        <f>IF($AL$2478&gt;0,PPMT('Assumptions (Battery)'!$V$9,Model!X$1,'Assumptions (Battery)'!$V$12,'Assumptions (Battery)'!$V$7*$AL$2480),0)</f>
        <v>0</v>
      </c>
      <c r="AN2570" s="160">
        <f>IF($AL$2478&gt;0,PPMT('Assumptions (Battery)'!$V$9,Model!Y$1,'Assumptions (Battery)'!$V$12,'Assumptions (Battery)'!$V$7*$AL$2480),0)</f>
        <v>0</v>
      </c>
      <c r="AO2570" s="160">
        <f>IF($AL$2478&gt;0,PPMT('Assumptions (Battery)'!$V$9,Model!Z$1,'Assumptions (Battery)'!$V$12,'Assumptions (Battery)'!$V$7*$AL$2480),0)</f>
        <v>0</v>
      </c>
      <c r="AP2570" s="160">
        <f>IF($AL$2478&gt;0,PPMT('Assumptions (Battery)'!$V$9,Model!AA$1,'Assumptions (Battery)'!$V$12,'Assumptions (Battery)'!$V$7*$AL$2480),0)</f>
        <v>0</v>
      </c>
      <c r="AQ2570" s="160">
        <f>IF($AL$2478&gt;0,PPMT('Assumptions (Battery)'!$V$9,Model!AB$1,'Assumptions (Battery)'!$V$12,'Assumptions (Battery)'!$V$7*$AL$2480),0)</f>
        <v>0</v>
      </c>
      <c r="AR2570" s="160">
        <f>IF($AL$2478&gt;0,PPMT('Assumptions (Battery)'!$V$9,Model!AC$1,'Assumptions (Battery)'!$V$12,'Assumptions (Battery)'!$V$7*$AL$2480),0)</f>
        <v>0</v>
      </c>
      <c r="AS2570" s="160">
        <f>IF($AL$2478&gt;0,PPMT('Assumptions (Battery)'!$V$9,Model!AD$1,'Assumptions (Battery)'!$V$12,'Assumptions (Battery)'!$V$7*$AL$2480),0)</f>
        <v>0</v>
      </c>
      <c r="AT2570" s="160">
        <f>IF($AL$2478&gt;0,PPMT('Assumptions (Battery)'!$V$9,Model!AE$1,'Assumptions (Battery)'!$V$12,'Assumptions (Battery)'!$V$7*$AL$2480),0)</f>
        <v>0</v>
      </c>
      <c r="AU2570" s="160">
        <f>IF($AL$2478&gt;0,PPMT('Assumptions (Battery)'!$V$9,Model!AF$1,'Assumptions (Battery)'!$V$12,'Assumptions (Battery)'!$V$7*$AL$2480),0)</f>
        <v>0</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0</v>
      </c>
      <c r="AN2571" s="160">
        <f>IF($AM$2478&gt;0,PPMT('Assumptions (Battery)'!$V$9,Model!X$1,'Assumptions (Battery)'!$V$12,'Assumptions (Battery)'!$V$7*$AM$2480),0)</f>
        <v>0</v>
      </c>
      <c r="AO2571" s="160">
        <f>IF($AM$2478&gt;0,PPMT('Assumptions (Battery)'!$V$9,Model!Y$1,'Assumptions (Battery)'!$V$12,'Assumptions (Battery)'!$V$7*$AM$2480),0)</f>
        <v>0</v>
      </c>
      <c r="AP2571" s="160">
        <f>IF($AM$2478&gt;0,PPMT('Assumptions (Battery)'!$V$9,Model!Z$1,'Assumptions (Battery)'!$V$12,'Assumptions (Battery)'!$V$7*$AM$2480),0)</f>
        <v>0</v>
      </c>
      <c r="AQ2571" s="160">
        <f>IF($AM$2478&gt;0,PPMT('Assumptions (Battery)'!$V$9,Model!AA$1,'Assumptions (Battery)'!$V$12,'Assumptions (Battery)'!$V$7*$AM$2480),0)</f>
        <v>0</v>
      </c>
      <c r="AR2571" s="160">
        <f>IF($AM$2478&gt;0,PPMT('Assumptions (Battery)'!$V$9,Model!AB$1,'Assumptions (Battery)'!$V$12,'Assumptions (Battery)'!$V$7*$AM$2480),0)</f>
        <v>0</v>
      </c>
      <c r="AS2571" s="160">
        <f>IF($AM$2478&gt;0,PPMT('Assumptions (Battery)'!$V$9,Model!AC$1,'Assumptions (Battery)'!$V$12,'Assumptions (Battery)'!$V$7*$AM$2480),0)</f>
        <v>0</v>
      </c>
      <c r="AT2571" s="160">
        <f>IF($AM$2478&gt;0,PPMT('Assumptions (Battery)'!$V$9,Model!AD$1,'Assumptions (Battery)'!$V$12,'Assumptions (Battery)'!$V$7*$AM$2480),0)</f>
        <v>0</v>
      </c>
      <c r="AU2571" s="160">
        <f>IF($AM$2478&gt;0,PPMT('Assumptions (Battery)'!$V$9,Model!AE$1,'Assumptions (Battery)'!$V$12,'Assumptions (Battery)'!$V$7*$AM$2480),0)</f>
        <v>0</v>
      </c>
      <c r="AV2571" s="160">
        <f>IF($AM$2478&gt;0,PPMT('Assumptions (Battery)'!$V$9,Model!AF$1,'Assumptions (Battery)'!$V$12,'Assumptions (Battery)'!$V$7*$AM$2480),0)</f>
        <v>0</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0</v>
      </c>
      <c r="AO2572" s="160">
        <f>IF($AN$2478&gt;0,PPMT('Assumptions (Battery)'!$V$9,Model!X$1,'Assumptions (Battery)'!$V$12,'Assumptions (Battery)'!$V$7*$AN$2480),0)</f>
        <v>0</v>
      </c>
      <c r="AP2572" s="160">
        <f>IF($AN$2478&gt;0,PPMT('Assumptions (Battery)'!$V$9,Model!Y$1,'Assumptions (Battery)'!$V$12,'Assumptions (Battery)'!$V$7*$AN$2480),0)</f>
        <v>0</v>
      </c>
      <c r="AQ2572" s="160">
        <f>IF($AN$2478&gt;0,PPMT('Assumptions (Battery)'!$V$9,Model!Z$1,'Assumptions (Battery)'!$V$12,'Assumptions (Battery)'!$V$7*$AN$2480),0)</f>
        <v>0</v>
      </c>
      <c r="AR2572" s="160">
        <f>IF($AN$2478&gt;0,PPMT('Assumptions (Battery)'!$V$9,Model!AA$1,'Assumptions (Battery)'!$V$12,'Assumptions (Battery)'!$V$7*$AN$2480),0)</f>
        <v>0</v>
      </c>
      <c r="AS2572" s="160">
        <f>IF($AN$2478&gt;0,PPMT('Assumptions (Battery)'!$V$9,Model!AB$1,'Assumptions (Battery)'!$V$12,'Assumptions (Battery)'!$V$7*$AN$2480),0)</f>
        <v>0</v>
      </c>
      <c r="AT2572" s="160">
        <f>IF($AN$2478&gt;0,PPMT('Assumptions (Battery)'!$V$9,Model!AC$1,'Assumptions (Battery)'!$V$12,'Assumptions (Battery)'!$V$7*$AN$2480),0)</f>
        <v>0</v>
      </c>
      <c r="AU2572" s="160">
        <f>IF($AN$2478&gt;0,PPMT('Assumptions (Battery)'!$V$9,Model!AD$1,'Assumptions (Battery)'!$V$12,'Assumptions (Battery)'!$V$7*$AN$2480),0)</f>
        <v>0</v>
      </c>
      <c r="AV2572" s="160">
        <f>IF($AN$2478&gt;0,PPMT('Assumptions (Battery)'!$V$9,Model!AE$1,'Assumptions (Battery)'!$V$12,'Assumptions (Battery)'!$V$7*$AN$2480),0)</f>
        <v>0</v>
      </c>
      <c r="AW2572" s="160">
        <f>IF($AN$2478&gt;0,PPMT('Assumptions (Battery)'!$V$9,Model!AF$1,'Assumptions (Battery)'!$V$12,'Assumptions (Battery)'!$V$7*$AN$2480),0)</f>
        <v>0</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0</v>
      </c>
      <c r="AP2573" s="160">
        <f>IF($AO$2478&gt;0,PPMT('Assumptions (Battery)'!$V$9,Model!X$1,'Assumptions (Battery)'!$V$12,'Assumptions (Battery)'!$V$7*$AO$2480),0)</f>
        <v>0</v>
      </c>
      <c r="AQ2573" s="160">
        <f>IF($AO$2478&gt;0,PPMT('Assumptions (Battery)'!$V$9,Model!Y$1,'Assumptions (Battery)'!$V$12,'Assumptions (Battery)'!$V$7*$AO$2480),0)</f>
        <v>0</v>
      </c>
      <c r="AR2573" s="160">
        <f>IF($AO$2478&gt;0,PPMT('Assumptions (Battery)'!$V$9,Model!Z$1,'Assumptions (Battery)'!$V$12,'Assumptions (Battery)'!$V$7*$AO$2480),0)</f>
        <v>0</v>
      </c>
      <c r="AS2573" s="160">
        <f>IF($AO$2478&gt;0,PPMT('Assumptions (Battery)'!$V$9,Model!AA$1,'Assumptions (Battery)'!$V$12,'Assumptions (Battery)'!$V$7*$AO$2480),0)</f>
        <v>0</v>
      </c>
      <c r="AT2573" s="160">
        <f>IF($AO$2478&gt;0,PPMT('Assumptions (Battery)'!$V$9,Model!AB$1,'Assumptions (Battery)'!$V$12,'Assumptions (Battery)'!$V$7*$AO$2480),0)</f>
        <v>0</v>
      </c>
      <c r="AU2573" s="160">
        <f>IF($AO$2478&gt;0,PPMT('Assumptions (Battery)'!$V$9,Model!AC$1,'Assumptions (Battery)'!$V$12,'Assumptions (Battery)'!$V$7*$AO$2480),0)</f>
        <v>0</v>
      </c>
      <c r="AV2573" s="160">
        <f>IF($AO$2478&gt;0,PPMT('Assumptions (Battery)'!$V$9,Model!AD$1,'Assumptions (Battery)'!$V$12,'Assumptions (Battery)'!$V$7*$AO$2480),0)</f>
        <v>0</v>
      </c>
      <c r="AW2573" s="160">
        <f>IF($AO$2478&gt;0,PPMT('Assumptions (Battery)'!$V$9,Model!AE$1,'Assumptions (Battery)'!$V$12,'Assumptions (Battery)'!$V$7*$AO$2480),0)</f>
        <v>0</v>
      </c>
      <c r="AX2573" s="160">
        <f>IF($AO$2478&gt;0,PPMT('Assumptions (Battery)'!$V$9,Model!AF$1,'Assumptions (Battery)'!$V$12,'Assumptions (Battery)'!$V$7*$AO$2480),0)</f>
        <v>0</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0</v>
      </c>
      <c r="AQ2574" s="160">
        <f>IF($AP$2478&gt;0,PPMT('Assumptions (Battery)'!$V$9,Model!X$1,'Assumptions (Battery)'!$V$12,'Assumptions (Battery)'!$V$7*$AP$2480),0)</f>
        <v>0</v>
      </c>
      <c r="AR2574" s="160">
        <f>IF($AP$2478&gt;0,PPMT('Assumptions (Battery)'!$V$9,Model!Y$1,'Assumptions (Battery)'!$V$12,'Assumptions (Battery)'!$V$7*$AP$2480),0)</f>
        <v>0</v>
      </c>
      <c r="AS2574" s="160">
        <f>IF($AP$2478&gt;0,PPMT('Assumptions (Battery)'!$V$9,Model!Z$1,'Assumptions (Battery)'!$V$12,'Assumptions (Battery)'!$V$7*$AP$2480),0)</f>
        <v>0</v>
      </c>
      <c r="AT2574" s="160">
        <f>IF($AP$2478&gt;0,PPMT('Assumptions (Battery)'!$V$9,Model!AA$1,'Assumptions (Battery)'!$V$12,'Assumptions (Battery)'!$V$7*$AP$2480),0)</f>
        <v>0</v>
      </c>
      <c r="AU2574" s="160">
        <f>IF($AP$2478&gt;0,PPMT('Assumptions (Battery)'!$V$9,Model!AB$1,'Assumptions (Battery)'!$V$12,'Assumptions (Battery)'!$V$7*$AP$2480),0)</f>
        <v>0</v>
      </c>
      <c r="AV2574" s="160">
        <f>IF($AP$2478&gt;0,PPMT('Assumptions (Battery)'!$V$9,Model!AC$1,'Assumptions (Battery)'!$V$12,'Assumptions (Battery)'!$V$7*$AP$2480),0)</f>
        <v>0</v>
      </c>
      <c r="AW2574" s="160">
        <f>IF($AP$2478&gt;0,PPMT('Assumptions (Battery)'!$V$9,Model!AD$1,'Assumptions (Battery)'!$V$12,'Assumptions (Battery)'!$V$7*$AP$2480),0)</f>
        <v>0</v>
      </c>
      <c r="AX2574" s="160">
        <f>IF($AP$2478&gt;0,PPMT('Assumptions (Battery)'!$V$9,Model!AE$1,'Assumptions (Battery)'!$V$12,'Assumptions (Battery)'!$V$7*$AP$2480),0)</f>
        <v>0</v>
      </c>
      <c r="AY2574" s="160">
        <f>IF($AP$2478&gt;0,PPMT('Assumptions (Battery)'!$V$9,Model!AF$1,'Assumptions (Battery)'!$V$12,'Assumptions (Battery)'!$V$7*$AP$2480),0)</f>
        <v>0</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0</v>
      </c>
      <c r="AR2575" s="160">
        <f>IF($AQ$2478&gt;0,PPMT('Assumptions (Battery)'!$V$9,Model!X$1,'Assumptions (Battery)'!$V$12,'Assumptions (Battery)'!$V$7*$AQ$2480),0)</f>
        <v>0</v>
      </c>
      <c r="AS2575" s="160">
        <f>IF($AQ$2478&gt;0,PPMT('Assumptions (Battery)'!$V$9,Model!Y$1,'Assumptions (Battery)'!$V$12,'Assumptions (Battery)'!$V$7*$AQ$2480),0)</f>
        <v>0</v>
      </c>
      <c r="AT2575" s="160">
        <f>IF($AQ$2478&gt;0,PPMT('Assumptions (Battery)'!$V$9,Model!Z$1,'Assumptions (Battery)'!$V$12,'Assumptions (Battery)'!$V$7*$AQ$2480),0)</f>
        <v>0</v>
      </c>
      <c r="AU2575" s="160">
        <f>IF($AQ$2478&gt;0,PPMT('Assumptions (Battery)'!$V$9,Model!AA$1,'Assumptions (Battery)'!$V$12,'Assumptions (Battery)'!$V$7*$AQ$2480),0)</f>
        <v>0</v>
      </c>
      <c r="AV2575" s="160">
        <f>IF($AQ$2478&gt;0,PPMT('Assumptions (Battery)'!$V$9,Model!AB$1,'Assumptions (Battery)'!$V$12,'Assumptions (Battery)'!$V$7*$AQ$2480),0)</f>
        <v>0</v>
      </c>
      <c r="AW2575" s="160">
        <f>IF($AQ$2478&gt;0,PPMT('Assumptions (Battery)'!$V$9,Model!AC$1,'Assumptions (Battery)'!$V$12,'Assumptions (Battery)'!$V$7*$AQ$2480),0)</f>
        <v>0</v>
      </c>
      <c r="AX2575" s="160">
        <f>IF($AQ$2478&gt;0,PPMT('Assumptions (Battery)'!$V$9,Model!AD$1,'Assumptions (Battery)'!$V$12,'Assumptions (Battery)'!$V$7*$AQ$2480),0)</f>
        <v>0</v>
      </c>
      <c r="AY2575" s="160">
        <f>IF($AQ$2478&gt;0,PPMT('Assumptions (Battery)'!$V$9,Model!AE$1,'Assumptions (Battery)'!$V$12,'Assumptions (Battery)'!$V$7*$AQ$2480),0)</f>
        <v>0</v>
      </c>
      <c r="AZ2575" s="160">
        <f>IF($AQ$2478&gt;0,PPMT('Assumptions (Battery)'!$V$9,Model!AF$1,'Assumptions (Battery)'!$V$12,'Assumptions (Battery)'!$V$7*$AQ$2480),0)</f>
        <v>0</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0</v>
      </c>
      <c r="AS2576" s="160">
        <f>IF($AR$2478&gt;0,PPMT('Assumptions (Battery)'!$V$9,Model!X$1,'Assumptions (Battery)'!$V$12,'Assumptions (Battery)'!$V$7*$AR$2480),0)</f>
        <v>0</v>
      </c>
      <c r="AT2576" s="160">
        <f>IF($AR$2478&gt;0,PPMT('Assumptions (Battery)'!$V$9,Model!Y$1,'Assumptions (Battery)'!$V$12,'Assumptions (Battery)'!$V$7*$AR$2480),0)</f>
        <v>0</v>
      </c>
      <c r="AU2576" s="160">
        <f>IF($AR$2478&gt;0,PPMT('Assumptions (Battery)'!$V$9,Model!Z$1,'Assumptions (Battery)'!$V$12,'Assumptions (Battery)'!$V$7*$AR$2480),0)</f>
        <v>0</v>
      </c>
      <c r="AV2576" s="160">
        <f>IF($AR$2478&gt;0,PPMT('Assumptions (Battery)'!$V$9,Model!AA$1,'Assumptions (Battery)'!$V$12,'Assumptions (Battery)'!$V$7*$AR$2480),0)</f>
        <v>0</v>
      </c>
      <c r="AW2576" s="160">
        <f>IF($AR$2478&gt;0,PPMT('Assumptions (Battery)'!$V$9,Model!AB$1,'Assumptions (Battery)'!$V$12,'Assumptions (Battery)'!$V$7*$AR$2480),0)</f>
        <v>0</v>
      </c>
      <c r="AX2576" s="160">
        <f>IF($AR$2478&gt;0,PPMT('Assumptions (Battery)'!$V$9,Model!AC$1,'Assumptions (Battery)'!$V$12,'Assumptions (Battery)'!$V$7*$AR$2480),0)</f>
        <v>0</v>
      </c>
      <c r="AY2576" s="160">
        <f>IF($AR$2478&gt;0,PPMT('Assumptions (Battery)'!$V$9,Model!AD$1,'Assumptions (Battery)'!$V$12,'Assumptions (Battery)'!$V$7*$AR$2480),0)</f>
        <v>0</v>
      </c>
      <c r="AZ2576" s="160">
        <f>IF($AR$2478&gt;0,PPMT('Assumptions (Battery)'!$V$9,Model!AE$1,'Assumptions (Battery)'!$V$12,'Assumptions (Battery)'!$V$7*$AR$2480),0)</f>
        <v>0</v>
      </c>
      <c r="BA2576" s="160">
        <f>IF($AR$2478&gt;0,PPMT('Assumptions (Battery)'!$V$9,Model!AF$1,'Assumptions (Battery)'!$V$12,'Assumptions (Battery)'!$V$7*$AR$2480),0)</f>
        <v>0</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0</v>
      </c>
      <c r="AT2577" s="160">
        <f>IF($AS$2478&gt;0,PPMT('Assumptions (Battery)'!$V$9,Model!X$1,'Assumptions (Battery)'!$V$12,'Assumptions (Battery)'!$V$7*$AS$2480),0)</f>
        <v>0</v>
      </c>
      <c r="AU2577" s="160">
        <f>IF($AS$2478&gt;0,PPMT('Assumptions (Battery)'!$V$9,Model!Y$1,'Assumptions (Battery)'!$V$12,'Assumptions (Battery)'!$V$7*$AS$2480),0)</f>
        <v>0</v>
      </c>
      <c r="AV2577" s="160">
        <f>IF($AS$2478&gt;0,PPMT('Assumptions (Battery)'!$V$9,Model!Z$1,'Assumptions (Battery)'!$V$12,'Assumptions (Battery)'!$V$7*$AS$2480),0)</f>
        <v>0</v>
      </c>
      <c r="AW2577" s="160">
        <f>IF($AS$2478&gt;0,PPMT('Assumptions (Battery)'!$V$9,Model!AA$1,'Assumptions (Battery)'!$V$12,'Assumptions (Battery)'!$V$7*$AS$2480),0)</f>
        <v>0</v>
      </c>
      <c r="AX2577" s="160">
        <f>IF($AS$2478&gt;0,PPMT('Assumptions (Battery)'!$V$9,Model!AB$1,'Assumptions (Battery)'!$V$12,'Assumptions (Battery)'!$V$7*$AS$2480),0)</f>
        <v>0</v>
      </c>
      <c r="AY2577" s="160">
        <f>IF($AS$2478&gt;0,PPMT('Assumptions (Battery)'!$V$9,Model!AC$1,'Assumptions (Battery)'!$V$12,'Assumptions (Battery)'!$V$7*$AS$2480),0)</f>
        <v>0</v>
      </c>
      <c r="AZ2577" s="160">
        <f>IF($AS$2478&gt;0,PPMT('Assumptions (Battery)'!$V$9,Model!AD$1,'Assumptions (Battery)'!$V$12,'Assumptions (Battery)'!$V$7*$AS$2480),0)</f>
        <v>0</v>
      </c>
      <c r="BA2577" s="160">
        <f>IF($AS$2478&gt;0,PPMT('Assumptions (Battery)'!$V$9,Model!AE$1,'Assumptions (Battery)'!$V$12,'Assumptions (Battery)'!$V$7*$AS$2480),0)</f>
        <v>0</v>
      </c>
      <c r="BB2577" s="160">
        <f>IF($AS$2478&gt;0,PPMT('Assumptions (Battery)'!$V$9,Model!AF$1,'Assumptions (Battery)'!$V$12,'Assumptions (Battery)'!$V$7*$AS$2480),0)</f>
        <v>0</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0</v>
      </c>
      <c r="AU2578" s="160">
        <f>IF($AT$2478&gt;0,PPMT('Assumptions (Battery)'!$V$9,Model!X$1,'Assumptions (Battery)'!$V$12,'Assumptions (Battery)'!$V$7*$AT$2480),0)</f>
        <v>0</v>
      </c>
      <c r="AV2578" s="160">
        <f>IF($AT$2478&gt;0,PPMT('Assumptions (Battery)'!$V$9,Model!Y$1,'Assumptions (Battery)'!$V$12,'Assumptions (Battery)'!$V$7*$AT$2480),0)</f>
        <v>0</v>
      </c>
      <c r="AW2578" s="160">
        <f>IF($AT$2478&gt;0,PPMT('Assumptions (Battery)'!$V$9,Model!Z$1,'Assumptions (Battery)'!$V$12,'Assumptions (Battery)'!$V$7*$AT$2480),0)</f>
        <v>0</v>
      </c>
      <c r="AX2578" s="160">
        <f>IF($AT$2478&gt;0,PPMT('Assumptions (Battery)'!$V$9,Model!AA$1,'Assumptions (Battery)'!$V$12,'Assumptions (Battery)'!$V$7*$AT$2480),0)</f>
        <v>0</v>
      </c>
      <c r="AY2578" s="160">
        <f>IF($AT$2478&gt;0,PPMT('Assumptions (Battery)'!$V$9,Model!AB$1,'Assumptions (Battery)'!$V$12,'Assumptions (Battery)'!$V$7*$AT$2480),0)</f>
        <v>0</v>
      </c>
      <c r="AZ2578" s="160">
        <f>IF($AT$2478&gt;0,PPMT('Assumptions (Battery)'!$V$9,Model!AC$1,'Assumptions (Battery)'!$V$12,'Assumptions (Battery)'!$V$7*$AT$2480),0)</f>
        <v>0</v>
      </c>
      <c r="BA2578" s="160">
        <f>IF($AT$2478&gt;0,PPMT('Assumptions (Battery)'!$V$9,Model!AD$1,'Assumptions (Battery)'!$V$12,'Assumptions (Battery)'!$V$7*$AT$2480),0)</f>
        <v>0</v>
      </c>
      <c r="BB2578" s="160">
        <f>IF($AT$2478&gt;0,PPMT('Assumptions (Battery)'!$V$9,Model!AE$1,'Assumptions (Battery)'!$V$12,'Assumptions (Battery)'!$V$7*$AT$2480),0)</f>
        <v>0</v>
      </c>
      <c r="BC2578" s="160">
        <f>IF($AT$2478&gt;0,PPMT('Assumptions (Battery)'!$V$9,Model!AF$1,'Assumptions (Battery)'!$V$12,'Assumptions (Battery)'!$V$7*$AT$2480),0)</f>
        <v>0</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0</v>
      </c>
      <c r="AV2579" s="160">
        <f>IF($AU$2478&gt;0,PPMT('Assumptions (Battery)'!$V$9,Model!X$1,'Assumptions (Battery)'!$V$12,'Assumptions (Battery)'!$V$7*$AU$2480),0)</f>
        <v>0</v>
      </c>
      <c r="AW2579" s="160">
        <f>IF($AU$2478&gt;0,PPMT('Assumptions (Battery)'!$V$9,Model!Y$1,'Assumptions (Battery)'!$V$12,'Assumptions (Battery)'!$V$7*$AU$2480),0)</f>
        <v>0</v>
      </c>
      <c r="AX2579" s="160">
        <f>IF($AU$2478&gt;0,PPMT('Assumptions (Battery)'!$V$9,Model!Z$1,'Assumptions (Battery)'!$V$12,'Assumptions (Battery)'!$V$7*$AU$2480),0)</f>
        <v>0</v>
      </c>
      <c r="AY2579" s="160">
        <f>IF($AU$2478&gt;0,PPMT('Assumptions (Battery)'!$V$9,Model!AA$1,'Assumptions (Battery)'!$V$12,'Assumptions (Battery)'!$V$7*$AU$2480),0)</f>
        <v>0</v>
      </c>
      <c r="AZ2579" s="160">
        <f>IF($AU$2478&gt;0,PPMT('Assumptions (Battery)'!$V$9,Model!AB$1,'Assumptions (Battery)'!$V$12,'Assumptions (Battery)'!$V$7*$AU$2480),0)</f>
        <v>0</v>
      </c>
      <c r="BA2579" s="160">
        <f>IF($AU$2478&gt;0,PPMT('Assumptions (Battery)'!$V$9,Model!AC$1,'Assumptions (Battery)'!$V$12,'Assumptions (Battery)'!$V$7*$AU$2480),0)</f>
        <v>0</v>
      </c>
      <c r="BB2579" s="160">
        <f>IF($AU$2478&gt;0,PPMT('Assumptions (Battery)'!$V$9,Model!AD$1,'Assumptions (Battery)'!$V$12,'Assumptions (Battery)'!$V$7*$AU$2480),0)</f>
        <v>0</v>
      </c>
      <c r="BC2579" s="160">
        <f>IF($AU$2478&gt;0,PPMT('Assumptions (Battery)'!$V$9,Model!AE$1,'Assumptions (Battery)'!$V$12,'Assumptions (Battery)'!$V$7*$AU$2480),0)</f>
        <v>0</v>
      </c>
      <c r="BD2579" s="160">
        <f>IF($AU$2478&gt;0,PPMT('Assumptions (Battery)'!$V$9,Model!AF$1,'Assumptions (Battery)'!$V$12,'Assumptions (Battery)'!$V$7*$AU$2480),0)</f>
        <v>0</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0</v>
      </c>
      <c r="AW2580" s="160">
        <f>IF($AV$2478&gt;0,PPMT('Assumptions (Battery)'!$V$9,Model!X$1,'Assumptions (Battery)'!$V$12,'Assumptions (Battery)'!$V$7*$AV$2480),0)</f>
        <v>0</v>
      </c>
      <c r="AX2580" s="160">
        <f>IF($AV$2478&gt;0,PPMT('Assumptions (Battery)'!$V$9,Model!Y$1,'Assumptions (Battery)'!$V$12,'Assumptions (Battery)'!$V$7*$AV$2480),0)</f>
        <v>0</v>
      </c>
      <c r="AY2580" s="160">
        <f>IF($AV$2478&gt;0,PPMT('Assumptions (Battery)'!$V$9,Model!Z$1,'Assumptions (Battery)'!$V$12,'Assumptions (Battery)'!$V$7*$AV$2480),0)</f>
        <v>0</v>
      </c>
      <c r="AZ2580" s="160">
        <f>IF($AV$2478&gt;0,PPMT('Assumptions (Battery)'!$V$9,Model!AA$1,'Assumptions (Battery)'!$V$12,'Assumptions (Battery)'!$V$7*$AV$2480),0)</f>
        <v>0</v>
      </c>
      <c r="BA2580" s="160">
        <f>IF($AV$2478&gt;0,PPMT('Assumptions (Battery)'!$V$9,Model!AB$1,'Assumptions (Battery)'!$V$12,'Assumptions (Battery)'!$V$7*$AV$2480),0)</f>
        <v>0</v>
      </c>
      <c r="BB2580" s="160">
        <f>IF($AV$2478&gt;0,PPMT('Assumptions (Battery)'!$V$9,Model!AC$1,'Assumptions (Battery)'!$V$12,'Assumptions (Battery)'!$V$7*$AV$2480),0)</f>
        <v>0</v>
      </c>
      <c r="BC2580" s="160">
        <f>IF($AV$2478&gt;0,PPMT('Assumptions (Battery)'!$V$9,Model!AD$1,'Assumptions (Battery)'!$V$12,'Assumptions (Battery)'!$V$7*$AV$2480),0)</f>
        <v>0</v>
      </c>
      <c r="BD2580" s="160">
        <f>IF($AV$2478&gt;0,PPMT('Assumptions (Battery)'!$V$9,Model!AE$1,'Assumptions (Battery)'!$V$12,'Assumptions (Battery)'!$V$7*$AV$2480),0)</f>
        <v>0</v>
      </c>
      <c r="BE2580" s="160">
        <f>IF($AV$2478&gt;0,PPMT('Assumptions (Battery)'!$V$9,Model!AF$1,'Assumptions (Battery)'!$V$12,'Assumptions (Battery)'!$V$7*$AV$2480),0)</f>
        <v>0</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0</v>
      </c>
      <c r="AX2581" s="160">
        <f>IF($AW$2478&gt;0,PPMT('Assumptions (Battery)'!$V$9,Model!X$1,'Assumptions (Battery)'!$V$12,'Assumptions (Battery)'!$V$7*$AW$2480),0)</f>
        <v>0</v>
      </c>
      <c r="AY2581" s="160">
        <f>IF($AW$2478&gt;0,PPMT('Assumptions (Battery)'!$V$9,Model!Y$1,'Assumptions (Battery)'!$V$12,'Assumptions (Battery)'!$V$7*$AW$2480),0)</f>
        <v>0</v>
      </c>
      <c r="AZ2581" s="160">
        <f>IF($AW$2478&gt;0,PPMT('Assumptions (Battery)'!$V$9,Model!Z$1,'Assumptions (Battery)'!$V$12,'Assumptions (Battery)'!$V$7*$AW$2480),0)</f>
        <v>0</v>
      </c>
      <c r="BA2581" s="160">
        <f>IF($AW$2478&gt;0,PPMT('Assumptions (Battery)'!$V$9,Model!AA$1,'Assumptions (Battery)'!$V$12,'Assumptions (Battery)'!$V$7*$AW$2480),0)</f>
        <v>0</v>
      </c>
      <c r="BB2581" s="160">
        <f>IF($AW$2478&gt;0,PPMT('Assumptions (Battery)'!$V$9,Model!AB$1,'Assumptions (Battery)'!$V$12,'Assumptions (Battery)'!$V$7*$AW$2480),0)</f>
        <v>0</v>
      </c>
      <c r="BC2581" s="160">
        <f>IF($AW$2478&gt;0,PPMT('Assumptions (Battery)'!$V$9,Model!AC$1,'Assumptions (Battery)'!$V$12,'Assumptions (Battery)'!$V$7*$AW$2480),0)</f>
        <v>0</v>
      </c>
      <c r="BD2581" s="160">
        <f>IF($AW$2478&gt;0,PPMT('Assumptions (Battery)'!$V$9,Model!AD$1,'Assumptions (Battery)'!$V$12,'Assumptions (Battery)'!$V$7*$AW$2480),0)</f>
        <v>0</v>
      </c>
      <c r="BE2581" s="160">
        <f>IF($AW$2478&gt;0,PPMT('Assumptions (Battery)'!$V$9,Model!AE$1,'Assumptions (Battery)'!$V$12,'Assumptions (Battery)'!$V$7*$AW$2480),0)</f>
        <v>0</v>
      </c>
      <c r="BF2581" s="160">
        <f>IF($AW$2478&gt;0,PPMT('Assumptions (Battery)'!$V$9,Model!AF$1,'Assumptions (Battery)'!$V$12,'Assumptions (Battery)'!$V$7*$AW$2480),0)</f>
        <v>0</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0</v>
      </c>
      <c r="AY2582" s="160">
        <f>IF($AX$2478&gt;0,PPMT('Assumptions (Battery)'!$V$9,Model!X$1,'Assumptions (Battery)'!$V$12,'Assumptions (Battery)'!$V$7*$AX$2480),0)</f>
        <v>0</v>
      </c>
      <c r="AZ2582" s="160">
        <f>IF($AX$2478&gt;0,PPMT('Assumptions (Battery)'!$V$9,Model!Y$1,'Assumptions (Battery)'!$V$12,'Assumptions (Battery)'!$V$7*$AX$2480),0)</f>
        <v>0</v>
      </c>
      <c r="BA2582" s="160">
        <f>IF($AX$2478&gt;0,PPMT('Assumptions (Battery)'!$V$9,Model!Z$1,'Assumptions (Battery)'!$V$12,'Assumptions (Battery)'!$V$7*$AX$2480),0)</f>
        <v>0</v>
      </c>
      <c r="BB2582" s="160">
        <f>IF($AX$2478&gt;0,PPMT('Assumptions (Battery)'!$V$9,Model!AA$1,'Assumptions (Battery)'!$V$12,'Assumptions (Battery)'!$V$7*$AX$2480),0)</f>
        <v>0</v>
      </c>
      <c r="BC2582" s="160">
        <f>IF($AX$2478&gt;0,PPMT('Assumptions (Battery)'!$V$9,Model!AB$1,'Assumptions (Battery)'!$V$12,'Assumptions (Battery)'!$V$7*$AX$2480),0)</f>
        <v>0</v>
      </c>
      <c r="BD2582" s="160">
        <f>IF($AX$2478&gt;0,PPMT('Assumptions (Battery)'!$V$9,Model!AC$1,'Assumptions (Battery)'!$V$12,'Assumptions (Battery)'!$V$7*$AX$2480),0)</f>
        <v>0</v>
      </c>
      <c r="BE2582" s="160">
        <f>IF($AX$2478&gt;0,PPMT('Assumptions (Battery)'!$V$9,Model!AD$1,'Assumptions (Battery)'!$V$12,'Assumptions (Battery)'!$V$7*$AX$2480),0)</f>
        <v>0</v>
      </c>
      <c r="BF2582" s="160">
        <f>IF($AX$2478&gt;0,PPMT('Assumptions (Battery)'!$V$9,Model!AE$1,'Assumptions (Battery)'!$V$12,'Assumptions (Battery)'!$V$7*$AX$2480),0)</f>
        <v>0</v>
      </c>
      <c r="BG2582" s="160">
        <f>IF($AX$2478&gt;0,PPMT('Assumptions (Battery)'!$V$9,Model!AF$1,'Assumptions (Battery)'!$V$12,'Assumptions (Battery)'!$V$7*$AX$2480),0)</f>
        <v>0</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0</v>
      </c>
      <c r="AZ2583" s="160">
        <f>IF($AY$2478&gt;0,PPMT('Assumptions (Battery)'!$V$9,Model!X$1,'Assumptions (Battery)'!$V$12,'Assumptions (Battery)'!$V$7*$AY$2480),0)</f>
        <v>0</v>
      </c>
      <c r="BA2583" s="160">
        <f>IF($AY$2478&gt;0,PPMT('Assumptions (Battery)'!$V$9,Model!Y$1,'Assumptions (Battery)'!$V$12,'Assumptions (Battery)'!$V$7*$AY$2480),0)</f>
        <v>0</v>
      </c>
      <c r="BB2583" s="160">
        <f>IF($AY$2478&gt;0,PPMT('Assumptions (Battery)'!$V$9,Model!Z$1,'Assumptions (Battery)'!$V$12,'Assumptions (Battery)'!$V$7*$AY$2480),0)</f>
        <v>0</v>
      </c>
      <c r="BC2583" s="160">
        <f>IF($AY$2478&gt;0,PPMT('Assumptions (Battery)'!$V$9,Model!AA$1,'Assumptions (Battery)'!$V$12,'Assumptions (Battery)'!$V$7*$AY$2480),0)</f>
        <v>0</v>
      </c>
      <c r="BD2583" s="160">
        <f>IF($AY$2478&gt;0,PPMT('Assumptions (Battery)'!$V$9,Model!AB$1,'Assumptions (Battery)'!$V$12,'Assumptions (Battery)'!$V$7*$AY$2480),0)</f>
        <v>0</v>
      </c>
      <c r="BE2583" s="160">
        <f>IF($AY$2478&gt;0,PPMT('Assumptions (Battery)'!$V$9,Model!AC$1,'Assumptions (Battery)'!$V$12,'Assumptions (Battery)'!$V$7*$AY$2480),0)</f>
        <v>0</v>
      </c>
      <c r="BF2583" s="160">
        <f>IF($AY$2478&gt;0,PPMT('Assumptions (Battery)'!$V$9,Model!AD$1,'Assumptions (Battery)'!$V$12,'Assumptions (Battery)'!$V$7*$AY$2480),0)</f>
        <v>0</v>
      </c>
      <c r="BG2583" s="160">
        <f>IF($AY$2478&gt;0,PPMT('Assumptions (Battery)'!$V$9,Model!AE$1,'Assumptions (Battery)'!$V$12,'Assumptions (Battery)'!$V$7*$AY$2480),0)</f>
        <v>0</v>
      </c>
      <c r="BH2583" s="160">
        <f>IF($AY$2478&gt;0,PPMT('Assumptions (Battery)'!$V$9,Model!AF$1,'Assumptions (Battery)'!$V$12,'Assumptions (Battery)'!$V$7*$AY$2480),0)</f>
        <v>0</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0</v>
      </c>
      <c r="BA2584" s="160">
        <f>IF($AZ$2478&gt;0,PPMT('Assumptions (Battery)'!$V$9,Model!X$1,'Assumptions (Battery)'!$V$12,'Assumptions (Battery)'!$V$7*$AZ$2480),0)</f>
        <v>0</v>
      </c>
      <c r="BB2584" s="160">
        <f>IF($AZ$2478&gt;0,PPMT('Assumptions (Battery)'!$V$9,Model!Y$1,'Assumptions (Battery)'!$V$12,'Assumptions (Battery)'!$V$7*$AZ$2480),0)</f>
        <v>0</v>
      </c>
      <c r="BC2584" s="160">
        <f>IF($AZ$2478&gt;0,PPMT('Assumptions (Battery)'!$V$9,Model!Z$1,'Assumptions (Battery)'!$V$12,'Assumptions (Battery)'!$V$7*$AZ$2480),0)</f>
        <v>0</v>
      </c>
      <c r="BD2584" s="160">
        <f>IF($AZ$2478&gt;0,PPMT('Assumptions (Battery)'!$V$9,Model!AA$1,'Assumptions (Battery)'!$V$12,'Assumptions (Battery)'!$V$7*$AZ$2480),0)</f>
        <v>0</v>
      </c>
      <c r="BE2584" s="160">
        <f>IF($AZ$2478&gt;0,PPMT('Assumptions (Battery)'!$V$9,Model!AB$1,'Assumptions (Battery)'!$V$12,'Assumptions (Battery)'!$V$7*$AZ$2480),0)</f>
        <v>0</v>
      </c>
      <c r="BF2584" s="160">
        <f>IF($AZ$2478&gt;0,PPMT('Assumptions (Battery)'!$V$9,Model!AC$1,'Assumptions (Battery)'!$V$12,'Assumptions (Battery)'!$V$7*$AZ$2480),0)</f>
        <v>0</v>
      </c>
      <c r="BG2584" s="160">
        <f>IF($AZ$2478&gt;0,PPMT('Assumptions (Battery)'!$V$9,Model!AD$1,'Assumptions (Battery)'!$V$12,'Assumptions (Battery)'!$V$7*$AZ$2480),0)</f>
        <v>0</v>
      </c>
      <c r="BH2584" s="160">
        <f>IF($AZ$2478&gt;0,PPMT('Assumptions (Battery)'!$V$9,Model!AE$1,'Assumptions (Battery)'!$V$12,'Assumptions (Battery)'!$V$7*$AZ$2480),0)</f>
        <v>0</v>
      </c>
      <c r="BI2584" s="160">
        <f>IF($AZ$2478&gt;0,PPMT('Assumptions (Battery)'!$V$9,Model!AF$1,'Assumptions (Battery)'!$V$12,'Assumptions (Battery)'!$V$7*$AZ$2480),0)</f>
        <v>0</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v>
      </c>
      <c r="U2586" s="177">
        <f t="array" ref="U2586">SUM(IF(ISERROR(U2587:U2637),"",U2587:U2637))</f>
        <v>0</v>
      </c>
      <c r="V2586" s="177">
        <f t="array" ref="V2586">SUM(IF(ISERROR(V2587:V2637),"",V2587:V2637))</f>
        <v>0</v>
      </c>
      <c r="W2586" s="177">
        <f t="array" ref="W2586">SUM(IF(ISERROR(W2587:W2637),"",W2587:W2637))</f>
        <v>0</v>
      </c>
      <c r="X2586" s="160">
        <f t="array" ref="X2586">SUM(IF(ISERROR(X2587:X2637),"",X2587:X2637))</f>
        <v>0</v>
      </c>
      <c r="Y2586" s="160">
        <f t="array" ref="Y2586">SUM(IF(ISERROR(Y2587:Y2637),"",Y2587:Y2637))</f>
        <v>0</v>
      </c>
      <c r="Z2586" s="160">
        <f t="array" ref="Z2586">SUM(IF(ISERROR(Z2587:Z2637),"",Z2587:Z2637))</f>
        <v>0</v>
      </c>
      <c r="AA2586" s="160">
        <f t="array" ref="AA2586">SUM(IF(ISERROR(AA2587:AA2637),"",AA2587:AA2637))</f>
        <v>0</v>
      </c>
      <c r="AB2586" s="160">
        <f t="array" ref="AB2586">SUM(IF(ISERROR(AB2587:AB2637),"",AB2587:AB2637))</f>
        <v>0</v>
      </c>
      <c r="AC2586" s="160">
        <f t="array" ref="AC2586">SUM(IF(ISERROR(AC2587:AC2637),"",AC2587:AC2637))</f>
        <v>0</v>
      </c>
      <c r="AD2586" s="160">
        <f t="array" ref="AD2586">SUM(IF(ISERROR(AD2587:AD2637),"",AD2587:AD2637))</f>
        <v>0</v>
      </c>
      <c r="AE2586" s="160">
        <f t="array" ref="AE2586">SUM(IF(ISERROR(AE2587:AE2637),"",AE2587:AE2637))</f>
        <v>0</v>
      </c>
      <c r="AF2586" s="160">
        <f t="array" ref="AF2586">SUM(IF(ISERROR(AF2587:AF2637),"",AF2587:AF2637))</f>
        <v>0</v>
      </c>
      <c r="AG2586" s="160">
        <f t="array" ref="AG2586">SUM(IF(ISERROR(AG2587:AG2637),"",AG2587:AG2637))</f>
        <v>0</v>
      </c>
      <c r="AH2586" s="160">
        <f t="array" ref="AH2586">SUM(IF(ISERROR(AH2587:AH2637),"",AH2587:AH2637))</f>
        <v>0</v>
      </c>
      <c r="AI2586" s="160">
        <f t="array" ref="AI2586">SUM(IF(ISERROR(AI2587:AI2637),"",AI2587:AI2637))</f>
        <v>0</v>
      </c>
      <c r="AJ2586" s="160">
        <f t="array" ref="AJ2586">SUM(IF(ISERROR(AJ2587:AJ2637),"",AJ2587:AJ2637))</f>
        <v>0</v>
      </c>
      <c r="AK2586" s="160">
        <f t="array" ref="AK2586">SUM(IF(ISERROR(AK2587:AK2637),"",AK2587:AK2637))</f>
        <v>0</v>
      </c>
      <c r="AL2586" s="160">
        <f t="array" ref="AL2586">SUM(IF(ISERROR(AL2587:AL2637),"",AL2587:AL2637))</f>
        <v>0</v>
      </c>
      <c r="AM2586" s="160">
        <f t="array" ref="AM2586">SUM(IF(ISERROR(AM2587:AM2637),"",AM2587:AM2637))</f>
        <v>0</v>
      </c>
      <c r="AN2586" s="160">
        <f t="array" ref="AN2586">SUM(IF(ISERROR(AN2587:AN2637),"",AN2587:AN2637))</f>
        <v>0</v>
      </c>
      <c r="AO2586" s="160">
        <f t="array" ref="AO2586">SUM(IF(ISERROR(AO2587:AO2637),"",AO2587:AO2637))</f>
        <v>0</v>
      </c>
      <c r="AP2586" s="160">
        <f t="array" ref="AP2586">SUM(IF(ISERROR(AP2587:AP2637),"",AP2587:AP2637))</f>
        <v>0</v>
      </c>
      <c r="AQ2586" s="160">
        <f t="array" ref="AQ2586">SUM(IF(ISERROR(AQ2587:AQ2637),"",AQ2587:AQ2637))</f>
        <v>0</v>
      </c>
      <c r="AR2586" s="160">
        <f t="array" ref="AR2586">SUM(IF(ISERROR(AR2587:AR2637),"",AR2587:AR2637))</f>
        <v>0</v>
      </c>
      <c r="AS2586" s="160">
        <f t="array" ref="AS2586">SUM(IF(ISERROR(AS2587:AS2637),"",AS2587:AS2637))</f>
        <v>0</v>
      </c>
      <c r="AT2586" s="160">
        <f t="array" ref="AT2586">SUM(IF(ISERROR(AT2587:AT2637),"",AT2587:AT2637))</f>
        <v>0</v>
      </c>
      <c r="AU2586" s="160">
        <f t="array" ref="AU2586">SUM(IF(ISERROR(AU2587:AU2637),"",AU2587:AU2637))</f>
        <v>0</v>
      </c>
      <c r="AV2586" s="160">
        <f t="array" ref="AV2586">SUM(IF(ISERROR(AV2587:AV2637),"",AV2587:AV2637))</f>
        <v>0</v>
      </c>
      <c r="AW2586" s="160">
        <f t="array" ref="AW2586">SUM(IF(ISERROR(AW2587:AW2637),"",AW2587:AW2637))</f>
        <v>0</v>
      </c>
      <c r="AX2586" s="160">
        <f t="array" ref="AX2586">SUM(IF(ISERROR(AX2587:AX2637),"",AX2587:AX2637))</f>
        <v>0</v>
      </c>
      <c r="AY2586" s="160">
        <f t="array" ref="AY2586">SUM(IF(ISERROR(AY2587:AY2637),"",AY2587:AY2637))</f>
        <v>0</v>
      </c>
      <c r="AZ2586" s="160">
        <f t="array" ref="AZ2586">SUM(IF(ISERROR(AZ2587:AZ2637),"",AZ2587:AZ2637))</f>
        <v>0</v>
      </c>
      <c r="BA2586" s="160">
        <f t="array" ref="BA2586">SUM(IF(ISERROR(BA2587:BA2637),"",BA2587:BA2637))</f>
        <v>0</v>
      </c>
      <c r="BB2586" s="177">
        <f t="array" ref="BB2586">SUM(IF(ISERROR(BB2587:BB2637),"",BB2587:BB2637))</f>
        <v>0</v>
      </c>
      <c r="BC2586" s="177">
        <f t="array" ref="BC2586">SUM(IF(ISERROR(BC2587:BC2637),"",BC2587:BC2637))</f>
        <v>0</v>
      </c>
      <c r="BD2586" s="177">
        <f t="array" ref="BD2586">SUM(IF(ISERROR(BD2587:BD2637),"",BD2587:BD2637))</f>
        <v>0</v>
      </c>
      <c r="BE2586" s="177">
        <f t="array" ref="BE2586">SUM(IF(ISERROR(BE2587:BE2637),"",BE2587:BE2637))</f>
        <v>0</v>
      </c>
      <c r="BF2586" s="177">
        <f t="array" ref="BF2586">SUM(IF(ISERROR(BF2587:BF2637),"",BF2587:BF2637))</f>
        <v>0</v>
      </c>
      <c r="BG2586" s="177">
        <f t="array" ref="BG2586">SUM(IF(ISERROR(BG2587:BG2637),"",BG2587:BG2637))</f>
        <v>0</v>
      </c>
      <c r="BH2586" s="177">
        <f t="array" ref="BH2586">SUM(IF(ISERROR(BH2587:BH2637),"",BH2587:BH2637))</f>
        <v>0</v>
      </c>
      <c r="BI2586" s="177">
        <f t="array" ref="BI2586">SUM(IF(ISERROR(BI2587:BI2637),"",BI2587:BI2637))</f>
        <v>0</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0</v>
      </c>
      <c r="Y2608" s="160">
        <f>IF($X$2478&gt;0,IPMT('Assumptions (Battery)'!$V$9,Model!X$1,'Assumptions (Battery)'!$V$12,'Assumptions (Battery)'!$V$7*$X$2480),0)</f>
        <v>0</v>
      </c>
      <c r="Z2608" s="160">
        <f>IF($X$2478&gt;0,IPMT('Assumptions (Battery)'!$V$9,Model!Y$1,'Assumptions (Battery)'!$V$12,'Assumptions (Battery)'!$V$7*$X$2480),0)</f>
        <v>0</v>
      </c>
      <c r="AA2608" s="160">
        <f>IF($X$2478&gt;0,IPMT('Assumptions (Battery)'!$V$9,Model!Z$1,'Assumptions (Battery)'!$V$12,'Assumptions (Battery)'!$V$7*$X$2480),0)</f>
        <v>0</v>
      </c>
      <c r="AB2608" s="160">
        <f>IF($X$2478&gt;0,IPMT('Assumptions (Battery)'!$V$9,Model!AA$1,'Assumptions (Battery)'!$V$12,'Assumptions (Battery)'!$V$7*$X$2480),0)</f>
        <v>0</v>
      </c>
      <c r="AC2608" s="160">
        <f>IF($X$2478&gt;0,IPMT('Assumptions (Battery)'!$V$9,Model!AB$1,'Assumptions (Battery)'!$V$12,'Assumptions (Battery)'!$V$7*$X$2480),0)</f>
        <v>0</v>
      </c>
      <c r="AD2608" s="160">
        <f>IF($X$2478&gt;0,IPMT('Assumptions (Battery)'!$V$9,Model!AC$1,'Assumptions (Battery)'!$V$12,'Assumptions (Battery)'!$V$7*$X$2480),0)</f>
        <v>0</v>
      </c>
      <c r="AE2608" s="160">
        <f>IF($X$2478&gt;0,IPMT('Assumptions (Battery)'!$V$9,Model!AD$1,'Assumptions (Battery)'!$V$12,'Assumptions (Battery)'!$V$7*$X$2480),0)</f>
        <v>0</v>
      </c>
      <c r="AF2608" s="160">
        <f>IF($X$2478&gt;0,IPMT('Assumptions (Battery)'!$V$9,Model!AE$1,'Assumptions (Battery)'!$V$12,'Assumptions (Battery)'!$V$7*$X$2480),0)</f>
        <v>0</v>
      </c>
      <c r="AG2608" s="160">
        <f>IF($X$2478&gt;0,IPMT('Assumptions (Battery)'!$V$9,Model!AF$1,'Assumptions (Battery)'!$V$12,'Assumptions (Battery)'!$V$7*$X$2480),0)</f>
        <v>0</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0</v>
      </c>
      <c r="Z2609" s="160">
        <f>IF($Y$2478&gt;0,IPMT('Assumptions (Battery)'!$V$9,Model!X$1,'Assumptions (Battery)'!$V$12,'Assumptions (Battery)'!$V$7*$Y$2480),0)</f>
        <v>0</v>
      </c>
      <c r="AA2609" s="160">
        <f>IF($Y$2478&gt;0,IPMT('Assumptions (Battery)'!$V$9,Model!Y$1,'Assumptions (Battery)'!$V$12,'Assumptions (Battery)'!$V$7*$Y$2480),0)</f>
        <v>0</v>
      </c>
      <c r="AB2609" s="160">
        <f>IF($Y$2478&gt;0,IPMT('Assumptions (Battery)'!$V$9,Model!Z$1,'Assumptions (Battery)'!$V$12,'Assumptions (Battery)'!$V$7*$Y$2480),0)</f>
        <v>0</v>
      </c>
      <c r="AC2609" s="160">
        <f>IF($Y$2478&gt;0,IPMT('Assumptions (Battery)'!$V$9,Model!AA$1,'Assumptions (Battery)'!$V$12,'Assumptions (Battery)'!$V$7*$Y$2480),0)</f>
        <v>0</v>
      </c>
      <c r="AD2609" s="160">
        <f>IF($Y$2478&gt;0,IPMT('Assumptions (Battery)'!$V$9,Model!AB$1,'Assumptions (Battery)'!$V$12,'Assumptions (Battery)'!$V$7*$Y$2480),0)</f>
        <v>0</v>
      </c>
      <c r="AE2609" s="160">
        <f>IF($Y$2478&gt;0,IPMT('Assumptions (Battery)'!$V$9,Model!AC$1,'Assumptions (Battery)'!$V$12,'Assumptions (Battery)'!$V$7*$Y$2480),0)</f>
        <v>0</v>
      </c>
      <c r="AF2609" s="160">
        <f>IF($Y$2478&gt;0,IPMT('Assumptions (Battery)'!$V$9,Model!AD$1,'Assumptions (Battery)'!$V$12,'Assumptions (Battery)'!$V$7*$Y$2480),0)</f>
        <v>0</v>
      </c>
      <c r="AG2609" s="160">
        <f>IF($Y$2478&gt;0,IPMT('Assumptions (Battery)'!$V$9,Model!AE$1,'Assumptions (Battery)'!$V$12,'Assumptions (Battery)'!$V$7*$Y$2480),0)</f>
        <v>0</v>
      </c>
      <c r="AH2609" s="160">
        <f>IF($Y$2478&gt;0,IPMT('Assumptions (Battery)'!$V$9,Model!AF$1,'Assumptions (Battery)'!$V$12,'Assumptions (Battery)'!$V$7*$Y$2480),0)</f>
        <v>0</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0</v>
      </c>
      <c r="AA2610" s="160">
        <f>IF($Z$2478&gt;0,IPMT('Assumptions (Battery)'!$V$9,Model!X$1,'Assumptions (Battery)'!$V$12,'Assumptions (Battery)'!$V$7*$Z$2480),0)</f>
        <v>0</v>
      </c>
      <c r="AB2610" s="160">
        <f>IF($Z$2478&gt;0,IPMT('Assumptions (Battery)'!$V$9,Model!Y$1,'Assumptions (Battery)'!$V$12,'Assumptions (Battery)'!$V$7*$Z$2480),0)</f>
        <v>0</v>
      </c>
      <c r="AC2610" s="160">
        <f>IF($Z$2478&gt;0,IPMT('Assumptions (Battery)'!$V$9,Model!Z$1,'Assumptions (Battery)'!$V$12,'Assumptions (Battery)'!$V$7*$Z$2480),0)</f>
        <v>0</v>
      </c>
      <c r="AD2610" s="160">
        <f>IF($Z$2478&gt;0,IPMT('Assumptions (Battery)'!$V$9,Model!AA$1,'Assumptions (Battery)'!$V$12,'Assumptions (Battery)'!$V$7*$Z$2480),0)</f>
        <v>0</v>
      </c>
      <c r="AE2610" s="160">
        <f>IF($Z$2478&gt;0,IPMT('Assumptions (Battery)'!$V$9,Model!AB$1,'Assumptions (Battery)'!$V$12,'Assumptions (Battery)'!$V$7*$Z$2480),0)</f>
        <v>0</v>
      </c>
      <c r="AF2610" s="160">
        <f>IF($Z$2478&gt;0,IPMT('Assumptions (Battery)'!$V$9,Model!AC$1,'Assumptions (Battery)'!$V$12,'Assumptions (Battery)'!$V$7*$Z$2480),0)</f>
        <v>0</v>
      </c>
      <c r="AG2610" s="160">
        <f>IF($Z$2478&gt;0,IPMT('Assumptions (Battery)'!$V$9,Model!AD$1,'Assumptions (Battery)'!$V$12,'Assumptions (Battery)'!$V$7*$Z$2480),0)</f>
        <v>0</v>
      </c>
      <c r="AH2610" s="160">
        <f>IF($Z$2478&gt;0,IPMT('Assumptions (Battery)'!$V$9,Model!AE$1,'Assumptions (Battery)'!$V$12,'Assumptions (Battery)'!$V$7*$Z$2480),0)</f>
        <v>0</v>
      </c>
      <c r="AI2610" s="160">
        <f>IF($Z$2478&gt;0,IPMT('Assumptions (Battery)'!$V$9,Model!AF$1,'Assumptions (Battery)'!$V$12,'Assumptions (Battery)'!$V$7*$Z$2480),0)</f>
        <v>0</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0</v>
      </c>
      <c r="AB2611" s="160">
        <f>IF($AA$2478&gt;0,IPMT('Assumptions (Battery)'!$V$9,Model!X$1,'Assumptions (Battery)'!$V$12,'Assumptions (Battery)'!$V$7*$AA$2480),0)</f>
        <v>0</v>
      </c>
      <c r="AC2611" s="160">
        <f>IF($AA$2478&gt;0,IPMT('Assumptions (Battery)'!$V$9,Model!Y$1,'Assumptions (Battery)'!$V$12,'Assumptions (Battery)'!$V$7*$AA$2480),0)</f>
        <v>0</v>
      </c>
      <c r="AD2611" s="160">
        <f>IF($AA$2478&gt;0,IPMT('Assumptions (Battery)'!$V$9,Model!Z$1,'Assumptions (Battery)'!$V$12,'Assumptions (Battery)'!$V$7*$AA$2480),0)</f>
        <v>0</v>
      </c>
      <c r="AE2611" s="160">
        <f>IF($AA$2478&gt;0,IPMT('Assumptions (Battery)'!$V$9,Model!AA$1,'Assumptions (Battery)'!$V$12,'Assumptions (Battery)'!$V$7*$AA$2480),0)</f>
        <v>0</v>
      </c>
      <c r="AF2611" s="160">
        <f>IF($AA$2478&gt;0,IPMT('Assumptions (Battery)'!$V$9,Model!AB$1,'Assumptions (Battery)'!$V$12,'Assumptions (Battery)'!$V$7*$AA$2480),0)</f>
        <v>0</v>
      </c>
      <c r="AG2611" s="160">
        <f>IF($AA$2478&gt;0,IPMT('Assumptions (Battery)'!$V$9,Model!AC$1,'Assumptions (Battery)'!$V$12,'Assumptions (Battery)'!$V$7*$AA$2480),0)</f>
        <v>0</v>
      </c>
      <c r="AH2611" s="160">
        <f>IF($AA$2478&gt;0,IPMT('Assumptions (Battery)'!$V$9,Model!AD$1,'Assumptions (Battery)'!$V$12,'Assumptions (Battery)'!$V$7*$AA$2480),0)</f>
        <v>0</v>
      </c>
      <c r="AI2611" s="160">
        <f>IF($AA$2478&gt;0,IPMT('Assumptions (Battery)'!$V$9,Model!AE$1,'Assumptions (Battery)'!$V$12,'Assumptions (Battery)'!$V$7*$AA$2480),0)</f>
        <v>0</v>
      </c>
      <c r="AJ2611" s="160">
        <f>IF($AA$2478&gt;0,IPMT('Assumptions (Battery)'!$V$9,Model!AF$1,'Assumptions (Battery)'!$V$12,'Assumptions (Battery)'!$V$7*$AA$2480),0)</f>
        <v>0</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0</v>
      </c>
      <c r="AC2612" s="160">
        <f>IF($AB$2478&gt;0,IPMT('Assumptions (Battery)'!$V$9,Model!X$1,'Assumptions (Battery)'!$V$12,'Assumptions (Battery)'!$V$7*$AB$2480),0)</f>
        <v>0</v>
      </c>
      <c r="AD2612" s="160">
        <f>IF($AB$2478&gt;0,IPMT('Assumptions (Battery)'!$V$9,Model!Y$1,'Assumptions (Battery)'!$V$12,'Assumptions (Battery)'!$V$7*$AB$2480),0)</f>
        <v>0</v>
      </c>
      <c r="AE2612" s="160">
        <f>IF($AB$2478&gt;0,IPMT('Assumptions (Battery)'!$V$9,Model!Z$1,'Assumptions (Battery)'!$V$12,'Assumptions (Battery)'!$V$7*$AB$2480),0)</f>
        <v>0</v>
      </c>
      <c r="AF2612" s="160">
        <f>IF($AB$2478&gt;0,IPMT('Assumptions (Battery)'!$V$9,Model!AA$1,'Assumptions (Battery)'!$V$12,'Assumptions (Battery)'!$V$7*$AB$2480),0)</f>
        <v>0</v>
      </c>
      <c r="AG2612" s="160">
        <f>IF($AB$2478&gt;0,IPMT('Assumptions (Battery)'!$V$9,Model!AB$1,'Assumptions (Battery)'!$V$12,'Assumptions (Battery)'!$V$7*$AB$2480),0)</f>
        <v>0</v>
      </c>
      <c r="AH2612" s="160">
        <f>IF($AB$2478&gt;0,IPMT('Assumptions (Battery)'!$V$9,Model!AC$1,'Assumptions (Battery)'!$V$12,'Assumptions (Battery)'!$V$7*$AB$2480),0)</f>
        <v>0</v>
      </c>
      <c r="AI2612" s="160">
        <f>IF($AB$2478&gt;0,IPMT('Assumptions (Battery)'!$V$9,Model!AD$1,'Assumptions (Battery)'!$V$12,'Assumptions (Battery)'!$V$7*$AB$2480),0)</f>
        <v>0</v>
      </c>
      <c r="AJ2612" s="160">
        <f>IF($AB$2478&gt;0,IPMT('Assumptions (Battery)'!$V$9,Model!AE$1,'Assumptions (Battery)'!$V$12,'Assumptions (Battery)'!$V$7*$AB$2480),0)</f>
        <v>0</v>
      </c>
      <c r="AK2612" s="160">
        <f>IF($AB$2478&gt;0,IPMT('Assumptions (Battery)'!$V$9,Model!AF$1,'Assumptions (Battery)'!$V$12,'Assumptions (Battery)'!$V$7*$AB$2480),0)</f>
        <v>0</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0</v>
      </c>
      <c r="AD2613" s="160">
        <f>IF($AC$2478&gt;0,IPMT('Assumptions (Battery)'!$V$9,Model!X$1,'Assumptions (Battery)'!$V$12,'Assumptions (Battery)'!$V$7*$AC$2480),0)</f>
        <v>0</v>
      </c>
      <c r="AE2613" s="160">
        <f>IF($AC$2478&gt;0,IPMT('Assumptions (Battery)'!$V$9,Model!Y$1,'Assumptions (Battery)'!$V$12,'Assumptions (Battery)'!$V$7*$AC$2480),0)</f>
        <v>0</v>
      </c>
      <c r="AF2613" s="160">
        <f>IF($AC$2478&gt;0,IPMT('Assumptions (Battery)'!$V$9,Model!Z$1,'Assumptions (Battery)'!$V$12,'Assumptions (Battery)'!$V$7*$AC$2480),0)</f>
        <v>0</v>
      </c>
      <c r="AG2613" s="160">
        <f>IF($AC$2478&gt;0,IPMT('Assumptions (Battery)'!$V$9,Model!AA$1,'Assumptions (Battery)'!$V$12,'Assumptions (Battery)'!$V$7*$AC$2480),0)</f>
        <v>0</v>
      </c>
      <c r="AH2613" s="160">
        <f>IF($AC$2478&gt;0,IPMT('Assumptions (Battery)'!$V$9,Model!AB$1,'Assumptions (Battery)'!$V$12,'Assumptions (Battery)'!$V$7*$AC$2480),0)</f>
        <v>0</v>
      </c>
      <c r="AI2613" s="160">
        <f>IF($AC$2478&gt;0,IPMT('Assumptions (Battery)'!$V$9,Model!AC$1,'Assumptions (Battery)'!$V$12,'Assumptions (Battery)'!$V$7*$AC$2480),0)</f>
        <v>0</v>
      </c>
      <c r="AJ2613" s="160">
        <f>IF($AC$2478&gt;0,IPMT('Assumptions (Battery)'!$V$9,Model!AD$1,'Assumptions (Battery)'!$V$12,'Assumptions (Battery)'!$V$7*$AC$2480),0)</f>
        <v>0</v>
      </c>
      <c r="AK2613" s="160">
        <f>IF($AC$2478&gt;0,IPMT('Assumptions (Battery)'!$V$9,Model!AE$1,'Assumptions (Battery)'!$V$12,'Assumptions (Battery)'!$V$7*$AC$2480),0)</f>
        <v>0</v>
      </c>
      <c r="AL2613" s="160">
        <f>IF($AC$2478&gt;0,IPMT('Assumptions (Battery)'!$V$9,Model!AF$1,'Assumptions (Battery)'!$V$12,'Assumptions (Battery)'!$V$7*$AC$2480),0)</f>
        <v>0</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0</v>
      </c>
      <c r="AE2614" s="160">
        <f>IF($AD$2478&gt;0,IPMT('Assumptions (Battery)'!$V$9,Model!X$1,'Assumptions (Battery)'!$V$12,'Assumptions (Battery)'!$V$7*$AD$2480),0)</f>
        <v>0</v>
      </c>
      <c r="AF2614" s="160">
        <f>IF($AD$2478&gt;0,IPMT('Assumptions (Battery)'!$V$9,Model!Y$1,'Assumptions (Battery)'!$V$12,'Assumptions (Battery)'!$V$7*$AD$2480),0)</f>
        <v>0</v>
      </c>
      <c r="AG2614" s="160">
        <f>IF($AD$2478&gt;0,IPMT('Assumptions (Battery)'!$V$9,Model!Z$1,'Assumptions (Battery)'!$V$12,'Assumptions (Battery)'!$V$7*$AD$2480),0)</f>
        <v>0</v>
      </c>
      <c r="AH2614" s="160">
        <f>IF($AD$2478&gt;0,IPMT('Assumptions (Battery)'!$V$9,Model!AA$1,'Assumptions (Battery)'!$V$12,'Assumptions (Battery)'!$V$7*$AD$2480),0)</f>
        <v>0</v>
      </c>
      <c r="AI2614" s="160">
        <f>IF($AD$2478&gt;0,IPMT('Assumptions (Battery)'!$V$9,Model!AB$1,'Assumptions (Battery)'!$V$12,'Assumptions (Battery)'!$V$7*$AD$2480),0)</f>
        <v>0</v>
      </c>
      <c r="AJ2614" s="160">
        <f>IF($AD$2478&gt;0,IPMT('Assumptions (Battery)'!$V$9,Model!AC$1,'Assumptions (Battery)'!$V$12,'Assumptions (Battery)'!$V$7*$AD$2480),0)</f>
        <v>0</v>
      </c>
      <c r="AK2614" s="160">
        <f>IF($AD$2478&gt;0,IPMT('Assumptions (Battery)'!$V$9,Model!AD$1,'Assumptions (Battery)'!$V$12,'Assumptions (Battery)'!$V$7*$AD$2480),0)</f>
        <v>0</v>
      </c>
      <c r="AL2614" s="160">
        <f>IF($AD$2478&gt;0,IPMT('Assumptions (Battery)'!$V$9,Model!AE$1,'Assumptions (Battery)'!$V$12,'Assumptions (Battery)'!$V$7*$AD$2480),0)</f>
        <v>0</v>
      </c>
      <c r="AM2614" s="160">
        <f>IF($AD$2478&gt;0,IPMT('Assumptions (Battery)'!$V$9,Model!AF$1,'Assumptions (Battery)'!$V$12,'Assumptions (Battery)'!$V$7*$AD$2480),0)</f>
        <v>0</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0</v>
      </c>
      <c r="AF2615" s="160">
        <f>IF($AE$2478&gt;0,IPMT('Assumptions (Battery)'!$V$9,Model!X$1,'Assumptions (Battery)'!$V$12,'Assumptions (Battery)'!$V$7*$AE$2480),0)</f>
        <v>0</v>
      </c>
      <c r="AG2615" s="160">
        <f>IF($AE$2478&gt;0,IPMT('Assumptions (Battery)'!$V$9,Model!Y$1,'Assumptions (Battery)'!$V$12,'Assumptions (Battery)'!$V$7*$AE$2480),0)</f>
        <v>0</v>
      </c>
      <c r="AH2615" s="160">
        <f>IF($AE$2478&gt;0,IPMT('Assumptions (Battery)'!$V$9,Model!Z$1,'Assumptions (Battery)'!$V$12,'Assumptions (Battery)'!$V$7*$AE$2480),0)</f>
        <v>0</v>
      </c>
      <c r="AI2615" s="160">
        <f>IF($AE$2478&gt;0,IPMT('Assumptions (Battery)'!$V$9,Model!AA$1,'Assumptions (Battery)'!$V$12,'Assumptions (Battery)'!$V$7*$AE$2480),0)</f>
        <v>0</v>
      </c>
      <c r="AJ2615" s="160">
        <f>IF($AE$2478&gt;0,IPMT('Assumptions (Battery)'!$V$9,Model!AB$1,'Assumptions (Battery)'!$V$12,'Assumptions (Battery)'!$V$7*$AE$2480),0)</f>
        <v>0</v>
      </c>
      <c r="AK2615" s="160">
        <f>IF($AE$2478&gt;0,IPMT('Assumptions (Battery)'!$V$9,Model!AC$1,'Assumptions (Battery)'!$V$12,'Assumptions (Battery)'!$V$7*$AE$2480),0)</f>
        <v>0</v>
      </c>
      <c r="AL2615" s="160">
        <f>IF($AE$2478&gt;0,IPMT('Assumptions (Battery)'!$V$9,Model!AD$1,'Assumptions (Battery)'!$V$12,'Assumptions (Battery)'!$V$7*$AE$2480),0)</f>
        <v>0</v>
      </c>
      <c r="AM2615" s="160">
        <f>IF($AE$2478&gt;0,IPMT('Assumptions (Battery)'!$V$9,Model!AE$1,'Assumptions (Battery)'!$V$12,'Assumptions (Battery)'!$V$7*$AE$2480),0)</f>
        <v>0</v>
      </c>
      <c r="AN2615" s="160">
        <f>IF($AE$2478&gt;0,IPMT('Assumptions (Battery)'!$V$9,Model!AF$1,'Assumptions (Battery)'!$V$12,'Assumptions (Battery)'!$V$7*$AE$2480),0)</f>
        <v>0</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0</v>
      </c>
      <c r="AG2616" s="160">
        <f>IF($AF$2478&gt;0,IPMT('Assumptions (Battery)'!$V$9,Model!X$1,'Assumptions (Battery)'!$V$12,'Assumptions (Battery)'!$V$7*$AF$2480),0)</f>
        <v>0</v>
      </c>
      <c r="AH2616" s="160">
        <f>IF($AF$2478&gt;0,IPMT('Assumptions (Battery)'!$V$9,Model!Y$1,'Assumptions (Battery)'!$V$12,'Assumptions (Battery)'!$V$7*$AF$2480),0)</f>
        <v>0</v>
      </c>
      <c r="AI2616" s="160">
        <f>IF($AF$2478&gt;0,IPMT('Assumptions (Battery)'!$V$9,Model!Z$1,'Assumptions (Battery)'!$V$12,'Assumptions (Battery)'!$V$7*$AF$2480),0)</f>
        <v>0</v>
      </c>
      <c r="AJ2616" s="160">
        <f>IF($AF$2478&gt;0,IPMT('Assumptions (Battery)'!$V$9,Model!AA$1,'Assumptions (Battery)'!$V$12,'Assumptions (Battery)'!$V$7*$AF$2480),0)</f>
        <v>0</v>
      </c>
      <c r="AK2616" s="160">
        <f>IF($AF$2478&gt;0,IPMT('Assumptions (Battery)'!$V$9,Model!AB$1,'Assumptions (Battery)'!$V$12,'Assumptions (Battery)'!$V$7*$AF$2480),0)</f>
        <v>0</v>
      </c>
      <c r="AL2616" s="160">
        <f>IF($AF$2478&gt;0,IPMT('Assumptions (Battery)'!$V$9,Model!AC$1,'Assumptions (Battery)'!$V$12,'Assumptions (Battery)'!$V$7*$AF$2480),0)</f>
        <v>0</v>
      </c>
      <c r="AM2616" s="160">
        <f>IF($AF$2478&gt;0,IPMT('Assumptions (Battery)'!$V$9,Model!AD$1,'Assumptions (Battery)'!$V$12,'Assumptions (Battery)'!$V$7*$AF$2480),0)</f>
        <v>0</v>
      </c>
      <c r="AN2616" s="160">
        <f>IF($AF$2478&gt;0,IPMT('Assumptions (Battery)'!$V$9,Model!AE$1,'Assumptions (Battery)'!$V$12,'Assumptions (Battery)'!$V$7*$AF$2480),0)</f>
        <v>0</v>
      </c>
      <c r="AO2616" s="160">
        <f>IF($AF$2478&gt;0,IPMT('Assumptions (Battery)'!$V$9,Model!AF$1,'Assumptions (Battery)'!$V$12,'Assumptions (Battery)'!$V$7*$AF$2480),0)</f>
        <v>0</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0</v>
      </c>
      <c r="AH2617" s="160">
        <f>IF($AG$2478&gt;0,IPMT('Assumptions (Battery)'!$V$9,Model!X$1,'Assumptions (Battery)'!$V$12,'Assumptions (Battery)'!$V$7*$AG$2480),0)</f>
        <v>0</v>
      </c>
      <c r="AI2617" s="160">
        <f>IF($AG$2478&gt;0,IPMT('Assumptions (Battery)'!$V$9,Model!Y$1,'Assumptions (Battery)'!$V$12,'Assumptions (Battery)'!$V$7*$AG$2480),0)</f>
        <v>0</v>
      </c>
      <c r="AJ2617" s="160">
        <f>IF($AG$2478&gt;0,IPMT('Assumptions (Battery)'!$V$9,Model!Z$1,'Assumptions (Battery)'!$V$12,'Assumptions (Battery)'!$V$7*$AG$2480),0)</f>
        <v>0</v>
      </c>
      <c r="AK2617" s="160">
        <f>IF($AG$2478&gt;0,IPMT('Assumptions (Battery)'!$V$9,Model!AA$1,'Assumptions (Battery)'!$V$12,'Assumptions (Battery)'!$V$7*$AG$2480),0)</f>
        <v>0</v>
      </c>
      <c r="AL2617" s="160">
        <f>IF($AG$2478&gt;0,IPMT('Assumptions (Battery)'!$V$9,Model!AB$1,'Assumptions (Battery)'!$V$12,'Assumptions (Battery)'!$V$7*$AG$2480),0)</f>
        <v>0</v>
      </c>
      <c r="AM2617" s="160">
        <f>IF($AG$2478&gt;0,IPMT('Assumptions (Battery)'!$V$9,Model!AC$1,'Assumptions (Battery)'!$V$12,'Assumptions (Battery)'!$V$7*$AG$2480),0)</f>
        <v>0</v>
      </c>
      <c r="AN2617" s="160">
        <f>IF($AG$2478&gt;0,IPMT('Assumptions (Battery)'!$V$9,Model!AD$1,'Assumptions (Battery)'!$V$12,'Assumptions (Battery)'!$V$7*$AG$2480),0)</f>
        <v>0</v>
      </c>
      <c r="AO2617" s="160">
        <f>IF($AG$2478&gt;0,IPMT('Assumptions (Battery)'!$V$9,Model!AE$1,'Assumptions (Battery)'!$V$12,'Assumptions (Battery)'!$V$7*$AG$2480),0)</f>
        <v>0</v>
      </c>
      <c r="AP2617" s="160">
        <f>IF($AG$2478&gt;0,IPMT('Assumptions (Battery)'!$V$9,Model!AF$1,'Assumptions (Battery)'!$V$12,'Assumptions (Battery)'!$V$7*$AG$2480),0)</f>
        <v>0</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0</v>
      </c>
      <c r="AI2618" s="160">
        <f>IF($AH$2478&gt;0,IPMT('Assumptions (Battery)'!$V$9,Model!X$1,'Assumptions (Battery)'!$V$12,'Assumptions (Battery)'!$V$7*$AH$2480),0)</f>
        <v>0</v>
      </c>
      <c r="AJ2618" s="160">
        <f>IF($AH$2478&gt;0,IPMT('Assumptions (Battery)'!$V$9,Model!Y$1,'Assumptions (Battery)'!$V$12,'Assumptions (Battery)'!$V$7*$AH$2480),0)</f>
        <v>0</v>
      </c>
      <c r="AK2618" s="160">
        <f>IF($AH$2478&gt;0,IPMT('Assumptions (Battery)'!$V$9,Model!Z$1,'Assumptions (Battery)'!$V$12,'Assumptions (Battery)'!$V$7*$AH$2480),0)</f>
        <v>0</v>
      </c>
      <c r="AL2618" s="160">
        <f>IF($AH$2478&gt;0,IPMT('Assumptions (Battery)'!$V$9,Model!AA$1,'Assumptions (Battery)'!$V$12,'Assumptions (Battery)'!$V$7*$AH$2480),0)</f>
        <v>0</v>
      </c>
      <c r="AM2618" s="160">
        <f>IF($AH$2478&gt;0,IPMT('Assumptions (Battery)'!$V$9,Model!AB$1,'Assumptions (Battery)'!$V$12,'Assumptions (Battery)'!$V$7*$AH$2480),0)</f>
        <v>0</v>
      </c>
      <c r="AN2618" s="160">
        <f>IF($AH$2478&gt;0,IPMT('Assumptions (Battery)'!$V$9,Model!AC$1,'Assumptions (Battery)'!$V$12,'Assumptions (Battery)'!$V$7*$AH$2480),0)</f>
        <v>0</v>
      </c>
      <c r="AO2618" s="160">
        <f>IF($AH$2478&gt;0,IPMT('Assumptions (Battery)'!$V$9,Model!AD$1,'Assumptions (Battery)'!$V$12,'Assumptions (Battery)'!$V$7*$AH$2480),0)</f>
        <v>0</v>
      </c>
      <c r="AP2618" s="160">
        <f>IF($AH$2478&gt;0,IPMT('Assumptions (Battery)'!$V$9,Model!AE$1,'Assumptions (Battery)'!$V$12,'Assumptions (Battery)'!$V$7*$AH$2480),0)</f>
        <v>0</v>
      </c>
      <c r="AQ2618" s="160">
        <f>IF($AH$2478&gt;0,IPMT('Assumptions (Battery)'!$V$9,Model!AF$1,'Assumptions (Battery)'!$V$12,'Assumptions (Battery)'!$V$7*$AH$2480),0)</f>
        <v>0</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0</v>
      </c>
      <c r="AJ2619" s="160">
        <f>IF($AI$2478&gt;0,IPMT('Assumptions (Battery)'!$V$9,Model!X$1,'Assumptions (Battery)'!$V$12,'Assumptions (Battery)'!$V$7*$AI$2480),0)</f>
        <v>0</v>
      </c>
      <c r="AK2619" s="160">
        <f>IF($AI$2478&gt;0,IPMT('Assumptions (Battery)'!$V$9,Model!Y$1,'Assumptions (Battery)'!$V$12,'Assumptions (Battery)'!$V$7*$AI$2480),0)</f>
        <v>0</v>
      </c>
      <c r="AL2619" s="160">
        <f>IF($AI$2478&gt;0,IPMT('Assumptions (Battery)'!$V$9,Model!Z$1,'Assumptions (Battery)'!$V$12,'Assumptions (Battery)'!$V$7*$AI$2480),0)</f>
        <v>0</v>
      </c>
      <c r="AM2619" s="160">
        <f>IF($AI$2478&gt;0,IPMT('Assumptions (Battery)'!$V$9,Model!AA$1,'Assumptions (Battery)'!$V$12,'Assumptions (Battery)'!$V$7*$AI$2480),0)</f>
        <v>0</v>
      </c>
      <c r="AN2619" s="160">
        <f>IF($AI$2478&gt;0,IPMT('Assumptions (Battery)'!$V$9,Model!AB$1,'Assumptions (Battery)'!$V$12,'Assumptions (Battery)'!$V$7*$AI$2480),0)</f>
        <v>0</v>
      </c>
      <c r="AO2619" s="160">
        <f>IF($AI$2478&gt;0,IPMT('Assumptions (Battery)'!$V$9,Model!AC$1,'Assumptions (Battery)'!$V$12,'Assumptions (Battery)'!$V$7*$AI$2480),0)</f>
        <v>0</v>
      </c>
      <c r="AP2619" s="160">
        <f>IF($AI$2478&gt;0,IPMT('Assumptions (Battery)'!$V$9,Model!AD$1,'Assumptions (Battery)'!$V$12,'Assumptions (Battery)'!$V$7*$AI$2480),0)</f>
        <v>0</v>
      </c>
      <c r="AQ2619" s="160">
        <f>IF($AI$2478&gt;0,IPMT('Assumptions (Battery)'!$V$9,Model!AE$1,'Assumptions (Battery)'!$V$12,'Assumptions (Battery)'!$V$7*$AI$2480),0)</f>
        <v>0</v>
      </c>
      <c r="AR2619" s="160">
        <f>IF($AI$2478&gt;0,IPMT('Assumptions (Battery)'!$V$9,Model!AF$1,'Assumptions (Battery)'!$V$12,'Assumptions (Battery)'!$V$7*$AI$2480),0)</f>
        <v>0</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0</v>
      </c>
      <c r="AK2620" s="160">
        <f>IF($AJ$2478&gt;0,IPMT('Assumptions (Battery)'!$V$9,Model!X$1,'Assumptions (Battery)'!$V$12,'Assumptions (Battery)'!$V$7*$AJ$2480),0)</f>
        <v>0</v>
      </c>
      <c r="AL2620" s="160">
        <f>IF($AJ$2478&gt;0,IPMT('Assumptions (Battery)'!$V$9,Model!Y$1,'Assumptions (Battery)'!$V$12,'Assumptions (Battery)'!$V$7*$AJ$2480),0)</f>
        <v>0</v>
      </c>
      <c r="AM2620" s="160">
        <f>IF($AJ$2478&gt;0,IPMT('Assumptions (Battery)'!$V$9,Model!Z$1,'Assumptions (Battery)'!$V$12,'Assumptions (Battery)'!$V$7*$AJ$2480),0)</f>
        <v>0</v>
      </c>
      <c r="AN2620" s="160">
        <f>IF($AJ$2478&gt;0,IPMT('Assumptions (Battery)'!$V$9,Model!AA$1,'Assumptions (Battery)'!$V$12,'Assumptions (Battery)'!$V$7*$AJ$2480),0)</f>
        <v>0</v>
      </c>
      <c r="AO2620" s="160">
        <f>IF($AJ$2478&gt;0,IPMT('Assumptions (Battery)'!$V$9,Model!AB$1,'Assumptions (Battery)'!$V$12,'Assumptions (Battery)'!$V$7*$AJ$2480),0)</f>
        <v>0</v>
      </c>
      <c r="AP2620" s="160">
        <f>IF($AJ$2478&gt;0,IPMT('Assumptions (Battery)'!$V$9,Model!AC$1,'Assumptions (Battery)'!$V$12,'Assumptions (Battery)'!$V$7*$AJ$2480),0)</f>
        <v>0</v>
      </c>
      <c r="AQ2620" s="160">
        <f>IF($AJ$2478&gt;0,IPMT('Assumptions (Battery)'!$V$9,Model!AD$1,'Assumptions (Battery)'!$V$12,'Assumptions (Battery)'!$V$7*$AJ$2480),0)</f>
        <v>0</v>
      </c>
      <c r="AR2620" s="160">
        <f>IF($AJ$2478&gt;0,IPMT('Assumptions (Battery)'!$V$9,Model!AE$1,'Assumptions (Battery)'!$V$12,'Assumptions (Battery)'!$V$7*$AJ$2480),0)</f>
        <v>0</v>
      </c>
      <c r="AS2620" s="160">
        <f>IF($AJ$2478&gt;0,IPMT('Assumptions (Battery)'!$V$9,Model!AF$1,'Assumptions (Battery)'!$V$12,'Assumptions (Battery)'!$V$7*$AJ$2480),0)</f>
        <v>0</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0</v>
      </c>
      <c r="AL2621" s="160">
        <f>IF($AK$2478&gt;0,IPMT('Assumptions (Battery)'!$V$9,Model!X$1,'Assumptions (Battery)'!$V$12,'Assumptions (Battery)'!$V$7*$AK$2480),0)</f>
        <v>0</v>
      </c>
      <c r="AM2621" s="160">
        <f>IF($AK$2478&gt;0,IPMT('Assumptions (Battery)'!$V$9,Model!Y$1,'Assumptions (Battery)'!$V$12,'Assumptions (Battery)'!$V$7*$AK$2480),0)</f>
        <v>0</v>
      </c>
      <c r="AN2621" s="160">
        <f>IF($AK$2478&gt;0,IPMT('Assumptions (Battery)'!$V$9,Model!Z$1,'Assumptions (Battery)'!$V$12,'Assumptions (Battery)'!$V$7*$AK$2480),0)</f>
        <v>0</v>
      </c>
      <c r="AO2621" s="160">
        <f>IF($AK$2478&gt;0,IPMT('Assumptions (Battery)'!$V$9,Model!AA$1,'Assumptions (Battery)'!$V$12,'Assumptions (Battery)'!$V$7*$AK$2480),0)</f>
        <v>0</v>
      </c>
      <c r="AP2621" s="160">
        <f>IF($AK$2478&gt;0,IPMT('Assumptions (Battery)'!$V$9,Model!AB$1,'Assumptions (Battery)'!$V$12,'Assumptions (Battery)'!$V$7*$AK$2480),0)</f>
        <v>0</v>
      </c>
      <c r="AQ2621" s="160">
        <f>IF($AK$2478&gt;0,IPMT('Assumptions (Battery)'!$V$9,Model!AC$1,'Assumptions (Battery)'!$V$12,'Assumptions (Battery)'!$V$7*$AK$2480),0)</f>
        <v>0</v>
      </c>
      <c r="AR2621" s="160">
        <f>IF($AK$2478&gt;0,IPMT('Assumptions (Battery)'!$V$9,Model!AD$1,'Assumptions (Battery)'!$V$12,'Assumptions (Battery)'!$V$7*$AK$2480),0)</f>
        <v>0</v>
      </c>
      <c r="AS2621" s="160">
        <f>IF($AK$2478&gt;0,IPMT('Assumptions (Battery)'!$V$9,Model!AE$1,'Assumptions (Battery)'!$V$12,'Assumptions (Battery)'!$V$7*$AK$2480),0)</f>
        <v>0</v>
      </c>
      <c r="AT2621" s="160">
        <f>IF($AK$2478&gt;0,IPMT('Assumptions (Battery)'!$V$9,Model!AF$1,'Assumptions (Battery)'!$V$12,'Assumptions (Battery)'!$V$7*$AK$2480),0)</f>
        <v>0</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0</v>
      </c>
      <c r="AM2622" s="160">
        <f>IF($AL$2478&gt;0,IPMT('Assumptions (Battery)'!$V$9,Model!X$1,'Assumptions (Battery)'!$V$12,'Assumptions (Battery)'!$V$7*$AL$2480),0)</f>
        <v>0</v>
      </c>
      <c r="AN2622" s="160">
        <f>IF($AL$2478&gt;0,IPMT('Assumptions (Battery)'!$V$9,Model!Y$1,'Assumptions (Battery)'!$V$12,'Assumptions (Battery)'!$V$7*$AL$2480),0)</f>
        <v>0</v>
      </c>
      <c r="AO2622" s="160">
        <f>IF($AL$2478&gt;0,IPMT('Assumptions (Battery)'!$V$9,Model!Z$1,'Assumptions (Battery)'!$V$12,'Assumptions (Battery)'!$V$7*$AL$2480),0)</f>
        <v>0</v>
      </c>
      <c r="AP2622" s="160">
        <f>IF($AL$2478&gt;0,IPMT('Assumptions (Battery)'!$V$9,Model!AA$1,'Assumptions (Battery)'!$V$12,'Assumptions (Battery)'!$V$7*$AL$2480),0)</f>
        <v>0</v>
      </c>
      <c r="AQ2622" s="160">
        <f>IF($AL$2478&gt;0,IPMT('Assumptions (Battery)'!$V$9,Model!AB$1,'Assumptions (Battery)'!$V$12,'Assumptions (Battery)'!$V$7*$AL$2480),0)</f>
        <v>0</v>
      </c>
      <c r="AR2622" s="160">
        <f>IF($AL$2478&gt;0,IPMT('Assumptions (Battery)'!$V$9,Model!AC$1,'Assumptions (Battery)'!$V$12,'Assumptions (Battery)'!$V$7*$AL$2480),0)</f>
        <v>0</v>
      </c>
      <c r="AS2622" s="160">
        <f>IF($AL$2478&gt;0,IPMT('Assumptions (Battery)'!$V$9,Model!AD$1,'Assumptions (Battery)'!$V$12,'Assumptions (Battery)'!$V$7*$AL$2480),0)</f>
        <v>0</v>
      </c>
      <c r="AT2622" s="160">
        <f>IF($AL$2478&gt;0,IPMT('Assumptions (Battery)'!$V$9,Model!AE$1,'Assumptions (Battery)'!$V$12,'Assumptions (Battery)'!$V$7*$AL$2480),0)</f>
        <v>0</v>
      </c>
      <c r="AU2622" s="160">
        <f>IF($AL$2478&gt;0,IPMT('Assumptions (Battery)'!$V$9,Model!AF$1,'Assumptions (Battery)'!$V$12,'Assumptions (Battery)'!$V$7*$AL$2480),0)</f>
        <v>0</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0</v>
      </c>
      <c r="AN2623" s="160">
        <f>IF($AM$2478&gt;0,IPMT('Assumptions (Battery)'!$V$9,Model!X$1,'Assumptions (Battery)'!$V$12,'Assumptions (Battery)'!$V$7*$AM$2480),0)</f>
        <v>0</v>
      </c>
      <c r="AO2623" s="160">
        <f>IF($AM$2478&gt;0,IPMT('Assumptions (Battery)'!$V$9,Model!Y$1,'Assumptions (Battery)'!$V$12,'Assumptions (Battery)'!$V$7*$AM$2480),0)</f>
        <v>0</v>
      </c>
      <c r="AP2623" s="160">
        <f>IF($AM$2478&gt;0,IPMT('Assumptions (Battery)'!$V$9,Model!Z$1,'Assumptions (Battery)'!$V$12,'Assumptions (Battery)'!$V$7*$AM$2480),0)</f>
        <v>0</v>
      </c>
      <c r="AQ2623" s="160">
        <f>IF($AM$2478&gt;0,IPMT('Assumptions (Battery)'!$V$9,Model!AA$1,'Assumptions (Battery)'!$V$12,'Assumptions (Battery)'!$V$7*$AM$2480),0)</f>
        <v>0</v>
      </c>
      <c r="AR2623" s="160">
        <f>IF($AM$2478&gt;0,IPMT('Assumptions (Battery)'!$V$9,Model!AB$1,'Assumptions (Battery)'!$V$12,'Assumptions (Battery)'!$V$7*$AM$2480),0)</f>
        <v>0</v>
      </c>
      <c r="AS2623" s="160">
        <f>IF($AM$2478&gt;0,IPMT('Assumptions (Battery)'!$V$9,Model!AC$1,'Assumptions (Battery)'!$V$12,'Assumptions (Battery)'!$V$7*$AM$2480),0)</f>
        <v>0</v>
      </c>
      <c r="AT2623" s="160">
        <f>IF($AM$2478&gt;0,IPMT('Assumptions (Battery)'!$V$9,Model!AD$1,'Assumptions (Battery)'!$V$12,'Assumptions (Battery)'!$V$7*$AM$2480),0)</f>
        <v>0</v>
      </c>
      <c r="AU2623" s="160">
        <f>IF($AM$2478&gt;0,IPMT('Assumptions (Battery)'!$V$9,Model!AE$1,'Assumptions (Battery)'!$V$12,'Assumptions (Battery)'!$V$7*$AM$2480),0)</f>
        <v>0</v>
      </c>
      <c r="AV2623" s="160">
        <f>IF($AM$2478&gt;0,IPMT('Assumptions (Battery)'!$V$9,Model!AF$1,'Assumptions (Battery)'!$V$12,'Assumptions (Battery)'!$V$7*$AM$2480),0)</f>
        <v>0</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0</v>
      </c>
      <c r="AO2624" s="160">
        <f>IF($AN$2478&gt;0,IPMT('Assumptions (Battery)'!$V$9,Model!X$1,'Assumptions (Battery)'!$V$12,'Assumptions (Battery)'!$V$7*$AN$2480),0)</f>
        <v>0</v>
      </c>
      <c r="AP2624" s="160">
        <f>IF($AN$2478&gt;0,IPMT('Assumptions (Battery)'!$V$9,Model!Y$1,'Assumptions (Battery)'!$V$12,'Assumptions (Battery)'!$V$7*$AN$2480),0)</f>
        <v>0</v>
      </c>
      <c r="AQ2624" s="160">
        <f>IF($AN$2478&gt;0,IPMT('Assumptions (Battery)'!$V$9,Model!Z$1,'Assumptions (Battery)'!$V$12,'Assumptions (Battery)'!$V$7*$AN$2480),0)</f>
        <v>0</v>
      </c>
      <c r="AR2624" s="160">
        <f>IF($AN$2478&gt;0,IPMT('Assumptions (Battery)'!$V$9,Model!AA$1,'Assumptions (Battery)'!$V$12,'Assumptions (Battery)'!$V$7*$AN$2480),0)</f>
        <v>0</v>
      </c>
      <c r="AS2624" s="160">
        <f>IF($AN$2478&gt;0,IPMT('Assumptions (Battery)'!$V$9,Model!AB$1,'Assumptions (Battery)'!$V$12,'Assumptions (Battery)'!$V$7*$AN$2480),0)</f>
        <v>0</v>
      </c>
      <c r="AT2624" s="160">
        <f>IF($AN$2478&gt;0,IPMT('Assumptions (Battery)'!$V$9,Model!AC$1,'Assumptions (Battery)'!$V$12,'Assumptions (Battery)'!$V$7*$AN$2480),0)</f>
        <v>0</v>
      </c>
      <c r="AU2624" s="160">
        <f>IF($AN$2478&gt;0,IPMT('Assumptions (Battery)'!$V$9,Model!AD$1,'Assumptions (Battery)'!$V$12,'Assumptions (Battery)'!$V$7*$AN$2480),0)</f>
        <v>0</v>
      </c>
      <c r="AV2624" s="160">
        <f>IF($AN$2478&gt;0,IPMT('Assumptions (Battery)'!$V$9,Model!AE$1,'Assumptions (Battery)'!$V$12,'Assumptions (Battery)'!$V$7*$AN$2480),0)</f>
        <v>0</v>
      </c>
      <c r="AW2624" s="160">
        <f>IF($AN$2478&gt;0,IPMT('Assumptions (Battery)'!$V$9,Model!AF$1,'Assumptions (Battery)'!$V$12,'Assumptions (Battery)'!$V$7*$AN$2480),0)</f>
        <v>0</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0</v>
      </c>
      <c r="AP2625" s="160">
        <f>IF($AO$2478&gt;0,IPMT('Assumptions (Battery)'!$V$9,Model!X$1,'Assumptions (Battery)'!$V$12,'Assumptions (Battery)'!$V$7*$AO$2480),0)</f>
        <v>0</v>
      </c>
      <c r="AQ2625" s="160">
        <f>IF($AO$2478&gt;0,IPMT('Assumptions (Battery)'!$V$9,Model!Y$1,'Assumptions (Battery)'!$V$12,'Assumptions (Battery)'!$V$7*$AO$2480),0)</f>
        <v>0</v>
      </c>
      <c r="AR2625" s="160">
        <f>IF($AO$2478&gt;0,IPMT('Assumptions (Battery)'!$V$9,Model!Z$1,'Assumptions (Battery)'!$V$12,'Assumptions (Battery)'!$V$7*$AO$2480),0)</f>
        <v>0</v>
      </c>
      <c r="AS2625" s="160">
        <f>IF($AO$2478&gt;0,IPMT('Assumptions (Battery)'!$V$9,Model!AA$1,'Assumptions (Battery)'!$V$12,'Assumptions (Battery)'!$V$7*$AO$2480),0)</f>
        <v>0</v>
      </c>
      <c r="AT2625" s="160">
        <f>IF($AO$2478&gt;0,IPMT('Assumptions (Battery)'!$V$9,Model!AB$1,'Assumptions (Battery)'!$V$12,'Assumptions (Battery)'!$V$7*$AO$2480),0)</f>
        <v>0</v>
      </c>
      <c r="AU2625" s="160">
        <f>IF($AO$2478&gt;0,IPMT('Assumptions (Battery)'!$V$9,Model!AC$1,'Assumptions (Battery)'!$V$12,'Assumptions (Battery)'!$V$7*$AO$2480),0)</f>
        <v>0</v>
      </c>
      <c r="AV2625" s="160">
        <f>IF($AO$2478&gt;0,IPMT('Assumptions (Battery)'!$V$9,Model!AD$1,'Assumptions (Battery)'!$V$12,'Assumptions (Battery)'!$V$7*$AO$2480),0)</f>
        <v>0</v>
      </c>
      <c r="AW2625" s="160">
        <f>IF($AO$2478&gt;0,IPMT('Assumptions (Battery)'!$V$9,Model!AE$1,'Assumptions (Battery)'!$V$12,'Assumptions (Battery)'!$V$7*$AO$2480),0)</f>
        <v>0</v>
      </c>
      <c r="AX2625" s="160">
        <f>IF($AO$2478&gt;0,IPMT('Assumptions (Battery)'!$V$9,Model!AF$1,'Assumptions (Battery)'!$V$12,'Assumptions (Battery)'!$V$7*$AO$2480),0)</f>
        <v>0</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0</v>
      </c>
      <c r="AQ2626" s="160">
        <f>IF($AP$2478&gt;0,IPMT('Assumptions (Battery)'!$V$9,Model!X$1,'Assumptions (Battery)'!$V$12,'Assumptions (Battery)'!$V$7*$AP$2480),0)</f>
        <v>0</v>
      </c>
      <c r="AR2626" s="160">
        <f>IF($AP$2478&gt;0,IPMT('Assumptions (Battery)'!$V$9,Model!Y$1,'Assumptions (Battery)'!$V$12,'Assumptions (Battery)'!$V$7*$AP$2480),0)</f>
        <v>0</v>
      </c>
      <c r="AS2626" s="160">
        <f>IF($AP$2478&gt;0,IPMT('Assumptions (Battery)'!$V$9,Model!Z$1,'Assumptions (Battery)'!$V$12,'Assumptions (Battery)'!$V$7*$AP$2480),0)</f>
        <v>0</v>
      </c>
      <c r="AT2626" s="160">
        <f>IF($AP$2478&gt;0,IPMT('Assumptions (Battery)'!$V$9,Model!AA$1,'Assumptions (Battery)'!$V$12,'Assumptions (Battery)'!$V$7*$AP$2480),0)</f>
        <v>0</v>
      </c>
      <c r="AU2626" s="160">
        <f>IF($AP$2478&gt;0,IPMT('Assumptions (Battery)'!$V$9,Model!AB$1,'Assumptions (Battery)'!$V$12,'Assumptions (Battery)'!$V$7*$AP$2480),0)</f>
        <v>0</v>
      </c>
      <c r="AV2626" s="160">
        <f>IF($AP$2478&gt;0,IPMT('Assumptions (Battery)'!$V$9,Model!AC$1,'Assumptions (Battery)'!$V$12,'Assumptions (Battery)'!$V$7*$AP$2480),0)</f>
        <v>0</v>
      </c>
      <c r="AW2626" s="160">
        <f>IF($AP$2478&gt;0,IPMT('Assumptions (Battery)'!$V$9,Model!AD$1,'Assumptions (Battery)'!$V$12,'Assumptions (Battery)'!$V$7*$AP$2480),0)</f>
        <v>0</v>
      </c>
      <c r="AX2626" s="160">
        <f>IF($AP$2478&gt;0,IPMT('Assumptions (Battery)'!$V$9,Model!AE$1,'Assumptions (Battery)'!$V$12,'Assumptions (Battery)'!$V$7*$AP$2480),0)</f>
        <v>0</v>
      </c>
      <c r="AY2626" s="160">
        <f>IF($AP$2478&gt;0,IPMT('Assumptions (Battery)'!$V$9,Model!AF$1,'Assumptions (Battery)'!$V$12,'Assumptions (Battery)'!$V$7*$AP$2480),0)</f>
        <v>0</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0</v>
      </c>
      <c r="AR2627" s="160">
        <f>IF($AQ$2478&gt;0,IPMT('Assumptions (Battery)'!$V$9,Model!X$1,'Assumptions (Battery)'!$V$12,'Assumptions (Battery)'!$V$7*$AQ$2480),0)</f>
        <v>0</v>
      </c>
      <c r="AS2627" s="160">
        <f>IF($AQ$2478&gt;0,IPMT('Assumptions (Battery)'!$V$9,Model!Y$1,'Assumptions (Battery)'!$V$12,'Assumptions (Battery)'!$V$7*$AQ$2480),0)</f>
        <v>0</v>
      </c>
      <c r="AT2627" s="160">
        <f>IF($AQ$2478&gt;0,IPMT('Assumptions (Battery)'!$V$9,Model!Z$1,'Assumptions (Battery)'!$V$12,'Assumptions (Battery)'!$V$7*$AQ$2480),0)</f>
        <v>0</v>
      </c>
      <c r="AU2627" s="160">
        <f>IF($AQ$2478&gt;0,IPMT('Assumptions (Battery)'!$V$9,Model!AA$1,'Assumptions (Battery)'!$V$12,'Assumptions (Battery)'!$V$7*$AQ$2480),0)</f>
        <v>0</v>
      </c>
      <c r="AV2627" s="160">
        <f>IF($AQ$2478&gt;0,IPMT('Assumptions (Battery)'!$V$9,Model!AB$1,'Assumptions (Battery)'!$V$12,'Assumptions (Battery)'!$V$7*$AQ$2480),0)</f>
        <v>0</v>
      </c>
      <c r="AW2627" s="160">
        <f>IF($AQ$2478&gt;0,IPMT('Assumptions (Battery)'!$V$9,Model!AC$1,'Assumptions (Battery)'!$V$12,'Assumptions (Battery)'!$V$7*$AQ$2480),0)</f>
        <v>0</v>
      </c>
      <c r="AX2627" s="160">
        <f>IF($AQ$2478&gt;0,IPMT('Assumptions (Battery)'!$V$9,Model!AD$1,'Assumptions (Battery)'!$V$12,'Assumptions (Battery)'!$V$7*$AQ$2480),0)</f>
        <v>0</v>
      </c>
      <c r="AY2627" s="160">
        <f>IF($AQ$2478&gt;0,IPMT('Assumptions (Battery)'!$V$9,Model!AE$1,'Assumptions (Battery)'!$V$12,'Assumptions (Battery)'!$V$7*$AQ$2480),0)</f>
        <v>0</v>
      </c>
      <c r="AZ2627" s="160">
        <f>IF($AQ$2478&gt;0,IPMT('Assumptions (Battery)'!$V$9,Model!AF$1,'Assumptions (Battery)'!$V$12,'Assumptions (Battery)'!$V$7*$AQ$2480),0)</f>
        <v>0</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0</v>
      </c>
      <c r="AS2628" s="160">
        <f>IF($AR$2478&gt;0,IPMT('Assumptions (Battery)'!$V$9,Model!X$1,'Assumptions (Battery)'!$V$12,'Assumptions (Battery)'!$V$7*$AR$2480),0)</f>
        <v>0</v>
      </c>
      <c r="AT2628" s="160">
        <f>IF($AR$2478&gt;0,IPMT('Assumptions (Battery)'!$V$9,Model!Y$1,'Assumptions (Battery)'!$V$12,'Assumptions (Battery)'!$V$7*$AR$2480),0)</f>
        <v>0</v>
      </c>
      <c r="AU2628" s="160">
        <f>IF($AR$2478&gt;0,IPMT('Assumptions (Battery)'!$V$9,Model!Z$1,'Assumptions (Battery)'!$V$12,'Assumptions (Battery)'!$V$7*$AR$2480),0)</f>
        <v>0</v>
      </c>
      <c r="AV2628" s="160">
        <f>IF($AR$2478&gt;0,IPMT('Assumptions (Battery)'!$V$9,Model!AA$1,'Assumptions (Battery)'!$V$12,'Assumptions (Battery)'!$V$7*$AR$2480),0)</f>
        <v>0</v>
      </c>
      <c r="AW2628" s="160">
        <f>IF($AR$2478&gt;0,IPMT('Assumptions (Battery)'!$V$9,Model!AB$1,'Assumptions (Battery)'!$V$12,'Assumptions (Battery)'!$V$7*$AR$2480),0)</f>
        <v>0</v>
      </c>
      <c r="AX2628" s="160">
        <f>IF($AR$2478&gt;0,IPMT('Assumptions (Battery)'!$V$9,Model!AC$1,'Assumptions (Battery)'!$V$12,'Assumptions (Battery)'!$V$7*$AR$2480),0)</f>
        <v>0</v>
      </c>
      <c r="AY2628" s="160">
        <f>IF($AR$2478&gt;0,IPMT('Assumptions (Battery)'!$V$9,Model!AD$1,'Assumptions (Battery)'!$V$12,'Assumptions (Battery)'!$V$7*$AR$2480),0)</f>
        <v>0</v>
      </c>
      <c r="AZ2628" s="160">
        <f>IF($AR$2478&gt;0,IPMT('Assumptions (Battery)'!$V$9,Model!AE$1,'Assumptions (Battery)'!$V$12,'Assumptions (Battery)'!$V$7*$AR$2480),0)</f>
        <v>0</v>
      </c>
      <c r="BA2628" s="160">
        <f>IF($AR$2478&gt;0,IPMT('Assumptions (Battery)'!$V$9,Model!AF$1,'Assumptions (Battery)'!$V$12,'Assumptions (Battery)'!$V$7*$AR$2480),0)</f>
        <v>0</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0</v>
      </c>
      <c r="AT2629" s="160">
        <f>IF($AS$2478&gt;0,IPMT('Assumptions (Battery)'!$V$9,Model!X$1,'Assumptions (Battery)'!$V$12,'Assumptions (Battery)'!$V$7*$AS$2480),0)</f>
        <v>0</v>
      </c>
      <c r="AU2629" s="160">
        <f>IF($AS$2478&gt;0,IPMT('Assumptions (Battery)'!$V$9,Model!Y$1,'Assumptions (Battery)'!$V$12,'Assumptions (Battery)'!$V$7*$AS$2480),0)</f>
        <v>0</v>
      </c>
      <c r="AV2629" s="160">
        <f>IF($AS$2478&gt;0,IPMT('Assumptions (Battery)'!$V$9,Model!Z$1,'Assumptions (Battery)'!$V$12,'Assumptions (Battery)'!$V$7*$AS$2480),0)</f>
        <v>0</v>
      </c>
      <c r="AW2629" s="160">
        <f>IF($AS$2478&gt;0,IPMT('Assumptions (Battery)'!$V$9,Model!AA$1,'Assumptions (Battery)'!$V$12,'Assumptions (Battery)'!$V$7*$AS$2480),0)</f>
        <v>0</v>
      </c>
      <c r="AX2629" s="160">
        <f>IF($AS$2478&gt;0,IPMT('Assumptions (Battery)'!$V$9,Model!AB$1,'Assumptions (Battery)'!$V$12,'Assumptions (Battery)'!$V$7*$AS$2480),0)</f>
        <v>0</v>
      </c>
      <c r="AY2629" s="160">
        <f>IF($AS$2478&gt;0,IPMT('Assumptions (Battery)'!$V$9,Model!AC$1,'Assumptions (Battery)'!$V$12,'Assumptions (Battery)'!$V$7*$AS$2480),0)</f>
        <v>0</v>
      </c>
      <c r="AZ2629" s="160">
        <f>IF($AS$2478&gt;0,IPMT('Assumptions (Battery)'!$V$9,Model!AD$1,'Assumptions (Battery)'!$V$12,'Assumptions (Battery)'!$V$7*$AS$2480),0)</f>
        <v>0</v>
      </c>
      <c r="BA2629" s="160">
        <f>IF($AS$2478&gt;0,IPMT('Assumptions (Battery)'!$V$9,Model!AE$1,'Assumptions (Battery)'!$V$12,'Assumptions (Battery)'!$V$7*$AS$2480),0)</f>
        <v>0</v>
      </c>
      <c r="BB2629" s="160">
        <f>IF($AS$2478&gt;0,IPMT('Assumptions (Battery)'!$V$9,Model!AF$1,'Assumptions (Battery)'!$V$12,'Assumptions (Battery)'!$V$7*$AS$2480),0)</f>
        <v>0</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0</v>
      </c>
      <c r="AU2630" s="160">
        <f>IF($AT$2478&gt;0,IPMT('Assumptions (Battery)'!$V$9,Model!X$1,'Assumptions (Battery)'!$V$12,'Assumptions (Battery)'!$V$7*$AT$2480),0)</f>
        <v>0</v>
      </c>
      <c r="AV2630" s="160">
        <f>IF($AT$2478&gt;0,IPMT('Assumptions (Battery)'!$V$9,Model!Y$1,'Assumptions (Battery)'!$V$12,'Assumptions (Battery)'!$V$7*$AT$2480),0)</f>
        <v>0</v>
      </c>
      <c r="AW2630" s="160">
        <f>IF($AT$2478&gt;0,IPMT('Assumptions (Battery)'!$V$9,Model!Z$1,'Assumptions (Battery)'!$V$12,'Assumptions (Battery)'!$V$7*$AT$2480),0)</f>
        <v>0</v>
      </c>
      <c r="AX2630" s="160">
        <f>IF($AT$2478&gt;0,IPMT('Assumptions (Battery)'!$V$9,Model!AA$1,'Assumptions (Battery)'!$V$12,'Assumptions (Battery)'!$V$7*$AT$2480),0)</f>
        <v>0</v>
      </c>
      <c r="AY2630" s="160">
        <f>IF($AT$2478&gt;0,IPMT('Assumptions (Battery)'!$V$9,Model!AB$1,'Assumptions (Battery)'!$V$12,'Assumptions (Battery)'!$V$7*$AT$2480),0)</f>
        <v>0</v>
      </c>
      <c r="AZ2630" s="160">
        <f>IF($AT$2478&gt;0,IPMT('Assumptions (Battery)'!$V$9,Model!AC$1,'Assumptions (Battery)'!$V$12,'Assumptions (Battery)'!$V$7*$AT$2480),0)</f>
        <v>0</v>
      </c>
      <c r="BA2630" s="160">
        <f>IF($AT$2478&gt;0,IPMT('Assumptions (Battery)'!$V$9,Model!AD$1,'Assumptions (Battery)'!$V$12,'Assumptions (Battery)'!$V$7*$AT$2480),0)</f>
        <v>0</v>
      </c>
      <c r="BB2630" s="160">
        <f>IF($AT$2478&gt;0,IPMT('Assumptions (Battery)'!$V$9,Model!AE$1,'Assumptions (Battery)'!$V$12,'Assumptions (Battery)'!$V$7*$AT$2480),0)</f>
        <v>0</v>
      </c>
      <c r="BC2630" s="160">
        <f>IF($AT$2478&gt;0,IPMT('Assumptions (Battery)'!$V$9,Model!AF$1,'Assumptions (Battery)'!$V$12,'Assumptions (Battery)'!$V$7*$AT$2480),0)</f>
        <v>0</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0</v>
      </c>
      <c r="AV2631" s="160">
        <f>IF($AU$2478&gt;0,IPMT('Assumptions (Battery)'!$V$9,Model!X$1,'Assumptions (Battery)'!$V$12,'Assumptions (Battery)'!$V$7*$AU$2480),0)</f>
        <v>0</v>
      </c>
      <c r="AW2631" s="160">
        <f>IF($AU$2478&gt;0,IPMT('Assumptions (Battery)'!$V$9,Model!Y$1,'Assumptions (Battery)'!$V$12,'Assumptions (Battery)'!$V$7*$AU$2480),0)</f>
        <v>0</v>
      </c>
      <c r="AX2631" s="160">
        <f>IF($AU$2478&gt;0,IPMT('Assumptions (Battery)'!$V$9,Model!Z$1,'Assumptions (Battery)'!$V$12,'Assumptions (Battery)'!$V$7*$AU$2480),0)</f>
        <v>0</v>
      </c>
      <c r="AY2631" s="160">
        <f>IF($AU$2478&gt;0,IPMT('Assumptions (Battery)'!$V$9,Model!AA$1,'Assumptions (Battery)'!$V$12,'Assumptions (Battery)'!$V$7*$AU$2480),0)</f>
        <v>0</v>
      </c>
      <c r="AZ2631" s="160">
        <f>IF($AU$2478&gt;0,IPMT('Assumptions (Battery)'!$V$9,Model!AB$1,'Assumptions (Battery)'!$V$12,'Assumptions (Battery)'!$V$7*$AU$2480),0)</f>
        <v>0</v>
      </c>
      <c r="BA2631" s="160">
        <f>IF($AU$2478&gt;0,IPMT('Assumptions (Battery)'!$V$9,Model!AC$1,'Assumptions (Battery)'!$V$12,'Assumptions (Battery)'!$V$7*$AU$2480),0)</f>
        <v>0</v>
      </c>
      <c r="BB2631" s="160">
        <f>IF($AU$2478&gt;0,IPMT('Assumptions (Battery)'!$V$9,Model!AD$1,'Assumptions (Battery)'!$V$12,'Assumptions (Battery)'!$V$7*$AU$2480),0)</f>
        <v>0</v>
      </c>
      <c r="BC2631" s="160">
        <f>IF($AU$2478&gt;0,IPMT('Assumptions (Battery)'!$V$9,Model!AE$1,'Assumptions (Battery)'!$V$12,'Assumptions (Battery)'!$V$7*$AU$2480),0)</f>
        <v>0</v>
      </c>
      <c r="BD2631" s="160">
        <f>IF($AU$2478&gt;0,IPMT('Assumptions (Battery)'!$V$9,Model!AF$1,'Assumptions (Battery)'!$V$12,'Assumptions (Battery)'!$V$7*$AU$2480),0)</f>
        <v>0</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0</v>
      </c>
      <c r="AW2632" s="160">
        <f>IF($AV$2478&gt;0,IPMT('Assumptions (Battery)'!$V$9,Model!X$1,'Assumptions (Battery)'!$V$12,'Assumptions (Battery)'!$V$7*$AV$2480),0)</f>
        <v>0</v>
      </c>
      <c r="AX2632" s="160">
        <f>IF($AV$2478&gt;0,IPMT('Assumptions (Battery)'!$V$9,Model!Y$1,'Assumptions (Battery)'!$V$12,'Assumptions (Battery)'!$V$7*$AV$2480),0)</f>
        <v>0</v>
      </c>
      <c r="AY2632" s="160">
        <f>IF($AV$2478&gt;0,IPMT('Assumptions (Battery)'!$V$9,Model!Z$1,'Assumptions (Battery)'!$V$12,'Assumptions (Battery)'!$V$7*$AV$2480),0)</f>
        <v>0</v>
      </c>
      <c r="AZ2632" s="160">
        <f>IF($AV$2478&gt;0,IPMT('Assumptions (Battery)'!$V$9,Model!AA$1,'Assumptions (Battery)'!$V$12,'Assumptions (Battery)'!$V$7*$AV$2480),0)</f>
        <v>0</v>
      </c>
      <c r="BA2632" s="160">
        <f>IF($AV$2478&gt;0,IPMT('Assumptions (Battery)'!$V$9,Model!AB$1,'Assumptions (Battery)'!$V$12,'Assumptions (Battery)'!$V$7*$AV$2480),0)</f>
        <v>0</v>
      </c>
      <c r="BB2632" s="160">
        <f>IF($AV$2478&gt;0,IPMT('Assumptions (Battery)'!$V$9,Model!AC$1,'Assumptions (Battery)'!$V$12,'Assumptions (Battery)'!$V$7*$AV$2480),0)</f>
        <v>0</v>
      </c>
      <c r="BC2632" s="160">
        <f>IF($AV$2478&gt;0,IPMT('Assumptions (Battery)'!$V$9,Model!AD$1,'Assumptions (Battery)'!$V$12,'Assumptions (Battery)'!$V$7*$AV$2480),0)</f>
        <v>0</v>
      </c>
      <c r="BD2632" s="160">
        <f>IF($AV$2478&gt;0,IPMT('Assumptions (Battery)'!$V$9,Model!AE$1,'Assumptions (Battery)'!$V$12,'Assumptions (Battery)'!$V$7*$AV$2480),0)</f>
        <v>0</v>
      </c>
      <c r="BE2632" s="160">
        <f>IF($AV$2478&gt;0,IPMT('Assumptions (Battery)'!$V$9,Model!AF$1,'Assumptions (Battery)'!$V$12,'Assumptions (Battery)'!$V$7*$AV$2480),0)</f>
        <v>0</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0</v>
      </c>
      <c r="AX2633" s="160">
        <f>IF($AW$2478&gt;0,IPMT('Assumptions (Battery)'!$V$9,Model!X$1,'Assumptions (Battery)'!$V$12,'Assumptions (Battery)'!$V$7*$AW$2480),0)</f>
        <v>0</v>
      </c>
      <c r="AY2633" s="160">
        <f>IF($AW$2478&gt;0,IPMT('Assumptions (Battery)'!$V$9,Model!Y$1,'Assumptions (Battery)'!$V$12,'Assumptions (Battery)'!$V$7*$AW$2480),0)</f>
        <v>0</v>
      </c>
      <c r="AZ2633" s="160">
        <f>IF($AW$2478&gt;0,IPMT('Assumptions (Battery)'!$V$9,Model!Z$1,'Assumptions (Battery)'!$V$12,'Assumptions (Battery)'!$V$7*$AW$2480),0)</f>
        <v>0</v>
      </c>
      <c r="BA2633" s="160">
        <f>IF($AW$2478&gt;0,IPMT('Assumptions (Battery)'!$V$9,Model!AA$1,'Assumptions (Battery)'!$V$12,'Assumptions (Battery)'!$V$7*$AW$2480),0)</f>
        <v>0</v>
      </c>
      <c r="BB2633" s="160">
        <f>IF($AW$2478&gt;0,IPMT('Assumptions (Battery)'!$V$9,Model!AB$1,'Assumptions (Battery)'!$V$12,'Assumptions (Battery)'!$V$7*$AW$2480),0)</f>
        <v>0</v>
      </c>
      <c r="BC2633" s="160">
        <f>IF($AW$2478&gt;0,IPMT('Assumptions (Battery)'!$V$9,Model!AC$1,'Assumptions (Battery)'!$V$12,'Assumptions (Battery)'!$V$7*$AW$2480),0)</f>
        <v>0</v>
      </c>
      <c r="BD2633" s="160">
        <f>IF($AW$2478&gt;0,IPMT('Assumptions (Battery)'!$V$9,Model!AD$1,'Assumptions (Battery)'!$V$12,'Assumptions (Battery)'!$V$7*$AW$2480),0)</f>
        <v>0</v>
      </c>
      <c r="BE2633" s="160">
        <f>IF($AW$2478&gt;0,IPMT('Assumptions (Battery)'!$V$9,Model!AE$1,'Assumptions (Battery)'!$V$12,'Assumptions (Battery)'!$V$7*$AW$2480),0)</f>
        <v>0</v>
      </c>
      <c r="BF2633" s="160">
        <f>IF($AW$2478&gt;0,IPMT('Assumptions (Battery)'!$V$9,Model!AF$1,'Assumptions (Battery)'!$V$12,'Assumptions (Battery)'!$V$7*$AW$2480),0)</f>
        <v>0</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0</v>
      </c>
      <c r="AY2634" s="160">
        <f>IF($AX$2478&gt;0,IPMT('Assumptions (Battery)'!$V$9,Model!X$1,'Assumptions (Battery)'!$V$12,'Assumptions (Battery)'!$V$7*$AX$2480),0)</f>
        <v>0</v>
      </c>
      <c r="AZ2634" s="160">
        <f>IF($AX$2478&gt;0,IPMT('Assumptions (Battery)'!$V$9,Model!Y$1,'Assumptions (Battery)'!$V$12,'Assumptions (Battery)'!$V$7*$AX$2480),0)</f>
        <v>0</v>
      </c>
      <c r="BA2634" s="160">
        <f>IF($AX$2478&gt;0,IPMT('Assumptions (Battery)'!$V$9,Model!Z$1,'Assumptions (Battery)'!$V$12,'Assumptions (Battery)'!$V$7*$AX$2480),0)</f>
        <v>0</v>
      </c>
      <c r="BB2634" s="160">
        <f>IF($AX$2478&gt;0,IPMT('Assumptions (Battery)'!$V$9,Model!AA$1,'Assumptions (Battery)'!$V$12,'Assumptions (Battery)'!$V$7*$AX$2480),0)</f>
        <v>0</v>
      </c>
      <c r="BC2634" s="160">
        <f>IF($AX$2478&gt;0,IPMT('Assumptions (Battery)'!$V$9,Model!AB$1,'Assumptions (Battery)'!$V$12,'Assumptions (Battery)'!$V$7*$AX$2480),0)</f>
        <v>0</v>
      </c>
      <c r="BD2634" s="160">
        <f>IF($AX$2478&gt;0,IPMT('Assumptions (Battery)'!$V$9,Model!AC$1,'Assumptions (Battery)'!$V$12,'Assumptions (Battery)'!$V$7*$AX$2480),0)</f>
        <v>0</v>
      </c>
      <c r="BE2634" s="160">
        <f>IF($AX$2478&gt;0,IPMT('Assumptions (Battery)'!$V$9,Model!AD$1,'Assumptions (Battery)'!$V$12,'Assumptions (Battery)'!$V$7*$AX$2480),0)</f>
        <v>0</v>
      </c>
      <c r="BF2634" s="160">
        <f>IF($AX$2478&gt;0,IPMT('Assumptions (Battery)'!$V$9,Model!AE$1,'Assumptions (Battery)'!$V$12,'Assumptions (Battery)'!$V$7*$AX$2480),0)</f>
        <v>0</v>
      </c>
      <c r="BG2634" s="160">
        <f>IF($AX$2478&gt;0,IPMT('Assumptions (Battery)'!$V$9,Model!AF$1,'Assumptions (Battery)'!$V$12,'Assumptions (Battery)'!$V$7*$AX$2480),0)</f>
        <v>0</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0</v>
      </c>
      <c r="AZ2635" s="160">
        <f>IF($AY$2478&gt;0,IPMT('Assumptions (Battery)'!$V$9,Model!X$1,'Assumptions (Battery)'!$V$12,'Assumptions (Battery)'!$V$7*$AY$2480),0)</f>
        <v>0</v>
      </c>
      <c r="BA2635" s="160">
        <f>IF($AY$2478&gt;0,IPMT('Assumptions (Battery)'!$V$9,Model!Y$1,'Assumptions (Battery)'!$V$12,'Assumptions (Battery)'!$V$7*$AY$2480),0)</f>
        <v>0</v>
      </c>
      <c r="BB2635" s="160">
        <f>IF($AY$2478&gt;0,IPMT('Assumptions (Battery)'!$V$9,Model!Z$1,'Assumptions (Battery)'!$V$12,'Assumptions (Battery)'!$V$7*$AY$2480),0)</f>
        <v>0</v>
      </c>
      <c r="BC2635" s="160">
        <f>IF($AY$2478&gt;0,IPMT('Assumptions (Battery)'!$V$9,Model!AA$1,'Assumptions (Battery)'!$V$12,'Assumptions (Battery)'!$V$7*$AY$2480),0)</f>
        <v>0</v>
      </c>
      <c r="BD2635" s="160">
        <f>IF($AY$2478&gt;0,IPMT('Assumptions (Battery)'!$V$9,Model!AB$1,'Assumptions (Battery)'!$V$12,'Assumptions (Battery)'!$V$7*$AY$2480),0)</f>
        <v>0</v>
      </c>
      <c r="BE2635" s="160">
        <f>IF($AY$2478&gt;0,IPMT('Assumptions (Battery)'!$V$9,Model!AC$1,'Assumptions (Battery)'!$V$12,'Assumptions (Battery)'!$V$7*$AY$2480),0)</f>
        <v>0</v>
      </c>
      <c r="BF2635" s="160">
        <f>IF($AY$2478&gt;0,IPMT('Assumptions (Battery)'!$V$9,Model!AD$1,'Assumptions (Battery)'!$V$12,'Assumptions (Battery)'!$V$7*$AY$2480),0)</f>
        <v>0</v>
      </c>
      <c r="BG2635" s="160">
        <f>IF($AY$2478&gt;0,IPMT('Assumptions (Battery)'!$V$9,Model!AE$1,'Assumptions (Battery)'!$V$12,'Assumptions (Battery)'!$V$7*$AY$2480),0)</f>
        <v>0</v>
      </c>
      <c r="BH2635" s="160">
        <f>IF($AY$2478&gt;0,IPMT('Assumptions (Battery)'!$V$9,Model!AF$1,'Assumptions (Battery)'!$V$12,'Assumptions (Battery)'!$V$7*$AY$2480),0)</f>
        <v>0</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0</v>
      </c>
      <c r="BA2636" s="160">
        <f>IF($AZ$2478&gt;0,IPMT('Assumptions (Battery)'!$V$9,Model!X$1,'Assumptions (Battery)'!$V$12,'Assumptions (Battery)'!$V$7*$AZ$2480),0)</f>
        <v>0</v>
      </c>
      <c r="BB2636" s="160">
        <f>IF($AZ$2478&gt;0,IPMT('Assumptions (Battery)'!$V$9,Model!Y$1,'Assumptions (Battery)'!$V$12,'Assumptions (Battery)'!$V$7*$AZ$2480),0)</f>
        <v>0</v>
      </c>
      <c r="BC2636" s="160">
        <f>IF($AZ$2478&gt;0,IPMT('Assumptions (Battery)'!$V$9,Model!Z$1,'Assumptions (Battery)'!$V$12,'Assumptions (Battery)'!$V$7*$AZ$2480),0)</f>
        <v>0</v>
      </c>
      <c r="BD2636" s="160">
        <f>IF($AZ$2478&gt;0,IPMT('Assumptions (Battery)'!$V$9,Model!AA$1,'Assumptions (Battery)'!$V$12,'Assumptions (Battery)'!$V$7*$AZ$2480),0)</f>
        <v>0</v>
      </c>
      <c r="BE2636" s="160">
        <f>IF($AZ$2478&gt;0,IPMT('Assumptions (Battery)'!$V$9,Model!AB$1,'Assumptions (Battery)'!$V$12,'Assumptions (Battery)'!$V$7*$AZ$2480),0)</f>
        <v>0</v>
      </c>
      <c r="BF2636" s="160">
        <f>IF($AZ$2478&gt;0,IPMT('Assumptions (Battery)'!$V$9,Model!AC$1,'Assumptions (Battery)'!$V$12,'Assumptions (Battery)'!$V$7*$AZ$2480),0)</f>
        <v>0</v>
      </c>
      <c r="BG2636" s="160">
        <f>IF($AZ$2478&gt;0,IPMT('Assumptions (Battery)'!$V$9,Model!AD$1,'Assumptions (Battery)'!$V$12,'Assumptions (Battery)'!$V$7*$AZ$2480),0)</f>
        <v>0</v>
      </c>
      <c r="BH2636" s="160">
        <f>IF($AZ$2478&gt;0,IPMT('Assumptions (Battery)'!$V$9,Model!AE$1,'Assumptions (Battery)'!$V$12,'Assumptions (Battery)'!$V$7*$AZ$2480),0)</f>
        <v>0</v>
      </c>
      <c r="BI2636" s="160">
        <f>IF($AZ$2478&gt;0,IPMT('Assumptions (Battery)'!$V$9,Model!AF$1,'Assumptions (Battery)'!$V$12,'Assumptions (Battery)'!$V$7*$AZ$2480),0)</f>
        <v>0</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v>
      </c>
      <c r="U2638" s="177">
        <f t="shared" si="94"/>
        <v>0</v>
      </c>
      <c r="V2638" s="177">
        <f t="shared" si="94"/>
        <v>0</v>
      </c>
      <c r="W2638" s="177">
        <f t="shared" si="94"/>
        <v>0</v>
      </c>
      <c r="X2638" s="160">
        <f t="shared" si="94"/>
        <v>0</v>
      </c>
      <c r="Y2638" s="160">
        <f t="shared" si="94"/>
        <v>0</v>
      </c>
      <c r="Z2638" s="160">
        <f t="shared" si="94"/>
        <v>0</v>
      </c>
      <c r="AA2638" s="160">
        <f t="shared" si="94"/>
        <v>0</v>
      </c>
      <c r="AB2638" s="160">
        <f t="shared" si="94"/>
        <v>0</v>
      </c>
      <c r="AC2638" s="160">
        <f t="shared" si="94"/>
        <v>0</v>
      </c>
      <c r="AD2638" s="160">
        <f t="shared" si="94"/>
        <v>0</v>
      </c>
      <c r="AE2638" s="160">
        <f t="shared" si="94"/>
        <v>0</v>
      </c>
      <c r="AF2638" s="160">
        <f t="shared" si="94"/>
        <v>0</v>
      </c>
      <c r="AG2638" s="160">
        <f t="shared" si="94"/>
        <v>0</v>
      </c>
      <c r="AH2638" s="160">
        <f t="shared" si="94"/>
        <v>0</v>
      </c>
      <c r="AI2638" s="160">
        <f t="shared" si="94"/>
        <v>0</v>
      </c>
      <c r="AJ2638" s="160">
        <f t="shared" si="94"/>
        <v>0</v>
      </c>
      <c r="AK2638" s="160">
        <f t="shared" si="94"/>
        <v>0</v>
      </c>
      <c r="AL2638" s="160">
        <f t="shared" si="94"/>
        <v>0</v>
      </c>
      <c r="AM2638" s="160">
        <f t="shared" si="94"/>
        <v>0</v>
      </c>
      <c r="AN2638" s="160">
        <f t="shared" si="94"/>
        <v>0</v>
      </c>
      <c r="AO2638" s="160">
        <f t="shared" si="94"/>
        <v>0</v>
      </c>
      <c r="AP2638" s="160">
        <f t="shared" si="94"/>
        <v>0</v>
      </c>
      <c r="AQ2638" s="160">
        <f t="shared" si="94"/>
        <v>0</v>
      </c>
      <c r="AR2638" s="160">
        <f t="shared" si="94"/>
        <v>0</v>
      </c>
      <c r="AS2638" s="160">
        <f t="shared" si="94"/>
        <v>0</v>
      </c>
      <c r="AT2638" s="160">
        <f t="shared" si="94"/>
        <v>0</v>
      </c>
      <c r="AU2638" s="160">
        <f t="shared" si="94"/>
        <v>0</v>
      </c>
      <c r="AV2638" s="160">
        <f t="shared" si="94"/>
        <v>0</v>
      </c>
      <c r="AW2638" s="160">
        <f t="shared" si="94"/>
        <v>0</v>
      </c>
      <c r="AX2638" s="160">
        <f t="shared" si="94"/>
        <v>0</v>
      </c>
      <c r="AY2638" s="160">
        <f t="shared" si="94"/>
        <v>0</v>
      </c>
      <c r="AZ2638" s="160">
        <f t="shared" si="94"/>
        <v>0</v>
      </c>
      <c r="BA2638" s="160">
        <f t="shared" si="94"/>
        <v>0</v>
      </c>
      <c r="BB2638" s="177">
        <f t="shared" si="94"/>
        <v>0</v>
      </c>
      <c r="BC2638" s="177">
        <f t="shared" si="94"/>
        <v>0</v>
      </c>
      <c r="BD2638" s="177">
        <f t="shared" si="94"/>
        <v>0</v>
      </c>
      <c r="BE2638" s="177">
        <f t="shared" si="94"/>
        <v>0</v>
      </c>
      <c r="BF2638" s="177">
        <f t="shared" si="94"/>
        <v>0</v>
      </c>
      <c r="BG2638" s="177">
        <f t="shared" si="94"/>
        <v>0</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0</v>
      </c>
      <c r="Y2660" s="160">
        <f>IF($X$2478&gt;0,'Assumptions (Battery)'!W13*$X$2480,0)</f>
        <v>0</v>
      </c>
      <c r="Z2660" s="160">
        <f>IF($X$2478&gt;0,'Assumptions (Battery)'!X13*$X$2480,0)</f>
        <v>0</v>
      </c>
      <c r="AA2660" s="160">
        <f>IF($X$2478&gt;0,'Assumptions (Battery)'!Y13*$X$2480,0)</f>
        <v>0</v>
      </c>
      <c r="AB2660" s="160">
        <f>IF($X$2478&gt;0,'Assumptions (Battery)'!Z13*$X$2480,0)</f>
        <v>0</v>
      </c>
      <c r="AC2660" s="160">
        <f>IF($X$2478&gt;0,'Assumptions (Battery)'!AA13*$X$2480,0)</f>
        <v>0</v>
      </c>
      <c r="AD2660" s="160">
        <f>IF($X$2478&gt;0,'Assumptions (Battery)'!AB13*$X$2480,0)</f>
        <v>0</v>
      </c>
      <c r="AE2660" s="160">
        <f>IF($X$2478&gt;0,'Assumptions (Battery)'!AC13*$X$2480,0)</f>
        <v>0</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0</v>
      </c>
      <c r="Z2661" s="160">
        <f>IF($Y$2478&gt;0,'Assumptions (Battery)'!W13*$Y$2480,0)</f>
        <v>0</v>
      </c>
      <c r="AA2661" s="160">
        <f>IF($Y$2478&gt;0,'Assumptions (Battery)'!X13*$Y$2480,0)</f>
        <v>0</v>
      </c>
      <c r="AB2661" s="160">
        <f>IF($Y$2478&gt;0,'Assumptions (Battery)'!Y13*$Y$2480,0)</f>
        <v>0</v>
      </c>
      <c r="AC2661" s="160">
        <f>IF($Y$2478&gt;0,'Assumptions (Battery)'!Z13*$Y$2480,0)</f>
        <v>0</v>
      </c>
      <c r="AD2661" s="160">
        <f>IF($Y$2478&gt;0,'Assumptions (Battery)'!AA13*$Y$2480,0)</f>
        <v>0</v>
      </c>
      <c r="AE2661" s="160">
        <f>IF($Y$2478&gt;0,'Assumptions (Battery)'!AB13*$Y$2480,0)</f>
        <v>0</v>
      </c>
      <c r="AF2661" s="160">
        <f>IF($Y$2478&gt;0,'Assumptions (Battery)'!AC13*$Y$2480,0)</f>
        <v>0</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0</v>
      </c>
      <c r="AA2662" s="160">
        <f>IF($Z$2478&gt;0,'Assumptions (Battery)'!W13*$Z$2480,0)</f>
        <v>0</v>
      </c>
      <c r="AB2662" s="160">
        <f>IF($Z$2478&gt;0,'Assumptions (Battery)'!X13*$Z$2480,0)</f>
        <v>0</v>
      </c>
      <c r="AC2662" s="160">
        <f>IF($Z$2478&gt;0,'Assumptions (Battery)'!Y13*$Z$2480,0)</f>
        <v>0</v>
      </c>
      <c r="AD2662" s="160">
        <f>IF($Z$2478&gt;0,'Assumptions (Battery)'!Z13*$Z$2480,0)</f>
        <v>0</v>
      </c>
      <c r="AE2662" s="160">
        <f>IF($Z$2478&gt;0,'Assumptions (Battery)'!AA13*$Z$2480,0)</f>
        <v>0</v>
      </c>
      <c r="AF2662" s="160">
        <f>IF($Z$2478&gt;0,'Assumptions (Battery)'!AB13*$Z$2480,0)</f>
        <v>0</v>
      </c>
      <c r="AG2662" s="160">
        <f>IF($Z$2478&gt;0,'Assumptions (Battery)'!AC13*$Z$2480,0)</f>
        <v>0</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0</v>
      </c>
      <c r="AB2663" s="160">
        <f>IF($AA$2478&gt;0,'Assumptions (Battery)'!W13*$AA$2480,0)</f>
        <v>0</v>
      </c>
      <c r="AC2663" s="160">
        <f>IF($AA$2478&gt;0,'Assumptions (Battery)'!X13*$AA$2480,0)</f>
        <v>0</v>
      </c>
      <c r="AD2663" s="160">
        <f>IF($AA$2478&gt;0,'Assumptions (Battery)'!Y13*$AA$2480,0)</f>
        <v>0</v>
      </c>
      <c r="AE2663" s="160">
        <f>IF($AA$2478&gt;0,'Assumptions (Battery)'!Z13*$AA$2480,0)</f>
        <v>0</v>
      </c>
      <c r="AF2663" s="160">
        <f>IF($AA$2478&gt;0,'Assumptions (Battery)'!AA13*$AA$2480,0)</f>
        <v>0</v>
      </c>
      <c r="AG2663" s="160">
        <f>IF($AA$2478&gt;0,'Assumptions (Battery)'!AB13*$AA$2480,0)</f>
        <v>0</v>
      </c>
      <c r="AH2663" s="160">
        <f>IF($AA$2478&gt;0,'Assumptions (Battery)'!AC13*$AA$2480,0)</f>
        <v>0</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0</v>
      </c>
      <c r="AC2664" s="160">
        <f>IF($AB$2478&gt;0,'Assumptions (Battery)'!W13*$AB$2480,0)</f>
        <v>0</v>
      </c>
      <c r="AD2664" s="160">
        <f>IF($AB$2478&gt;0,'Assumptions (Battery)'!X13*$AB$2480,0)</f>
        <v>0</v>
      </c>
      <c r="AE2664" s="160">
        <f>IF($AB$2478&gt;0,'Assumptions (Battery)'!Y13*$AB$2480,0)</f>
        <v>0</v>
      </c>
      <c r="AF2664" s="160">
        <f>IF($AB$2478&gt;0,'Assumptions (Battery)'!Z13*$AB$2480,0)</f>
        <v>0</v>
      </c>
      <c r="AG2664" s="160">
        <f>IF($AB$2478&gt;0,'Assumptions (Battery)'!AA13*$AB$2480,0)</f>
        <v>0</v>
      </c>
      <c r="AH2664" s="160">
        <f>IF($AB$2478&gt;0,'Assumptions (Battery)'!AB13*$AB$2480,0)</f>
        <v>0</v>
      </c>
      <c r="AI2664" s="160">
        <f>IF($AB$2478&gt;0,'Assumptions (Battery)'!AC13*$AB$2480,0)</f>
        <v>0</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0</v>
      </c>
      <c r="AD2665" s="160">
        <f>IF($AC$2478&gt;0,'Assumptions (Battery)'!W13*$AC$2480,0)</f>
        <v>0</v>
      </c>
      <c r="AE2665" s="160">
        <f>IF($AC$2478&gt;0,'Assumptions (Battery)'!X13*$AC$2480,0)</f>
        <v>0</v>
      </c>
      <c r="AF2665" s="160">
        <f>IF($AC$2478&gt;0,'Assumptions (Battery)'!Y13*$AC$2480,0)</f>
        <v>0</v>
      </c>
      <c r="AG2665" s="160">
        <f>IF($AC$2478&gt;0,'Assumptions (Battery)'!Z13*$AC$2480,0)</f>
        <v>0</v>
      </c>
      <c r="AH2665" s="160">
        <f>IF($AC$2478&gt;0,'Assumptions (Battery)'!AA13*$AC$2480,0)</f>
        <v>0</v>
      </c>
      <c r="AI2665" s="160">
        <f>IF($AC$2478&gt;0,'Assumptions (Battery)'!AB13*$AC$2480,0)</f>
        <v>0</v>
      </c>
      <c r="AJ2665" s="160">
        <f>IF($AC$2478&gt;0,'Assumptions (Battery)'!AC13*$AC$2480,0)</f>
        <v>0</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0</v>
      </c>
      <c r="AE2666" s="160">
        <f>IF($AD$2478&gt;0,'Assumptions (Battery)'!W13*$AD$2480,0)</f>
        <v>0</v>
      </c>
      <c r="AF2666" s="160">
        <f>IF($AD$2478&gt;0,'Assumptions (Battery)'!X13*$AD$2480,0)</f>
        <v>0</v>
      </c>
      <c r="AG2666" s="160">
        <f>IF($AD$2478&gt;0,'Assumptions (Battery)'!Y13*$AD$2480,0)</f>
        <v>0</v>
      </c>
      <c r="AH2666" s="160">
        <f>IF($AD$2478&gt;0,'Assumptions (Battery)'!Z13*$AD$2480,0)</f>
        <v>0</v>
      </c>
      <c r="AI2666" s="160">
        <f>IF($AD$2478&gt;0,'Assumptions (Battery)'!AA13*$AD$2480,0)</f>
        <v>0</v>
      </c>
      <c r="AJ2666" s="160">
        <f>IF($AD$2478&gt;0,'Assumptions (Battery)'!AB13*$AD$2480,0)</f>
        <v>0</v>
      </c>
      <c r="AK2666" s="160">
        <f>IF($AD$2478&gt;0,'Assumptions (Battery)'!AC13*$AD$2480,0)</f>
        <v>0</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0</v>
      </c>
      <c r="AF2667" s="160">
        <f>IF($AE$2478&gt;0,'Assumptions (Battery)'!W13*$AE$2480,0)</f>
        <v>0</v>
      </c>
      <c r="AG2667" s="160">
        <f>IF($AE$2478&gt;0,'Assumptions (Battery)'!X13*$AE$2480,0)</f>
        <v>0</v>
      </c>
      <c r="AH2667" s="160">
        <f>IF($AE$2478&gt;0,'Assumptions (Battery)'!Y13*$AE$2480,0)</f>
        <v>0</v>
      </c>
      <c r="AI2667" s="160">
        <f>IF($AE$2478&gt;0,'Assumptions (Battery)'!Z13*$AE$2480,0)</f>
        <v>0</v>
      </c>
      <c r="AJ2667" s="160">
        <f>IF($AE$2478&gt;0,'Assumptions (Battery)'!AA13*$AE$2480,0)</f>
        <v>0</v>
      </c>
      <c r="AK2667" s="160">
        <f>IF($AE$2478&gt;0,'Assumptions (Battery)'!AB13*$AE$2480,0)</f>
        <v>0</v>
      </c>
      <c r="AL2667" s="160">
        <f>IF($AE$2478&gt;0,'Assumptions (Battery)'!AC13*$AE$2480,0)</f>
        <v>0</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0</v>
      </c>
      <c r="AG2668" s="160">
        <f>IF($AF$2478&gt;0,'Assumptions (Battery)'!W13*$AF$2480,0)</f>
        <v>0</v>
      </c>
      <c r="AH2668" s="160">
        <f>IF($AF$2478&gt;0,'Assumptions (Battery)'!X13*$AF$2480,0)</f>
        <v>0</v>
      </c>
      <c r="AI2668" s="160">
        <f>IF($AF$2478&gt;0,'Assumptions (Battery)'!Y13*$AF$2480,0)</f>
        <v>0</v>
      </c>
      <c r="AJ2668" s="160">
        <f>IF($AF$2478&gt;0,'Assumptions (Battery)'!Z13*$AF$2480,0)</f>
        <v>0</v>
      </c>
      <c r="AK2668" s="160">
        <f>IF($AF$2478&gt;0,'Assumptions (Battery)'!AA13*$AF$2480,0)</f>
        <v>0</v>
      </c>
      <c r="AL2668" s="160">
        <f>IF($AF$2478&gt;0,'Assumptions (Battery)'!AB13*$AF$2480,0)</f>
        <v>0</v>
      </c>
      <c r="AM2668" s="160">
        <f>IF($AF$2478&gt;0,'Assumptions (Battery)'!AC13*$AF$2480,0)</f>
        <v>0</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0</v>
      </c>
      <c r="AH2669" s="160">
        <f>IF($AG$2478&gt;0,'Assumptions (Battery)'!W13*$AG$2480,0)</f>
        <v>0</v>
      </c>
      <c r="AI2669" s="160">
        <f>IF($AG$2478&gt;0,'Assumptions (Battery)'!X13*$AG$2480,0)</f>
        <v>0</v>
      </c>
      <c r="AJ2669" s="160">
        <f>IF($AG$2478&gt;0,'Assumptions (Battery)'!Y13*$AG$2480,0)</f>
        <v>0</v>
      </c>
      <c r="AK2669" s="160">
        <f>IF($AG$2478&gt;0,'Assumptions (Battery)'!Z13*$AG$2480,0)</f>
        <v>0</v>
      </c>
      <c r="AL2669" s="160">
        <f>IF($AG$2478&gt;0,'Assumptions (Battery)'!AA13*$AG$2480,0)</f>
        <v>0</v>
      </c>
      <c r="AM2669" s="160">
        <f>IF($AG$2478&gt;0,'Assumptions (Battery)'!AB13*$AG$2480,0)</f>
        <v>0</v>
      </c>
      <c r="AN2669" s="160">
        <f>IF($AG$2478&gt;0,'Assumptions (Battery)'!AC13*$AG$2480,0)</f>
        <v>0</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0</v>
      </c>
      <c r="AI2670" s="160">
        <f>IF($AH$2478&gt;0,'Assumptions (Battery)'!W13*$AH$2480,0)</f>
        <v>0</v>
      </c>
      <c r="AJ2670" s="160">
        <f>IF($AH$2478&gt;0,'Assumptions (Battery)'!X13*$AH$2480,0)</f>
        <v>0</v>
      </c>
      <c r="AK2670" s="160">
        <f>IF($AH$2478&gt;0,'Assumptions (Battery)'!Y13*$AH$2480,0)</f>
        <v>0</v>
      </c>
      <c r="AL2670" s="160">
        <f>IF($AH$2478&gt;0,'Assumptions (Battery)'!Z13*$AH$2480,0)</f>
        <v>0</v>
      </c>
      <c r="AM2670" s="160">
        <f>IF($AH$2478&gt;0,'Assumptions (Battery)'!AA13*$AH$2480,0)</f>
        <v>0</v>
      </c>
      <c r="AN2670" s="160">
        <f>IF($AH$2478&gt;0,'Assumptions (Battery)'!AB13*$AH$2480,0)</f>
        <v>0</v>
      </c>
      <c r="AO2670" s="160">
        <f>IF($AH$2478&gt;0,'Assumptions (Battery)'!AC13*$AH$2480,0)</f>
        <v>0</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0</v>
      </c>
      <c r="AJ2671" s="160">
        <f>IF($AI$2478&gt;0,'Assumptions (Battery)'!W13*$AI$2480,0)</f>
        <v>0</v>
      </c>
      <c r="AK2671" s="160">
        <f>IF($AI$2478&gt;0,'Assumptions (Battery)'!X13*$AI$2480,0)</f>
        <v>0</v>
      </c>
      <c r="AL2671" s="160">
        <f>IF($AI$2478&gt;0,'Assumptions (Battery)'!Y13*$AI$2480,0)</f>
        <v>0</v>
      </c>
      <c r="AM2671" s="160">
        <f>IF($AI$2478&gt;0,'Assumptions (Battery)'!Z13*$AI$2480,0)</f>
        <v>0</v>
      </c>
      <c r="AN2671" s="160">
        <f>IF($AI$2478&gt;0,'Assumptions (Battery)'!AA13*$AI$2480,0)</f>
        <v>0</v>
      </c>
      <c r="AO2671" s="160">
        <f>IF($AI$2478&gt;0,'Assumptions (Battery)'!AB13*$AI$2480,0)</f>
        <v>0</v>
      </c>
      <c r="AP2671" s="160">
        <f>IF($AI$2478&gt;0,'Assumptions (Battery)'!AC13*$AI$2480,0)</f>
        <v>0</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0</v>
      </c>
      <c r="AK2672" s="160">
        <f>IF($AJ$2478&gt;0,'Assumptions (Battery)'!W13*$AJ$2480,0)</f>
        <v>0</v>
      </c>
      <c r="AL2672" s="160">
        <f>IF($AJ$2478&gt;0,'Assumptions (Battery)'!X13*$AJ$2480,0)</f>
        <v>0</v>
      </c>
      <c r="AM2672" s="160">
        <f>IF($AJ$2478&gt;0,'Assumptions (Battery)'!Y13*$AJ$2480,0)</f>
        <v>0</v>
      </c>
      <c r="AN2672" s="160">
        <f>IF($AJ$2478&gt;0,'Assumptions (Battery)'!Z13*$AJ$2480,0)</f>
        <v>0</v>
      </c>
      <c r="AO2672" s="160">
        <f>IF($AJ$2478&gt;0,'Assumptions (Battery)'!AA13*$AJ$2480,0)</f>
        <v>0</v>
      </c>
      <c r="AP2672" s="160">
        <f>IF($AJ$2478&gt;0,'Assumptions (Battery)'!AB13*$AJ$2480,0)</f>
        <v>0</v>
      </c>
      <c r="AQ2672" s="160">
        <f>IF($AJ$2478&gt;0,'Assumptions (Battery)'!AC13*$AJ$2480,0)</f>
        <v>0</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0</v>
      </c>
      <c r="AL2673" s="160">
        <f>IF($AK$2478&gt;0,'Assumptions (Battery)'!W13*$AK$2480,0)</f>
        <v>0</v>
      </c>
      <c r="AM2673" s="160">
        <f>IF($AK$2478&gt;0,'Assumptions (Battery)'!X13*$AK$2480,0)</f>
        <v>0</v>
      </c>
      <c r="AN2673" s="160">
        <f>IF($AK$2478&gt;0,'Assumptions (Battery)'!Y13*$AK$2480,0)</f>
        <v>0</v>
      </c>
      <c r="AO2673" s="160">
        <f>IF($AK$2478&gt;0,'Assumptions (Battery)'!Z13*$AK$2480,0)</f>
        <v>0</v>
      </c>
      <c r="AP2673" s="160">
        <f>IF($AK$2478&gt;0,'Assumptions (Battery)'!AA13*$AK$2480,0)</f>
        <v>0</v>
      </c>
      <c r="AQ2673" s="160">
        <f>IF($AK$2478&gt;0,'Assumptions (Battery)'!AB13*$AK$2480,0)</f>
        <v>0</v>
      </c>
      <c r="AR2673" s="160">
        <f>IF($AK$2478&gt;0,'Assumptions (Battery)'!AC13*$AK$2480,0)</f>
        <v>0</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0</v>
      </c>
      <c r="AM2674" s="160">
        <f>IF($AL$2478&gt;0,'Assumptions (Battery)'!W13*$AL$2480,0)</f>
        <v>0</v>
      </c>
      <c r="AN2674" s="160">
        <f>IF($AL$2478&gt;0,'Assumptions (Battery)'!X13*$AL$2480,0)</f>
        <v>0</v>
      </c>
      <c r="AO2674" s="160">
        <f>IF($AL$2478&gt;0,'Assumptions (Battery)'!Y13*$AL$2480,0)</f>
        <v>0</v>
      </c>
      <c r="AP2674" s="160">
        <f>IF($AL$2478&gt;0,'Assumptions (Battery)'!Z13*$AL$2480,0)</f>
        <v>0</v>
      </c>
      <c r="AQ2674" s="160">
        <f>IF($AL$2478&gt;0,'Assumptions (Battery)'!AA13*$AL$2480,0)</f>
        <v>0</v>
      </c>
      <c r="AR2674" s="160">
        <f>IF($AL$2478&gt;0,'Assumptions (Battery)'!AB13*$AL$2480,0)</f>
        <v>0</v>
      </c>
      <c r="AS2674" s="160">
        <f>IF($AL$2478&gt;0,'Assumptions (Battery)'!AC13*$AL$2480,0)</f>
        <v>0</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0</v>
      </c>
      <c r="AN2675" s="160">
        <f>IF($AM$2478&gt;0,'Assumptions (Battery)'!W13*$AM$2480,0)</f>
        <v>0</v>
      </c>
      <c r="AO2675" s="160">
        <f>IF($AM$2478&gt;0,'Assumptions (Battery)'!X13*$AM$2480,0)</f>
        <v>0</v>
      </c>
      <c r="AP2675" s="160">
        <f>IF($AM$2478&gt;0,'Assumptions (Battery)'!Y13*$AM$2480,0)</f>
        <v>0</v>
      </c>
      <c r="AQ2675" s="160">
        <f>IF($AM$2478&gt;0,'Assumptions (Battery)'!Z13*$AM$2480,0)</f>
        <v>0</v>
      </c>
      <c r="AR2675" s="160">
        <f>IF($AM$2478&gt;0,'Assumptions (Battery)'!AA13*$AM$2480,0)</f>
        <v>0</v>
      </c>
      <c r="AS2675" s="160">
        <f>IF($AM$2478&gt;0,'Assumptions (Battery)'!AB13*$AM$2480,0)</f>
        <v>0</v>
      </c>
      <c r="AT2675" s="160">
        <f>IF($AM$2478&gt;0,'Assumptions (Battery)'!AC13*$AM$2480,0)</f>
        <v>0</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0</v>
      </c>
      <c r="AO2676" s="160">
        <f>IF($AN$2478&gt;0,'Assumptions (Battery)'!W13*$AN$2480,0)</f>
        <v>0</v>
      </c>
      <c r="AP2676" s="160">
        <f>IF($AN$2478&gt;0,'Assumptions (Battery)'!X13*$AN$2480,0)</f>
        <v>0</v>
      </c>
      <c r="AQ2676" s="160">
        <f>IF($AN$2478&gt;0,'Assumptions (Battery)'!Y13*$AN$2480,0)</f>
        <v>0</v>
      </c>
      <c r="AR2676" s="160">
        <f>IF($AN$2478&gt;0,'Assumptions (Battery)'!Z13*$AN$2480,0)</f>
        <v>0</v>
      </c>
      <c r="AS2676" s="160">
        <f>IF($AN$2478&gt;0,'Assumptions (Battery)'!AA13*$AN$2480,0)</f>
        <v>0</v>
      </c>
      <c r="AT2676" s="160">
        <f>IF($AN$2478&gt;0,'Assumptions (Battery)'!AB13*$AN$2480,0)</f>
        <v>0</v>
      </c>
      <c r="AU2676" s="160">
        <f>IF($AN$2478&gt;0,'Assumptions (Battery)'!AC13*$AN$2480,0)</f>
        <v>0</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0</v>
      </c>
      <c r="AP2677" s="160">
        <f>IF($AO$2478&gt;0,'Assumptions (Battery)'!W13*$AO$2480,0)</f>
        <v>0</v>
      </c>
      <c r="AQ2677" s="160">
        <f>IF($AO$2478&gt;0,'Assumptions (Battery)'!X13*$AO$2480,0)</f>
        <v>0</v>
      </c>
      <c r="AR2677" s="160">
        <f>IF($AO$2478&gt;0,'Assumptions (Battery)'!Y13*$AO$2480,0)</f>
        <v>0</v>
      </c>
      <c r="AS2677" s="160">
        <f>IF($AO$2478&gt;0,'Assumptions (Battery)'!Z13*$AO$2480,0)</f>
        <v>0</v>
      </c>
      <c r="AT2677" s="160">
        <f>IF($AO$2478&gt;0,'Assumptions (Battery)'!AA13*$AO$2480,0)</f>
        <v>0</v>
      </c>
      <c r="AU2677" s="160">
        <f>IF($AO$2478&gt;0,'Assumptions (Battery)'!AB13*$AO$2480,0)</f>
        <v>0</v>
      </c>
      <c r="AV2677" s="160">
        <f>IF($AO$2478&gt;0,'Assumptions (Battery)'!AC13*$AO$2480,0)</f>
        <v>0</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0</v>
      </c>
      <c r="AQ2678" s="160">
        <f>IF($AP$2478&gt;0,'Assumptions (Battery)'!W13*$AP$2480,0)</f>
        <v>0</v>
      </c>
      <c r="AR2678" s="160">
        <f>IF($AP$2478&gt;0,'Assumptions (Battery)'!X13*$AP$2480,0)</f>
        <v>0</v>
      </c>
      <c r="AS2678" s="160">
        <f>IF($AP$2478&gt;0,'Assumptions (Battery)'!Y13*$AP$2480,0)</f>
        <v>0</v>
      </c>
      <c r="AT2678" s="160">
        <f>IF($AP$2478&gt;0,'Assumptions (Battery)'!Z13*$AP$2480,0)</f>
        <v>0</v>
      </c>
      <c r="AU2678" s="160">
        <f>IF($AP$2478&gt;0,'Assumptions (Battery)'!AA13*$AP$2480,0)</f>
        <v>0</v>
      </c>
      <c r="AV2678" s="160">
        <f>IF($AP$2478&gt;0,'Assumptions (Battery)'!AB13*$AP$2480,0)</f>
        <v>0</v>
      </c>
      <c r="AW2678" s="160">
        <f>IF($AP$2478&gt;0,'Assumptions (Battery)'!AC13*$AP$2480,0)</f>
        <v>0</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0</v>
      </c>
      <c r="AR2679" s="160">
        <f>IF($AQ$2478&gt;0,'Assumptions (Battery)'!W13*$AQ$2480,0)</f>
        <v>0</v>
      </c>
      <c r="AS2679" s="160">
        <f>IF($AQ$2478&gt;0,'Assumptions (Battery)'!X13*$AQ$2480,0)</f>
        <v>0</v>
      </c>
      <c r="AT2679" s="160">
        <f>IF($AQ$2478&gt;0,'Assumptions (Battery)'!Y13*$AQ$2480,0)</f>
        <v>0</v>
      </c>
      <c r="AU2679" s="160">
        <f>IF($AQ$2478&gt;0,'Assumptions (Battery)'!Z13*$AQ$2480,0)</f>
        <v>0</v>
      </c>
      <c r="AV2679" s="160">
        <f>IF($AQ$2478&gt;0,'Assumptions (Battery)'!AA13*$AQ$2480,0)</f>
        <v>0</v>
      </c>
      <c r="AW2679" s="160">
        <f>IF($AQ$2478&gt;0,'Assumptions (Battery)'!AB13*$AQ$2480,0)</f>
        <v>0</v>
      </c>
      <c r="AX2679" s="160">
        <f>IF($AQ$2478&gt;0,'Assumptions (Battery)'!AC13*$AQ$2480,0)</f>
        <v>0</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0</v>
      </c>
      <c r="AS2680" s="160">
        <f>IF($AR$2478&gt;0,'Assumptions (Battery)'!W13*$AR$2480,0)</f>
        <v>0</v>
      </c>
      <c r="AT2680" s="160">
        <f>IF($AR$2478&gt;0,'Assumptions (Battery)'!X13*$AR$2480,0)</f>
        <v>0</v>
      </c>
      <c r="AU2680" s="160">
        <f>IF($AR$2478&gt;0,'Assumptions (Battery)'!Y13*$AR$2480,0)</f>
        <v>0</v>
      </c>
      <c r="AV2680" s="160">
        <f>IF($AR$2478&gt;0,'Assumptions (Battery)'!Z13*$AR$2480,0)</f>
        <v>0</v>
      </c>
      <c r="AW2680" s="160">
        <f>IF($AR$2478&gt;0,'Assumptions (Battery)'!AA13*$AR$2480,0)</f>
        <v>0</v>
      </c>
      <c r="AX2680" s="160">
        <f>IF($AR$2478&gt;0,'Assumptions (Battery)'!AB13*$AR$2480,0)</f>
        <v>0</v>
      </c>
      <c r="AY2680" s="160">
        <f>IF($AR$2478&gt;0,'Assumptions (Battery)'!AC13*$AR$2480,0)</f>
        <v>0</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0</v>
      </c>
      <c r="AT2681" s="160">
        <f>IF($AS$2478&gt;0,'Assumptions (Battery)'!W13*$AS$2480,0)</f>
        <v>0</v>
      </c>
      <c r="AU2681" s="160">
        <f>IF($AS$2478&gt;0,'Assumptions (Battery)'!X13*$AS$2480,0)</f>
        <v>0</v>
      </c>
      <c r="AV2681" s="160">
        <f>IF($AS$2478&gt;0,'Assumptions (Battery)'!Y13*$AS$2480,0)</f>
        <v>0</v>
      </c>
      <c r="AW2681" s="160">
        <f>IF($AS$2478&gt;0,'Assumptions (Battery)'!Z13*$AS$2480,0)</f>
        <v>0</v>
      </c>
      <c r="AX2681" s="160">
        <f>IF($AS$2478&gt;0,'Assumptions (Battery)'!AA13*$AS$2480,0)</f>
        <v>0</v>
      </c>
      <c r="AY2681" s="160">
        <f>IF($AS$2478&gt;0,'Assumptions (Battery)'!AB13*$AS$2480,0)</f>
        <v>0</v>
      </c>
      <c r="AZ2681" s="160">
        <f>IF($AS$2478&gt;0,'Assumptions (Battery)'!AC13*$AS$2480,0)</f>
        <v>0</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0</v>
      </c>
      <c r="AU2682" s="160">
        <f>IF($AT$2478&gt;0,'Assumptions (Battery)'!W13*$AT$2480,0)</f>
        <v>0</v>
      </c>
      <c r="AV2682" s="160">
        <f>IF($AT$2478&gt;0,'Assumptions (Battery)'!X13*$AT$2480,0)</f>
        <v>0</v>
      </c>
      <c r="AW2682" s="160">
        <f>IF($AT$2478&gt;0,'Assumptions (Battery)'!Y13*$AT$2480,0)</f>
        <v>0</v>
      </c>
      <c r="AX2682" s="160">
        <f>IF($AT$2478&gt;0,'Assumptions (Battery)'!Z13*$AT$2480,0)</f>
        <v>0</v>
      </c>
      <c r="AY2682" s="160">
        <f>IF($AT$2478&gt;0,'Assumptions (Battery)'!AA13*$AT$2480,0)</f>
        <v>0</v>
      </c>
      <c r="AZ2682" s="160">
        <f>IF($AT$2478&gt;0,'Assumptions (Battery)'!AB13*$AT$2480,0)</f>
        <v>0</v>
      </c>
      <c r="BA2682" s="160">
        <f>IF($AT$2478&gt;0,'Assumptions (Battery)'!AC13*$AT$2480,0)</f>
        <v>0</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0</v>
      </c>
      <c r="AV2683" s="160">
        <f>IF($AU$2478&gt;0,'Assumptions (Battery)'!W13*$AU$2480,0)</f>
        <v>0</v>
      </c>
      <c r="AW2683" s="160">
        <f>IF($AU$2478&gt;0,'Assumptions (Battery)'!X13*$AU$2480,0)</f>
        <v>0</v>
      </c>
      <c r="AX2683" s="160">
        <f>IF($AU$2478&gt;0,'Assumptions (Battery)'!Y13*$AU$2480,0)</f>
        <v>0</v>
      </c>
      <c r="AY2683" s="160">
        <f>IF($AU$2478&gt;0,'Assumptions (Battery)'!Z13*$AU$2480,0)</f>
        <v>0</v>
      </c>
      <c r="AZ2683" s="160">
        <f>IF($AU$2478&gt;0,'Assumptions (Battery)'!AA13*$AU$2480,0)</f>
        <v>0</v>
      </c>
      <c r="BA2683" s="160">
        <f>IF($AU$2478&gt;0,'Assumptions (Battery)'!AB13*$AU$2480,0)</f>
        <v>0</v>
      </c>
      <c r="BB2683" s="160">
        <f>IF($AU$2478&gt;0,'Assumptions (Battery)'!AC13*$AU$2480,0)</f>
        <v>0</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0</v>
      </c>
      <c r="AW2684" s="160">
        <f>IF($AV$2478&gt;0,'Assumptions (Battery)'!W13*$AV$2480,0)</f>
        <v>0</v>
      </c>
      <c r="AX2684" s="160">
        <f>IF($AV$2478&gt;0,'Assumptions (Battery)'!X13*$AV$2480,0)</f>
        <v>0</v>
      </c>
      <c r="AY2684" s="160">
        <f>IF($AV$2478&gt;0,'Assumptions (Battery)'!Y13*$AV$2480,0)</f>
        <v>0</v>
      </c>
      <c r="AZ2684" s="160">
        <f>IF($AV$2478&gt;0,'Assumptions (Battery)'!Z13*$AV$2480,0)</f>
        <v>0</v>
      </c>
      <c r="BA2684" s="160">
        <f>IF($AV$2478&gt;0,'Assumptions (Battery)'!AA13*$AV$2480,0)</f>
        <v>0</v>
      </c>
      <c r="BB2684" s="160">
        <f>IF($AV$2478&gt;0,'Assumptions (Battery)'!AB13*$AV$2480,0)</f>
        <v>0</v>
      </c>
      <c r="BC2684" s="160">
        <f>IF($AV$2478&gt;0,'Assumptions (Battery)'!AC13*$AV$2480,0)</f>
        <v>0</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0</v>
      </c>
      <c r="AX2685" s="160">
        <f>IF($AW$2478&gt;0,'Assumptions (Battery)'!W13*$AW$2480,0)</f>
        <v>0</v>
      </c>
      <c r="AY2685" s="160">
        <f>IF($AW$2478&gt;0,'Assumptions (Battery)'!X13*$AW$2480,0)</f>
        <v>0</v>
      </c>
      <c r="AZ2685" s="160">
        <f>IF($AW$2478&gt;0,'Assumptions (Battery)'!Y13*$AW$2480,0)</f>
        <v>0</v>
      </c>
      <c r="BA2685" s="160">
        <f>IF($AW$2478&gt;0,'Assumptions (Battery)'!Z13*$AW$2480,0)</f>
        <v>0</v>
      </c>
      <c r="BB2685" s="160">
        <f>IF($AW$2478&gt;0,'Assumptions (Battery)'!AA13*$AW$2480,0)</f>
        <v>0</v>
      </c>
      <c r="BC2685" s="160">
        <f>IF($AW$2478&gt;0,'Assumptions (Battery)'!AB13*$AW$2480,0)</f>
        <v>0</v>
      </c>
      <c r="BD2685" s="160">
        <f>IF($AW$2478&gt;0,'Assumptions (Battery)'!AC13*$AW$2480,0)</f>
        <v>0</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0</v>
      </c>
      <c r="AY2686" s="160">
        <f>IF($AX$2478&gt;0,'Assumptions (Battery)'!W13*$AX$2480,0)</f>
        <v>0</v>
      </c>
      <c r="AZ2686" s="160">
        <f>IF($AX$2478&gt;0,'Assumptions (Battery)'!X13*$AX$2480,0)</f>
        <v>0</v>
      </c>
      <c r="BA2686" s="160">
        <f>IF($AX$2478&gt;0,'Assumptions (Battery)'!Y13*$AX$2480,0)</f>
        <v>0</v>
      </c>
      <c r="BB2686" s="160">
        <f>IF($AX$2478&gt;0,'Assumptions (Battery)'!Z13*$AX$2480,0)</f>
        <v>0</v>
      </c>
      <c r="BC2686" s="160">
        <f>IF($AX$2478&gt;0,'Assumptions (Battery)'!AA13*$AX$2480,0)</f>
        <v>0</v>
      </c>
      <c r="BD2686" s="160">
        <f>IF($AX$2478&gt;0,'Assumptions (Battery)'!AB13*$AX$2480,0)</f>
        <v>0</v>
      </c>
      <c r="BE2686" s="160">
        <f>IF($AX$2478&gt;0,'Assumptions (Battery)'!AC13*$AX$2480,0)</f>
        <v>0</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0</v>
      </c>
      <c r="AZ2687" s="160">
        <f>IF($AY$2478&gt;0,'Assumptions (Battery)'!W13*$AY$2480,0)</f>
        <v>0</v>
      </c>
      <c r="BA2687" s="160">
        <f>IF($AY$2478&gt;0,'Assumptions (Battery)'!X13*$AY$2480,0)</f>
        <v>0</v>
      </c>
      <c r="BB2687" s="160">
        <f>IF($AY$2478&gt;0,'Assumptions (Battery)'!Y13*$AY$2480,0)</f>
        <v>0</v>
      </c>
      <c r="BC2687" s="160">
        <f>IF($AY$2478&gt;0,'Assumptions (Battery)'!Z13*$AY$2480,0)</f>
        <v>0</v>
      </c>
      <c r="BD2687" s="160">
        <f>IF($AY$2478&gt;0,'Assumptions (Battery)'!AA13*$AY$2480,0)</f>
        <v>0</v>
      </c>
      <c r="BE2687" s="160">
        <f>IF($AY$2478&gt;0,'Assumptions (Battery)'!AB13*$AY$2480,0)</f>
        <v>0</v>
      </c>
      <c r="BF2687" s="160">
        <f>IF($AY$2478&gt;0,'Assumptions (Battery)'!AC13*$AY$2480,0)</f>
        <v>0</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0</v>
      </c>
      <c r="BA2688" s="160">
        <f>IF($AZ$2478&gt;0,'Assumptions (Battery)'!W13*$AZ$2480,0)</f>
        <v>0</v>
      </c>
      <c r="BB2688" s="160">
        <f>IF($AZ$2478&gt;0,'Assumptions (Battery)'!X13*$AZ$2480,0)</f>
        <v>0</v>
      </c>
      <c r="BC2688" s="160">
        <f>IF($AZ$2478&gt;0,'Assumptions (Battery)'!Y13*$AZ$2480,0)</f>
        <v>0</v>
      </c>
      <c r="BD2688" s="160">
        <f>IF($AZ$2478&gt;0,'Assumptions (Battery)'!Z13*$AZ$2480,0)</f>
        <v>0</v>
      </c>
      <c r="BE2688" s="160">
        <f>IF($AZ$2478&gt;0,'Assumptions (Battery)'!AA13*$AZ$2480,0)</f>
        <v>0</v>
      </c>
      <c r="BF2688" s="160">
        <f>IF($AZ$2478&gt;0,'Assumptions (Battery)'!AB13*$AZ$2480,0)</f>
        <v>0</v>
      </c>
      <c r="BG2688" s="160">
        <f>IF($AZ$2478&gt;0,'Assumptions (Battery)'!AC13*$AZ$2480,0)</f>
        <v>0</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-0.0007616481416</v>
      </c>
      <c r="S2690" s="160">
        <f>IF(Model!S2476+Model!S2477-S2475-S2638+S2586&gt;0,(1-'Assumptions (Battery)'!R32)*(Model!S2476+Model!S2477-S2475-S2638+S2586)+Model!S2638-S2533+Model!S2534,Model!S2476+Model!S2477-S2475+S2586-S2533+Model!S2534)</f>
        <v>-0.00002248077189</v>
      </c>
      <c r="T2690" s="160">
        <f>IF(Model!T2476+Model!T2477-T2475-T2638+T2586&gt;0,(1-'Assumptions (Battery)'!S32)*(Model!T2476+Model!T2477-T2475-T2638+T2586)+Model!T2638-T2533+Model!T2534,Model!T2476+Model!T2477-T2475+T2586-T2533+Model!T2534)</f>
        <v>-0.00002135099512</v>
      </c>
      <c r="U2690" s="160">
        <f>IF(Model!U2476+Model!U2477-U2475-U2638+U2586&gt;0,(1-'Assumptions (Battery)'!T32)*(Model!U2476+Model!U2477-U2475-U2638+U2586)+Model!U2638-U2533+Model!U2534,Model!U2476+Model!U2477-U2475+U2586-U2533+Model!U2534)</f>
        <v>-0.0000202716</v>
      </c>
      <c r="V2690" s="160">
        <f>IF(Model!V2476+Model!V2477-V2475-V2638+V2586&gt;0,(1-'Assumptions (Battery)'!U32)*(Model!V2476+Model!V2477-V2475-V2638+V2586)+Model!V2638-V2533+Model!V2534,Model!V2476+Model!V2477-V2475+V2586-V2533+Model!V2534)</f>
        <v>-0.00001954634321</v>
      </c>
      <c r="W2690" s="160">
        <f>IF(Model!W2476+Model!W2477-W2475-W2638+W2586&gt;0,(1-'Assumptions (Battery)'!V32)*(Model!W2476+Model!W2477-W2475-W2638+W2586)+Model!W2638-W2533+Model!W2534,Model!W2476+Model!W2477-W2475+W2586-W2533+Model!W2534)</f>
        <v>-0.00001878126704</v>
      </c>
      <c r="X2690" s="160">
        <f>IF(Model!X2476+Model!X2477-X2475-X2638+X2586&gt;0,(1-'Assumptions (Battery)'!W32)*(Model!X2476+Model!X2477-X2475-X2638+X2586)+Model!X2638-X2533+Model!X2534,Model!X2476+Model!X2477-X2475+X2586-X2533+Model!X2534)</f>
        <v>-0.00001733297316</v>
      </c>
      <c r="Y2690" s="160">
        <f>IF(Model!Y2476+Model!Y2477-Y2475-Y2638+Y2586&gt;0,(1-'Assumptions (Battery)'!X32)*(Model!Y2476+Model!Y2477-Y2475-Y2638+Y2586)+Model!Y2638-Y2533+Model!Y2534,Model!Y2476+Model!Y2477-Y2475+Y2586-Y2533+Model!Y2534)</f>
        <v>-0.00001595392621</v>
      </c>
      <c r="Z2690" s="160">
        <f>IF(Model!Z2476+Model!Z2477-Z2475-Z2638+Z2586&gt;0,(1-'Assumptions (Battery)'!Y32)*(Model!Z2476+Model!Z2477-Z2475-Z2638+Z2586)+Model!Z2638-Z2533+Model!Z2534,Model!Z2476+Model!Z2477-Z2475+Z2586-Z2533+Model!Z2534)</f>
        <v>-0.00001454469369</v>
      </c>
      <c r="AA2690" s="160">
        <f>IF(Model!AA2476+Model!AA2477-AA2475-AA2638+AA2586&gt;0,(1-'Assumptions (Battery)'!Z32)*(Model!AA2476+Model!AA2477-AA2475-AA2638+AA2586)+Model!AA2638-AA2533+Model!AA2534,Model!AA2476+Model!AA2477-AA2475+AA2586-AA2533+Model!AA2534)</f>
        <v>-0.00001320879425</v>
      </c>
      <c r="AB2690" s="160">
        <f>IF(Model!AB2476+Model!AB2477-AB2475-AB2638+AB2586&gt;0,(1-'Assumptions (Battery)'!AA32)*(Model!AB2476+Model!AB2477-AB2475-AB2638+AB2586)+Model!AB2638-AB2533+Model!AB2534,Model!AB2476+Model!AB2477-AB2475+AB2586-AB2533+Model!AB2534)</f>
        <v>-0.00001183846084</v>
      </c>
      <c r="AC2690" s="160">
        <f>IF(Model!AC2476+Model!AC2477-AC2475-AC2638+AC2586&gt;0,(1-'Assumptions (Battery)'!AB32)*(Model!AC2476+Model!AC2477-AC2475-AC2638+AC2586)+Model!AC2638-AC2533+Model!AC2534,Model!AC2476+Model!AC2477-AC2475+AC2586-AC2533+Model!AC2534)</f>
        <v>-0.00001114351713</v>
      </c>
      <c r="AD2690" s="160">
        <f>IF(Model!AD2476+Model!AD2477-AD2475-AD2638+AD2586&gt;0,(1-'Assumptions (Battery)'!AC32)*(Model!AD2476+Model!AD2477-AD2475-AD2638+AD2586)+Model!AD2638-AD2533+Model!AD2534,Model!AD2476+Model!AD2477-AD2475+AD2586-AD2533+Model!AD2534)</f>
        <v>-0.00001048840741</v>
      </c>
      <c r="AE2690" s="160">
        <f>IF(Model!AE2476+Model!AE2477-AE2475-AE2638+AE2586&gt;0,(1-'Assumptions (Battery)'!AD32)*(Model!AE2476+Model!AE2477-AE2475-AE2638+AE2586)+Model!AE2638-AE2533+Model!AE2534,Model!AE2476+Model!AE2477-AE2475+AE2586-AE2533+Model!AE2534)</f>
        <v>-0.000009794631472</v>
      </c>
      <c r="AF2690" s="160">
        <f>IF(Model!AF2476+Model!AF2477-AF2475-AF2638+AF2586&gt;0,(1-'Assumptions (Battery)'!AE32)*(Model!AF2476+Model!AF2477-AF2475-AF2638+AF2586)+Model!AF2638-AF2533+Model!AF2534,Model!AF2476+Model!AF2477-AF2475+AF2586-AF2533+Model!AF2534)</f>
        <v>-0.000009120698983</v>
      </c>
      <c r="AG2690" s="160">
        <f>IF(Model!AG2476+Model!AG2477-AG2475-AG2638+AG2586&gt;0,(1-'Assumptions (Battery)'!AF32)*(Model!AG2476+Model!AG2477-AG2475-AG2638+AG2586)+Model!AG2638-AG2533+Model!AG2534,Model!AG2476+Model!AG2477-AG2475+AG2586-AG2533+Model!AG2534)</f>
        <v>-0.000008488179362</v>
      </c>
      <c r="AH2690" s="160">
        <f>IF(Model!AH2476+Model!AH2477-AH2475-AH2638+AH2586&gt;0,(1-'Assumptions (Battery)'!AG32)*(Model!AH2476+Model!AH2477-AH2475-AH2638+AH2586)+Model!AH2638-AH2533+Model!AH2534,Model!AH2476+Model!AH2477-AH2475+AH2586-AH2533+Model!AH2534)</f>
        <v>-0.000008119269164</v>
      </c>
      <c r="AI2690" s="160">
        <f>IF(Model!AI2476+Model!AI2477-AI2475-AI2638+AI2586&gt;0,(1-'Assumptions (Battery)'!AH32)*(Model!AI2476+Model!AI2477-AI2475-AI2638+AI2586)+Model!AI2638-AI2533+Model!AI2534,Model!AI2476+Model!AI2477-AI2475+AI2586-AI2533+Model!AI2534)</f>
        <v>-0.00004992836831</v>
      </c>
      <c r="AJ2690" s="160">
        <f>IF(Model!AJ2476+Model!AJ2477-AJ2475-AJ2638+AJ2586&gt;0,(1-'Assumptions (Battery)'!AI32)*(Model!AJ2476+Model!AJ2477-AJ2475-AJ2638+AJ2586)+Model!AJ2638-AJ2533+Model!AJ2534,Model!AJ2476+Model!AJ2477-AJ2475+AJ2586-AJ2533+Model!AJ2534)</f>
        <v>-0.000007333905961</v>
      </c>
      <c r="AK2690" s="160">
        <f>IF(Model!AK2476+Model!AK2477-AK2475-AK2638+AK2586&gt;0,(1-'Assumptions (Battery)'!AJ32)*(Model!AK2476+Model!AK2477-AK2475-AK2638+AK2586)+Model!AK2638-AK2533+Model!AK2534,Model!AK2476+Model!AK2477-AK2475+AK2586-AK2533+Model!AK2534)</f>
        <v>-0.000006946726836</v>
      </c>
      <c r="AL2690" s="160">
        <f>IF(Model!AL2476+Model!AL2477-AL2475-AL2638+AL2586&gt;0,(1-'Assumptions (Battery)'!AK32)*(Model!AL2476+Model!AL2477-AL2475-AL2638+AL2586)+Model!AL2638-AL2533+Model!AL2534,Model!AL2476+Model!AL2477-AL2475+AL2586-AL2533+Model!AL2534)</f>
        <v>-0.000006553042829</v>
      </c>
      <c r="AM2690" s="160">
        <f>IF(Model!AM2476+Model!AM2477-AM2475-AM2638+AM2586&gt;0,(1-'Assumptions (Battery)'!AL32)*(Model!AM2476+Model!AM2477-AM2475-AM2638+AM2586)+Model!AM2638-AM2533+Model!AM2534,Model!AM2476+Model!AM2477-AM2475+AM2586-AM2533+Model!AM2534)</f>
        <v>-0.000006152799015</v>
      </c>
      <c r="AN2690" s="160">
        <f>IF(Model!AN2476+Model!AN2477-AN2475-AN2638+AN2586&gt;0,(1-'Assumptions (Battery)'!AM32)*(Model!AN2476+Model!AN2477-AN2475-AN2638+AN2586)+Model!AN2638-AN2533+Model!AN2534,Model!AN2476+Model!AN2477-AN2475+AN2586-AN2533+Model!AN2534)</f>
        <v>-0.00000574656889</v>
      </c>
      <c r="AO2690" s="160">
        <f>IF(Model!AO2476+Model!AO2477-AO2475-AO2638+AO2586&gt;0,(1-'Assumptions (Battery)'!AN32)*(Model!AO2476+Model!AO2477-AO2475-AO2638+AO2586)+Model!AO2638-AO2533+Model!AO2534,Model!AO2476+Model!AO2477-AO2475+AO2586-AO2533+Model!AO2534)</f>
        <v>-0.000005334211703</v>
      </c>
      <c r="AP2690" s="160">
        <f>IF(Model!AP2476+Model!AP2477-AP2475-AP2638+AP2586&gt;0,(1-'Assumptions (Battery)'!AO32)*(Model!AP2476+Model!AP2477-AP2475-AP2638+AP2586)+Model!AP2638-AP2533+Model!AP2534,Model!AP2476+Model!AP2477-AP2475+AP2586-AP2533+Model!AP2534)</f>
        <v>-0.000004923001582</v>
      </c>
      <c r="AQ2690" s="160">
        <f>IF(Model!AQ2476+Model!AQ2477-AQ2475-AQ2638+AQ2586&gt;0,(1-'Assumptions (Battery)'!AP32)*(Model!AQ2476+Model!AQ2477-AQ2475-AQ2638+AQ2586)+Model!AQ2638-AQ2533+Model!AQ2534,Model!AQ2476+Model!AQ2477-AQ2475+AQ2586-AQ2533+Model!AQ2534)</f>
        <v>-0.000004498973769</v>
      </c>
      <c r="AR2690" s="160">
        <f>IF(Model!AR2476+Model!AR2477-AR2475-AR2638+AR2586&gt;0,(1-'Assumptions (Battery)'!AQ32)*(Model!AR2476+Model!AR2477-AR2475-AR2638+AR2586)+Model!AR2638-AR2533+Model!AR2534,Model!AR2476+Model!AR2477-AR2475+AR2586-AR2533+Model!AR2534)</f>
        <v>-0.000004069584587</v>
      </c>
      <c r="AS2690" s="160">
        <f>IF(Model!AS2476+Model!AS2477-AS2475-AS2638+AS2586&gt;0,(1-'Assumptions (Battery)'!AR32)*(Model!AS2476+Model!AS2477-AS2475-AS2638+AS2586)+Model!AS2638-AS2533+Model!AS2534,Model!AS2476+Model!AS2477-AS2475+AS2586-AS2533+Model!AS2534)</f>
        <v>-0.000003635006085</v>
      </c>
      <c r="AT2690" s="160">
        <f>IF(Model!AT2476+Model!AT2477-AT2475-AT2638+AT2586&gt;0,(1-'Assumptions (Battery)'!AS32)*(Model!AT2476+Model!AT2477-AT2475-AT2638+AT2586)+Model!AT2638-AT2533+Model!AT2534,Model!AT2476+Model!AT2477-AT2475+AT2586-AT2533+Model!AT2534)</f>
        <v>-0.000003195388337</v>
      </c>
      <c r="AU2690" s="160">
        <f>IF(Model!AU2476+Model!AU2477-AU2475-AU2638+AU2586&gt;0,(1-'Assumptions (Battery)'!AT32)*(Model!AU2476+Model!AU2477-AU2475-AU2638+AU2586)+Model!AU2638-AU2533+Model!AU2534,Model!AU2476+Model!AU2477-AU2475+AU2586-AU2533+Model!AU2534)</f>
        <v>-0.000002738577909</v>
      </c>
      <c r="AV2690" s="160">
        <f>IF(Model!AV2476+Model!AV2477-AV2475-AV2638+AV2586&gt;0,(1-'Assumptions (Battery)'!AU32)*(Model!AV2476+Model!AV2477-AV2475-AV2638+AV2586)+Model!AV2638-AV2533+Model!AV2534,Model!AV2476+Model!AV2477-AV2475+AV2586-AV2533+Model!AV2534)</f>
        <v>-0.000002291523654</v>
      </c>
      <c r="AW2690" s="160">
        <f>IF(Model!AW2476+Model!AW2477-AW2475-AW2638+AW2586&gt;0,(1-'Assumptions (Battery)'!AV32)*(Model!AW2476+Model!AW2477-AW2475-AW2638+AW2586)+Model!AW2638-AW2533+Model!AW2534,Model!AW2476+Model!AW2477-AW2475+AW2586-AW2533+Model!AW2534)</f>
        <v>-0.000001840378359</v>
      </c>
      <c r="AX2690" s="160">
        <f>IF(Model!AX2476+Model!AX2477-AX2475-AX2638+AX2586&gt;0,(1-'Assumptions (Battery)'!AW32)*(Model!AX2476+Model!AX2477-AX2475-AX2638+AX2586)+Model!AX2638-AX2533+Model!AX2534,Model!AX2476+Model!AX2477-AX2475+AX2586-AX2533+Model!AX2534)</f>
        <v>-0.000001385267616</v>
      </c>
      <c r="AY2690" s="160">
        <f>IF(Model!AY2476+Model!AY2477-AY2475-AY2638+AY2586&gt;0,(1-'Assumptions (Battery)'!AX32)*(Model!AY2476+Model!AY2477-AY2475-AY2638+AY2586)+Model!AY2638-AY2533+Model!AY2534,Model!AY2476+Model!AY2477-AY2475+AY2586-AY2533+Model!AY2534)</f>
        <v>-0.000000926404728</v>
      </c>
      <c r="AZ2690" s="160">
        <f>IF(Model!AZ2476+Model!AZ2477-AZ2475-AZ2638+AZ2586&gt;0,(1-'Assumptions (Battery)'!AY32)*(Model!AZ2476+Model!AZ2477-AZ2475-AZ2638+AZ2586)+Model!AZ2638-AZ2533+Model!AZ2534,Model!AZ2476+Model!AZ2477-AZ2475+AZ2586-AZ2533+Model!AZ2534)</f>
        <v>-0.0000004645999012</v>
      </c>
      <c r="BA2690" s="160">
        <f>IF(Model!BA2476+Model!BA2477-BA2475-BA2638+BA2586&gt;0,(1-'Assumptions (Battery)'!AZ32)*(Model!BA2476+Model!BA2477-BA2475-BA2638+BA2586)+Model!BA2638-BA2533+Model!BA2534,Model!BA2476+Model!BA2477-BA2475+BA2586-BA2533+Model!BA2534)</f>
        <v>0</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0.000138</v>
      </c>
      <c r="T2692" s="362">
        <f>T2479*'Assumptions (Battery)'!$V$31/10^3</f>
        <v>0</v>
      </c>
      <c r="U2692" s="362">
        <f>U2479*'Assumptions (Battery)'!$V$31/10^3</f>
        <v>0</v>
      </c>
      <c r="V2692" s="362">
        <f>V2479*'Assumptions (Battery)'!$V$31/10^3</f>
        <v>0</v>
      </c>
      <c r="W2692" s="362">
        <f>W2479*'Assumptions (Battery)'!$V$31/10^3</f>
        <v>0</v>
      </c>
      <c r="X2692" s="362">
        <f>X2479*'Assumptions (Battery)'!$V$31/10^3</f>
        <v>0</v>
      </c>
      <c r="Y2692" s="362">
        <f>Y2479*'Assumptions (Battery)'!$V$31/10^3</f>
        <v>0</v>
      </c>
      <c r="Z2692" s="362">
        <f>Z2479*'Assumptions (Battery)'!$V$31/10^3</f>
        <v>0</v>
      </c>
      <c r="AA2692" s="362">
        <f>AA2479*'Assumptions (Battery)'!$V$31/10^3</f>
        <v>0</v>
      </c>
      <c r="AB2692" s="362">
        <f>AB2479*'Assumptions (Battery)'!$V$31/10^3</f>
        <v>0</v>
      </c>
      <c r="AC2692" s="362">
        <f>AC2479*'Assumptions (Battery)'!$V$31/10^3</f>
        <v>0</v>
      </c>
      <c r="AD2692" s="362">
        <f>AD2479*'Assumptions (Battery)'!$V$31/10^3</f>
        <v>0</v>
      </c>
      <c r="AE2692" s="362">
        <f>AE2479*'Assumptions (Battery)'!$V$31/10^3</f>
        <v>0</v>
      </c>
      <c r="AF2692" s="362">
        <f>AF2479*'Assumptions (Battery)'!$V$31/10^3</f>
        <v>0</v>
      </c>
      <c r="AG2692" s="362">
        <f>AG2479*'Assumptions (Battery)'!$V$31/10^3</f>
        <v>0</v>
      </c>
      <c r="AH2692" s="362">
        <f>AH2479*'Assumptions (Battery)'!$V$31/10^3</f>
        <v>0</v>
      </c>
      <c r="AI2692" s="362">
        <f>AI2479*'Assumptions (Battery)'!$V$31/10^3</f>
        <v>0</v>
      </c>
      <c r="AJ2692" s="362">
        <f>AJ2479*'Assumptions (Battery)'!$V$31/10^3</f>
        <v>0</v>
      </c>
      <c r="AK2692" s="362">
        <f>AK2479*'Assumptions (Battery)'!$V$31/10^3</f>
        <v>0</v>
      </c>
      <c r="AL2692" s="362">
        <f>AL2479*'Assumptions (Battery)'!$V$31/10^3</f>
        <v>0</v>
      </c>
      <c r="AM2692" s="362">
        <f>AM2479*'Assumptions (Battery)'!$V$31/10^3</f>
        <v>0</v>
      </c>
      <c r="AN2692" s="362">
        <f>AN2479*'Assumptions (Battery)'!$V$31/10^3</f>
        <v>0</v>
      </c>
      <c r="AO2692" s="362">
        <f>AO2479*'Assumptions (Battery)'!$V$31/10^3</f>
        <v>0</v>
      </c>
      <c r="AP2692" s="362">
        <f>AP2479*'Assumptions (Battery)'!$V$31/10^3</f>
        <v>0</v>
      </c>
      <c r="AQ2692" s="362">
        <f>AQ2479*'Assumptions (Battery)'!$V$31/10^3</f>
        <v>0</v>
      </c>
      <c r="AR2692" s="362">
        <f>AR2479*'Assumptions (Battery)'!$V$31/10^3</f>
        <v>0</v>
      </c>
      <c r="AS2692" s="362">
        <f>AS2479*'Assumptions (Battery)'!$V$31/10^3</f>
        <v>0</v>
      </c>
      <c r="AT2692" s="362">
        <f>AT2479*'Assumptions (Battery)'!$V$31/10^3</f>
        <v>0</v>
      </c>
      <c r="AU2692" s="362">
        <f>AU2479*'Assumptions (Battery)'!$V$31/10^3</f>
        <v>0</v>
      </c>
      <c r="AV2692" s="362">
        <f>AV2479*'Assumptions (Battery)'!$V$31/10^3</f>
        <v>0</v>
      </c>
      <c r="AW2692" s="362">
        <f>AW2479*'Assumptions (Battery)'!$V$31/10^3</f>
        <v>0</v>
      </c>
      <c r="AX2692" s="362">
        <f>AX2479*'Assumptions (Battery)'!$V$31/10^3</f>
        <v>0</v>
      </c>
      <c r="AY2692" s="362">
        <f>AY2479*'Assumptions (Battery)'!$V$31/10^3</f>
        <v>0</v>
      </c>
      <c r="AZ2692" s="362">
        <f>AZ2479*'Assumptions (Battery)'!$V$31/10^3</f>
        <v>0</v>
      </c>
      <c r="BA2692" s="362">
        <f>BA2479*'Assumptions (Battery)'!$V$31/10^3</f>
        <v>0</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0.1263369524</v>
      </c>
      <c r="D2695" s="366">
        <f>('Assumptions (T&amp;D)'!D57)*'Inflation GDP Population'!C$11/'Inflation GDP Population'!$S$11</f>
        <v>0.1243603586</v>
      </c>
      <c r="E2695" s="366">
        <f>('Assumptions (T&amp;D)'!E57)*'Inflation GDP Population'!D$11/'Inflation GDP Population'!$S$11</f>
        <v>0.1154308599</v>
      </c>
      <c r="F2695" s="366">
        <f>('Assumptions (T&amp;D)'!F57)*'Inflation GDP Population'!E$11/'Inflation GDP Population'!$S$11</f>
        <v>0.1170902138</v>
      </c>
      <c r="G2695" s="366">
        <f>('Assumptions (T&amp;D)'!G57)*'Inflation GDP Population'!F$11/'Inflation GDP Population'!$S$11</f>
        <v>0.1257772245</v>
      </c>
      <c r="H2695" s="366">
        <f>('Assumptions (T&amp;D)'!H57)*'Inflation GDP Population'!G$11/'Inflation GDP Population'!$S$11</f>
        <v>0.1352861951</v>
      </c>
      <c r="I2695" s="366">
        <f>('Assumptions (T&amp;D)'!I57)*'Inflation GDP Population'!H$11/'Inflation GDP Population'!$S$11</f>
        <v>0.1453806046</v>
      </c>
      <c r="J2695" s="366">
        <f>('Assumptions (T&amp;D)'!J57)*'Inflation GDP Population'!I$11/'Inflation GDP Population'!$S$11</f>
        <v>0.1728757452</v>
      </c>
      <c r="K2695" s="366">
        <f>('Assumptions (T&amp;D)'!K57)*'Inflation GDP Population'!J$11/'Inflation GDP Population'!$S$11</f>
        <v>0.2076117227</v>
      </c>
      <c r="L2695" s="366">
        <f>('Assumptions (T&amp;D)'!L57)*'Inflation GDP Population'!K$11/'Inflation GDP Population'!$S$11</f>
        <v>0.2054702569</v>
      </c>
      <c r="M2695" s="366">
        <f>('Assumptions (T&amp;D)'!M57)*'Inflation GDP Population'!L$11/'Inflation GDP Population'!$S$11</f>
        <v>0.2249821573</v>
      </c>
      <c r="N2695" s="366">
        <f>('Assumptions (T&amp;D)'!N57)*'Inflation GDP Population'!M$11/'Inflation GDP Population'!$S$11</f>
        <v>0.2701115529</v>
      </c>
      <c r="O2695" s="366">
        <f>('Assumptions (T&amp;D)'!O57)*'Inflation GDP Population'!N$11/'Inflation GDP Population'!$S$11</f>
        <v>0.2012767279</v>
      </c>
      <c r="P2695" s="366">
        <f>('Assumptions (T&amp;D)'!P57)*'Inflation GDP Population'!O$11/'Inflation GDP Population'!$S$11</f>
        <v>0.2173444405</v>
      </c>
      <c r="Q2695" s="366">
        <f>('Assumptions (T&amp;D)'!Q57)*'Inflation GDP Population'!P$11/'Inflation GDP Population'!$S$11</f>
        <v>0.29757441</v>
      </c>
      <c r="R2695" s="366">
        <f>('Assumptions (T&amp;D)'!R57)*'Inflation GDP Population'!Q$11/'Inflation GDP Population'!$S$11</f>
        <v>0.2139919126</v>
      </c>
      <c r="S2695" s="366">
        <f>('Assumptions (T&amp;D)'!S57)*'Inflation GDP Population'!R$11/'Inflation GDP Population'!$S$11</f>
        <v>0.29463204</v>
      </c>
      <c r="T2695" s="366">
        <f>('Assumptions (T&amp;D)'!T57)*'Inflation GDP Population'!S$11/'Inflation GDP Population'!$S$11</f>
        <v>0.2622797637</v>
      </c>
      <c r="U2695" s="366">
        <f>('Assumptions (T&amp;D)'!U57)*'Inflation GDP Population'!T$11/'Inflation GDP Population'!$S$11</f>
        <v>0.2508452036</v>
      </c>
      <c r="V2695" s="367">
        <f>('Assumptions (T&amp;D)'!V57)*'Inflation GDP Population'!U$16/'Inflation GDP Population'!$S$16</f>
        <v>0.2787062532</v>
      </c>
      <c r="W2695" s="367">
        <f>('Assumptions (T&amp;D)'!W57)*'Inflation GDP Population'!V$16/'Inflation GDP Population'!$S$16</f>
        <v>0.2844900841</v>
      </c>
      <c r="X2695" s="367">
        <f>('Assumptions (T&amp;D)'!X57)*'Inflation GDP Population'!W$16/'Inflation GDP Population'!$S$16</f>
        <v>0.2901081859</v>
      </c>
      <c r="Y2695" s="367">
        <f>('Assumptions (T&amp;D)'!Y57)*'Inflation GDP Population'!X$16/'Inflation GDP Population'!$S$16</f>
        <v>0.2994878235</v>
      </c>
      <c r="Z2695" s="367">
        <f>('Assumptions (T&amp;D)'!Z57)*'Inflation GDP Population'!Y$16/'Inflation GDP Population'!$S$16</f>
        <v>0.3091247816</v>
      </c>
      <c r="AA2695" s="367">
        <f>('Assumptions (T&amp;D)'!AA57)*'Inflation GDP Population'!Z$16/'Inflation GDP Population'!$S$16</f>
        <v>0.3190255656</v>
      </c>
      <c r="AB2695" s="367">
        <f>('Assumptions (T&amp;D)'!AB57)*'Inflation GDP Population'!AA$16/'Inflation GDP Population'!$S$16</f>
        <v>0.3291968371</v>
      </c>
      <c r="AC2695" s="367">
        <f>('Assumptions (T&amp;D)'!AC57)*'Inflation GDP Population'!AB$16/'Inflation GDP Population'!$S$16</f>
        <v>0.3396454182</v>
      </c>
      <c r="AD2695" s="367">
        <f>('Assumptions (T&amp;D)'!AD57)*'Inflation GDP Population'!AC$16/'Inflation GDP Population'!$S$16</f>
        <v>0.3503782949</v>
      </c>
      <c r="AE2695" s="367">
        <f>('Assumptions (T&amp;D)'!AE57)*'Inflation GDP Population'!AD$16/'Inflation GDP Population'!$S$16</f>
        <v>0.3614026209</v>
      </c>
      <c r="AF2695" s="367">
        <f>('Assumptions (T&amp;D)'!AF57)*'Inflation GDP Population'!AE$16/'Inflation GDP Population'!$S$16</f>
        <v>0.3727257218</v>
      </c>
      <c r="AG2695" s="367">
        <f>('Assumptions (T&amp;D)'!AG57)*'Inflation GDP Population'!AF$16/'Inflation GDP Population'!$S$16</f>
        <v>0.3843550985</v>
      </c>
      <c r="AH2695" s="367">
        <f>('Assumptions (T&amp;D)'!AH57)*'Inflation GDP Population'!AG$16/'Inflation GDP Population'!$S$16</f>
        <v>0.3962984319</v>
      </c>
      <c r="AI2695" s="367">
        <f>('Assumptions (T&amp;D)'!AI57)*'Inflation GDP Population'!AH$16/'Inflation GDP Population'!$S$16</f>
        <v>0.4085635868</v>
      </c>
      <c r="AJ2695" s="367">
        <f>('Assumptions (T&amp;D)'!AJ57)*'Inflation GDP Population'!AI$16/'Inflation GDP Population'!$S$16</f>
        <v>0.4211586162</v>
      </c>
      <c r="AK2695" s="367">
        <f>('Assumptions (T&amp;D)'!AK57)*'Inflation GDP Population'!AJ$16/'Inflation GDP Population'!$S$16</f>
        <v>0.4340917655</v>
      </c>
      <c r="AL2695" s="367">
        <f>('Assumptions (T&amp;D)'!AL57)*'Inflation GDP Population'!AK$16/'Inflation GDP Population'!$S$16</f>
        <v>0.4473714773</v>
      </c>
      <c r="AM2695" s="367">
        <f>('Assumptions (T&amp;D)'!AM57)*'Inflation GDP Population'!AL$16/'Inflation GDP Population'!$S$16</f>
        <v>0.4610063957</v>
      </c>
      <c r="AN2695" s="367">
        <f>('Assumptions (T&amp;D)'!AN57)*'Inflation GDP Population'!AM$16/'Inflation GDP Population'!$S$16</f>
        <v>0.4750053711</v>
      </c>
      <c r="AO2695" s="367">
        <f>('Assumptions (T&amp;D)'!AO57)*'Inflation GDP Population'!AN$16/'Inflation GDP Population'!$S$16</f>
        <v>0.4893774648</v>
      </c>
      <c r="AP2695" s="367">
        <f>('Assumptions (T&amp;D)'!AP57)*'Inflation GDP Population'!AO$16/'Inflation GDP Population'!$S$16</f>
        <v>0.5041319541</v>
      </c>
      <c r="AQ2695" s="367">
        <f>('Assumptions (T&amp;D)'!AQ57)*'Inflation GDP Population'!AP$16/'Inflation GDP Population'!$S$16</f>
        <v>0.5192783373</v>
      </c>
      <c r="AR2695" s="367">
        <f>('Assumptions (T&amp;D)'!AR57)*'Inflation GDP Population'!AQ$16/'Inflation GDP Population'!$S$16</f>
        <v>0.5348263387</v>
      </c>
      <c r="AS2695" s="367">
        <f>('Assumptions (T&amp;D)'!AS57)*'Inflation GDP Population'!AR$16/'Inflation GDP Population'!$S$16</f>
        <v>0.5507859135</v>
      </c>
      <c r="AT2695" s="367">
        <f>('Assumptions (T&amp;D)'!AT57)*'Inflation GDP Population'!AS$16/'Inflation GDP Population'!$S$16</f>
        <v>0.567167254</v>
      </c>
      <c r="AU2695" s="367">
        <f>('Assumptions (T&amp;D)'!AU57)*'Inflation GDP Population'!AT$16/'Inflation GDP Population'!$S$16</f>
        <v>0.5839807942</v>
      </c>
      <c r="AV2695" s="367">
        <f>('Assumptions (T&amp;D)'!AV57)*'Inflation GDP Population'!AU$16/'Inflation GDP Population'!$S$16</f>
        <v>0.6012372157</v>
      </c>
      <c r="AW2695" s="367">
        <f>('Assumptions (T&amp;D)'!AW57)*'Inflation GDP Population'!AV$16/'Inflation GDP Population'!$S$16</f>
        <v>0.6189474537</v>
      </c>
      <c r="AX2695" s="367">
        <f>('Assumptions (T&amp;D)'!AX57)*'Inflation GDP Population'!AW$16/'Inflation GDP Population'!$S$16</f>
        <v>0.6371227022</v>
      </c>
      <c r="AY2695" s="367">
        <f>('Assumptions (T&amp;D)'!AY57)*'Inflation GDP Population'!AX$16/'Inflation GDP Population'!$S$16</f>
        <v>0.6557744208</v>
      </c>
      <c r="AZ2695" s="367">
        <f>('Assumptions (T&amp;D)'!AZ57)*'Inflation GDP Population'!AY$16/'Inflation GDP Population'!$S$16</f>
        <v>0.6749143399</v>
      </c>
      <c r="BA2695" s="367">
        <f>('Assumptions (T&amp;D)'!BA57)*'Inflation GDP Population'!AZ$16/'Inflation GDP Population'!$S$16</f>
        <v>0.6945544676</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99.78323676</v>
      </c>
      <c r="D2696" s="369">
        <f>'Assumptions (T&amp;D)'!D63/('Assumptions (T&amp;D)'!D9)</f>
        <v>102.0910224</v>
      </c>
      <c r="E2696" s="369">
        <f>'Assumptions (T&amp;D)'!E63/('Assumptions (T&amp;D)'!E9)</f>
        <v>101.1515262</v>
      </c>
      <c r="F2696" s="369">
        <f>'Assumptions (T&amp;D)'!F63/('Assumptions (T&amp;D)'!F9)</f>
        <v>105.9393354</v>
      </c>
      <c r="G2696" s="369">
        <f>'Assumptions (T&amp;D)'!G63/('Assumptions (T&amp;D)'!G9)</f>
        <v>109.8381577</v>
      </c>
      <c r="H2696" s="369">
        <f>'Assumptions (T&amp;D)'!H63/('Assumptions (T&amp;D)'!H9)</f>
        <v>118.0332953</v>
      </c>
      <c r="I2696" s="369">
        <f>'Assumptions (T&amp;D)'!I63/('Assumptions (T&amp;D)'!I9)</f>
        <v>121.1688179</v>
      </c>
      <c r="J2696" s="369">
        <f>'Assumptions (T&amp;D)'!J63/('Assumptions (T&amp;D)'!J9)</f>
        <v>130.0234063</v>
      </c>
      <c r="K2696" s="369">
        <f>'Assumptions (T&amp;D)'!K63/('Assumptions (T&amp;D)'!K9)</f>
        <v>163.8009071</v>
      </c>
      <c r="L2696" s="369">
        <f>'Assumptions (T&amp;D)'!L63/('Assumptions (T&amp;D)'!L9)</f>
        <v>177.1920266</v>
      </c>
      <c r="M2696" s="369">
        <f>'Assumptions (T&amp;D)'!M63/('Assumptions (T&amp;D)'!M9)</f>
        <v>190.0103124</v>
      </c>
      <c r="N2696" s="369">
        <f>'Assumptions (T&amp;D)'!N63/('Assumptions (T&amp;D)'!N9)</f>
        <v>206.4971644</v>
      </c>
      <c r="O2696" s="369">
        <f>'Assumptions (T&amp;D)'!O63/('Assumptions (T&amp;D)'!O9)</f>
        <v>222.8105887</v>
      </c>
      <c r="P2696" s="369">
        <f>'Assumptions (T&amp;D)'!P63/('Assumptions (T&amp;D)'!P9)</f>
        <v>246.7280585</v>
      </c>
      <c r="Q2696" s="369">
        <f>'Assumptions (T&amp;D)'!Q63/('Assumptions (T&amp;D)'!Q9)</f>
        <v>272.1522661</v>
      </c>
      <c r="R2696" s="369">
        <f>'Assumptions (T&amp;D)'!R63/('Assumptions (T&amp;D)'!R9)</f>
        <v>208.1055968</v>
      </c>
      <c r="S2696" s="369">
        <f>'Assumptions (T&amp;D)'!S63/('Assumptions (T&amp;D)'!S9)</f>
        <v>338.6732736</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4.742996382</v>
      </c>
      <c r="D2697" s="371">
        <f>'Assumptions (T&amp;D)'!D65/('Assumptions (T&amp;D)'!D9)</f>
        <v>4.663582099</v>
      </c>
      <c r="E2697" s="371">
        <f>'Assumptions (T&amp;D)'!E65/('Assumptions (T&amp;D)'!E9)</f>
        <v>4.587376606</v>
      </c>
      <c r="F2697" s="371">
        <f>'Assumptions (T&amp;D)'!F65/('Assumptions (T&amp;D)'!F9)</f>
        <v>4.487892757</v>
      </c>
      <c r="G2697" s="371">
        <f>'Assumptions (T&amp;D)'!G65/('Assumptions (T&amp;D)'!G9)</f>
        <v>4.430859447</v>
      </c>
      <c r="H2697" s="371">
        <f>'Assumptions (T&amp;D)'!H65/('Assumptions (T&amp;D)'!H9)</f>
        <v>4.968170997</v>
      </c>
      <c r="I2697" s="371">
        <f>'Assumptions (T&amp;D)'!I65/('Assumptions (T&amp;D)'!I9)</f>
        <v>4.686000128</v>
      </c>
      <c r="J2697" s="371">
        <f>'Assumptions (T&amp;D)'!J65/('Assumptions (T&amp;D)'!J9)</f>
        <v>4.730464966</v>
      </c>
      <c r="K2697" s="371">
        <f>'Assumptions (T&amp;D)'!K65/('Assumptions (T&amp;D)'!K9)</f>
        <v>7.421907443</v>
      </c>
      <c r="L2697" s="371">
        <f>'Assumptions (T&amp;D)'!L65/('Assumptions (T&amp;D)'!L9)</f>
        <v>7.429290946</v>
      </c>
      <c r="M2697" s="371">
        <f>'Assumptions (T&amp;D)'!M65/('Assumptions (T&amp;D)'!M9)</f>
        <v>7.348354227</v>
      </c>
      <c r="N2697" s="371">
        <f>'Assumptions (T&amp;D)'!N65/('Assumptions (T&amp;D)'!N9)</f>
        <v>7.4287847</v>
      </c>
      <c r="O2697" s="371">
        <f>'Assumptions (T&amp;D)'!O65/('Assumptions (T&amp;D)'!O9)</f>
        <v>7.41326647</v>
      </c>
      <c r="P2697" s="371">
        <f>'Assumptions (T&amp;D)'!P65/('Assumptions (T&amp;D)'!P9)</f>
        <v>7.448894189</v>
      </c>
      <c r="Q2697" s="371">
        <f>'Assumptions (T&amp;D)'!Q65/('Assumptions (T&amp;D)'!Q9)</f>
        <v>7.344870813</v>
      </c>
      <c r="R2697" s="371">
        <f>'Assumptions (T&amp;D)'!R65/('Assumptions (T&amp;D)'!R9)</f>
        <v>1.903449152</v>
      </c>
      <c r="S2697" s="371">
        <f>'Assumptions (T&amp;D)'!S65/('Assumptions (T&amp;D)'!S9)</f>
        <v>7.499511518</v>
      </c>
      <c r="T2697" s="371">
        <f>'Assumptions (T&amp;D)'!T65/('Assumptions (T&amp;D)'!T9)</f>
        <v>6.56409133</v>
      </c>
      <c r="U2697" s="371">
        <f>'Assumptions (T&amp;D)'!U65/('Assumptions (T&amp;D)'!U9)</f>
        <v>6.56409133</v>
      </c>
      <c r="V2697" s="371">
        <f>'Assumptions (T&amp;D)'!V65/('Assumptions (T&amp;D)'!V9)</f>
        <v>6.56409133</v>
      </c>
      <c r="W2697" s="371">
        <f>'Assumptions (T&amp;D)'!W65/('Assumptions (T&amp;D)'!W9)</f>
        <v>6.56409133</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0.1985834507</v>
      </c>
      <c r="D2698" s="366">
        <f>'Assumptions (T&amp;D)'!D55*'Inflation GDP Population'!C$11/'Inflation GDP Population'!$S$11</f>
        <v>0.1994297351</v>
      </c>
      <c r="E2698" s="366">
        <f>'Assumptions (T&amp;D)'!E55*'Inflation GDP Population'!D$11/'Inflation GDP Population'!$S$11</f>
        <v>0.1854676444</v>
      </c>
      <c r="F2698" s="366">
        <f>'Assumptions (T&amp;D)'!F55*'Inflation GDP Population'!E$11/'Inflation GDP Population'!$S$11</f>
        <v>0.2952707898</v>
      </c>
      <c r="G2698" s="366">
        <f>'Assumptions (T&amp;D)'!G55*'Inflation GDP Population'!F$11/'Inflation GDP Population'!$S$11</f>
        <v>0.2274029185</v>
      </c>
      <c r="H2698" s="366">
        <f>'Assumptions (T&amp;D)'!H55*'Inflation GDP Population'!G$11/'Inflation GDP Population'!$S$11</f>
        <v>0.4102276541</v>
      </c>
      <c r="I2698" s="366">
        <f>'Assumptions (T&amp;D)'!I55*'Inflation GDP Population'!H$11/'Inflation GDP Population'!$S$11</f>
        <v>0.2344673419</v>
      </c>
      <c r="J2698" s="366">
        <f>'Assumptions (T&amp;D)'!J55*'Inflation GDP Population'!I$11/'Inflation GDP Population'!$S$11</f>
        <v>0.1029363047</v>
      </c>
      <c r="K2698" s="366">
        <f>'Assumptions (T&amp;D)'!K55*'Inflation GDP Population'!J$11/'Inflation GDP Population'!$S$11</f>
        <v>0.2852689868</v>
      </c>
      <c r="L2698" s="366">
        <f>'Assumptions (T&amp;D)'!L55*'Inflation GDP Population'!K$11/'Inflation GDP Population'!$S$11</f>
        <v>0.4022335998</v>
      </c>
      <c r="M2698" s="366">
        <f>'Assumptions (T&amp;D)'!M55*'Inflation GDP Population'!L$11/'Inflation GDP Population'!$S$11</f>
        <v>0.2109601856</v>
      </c>
      <c r="N2698" s="366">
        <f>'Assumptions (T&amp;D)'!N55*'Inflation GDP Population'!M$11/'Inflation GDP Population'!$S$11</f>
        <v>0.6665816218</v>
      </c>
      <c r="O2698" s="366">
        <f>'Assumptions (T&amp;D)'!O55*'Inflation GDP Population'!N$11/'Inflation GDP Population'!$S$11</f>
        <v>0.552314393</v>
      </c>
      <c r="P2698" s="366">
        <f>'Assumptions (T&amp;D)'!P55*'Inflation GDP Population'!O$11/'Inflation GDP Population'!$S$11</f>
        <v>0.5633071412</v>
      </c>
      <c r="Q2698" s="366">
        <f>'Assumptions (T&amp;D)'!Q55*'Inflation GDP Population'!P$11/'Inflation GDP Population'!$S$11</f>
        <v>0.5822319708</v>
      </c>
      <c r="R2698" s="366">
        <f>'Assumptions (T&amp;D)'!R55*'Inflation GDP Population'!Q$11/'Inflation GDP Population'!$S$11</f>
        <v>0.4009416098</v>
      </c>
      <c r="S2698" s="366">
        <f>'Assumptions (T&amp;D)'!S55*'Inflation GDP Population'!R$11/'Inflation GDP Population'!$S$11</f>
        <v>1.148590052</v>
      </c>
      <c r="T2698" s="366">
        <f>'Assumptions (T&amp;D)'!T55*'Inflation GDP Population'!S$11/'Inflation GDP Population'!$S$11</f>
        <v>0.7016243335</v>
      </c>
      <c r="U2698" s="366">
        <f>'Assumptions (T&amp;D)'!U55*'Inflation GDP Population'!T$11/'Inflation GDP Population'!$S$11</f>
        <v>0.7104867916</v>
      </c>
      <c r="V2698" s="367">
        <f>'Assumptions (T&amp;D)'!V55*'Inflation GDP Population'!U$16/'Inflation GDP Population'!$S$16</f>
        <v>0.7364243984</v>
      </c>
      <c r="W2698" s="367">
        <f>'Assumptions (T&amp;D)'!W55*'Inflation GDP Population'!V$16/'Inflation GDP Population'!$S$16</f>
        <v>0.7509672856</v>
      </c>
      <c r="X2698" s="367">
        <f>'Assumptions (T&amp;D)'!X55*'Inflation GDP Population'!W$16/'Inflation GDP Population'!$S$16</f>
        <v>1.140281234</v>
      </c>
      <c r="Y2698" s="367">
        <f>'Assumptions (T&amp;D)'!Y55*'Inflation GDP Population'!X$16/'Inflation GDP Population'!$S$16</f>
        <v>1.173569712</v>
      </c>
      <c r="Z2698" s="367">
        <f>'Assumptions (T&amp;D)'!Z55*'Inflation GDP Population'!Y$16/'Inflation GDP Population'!$S$16</f>
        <v>1.20772826</v>
      </c>
      <c r="AA2698" s="367">
        <f>'Assumptions (T&amp;D)'!AA55*'Inflation GDP Population'!Z$16/'Inflation GDP Population'!$S$16</f>
        <v>1.242778261</v>
      </c>
      <c r="AB2698" s="367">
        <f>'Assumptions (T&amp;D)'!AB55*'Inflation GDP Population'!AA$16/'Inflation GDP Population'!$S$16</f>
        <v>1.278741602</v>
      </c>
      <c r="AC2698" s="367">
        <f>'Assumptions (T&amp;D)'!AC55*'Inflation GDP Population'!AB$16/'Inflation GDP Population'!$S$16</f>
        <v>1.315640687</v>
      </c>
      <c r="AD2698" s="367">
        <f>'Assumptions (T&amp;D)'!AD55*'Inflation GDP Population'!AC$16/'Inflation GDP Population'!$S$16</f>
        <v>1.353498449</v>
      </c>
      <c r="AE2698" s="367">
        <f>'Assumptions (T&amp;D)'!AE55*'Inflation GDP Population'!AD$16/'Inflation GDP Population'!$S$16</f>
        <v>1.392338363</v>
      </c>
      <c r="AF2698" s="367">
        <f>'Assumptions (T&amp;D)'!AF55*'Inflation GDP Population'!AE$16/'Inflation GDP Population'!$S$16</f>
        <v>1.432184456</v>
      </c>
      <c r="AG2698" s="367">
        <f>'Assumptions (T&amp;D)'!AG55*'Inflation GDP Population'!AF$16/'Inflation GDP Population'!$S$16</f>
        <v>1.47306132</v>
      </c>
      <c r="AH2698" s="367">
        <f>'Assumptions (T&amp;D)'!AH55*'Inflation GDP Population'!AG$16/'Inflation GDP Population'!$S$16</f>
        <v>1.514994127</v>
      </c>
      <c r="AI2698" s="367">
        <f>'Assumptions (T&amp;D)'!AI55*'Inflation GDP Population'!AH$16/'Inflation GDP Population'!$S$16</f>
        <v>1.558008643</v>
      </c>
      <c r="AJ2698" s="367">
        <f>'Assumptions (T&amp;D)'!AJ55*'Inflation GDP Population'!AI$16/'Inflation GDP Population'!$S$16</f>
        <v>1.602131236</v>
      </c>
      <c r="AK2698" s="367">
        <f>'Assumptions (T&amp;D)'!AK55*'Inflation GDP Population'!AJ$16/'Inflation GDP Population'!$S$16</f>
        <v>1.647388896</v>
      </c>
      <c r="AL2698" s="367">
        <f>'Assumptions (T&amp;D)'!AL55*'Inflation GDP Population'!AK$16/'Inflation GDP Population'!$S$16</f>
        <v>1.693809248</v>
      </c>
      <c r="AM2698" s="367">
        <f>'Assumptions (T&amp;D)'!AM55*'Inflation GDP Population'!AL$16/'Inflation GDP Population'!$S$16</f>
        <v>1.741420563</v>
      </c>
      <c r="AN2698" s="367">
        <f>'Assumptions (T&amp;D)'!AN55*'Inflation GDP Population'!AM$16/'Inflation GDP Population'!$S$16</f>
        <v>1.790251775</v>
      </c>
      <c r="AO2698" s="367">
        <f>'Assumptions (T&amp;D)'!AO55*'Inflation GDP Population'!AN$16/'Inflation GDP Population'!$S$16</f>
        <v>1.840332499</v>
      </c>
      <c r="AP2698" s="367">
        <f>'Assumptions (T&amp;D)'!AP55*'Inflation GDP Population'!AO$16/'Inflation GDP Population'!$S$16</f>
        <v>1.891693042</v>
      </c>
      <c r="AQ2698" s="367">
        <f>'Assumptions (T&amp;D)'!AQ55*'Inflation GDP Population'!AP$16/'Inflation GDP Population'!$S$16</f>
        <v>1.94436442</v>
      </c>
      <c r="AR2698" s="367">
        <f>'Assumptions (T&amp;D)'!AR55*'Inflation GDP Population'!AQ$16/'Inflation GDP Population'!$S$16</f>
        <v>1.998378377</v>
      </c>
      <c r="AS2698" s="367">
        <f>'Assumptions (T&amp;D)'!AS55*'Inflation GDP Population'!AR$16/'Inflation GDP Population'!$S$16</f>
        <v>2.053767399</v>
      </c>
      <c r="AT2698" s="367">
        <f>'Assumptions (T&amp;D)'!AT55*'Inflation GDP Population'!AS$16/'Inflation GDP Population'!$S$16</f>
        <v>2.110564729</v>
      </c>
      <c r="AU2698" s="367">
        <f>'Assumptions (T&amp;D)'!AU55*'Inflation GDP Population'!AT$16/'Inflation GDP Population'!$S$16</f>
        <v>2.168804391</v>
      </c>
      <c r="AV2698" s="367">
        <f>'Assumptions (T&amp;D)'!AV55*'Inflation GDP Population'!AU$16/'Inflation GDP Population'!$S$16</f>
        <v>2.2285212</v>
      </c>
      <c r="AW2698" s="367">
        <f>'Assumptions (T&amp;D)'!AW55*'Inflation GDP Population'!AV$16/'Inflation GDP Population'!$S$16</f>
        <v>2.289750785</v>
      </c>
      <c r="AX2698" s="367">
        <f>'Assumptions (T&amp;D)'!AX55*'Inflation GDP Population'!AW$16/'Inflation GDP Population'!$S$16</f>
        <v>2.352529606</v>
      </c>
      <c r="AY2698" s="367">
        <f>'Assumptions (T&amp;D)'!AY55*'Inflation GDP Population'!AX$16/'Inflation GDP Population'!$S$16</f>
        <v>2.416894974</v>
      </c>
      <c r="AZ2698" s="367">
        <f>'Assumptions (T&amp;D)'!AZ55*'Inflation GDP Population'!AY$16/'Inflation GDP Population'!$S$16</f>
        <v>3.093852179</v>
      </c>
      <c r="BA2698" s="367">
        <f>'Assumptions (T&amp;D)'!BA55*'Inflation GDP Population'!AZ$16/'Inflation GDP Population'!$S$16</f>
        <v>3.15494948</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0.07943338028</v>
      </c>
      <c r="D2699" s="371">
        <f>D2698*'Assumptions (T&amp;D)'!$C$18</f>
        <v>0.07977189403</v>
      </c>
      <c r="E2699" s="371">
        <f>E2698*'Assumptions (T&amp;D)'!$C$18</f>
        <v>0.07418705776</v>
      </c>
      <c r="F2699" s="371">
        <f>F2698*'Assumptions (T&amp;D)'!$C$18</f>
        <v>0.1181083159</v>
      </c>
      <c r="G2699" s="371">
        <f>G2698*'Assumptions (T&amp;D)'!$C$18</f>
        <v>0.09096116739</v>
      </c>
      <c r="H2699" s="371">
        <f>H2698*'Assumptions (T&amp;D)'!$C$18</f>
        <v>0.1640910617</v>
      </c>
      <c r="I2699" s="371">
        <f>I2698*'Assumptions (T&amp;D)'!$C$18</f>
        <v>0.09378693676</v>
      </c>
      <c r="J2699" s="371">
        <f>J2698*'Assumptions (T&amp;D)'!$C$18</f>
        <v>0.04117452186</v>
      </c>
      <c r="K2699" s="371">
        <f>K2698*'Assumptions (T&amp;D)'!$C$18</f>
        <v>0.1141075947</v>
      </c>
      <c r="L2699" s="371">
        <f>L2698*'Assumptions (T&amp;D)'!$C$18</f>
        <v>0.1608934399</v>
      </c>
      <c r="M2699" s="371">
        <f>M2698*'Assumptions (T&amp;D)'!$C$18</f>
        <v>0.08438407425</v>
      </c>
      <c r="N2699" s="371">
        <f>N2698*'Assumptions (T&amp;D)'!$C$18</f>
        <v>0.2666326487</v>
      </c>
      <c r="O2699" s="371">
        <f>O2698*'Assumptions (T&amp;D)'!$C$18</f>
        <v>0.2209257572</v>
      </c>
      <c r="P2699" s="371">
        <f>P2698*'Assumptions (T&amp;D)'!$C$18</f>
        <v>0.2253228565</v>
      </c>
      <c r="Q2699" s="371">
        <f>Q2698*'Assumptions (T&amp;D)'!$C$18</f>
        <v>0.2328927883</v>
      </c>
      <c r="R2699" s="371">
        <f>R2698*'Assumptions (T&amp;D)'!$C$18</f>
        <v>0.1603766439</v>
      </c>
      <c r="S2699" s="371">
        <f>S2698*'Assumptions (T&amp;D)'!$C$18</f>
        <v>0.459436021</v>
      </c>
      <c r="T2699" s="371">
        <f>T2698*'Assumptions (T&amp;D)'!$C$18</f>
        <v>0.2806497334</v>
      </c>
      <c r="U2699" s="371">
        <f>U2698*'Assumptions (T&amp;D)'!$C$18</f>
        <v>0.2841947166</v>
      </c>
      <c r="V2699" s="371">
        <f>V2698*'Assumptions (T&amp;D)'!$C$18</f>
        <v>0.2945697594</v>
      </c>
      <c r="W2699" s="371">
        <f>W2698*'Assumptions (T&amp;D)'!$C$18</f>
        <v>0.3003869142</v>
      </c>
      <c r="X2699" s="371">
        <f>X2698*'Assumptions (T&amp;D)'!$C$18</f>
        <v>0.4561124936</v>
      </c>
      <c r="Y2699" s="371">
        <f>Y2698*'Assumptions (T&amp;D)'!$C$18</f>
        <v>0.4694278847</v>
      </c>
      <c r="Z2699" s="371">
        <f>Z2698*'Assumptions (T&amp;D)'!$C$18</f>
        <v>0.483091304</v>
      </c>
      <c r="AA2699" s="371">
        <f>AA2698*'Assumptions (T&amp;D)'!$C$18</f>
        <v>0.4971113043</v>
      </c>
      <c r="AB2699" s="371">
        <f>AB2698*'Assumptions (T&amp;D)'!$C$18</f>
        <v>0.5114966406</v>
      </c>
      <c r="AC2699" s="371">
        <f>AC2698*'Assumptions (T&amp;D)'!$C$18</f>
        <v>0.5262562747</v>
      </c>
      <c r="AD2699" s="371">
        <f>AD2698*'Assumptions (T&amp;D)'!$C$18</f>
        <v>0.5413993798</v>
      </c>
      <c r="AE2699" s="371">
        <f>AE2698*'Assumptions (T&amp;D)'!$C$18</f>
        <v>0.5569353454</v>
      </c>
      <c r="AF2699" s="371">
        <f>AF2698*'Assumptions (T&amp;D)'!$C$18</f>
        <v>0.5728737824</v>
      </c>
      <c r="AG2699" s="371">
        <f>AG2698*'Assumptions (T&amp;D)'!$C$18</f>
        <v>0.5892245279</v>
      </c>
      <c r="AH2699" s="371">
        <f>AH2698*'Assumptions (T&amp;D)'!$C$18</f>
        <v>0.605997651</v>
      </c>
      <c r="AI2699" s="371">
        <f>AI2698*'Assumptions (T&amp;D)'!$C$18</f>
        <v>0.6232034571</v>
      </c>
      <c r="AJ2699" s="371">
        <f>AJ2698*'Assumptions (T&amp;D)'!$C$18</f>
        <v>0.6408524943</v>
      </c>
      <c r="AK2699" s="371">
        <f>AK2698*'Assumptions (T&amp;D)'!$C$18</f>
        <v>0.6589555586</v>
      </c>
      <c r="AL2699" s="371">
        <f>AL2698*'Assumptions (T&amp;D)'!$C$18</f>
        <v>0.6775236992</v>
      </c>
      <c r="AM2699" s="371">
        <f>AM2698*'Assumptions (T&amp;D)'!$C$18</f>
        <v>0.696568225</v>
      </c>
      <c r="AN2699" s="371">
        <f>AN2698*'Assumptions (T&amp;D)'!$C$18</f>
        <v>0.71610071</v>
      </c>
      <c r="AO2699" s="371">
        <f>AO2698*'Assumptions (T&amp;D)'!$C$18</f>
        <v>0.7361329996</v>
      </c>
      <c r="AP2699" s="371">
        <f>AP2698*'Assumptions (T&amp;D)'!$C$18</f>
        <v>0.7566772166</v>
      </c>
      <c r="AQ2699" s="371">
        <f>AQ2698*'Assumptions (T&amp;D)'!$C$18</f>
        <v>0.777745768</v>
      </c>
      <c r="AR2699" s="371">
        <f>AR2698*'Assumptions (T&amp;D)'!$C$18</f>
        <v>0.7993513509</v>
      </c>
      <c r="AS2699" s="371">
        <f>AS2698*'Assumptions (T&amp;D)'!$C$18</f>
        <v>0.8215069594</v>
      </c>
      <c r="AT2699" s="371">
        <f>AT2698*'Assumptions (T&amp;D)'!$C$18</f>
        <v>0.8442258917</v>
      </c>
      <c r="AU2699" s="371">
        <f>AU2698*'Assumptions (T&amp;D)'!$C$18</f>
        <v>0.8675217564</v>
      </c>
      <c r="AV2699" s="371">
        <f>AV2698*'Assumptions (T&amp;D)'!$C$18</f>
        <v>0.89140848</v>
      </c>
      <c r="AW2699" s="371">
        <f>AW2698*'Assumptions (T&amp;D)'!$C$18</f>
        <v>0.915900314</v>
      </c>
      <c r="AX2699" s="371">
        <f>AX2698*'Assumptions (T&amp;D)'!$C$18</f>
        <v>0.9410118425</v>
      </c>
      <c r="AY2699" s="371">
        <f>AY2698*'Assumptions (T&amp;D)'!$C$18</f>
        <v>0.9667579896</v>
      </c>
      <c r="AZ2699" s="371">
        <f>AZ2698*'Assumptions (T&amp;D)'!$C$18</f>
        <v>1.237540872</v>
      </c>
      <c r="BA2699" s="371">
        <f>BA2698*'Assumptions (T&amp;D)'!$C$18</f>
        <v>1.261979792</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0.1191500704</v>
      </c>
      <c r="D2700" s="371">
        <f>D2698*'Assumptions (T&amp;D)'!$C$19</f>
        <v>0.119657841</v>
      </c>
      <c r="E2700" s="371">
        <f>E2698*'Assumptions (T&amp;D)'!$C$19</f>
        <v>0.1112805866</v>
      </c>
      <c r="F2700" s="371">
        <f>F2698*'Assumptions (T&amp;D)'!$C$19</f>
        <v>0.1771624739</v>
      </c>
      <c r="G2700" s="371">
        <f>G2698*'Assumptions (T&amp;D)'!$C$19</f>
        <v>0.1364417511</v>
      </c>
      <c r="H2700" s="371">
        <f>H2698*'Assumptions (T&amp;D)'!$C$19</f>
        <v>0.2461365925</v>
      </c>
      <c r="I2700" s="371">
        <f>I2698*'Assumptions (T&amp;D)'!$C$19</f>
        <v>0.1406804051</v>
      </c>
      <c r="J2700" s="371">
        <f>J2698*'Assumptions (T&amp;D)'!$C$19</f>
        <v>0.06176178279</v>
      </c>
      <c r="K2700" s="371">
        <f>K2698*'Assumptions (T&amp;D)'!$C$19</f>
        <v>0.1711613921</v>
      </c>
      <c r="L2700" s="371">
        <f>L2698*'Assumptions (T&amp;D)'!$C$19</f>
        <v>0.2413401599</v>
      </c>
      <c r="M2700" s="371">
        <f>M2698*'Assumptions (T&amp;D)'!$C$19</f>
        <v>0.1265761114</v>
      </c>
      <c r="N2700" s="371">
        <f>N2698*'Assumptions (T&amp;D)'!$C$19</f>
        <v>0.3999489731</v>
      </c>
      <c r="O2700" s="371">
        <f>O2698*'Assumptions (T&amp;D)'!$C$19</f>
        <v>0.3313886358</v>
      </c>
      <c r="P2700" s="371">
        <f>P2698*'Assumptions (T&amp;D)'!$C$19</f>
        <v>0.3379842847</v>
      </c>
      <c r="Q2700" s="371">
        <f>Q2698*'Assumptions (T&amp;D)'!$C$19</f>
        <v>0.3493391825</v>
      </c>
      <c r="R2700" s="371">
        <f>R2698*'Assumptions (T&amp;D)'!$C$19</f>
        <v>0.2405649659</v>
      </c>
      <c r="S2700" s="371">
        <f>S2698*'Assumptions (T&amp;D)'!$C$19</f>
        <v>0.6891540314</v>
      </c>
      <c r="T2700" s="371">
        <f>T2698*'Assumptions (T&amp;D)'!$C$19</f>
        <v>0.4209746001</v>
      </c>
      <c r="U2700" s="371">
        <f>U2698*'Assumptions (T&amp;D)'!$C$19</f>
        <v>0.4262920749</v>
      </c>
      <c r="V2700" s="371">
        <f>V2698*'Assumptions (T&amp;D)'!$C$19</f>
        <v>0.441854639</v>
      </c>
      <c r="W2700" s="371">
        <f>W2698*'Assumptions (T&amp;D)'!$C$19</f>
        <v>0.4505803713</v>
      </c>
      <c r="X2700" s="371">
        <f>X2698*'Assumptions (T&amp;D)'!$C$19</f>
        <v>0.6841687403</v>
      </c>
      <c r="Y2700" s="371">
        <f>Y2698*'Assumptions (T&amp;D)'!$C$19</f>
        <v>0.7041418271</v>
      </c>
      <c r="Z2700" s="371">
        <f>Z2698*'Assumptions (T&amp;D)'!$C$19</f>
        <v>0.724636956</v>
      </c>
      <c r="AA2700" s="371">
        <f>AA2698*'Assumptions (T&amp;D)'!$C$19</f>
        <v>0.7456669565</v>
      </c>
      <c r="AB2700" s="371">
        <f>AB2698*'Assumptions (T&amp;D)'!$C$19</f>
        <v>0.767244961</v>
      </c>
      <c r="AC2700" s="371">
        <f>AC2698*'Assumptions (T&amp;D)'!$C$19</f>
        <v>0.7893844121</v>
      </c>
      <c r="AD2700" s="371">
        <f>AD2698*'Assumptions (T&amp;D)'!$C$19</f>
        <v>0.8120990697</v>
      </c>
      <c r="AE2700" s="371">
        <f>AE2698*'Assumptions (T&amp;D)'!$C$19</f>
        <v>0.8354030181</v>
      </c>
      <c r="AF2700" s="371">
        <f>AF2698*'Assumptions (T&amp;D)'!$C$19</f>
        <v>0.8593106735</v>
      </c>
      <c r="AG2700" s="371">
        <f>AG2698*'Assumptions (T&amp;D)'!$C$19</f>
        <v>0.8838367919</v>
      </c>
      <c r="AH2700" s="371">
        <f>AH2698*'Assumptions (T&amp;D)'!$C$19</f>
        <v>0.9089964764</v>
      </c>
      <c r="AI2700" s="371">
        <f>AI2698*'Assumptions (T&amp;D)'!$C$19</f>
        <v>0.9348051856</v>
      </c>
      <c r="AJ2700" s="371">
        <f>AJ2698*'Assumptions (T&amp;D)'!$C$19</f>
        <v>0.9612787415</v>
      </c>
      <c r="AK2700" s="371">
        <f>AK2698*'Assumptions (T&amp;D)'!$C$19</f>
        <v>0.9884333379</v>
      </c>
      <c r="AL2700" s="371">
        <f>AL2698*'Assumptions (T&amp;D)'!$C$19</f>
        <v>1.016285549</v>
      </c>
      <c r="AM2700" s="371">
        <f>AM2698*'Assumptions (T&amp;D)'!$C$19</f>
        <v>1.044852338</v>
      </c>
      <c r="AN2700" s="371">
        <f>AN2698*'Assumptions (T&amp;D)'!$C$19</f>
        <v>1.074151065</v>
      </c>
      <c r="AO2700" s="371">
        <f>AO2698*'Assumptions (T&amp;D)'!$C$19</f>
        <v>1.104199499</v>
      </c>
      <c r="AP2700" s="371">
        <f>AP2698*'Assumptions (T&amp;D)'!$C$19</f>
        <v>1.135015825</v>
      </c>
      <c r="AQ2700" s="371">
        <f>AQ2698*'Assumptions (T&amp;D)'!$C$19</f>
        <v>1.166618652</v>
      </c>
      <c r="AR2700" s="371">
        <f>AR2698*'Assumptions (T&amp;D)'!$C$19</f>
        <v>1.199027026</v>
      </c>
      <c r="AS2700" s="371">
        <f>AS2698*'Assumptions (T&amp;D)'!$C$19</f>
        <v>1.232260439</v>
      </c>
      <c r="AT2700" s="371">
        <f>AT2698*'Assumptions (T&amp;D)'!$C$19</f>
        <v>1.266338838</v>
      </c>
      <c r="AU2700" s="371">
        <f>AU2698*'Assumptions (T&amp;D)'!$C$19</f>
        <v>1.301282635</v>
      </c>
      <c r="AV2700" s="371">
        <f>AV2698*'Assumptions (T&amp;D)'!$C$19</f>
        <v>1.33711272</v>
      </c>
      <c r="AW2700" s="371">
        <f>AW2698*'Assumptions (T&amp;D)'!$C$19</f>
        <v>1.373850471</v>
      </c>
      <c r="AX2700" s="371">
        <f>AX2698*'Assumptions (T&amp;D)'!$C$19</f>
        <v>1.411517764</v>
      </c>
      <c r="AY2700" s="371">
        <f>AY2698*'Assumptions (T&amp;D)'!$C$19</f>
        <v>1.450136984</v>
      </c>
      <c r="AZ2700" s="371">
        <f>AZ2698*'Assumptions (T&amp;D)'!$C$19</f>
        <v>1.856311307</v>
      </c>
      <c r="BA2700" s="371">
        <f>BA2698*'Assumptions (T&amp;D)'!$C$19</f>
        <v>1.892969688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-0.003750934327</v>
      </c>
      <c r="D2701" s="372">
        <f t="array" ref="D2701">SUM(IF(ISERROR(D2702:D2752),"",D2702:D2752))</f>
        <v>-0.007696023038</v>
      </c>
      <c r="E2701" s="372">
        <f t="array" ref="E2701">SUM(IF(ISERROR(E2702:E2752),"",E2702:E2752))</f>
        <v>-0.01156478116</v>
      </c>
      <c r="F2701" s="372">
        <f t="array" ref="F2701">SUM(IF(ISERROR(F2702:F2752),"",F2702:F2752))</f>
        <v>-0.01769131692</v>
      </c>
      <c r="G2701" s="372">
        <f t="array" ref="G2701">SUM(IF(ISERROR(G2702:G2752),"",G2702:G2752))</f>
        <v>-0.02282694399</v>
      </c>
      <c r="H2701" s="372">
        <f t="array" ref="H2701">SUM(IF(ISERROR(H2702:H2752),"",H2702:H2752))</f>
        <v>-0.03165978991</v>
      </c>
      <c r="I2701" s="372">
        <f t="array" ref="I2701">SUM(IF(ISERROR(I2702:I2752),"",I2702:I2752))</f>
        <v>-0.03759235547</v>
      </c>
      <c r="J2701" s="372">
        <f t="array" ref="J2701">SUM(IF(ISERROR(J2702:J2752),"",J2702:J2752))</f>
        <v>-0.04132229999</v>
      </c>
      <c r="K2701" s="372">
        <f t="array" ref="K2701">SUM(IF(ISERROR(K2702:K2752),"",K2702:K2752))</f>
        <v>-0.04867339931</v>
      </c>
      <c r="L2701" s="372">
        <f t="array" ref="L2701">SUM(IF(ISERROR(L2702:L2752),"",L2702:L2752))</f>
        <v>-0.05858295653</v>
      </c>
      <c r="M2701" s="372">
        <f t="array" ref="M2701">SUM(IF(ISERROR(M2702:M2752),"",M2702:M2752))</f>
        <v>-0.06535035867</v>
      </c>
      <c r="N2701" s="372">
        <f t="array" ref="N2701">SUM(IF(ISERROR(N2702:N2752),"",N2702:N2752))</f>
        <v>-0.08104519685</v>
      </c>
      <c r="O2701" s="372">
        <f t="array" ref="O2701">SUM(IF(ISERROR(O2702:O2752),"",O2702:O2752))</f>
        <v>-0.09532720858</v>
      </c>
      <c r="P2701" s="372">
        <f t="array" ref="P2701">SUM(IF(ISERROR(P2702:P2752),"",P2702:P2752))</f>
        <v>-0.1104952519</v>
      </c>
      <c r="Q2701" s="372">
        <f t="array" ref="Q2701">SUM(IF(ISERROR(Q2702:Q2752),"",Q2702:Q2752))</f>
        <v>-0.126741238</v>
      </c>
      <c r="R2701" s="372">
        <f t="array" ref="R2701">SUM(IF(ISERROR(R2702:R2752),"",R2702:R2752))</f>
        <v>-0.132810594</v>
      </c>
      <c r="S2701" s="372">
        <f t="array" ref="S2701">SUM(IF(ISERROR(S2702:S2752),"",S2702:S2752))</f>
        <v>-0.153258103</v>
      </c>
      <c r="T2701" s="372">
        <f t="array" ref="T2701">SUM(IF(ISERROR(T2702:T2752),"",T2702:T2752))</f>
        <v>-0.1667633794</v>
      </c>
      <c r="U2701" s="372">
        <f t="array" ref="U2701">SUM(IF(ISERROR(U2702:U2752),"",U2702:U2752))</f>
        <v>-0.1769172832</v>
      </c>
      <c r="V2701" s="372">
        <f t="array" ref="V2701">SUM(IF(ISERROR(V2702:V2752),"",V2702:V2752))</f>
        <v>-0.1906148274</v>
      </c>
      <c r="W2701" s="372">
        <f t="array" ref="W2701">SUM(IF(ISERROR(W2702:W2752),"",W2702:W2752))</f>
        <v>-0.198310751</v>
      </c>
      <c r="X2701" s="372">
        <f t="array" ref="X2701">SUM(IF(ISERROR(X2702:X2752),"",X2702:X2752))</f>
        <v>-0.220385056</v>
      </c>
      <c r="Y2701" s="372">
        <f t="array" ref="Y2701">SUM(IF(ISERROR(Y2702:Y2752),"",Y2702:Y2752))</f>
        <v>-0.249120166</v>
      </c>
      <c r="Z2701" s="372">
        <f t="array" ref="Z2701">SUM(IF(ISERROR(Z2702:Z2752),"",Z2702:Z2752))</f>
        <v>-0.2729570924</v>
      </c>
      <c r="AA2701" s="372">
        <f t="array" ref="AA2701">SUM(IF(ISERROR(AA2702:AA2752),"",AA2702:AA2752))</f>
        <v>-0.2941567049</v>
      </c>
      <c r="AB2701" s="372">
        <f t="array" ref="AB2701">SUM(IF(ISERROR(AB2702:AB2752),"",AB2702:AB2752))</f>
        <v>-0.3242896448</v>
      </c>
      <c r="AC2701" s="372">
        <f t="array" ref="AC2701">SUM(IF(ISERROR(AC2702:AC2752),"",AC2702:AC2752))</f>
        <v>-0.3392880742</v>
      </c>
      <c r="AD2701" s="372">
        <f t="array" ref="AD2701">SUM(IF(ISERROR(AD2702:AD2752),"",AD2702:AD2752))</f>
        <v>-0.3600434123</v>
      </c>
      <c r="AE2701" s="372">
        <f t="array" ref="AE2701">SUM(IF(ISERROR(AE2702:AE2752),"",AE2702:AE2752))</f>
        <v>-0.3821017566</v>
      </c>
      <c r="AF2701" s="372">
        <f t="array" ref="AF2701">SUM(IF(ISERROR(AF2702:AF2752),"",AF2702:AF2752))</f>
        <v>-0.4052434708</v>
      </c>
      <c r="AG2701" s="372">
        <f t="array" ref="AG2701">SUM(IF(ISERROR(AG2702:AG2752),"",AG2702:AG2752))</f>
        <v>-0.4371253287</v>
      </c>
      <c r="AH2701" s="372">
        <f t="array" ref="AH2701">SUM(IF(ISERROR(AH2702:AH2752),"",AH2702:AH2752))</f>
        <v>-0.4429863772</v>
      </c>
      <c r="AI2701" s="372">
        <f t="array" ref="AI2701">SUM(IF(ISERROR(AI2702:AI2752),"",AI2702:AI2752))</f>
        <v>-0.4668731432</v>
      </c>
      <c r="AJ2701" s="372">
        <f t="array" ref="AJ2701">SUM(IF(ISERROR(AJ2702:AJ2752),"",AJ2702:AJ2752))</f>
        <v>-0.4923921533</v>
      </c>
      <c r="AK2701" s="372">
        <f t="array" ref="AK2701">SUM(IF(ISERROR(AK2702:AK2752),"",AK2702:AK2752))</f>
        <v>-0.5189954279</v>
      </c>
      <c r="AL2701" s="372">
        <f t="array" ref="AL2701">SUM(IF(ISERROR(AL2702:AL2752),"",AL2702:AL2752))</f>
        <v>-0.5471881591</v>
      </c>
      <c r="AM2701" s="372">
        <f t="array" ref="AM2701">SUM(IF(ISERROR(AM2702:AM2752),"",AM2702:AM2752))</f>
        <v>-0.5628688456</v>
      </c>
      <c r="AN2701" s="372">
        <f t="array" ref="AN2701">SUM(IF(ISERROR(AN2702:AN2752),"",AN2702:AN2752))</f>
        <v>-0.5789554619</v>
      </c>
      <c r="AO2701" s="372">
        <f t="array" ref="AO2701">SUM(IF(ISERROR(AO2702:AO2752),"",AO2702:AO2752))</f>
        <v>-0.5954579253</v>
      </c>
      <c r="AP2701" s="372">
        <f t="array" ref="AP2701">SUM(IF(ISERROR(AP2702:AP2752),"",AP2702:AP2752))</f>
        <v>-0.6123863866</v>
      </c>
      <c r="AQ2701" s="372">
        <f t="array" ref="AQ2701">SUM(IF(ISERROR(AQ2702:AQ2752),"",AQ2702:AQ2752))</f>
        <v>-0.6297512354</v>
      </c>
      <c r="AR2701" s="372">
        <f t="array" ref="AR2701">SUM(IF(ISERROR(AR2702:AR2752),"",AR2702:AR2752))</f>
        <v>-0.6475631053</v>
      </c>
      <c r="AS2701" s="372">
        <f t="array" ref="AS2701">SUM(IF(ISERROR(AS2702:AS2752),"",AS2702:AS2752))</f>
        <v>-0.6658328799</v>
      </c>
      <c r="AT2701" s="372">
        <f t="array" ref="AT2701">SUM(IF(ISERROR(AT2702:AT2752),"",AT2702:AT2752))</f>
        <v>-0.6845716983</v>
      </c>
      <c r="AU2701" s="372">
        <f t="array" ref="AU2701">SUM(IF(ISERROR(AU2702:AU2752),"",AU2702:AU2752))</f>
        <v>-0.7037909609</v>
      </c>
      <c r="AV2701" s="372">
        <f t="array" ref="AV2701">SUM(IF(ISERROR(AV2702:AV2752),"",AV2702:AV2752))</f>
        <v>-0.7235023355</v>
      </c>
      <c r="AW2701" s="372">
        <f t="array" ref="AW2701">SUM(IF(ISERROR(AW2702:AW2752),"",AW2702:AW2752))</f>
        <v>-0.7437177633</v>
      </c>
      <c r="AX2701" s="372">
        <f t="array" ref="AX2701">SUM(IF(ISERROR(AX2702:AX2752),"",AX2702:AX2752))</f>
        <v>-0.7644494654</v>
      </c>
      <c r="AY2701" s="372">
        <f t="array" ref="AY2701">SUM(IF(ISERROR(AY2702:AY2752),"",AY2702:AY2752))</f>
        <v>-0.7857099487</v>
      </c>
      <c r="AZ2701" s="372">
        <f t="array" ref="AZ2701">SUM(IF(ISERROR(AZ2702:AZ2752),"",AZ2702:AZ2752))</f>
        <v>-0.819052237</v>
      </c>
      <c r="BA2701" s="372">
        <f t="array" ref="BA2701">SUM(IF(ISERROR(BA2702:BA2752),"",BA2702:BA2752))</f>
        <v>-0.8533735223</v>
      </c>
      <c r="BB2701" s="372">
        <f t="array" ref="BB2701">SUM(IF(ISERROR(BB2702:BB2752),"",BB2702:BB2752))</f>
        <v>-0.8279290321</v>
      </c>
      <c r="BC2701" s="372">
        <f t="array" ref="BC2701">SUM(IF(ISERROR(BC2702:BC2752),"",BC2702:BC2752))</f>
        <v>-0.7994257896</v>
      </c>
      <c r="BD2701" s="372">
        <f t="array" ref="BD2701">SUM(IF(ISERROR(BD2702:BD2752),"",BD2702:BD2752))</f>
        <v>-0.7676711618</v>
      </c>
      <c r="BE2701" s="372">
        <f t="array" ref="BE2701">SUM(IF(ISERROR(BE2702:BE2752),"",BE2702:BE2752))</f>
        <v>-0.7324622176</v>
      </c>
      <c r="BF2701" s="372">
        <f t="array" ref="BF2701">SUM(IF(ISERROR(BF2702:BF2752),"",BF2702:BF2752))</f>
        <v>-0.6935852115</v>
      </c>
      <c r="BG2701" s="372">
        <f t="array" ref="BG2701">SUM(IF(ISERROR(BG2702:BG2752),"",BG2702:BG2752))</f>
        <v>-0.6508150423</v>
      </c>
      <c r="BH2701" s="372">
        <f t="array" ref="BH2701">SUM(IF(ISERROR(BH2702:BH2752),"",BH2702:BH2752))</f>
        <v>-0.6039146857</v>
      </c>
      <c r="BI2701" s="372">
        <f t="array" ref="BI2701">SUM(IF(ISERROR(BI2702:BI2752),"",BI2702:BI2752))</f>
        <v>-0.5526345991</v>
      </c>
      <c r="BJ2701" s="372">
        <f t="array" ref="BJ2701">SUM(IF(ISERROR(BJ2702:BJ2752),"",BJ2702:BJ2752))</f>
        <v>-0.4967120977</v>
      </c>
      <c r="BK2701" s="372">
        <f t="array" ref="BK2701">SUM(IF(ISERROR(BK2702:BK2752),"",BK2702:BK2752))</f>
        <v>-0.4358706999</v>
      </c>
      <c r="BL2701" s="372">
        <f t="array" ref="BL2701">SUM(IF(ISERROR(BL2702:BL2752),"",BL2702:BL2752))</f>
        <v>-0.3698194414</v>
      </c>
      <c r="BM2701" s="372">
        <f t="array" ref="BM2701">SUM(IF(ISERROR(BM2702:BM2752),"",BM2702:BM2752))</f>
        <v>-0.2982521556</v>
      </c>
      <c r="BN2701" s="372">
        <f t="array" ref="BN2701">SUM(IF(ISERROR(BN2702:BN2752),"",BN2702:BN2752))</f>
        <v>-0.2208467195</v>
      </c>
      <c r="BO2701" s="372">
        <f t="array" ref="BO2701">SUM(IF(ISERROR(BO2702:BO2752),"",BO2702:BO2752))</f>
        <v>-0.1141156635</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-0.003750934327</v>
      </c>
      <c r="D2702" s="373">
        <f>PPMT('Assumptions (T&amp;D) old'!$B$100,Model!X$1,'Assumptions (T&amp;D) old'!$B$103,Model!$C$2699)</f>
        <v>-0.003929103708</v>
      </c>
      <c r="E2702" s="373">
        <f>PPMT('Assumptions (T&amp;D) old'!$B$100,Model!Y$1,'Assumptions (T&amp;D) old'!$B$103,Model!$C$2699)</f>
        <v>-0.004115736134</v>
      </c>
      <c r="F2702" s="373">
        <f>PPMT('Assumptions (T&amp;D) old'!$B$100,Model!Z$1,'Assumptions (T&amp;D) old'!$B$103,Model!$C$2699)</f>
        <v>-0.0043112336</v>
      </c>
      <c r="G2702" s="373">
        <f>PPMT('Assumptions (T&amp;D) old'!$B$100,Model!AA$1,'Assumptions (T&amp;D) old'!$B$103,Model!$C$2699)</f>
        <v>-0.004516017196</v>
      </c>
      <c r="H2702" s="373">
        <f>PPMT('Assumptions (T&amp;D) old'!$B$100,Model!AB$1,'Assumptions (T&amp;D) old'!$B$103,Model!$C$2699)</f>
        <v>-0.004730528013</v>
      </c>
      <c r="I2702" s="373">
        <f>PPMT('Assumptions (T&amp;D) old'!$B$100,Model!AC$1,'Assumptions (T&amp;D) old'!$B$103,Model!$C$2699)</f>
        <v>-0.004955228094</v>
      </c>
      <c r="J2702" s="373">
        <f>PPMT('Assumptions (T&amp;D) old'!$B$100,Model!AD$1,'Assumptions (T&amp;D) old'!$B$103,Model!$C$2699)</f>
        <v>-0.005190601428</v>
      </c>
      <c r="K2702" s="373">
        <f>PPMT('Assumptions (T&amp;D) old'!$B$100,Model!AE$1,'Assumptions (T&amp;D) old'!$B$103,Model!$C$2699)</f>
        <v>-0.005437154996</v>
      </c>
      <c r="L2702" s="373">
        <f>PPMT('Assumptions (T&amp;D) old'!$B$100,Model!AF$1,'Assumptions (T&amp;D) old'!$B$103,Model!$C$2699)</f>
        <v>-0.005695419858</v>
      </c>
      <c r="M2702" s="373">
        <f>PPMT('Assumptions (T&amp;D) old'!$B$100,Model!AG$1,'Assumptions (T&amp;D) old'!$B$103,Model!$C$2699)</f>
        <v>-0.005965952301</v>
      </c>
      <c r="N2702" s="373">
        <f>PPMT('Assumptions (T&amp;D) old'!$B$100,Model!AH$1,'Assumptions (T&amp;D) old'!$B$103,Model!$C$2699)</f>
        <v>-0.006249335036</v>
      </c>
      <c r="O2702" s="373">
        <f>PPMT('Assumptions (T&amp;D) old'!$B$100,Model!AI$1,'Assumptions (T&amp;D) old'!$B$103,Model!$C$2699)</f>
        <v>-0.00654617845</v>
      </c>
      <c r="P2702" s="373">
        <f>PPMT('Assumptions (T&amp;D) old'!$B$100,Model!AJ$1,'Assumptions (T&amp;D) old'!$B$103,Model!$C$2699)</f>
        <v>-0.006857121926</v>
      </c>
      <c r="Q2702" s="373">
        <f>PPMT('Assumptions (T&amp;D) old'!$B$100,Model!AK$1,'Assumptions (T&amp;D) old'!$B$103,Model!$C$2699)</f>
        <v>-0.007182835218</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-0.00376691933</v>
      </c>
      <c r="E2703" s="373">
        <f>PPMT('Assumptions (T&amp;D) old'!$B$100,Model!X$1,'Assumptions (T&amp;D) old'!$B$103,Model!$D$2699)</f>
        <v>-0.003945847998</v>
      </c>
      <c r="F2703" s="373">
        <f>PPMT('Assumptions (T&amp;D) old'!$B$100,Model!Y$1,'Assumptions (T&amp;D) old'!$B$103,Model!$D$2699)</f>
        <v>-0.004133275778</v>
      </c>
      <c r="G2703" s="373">
        <f>PPMT('Assumptions (T&amp;D) old'!$B$100,Model!Z$1,'Assumptions (T&amp;D) old'!$B$103,Model!$D$2699)</f>
        <v>-0.004329606378</v>
      </c>
      <c r="H2703" s="373">
        <f>PPMT('Assumptions (T&amp;D) old'!$B$100,Model!AA$1,'Assumptions (T&amp;D) old'!$B$103,Model!$D$2699)</f>
        <v>-0.004535262681</v>
      </c>
      <c r="I2703" s="373">
        <f>PPMT('Assumptions (T&amp;D) old'!$B$100,Model!AB$1,'Assumptions (T&amp;D) old'!$B$103,Model!$D$2699)</f>
        <v>-0.004750687658</v>
      </c>
      <c r="J2703" s="373">
        <f>PPMT('Assumptions (T&amp;D) old'!$B$100,Model!AC$1,'Assumptions (T&amp;D) old'!$B$103,Model!$D$2699)</f>
        <v>-0.004976345322</v>
      </c>
      <c r="K2703" s="373">
        <f>PPMT('Assumptions (T&amp;D) old'!$B$100,Model!AD$1,'Assumptions (T&amp;D) old'!$B$103,Model!$D$2699)</f>
        <v>-0.005212721724</v>
      </c>
      <c r="L2703" s="373">
        <f>PPMT('Assumptions (T&amp;D) old'!$B$100,Model!AE$1,'Assumptions (T&amp;D) old'!$B$103,Model!$D$2699)</f>
        <v>-0.005460326006</v>
      </c>
      <c r="M2703" s="373">
        <f>PPMT('Assumptions (T&amp;D) old'!$B$100,Model!AF$1,'Assumptions (T&amp;D) old'!$B$103,Model!$D$2699)</f>
        <v>-0.005719691492</v>
      </c>
      <c r="N2703" s="373">
        <f>PPMT('Assumptions (T&amp;D) old'!$B$100,Model!AG$1,'Assumptions (T&amp;D) old'!$B$103,Model!$D$2699)</f>
        <v>-0.005991376838</v>
      </c>
      <c r="O2703" s="373">
        <f>PPMT('Assumptions (T&amp;D) old'!$B$100,Model!AH$1,'Assumptions (T&amp;D) old'!$B$103,Model!$D$2699)</f>
        <v>-0.006275967237</v>
      </c>
      <c r="P2703" s="373">
        <f>PPMT('Assumptions (T&amp;D) old'!$B$100,Model!AI$1,'Assumptions (T&amp;D) old'!$B$103,Model!$D$2699)</f>
        <v>-0.006574075681</v>
      </c>
      <c r="Q2703" s="373">
        <f>PPMT('Assumptions (T&amp;D) old'!$B$100,Model!AJ$1,'Assumptions (T&amp;D) old'!$B$103,Model!$D$2699)</f>
        <v>-0.006886344276</v>
      </c>
      <c r="R2703" s="373">
        <f>PPMT('Assumptions (T&amp;D) old'!$B$100,Model!AK$1,'Assumptions (T&amp;D) old'!$B$103,Model!$D$2699)</f>
        <v>-0.007213445629</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-0.003503197026</v>
      </c>
      <c r="F2704" s="373">
        <f>PPMT('Assumptions (T&amp;D) old'!$B$100,Model!X$1,'Assumptions (T&amp;D) old'!$B$103,Model!$E$2699)</f>
        <v>-0.003669598885</v>
      </c>
      <c r="G2704" s="373">
        <f>PPMT('Assumptions (T&amp;D) old'!$B$100,Model!Y$1,'Assumptions (T&amp;D) old'!$B$103,Model!$E$2699)</f>
        <v>-0.003843904832</v>
      </c>
      <c r="H2704" s="373">
        <f>PPMT('Assumptions (T&amp;D) old'!$B$100,Model!Z$1,'Assumptions (T&amp;D) old'!$B$103,Model!$E$2699)</f>
        <v>-0.004026490312</v>
      </c>
      <c r="I2704" s="373">
        <f>PPMT('Assumptions (T&amp;D) old'!$B$100,Model!AA$1,'Assumptions (T&amp;D) old'!$B$103,Model!$E$2699)</f>
        <v>-0.004217748601</v>
      </c>
      <c r="J2704" s="373">
        <f>PPMT('Assumptions (T&amp;D) old'!$B$100,Model!AB$1,'Assumptions (T&amp;D) old'!$B$103,Model!$E$2699)</f>
        <v>-0.00441809166</v>
      </c>
      <c r="K2704" s="373">
        <f>PPMT('Assumptions (T&amp;D) old'!$B$100,Model!AC$1,'Assumptions (T&amp;D) old'!$B$103,Model!$E$2699)</f>
        <v>-0.004627951014</v>
      </c>
      <c r="L2704" s="373">
        <f>PPMT('Assumptions (T&amp;D) old'!$B$100,Model!AD$1,'Assumptions (T&amp;D) old'!$B$103,Model!$E$2699)</f>
        <v>-0.004847778687</v>
      </c>
      <c r="M2704" s="373">
        <f>PPMT('Assumptions (T&amp;D) old'!$B$100,Model!AE$1,'Assumptions (T&amp;D) old'!$B$103,Model!$E$2699)</f>
        <v>-0.005078048174</v>
      </c>
      <c r="N2704" s="373">
        <f>PPMT('Assumptions (T&amp;D) old'!$B$100,Model!AF$1,'Assumptions (T&amp;D) old'!$B$103,Model!$E$2699)</f>
        <v>-0.005319255463</v>
      </c>
      <c r="O2704" s="373">
        <f>PPMT('Assumptions (T&amp;D) old'!$B$100,Model!AG$1,'Assumptions (T&amp;D) old'!$B$103,Model!$E$2699)</f>
        <v>-0.005571920097</v>
      </c>
      <c r="P2704" s="373">
        <f>PPMT('Assumptions (T&amp;D) old'!$B$100,Model!AH$1,'Assumptions (T&amp;D) old'!$B$103,Model!$E$2699)</f>
        <v>-0.005836586302</v>
      </c>
      <c r="Q2704" s="373">
        <f>PPMT('Assumptions (T&amp;D) old'!$B$100,Model!AI$1,'Assumptions (T&amp;D) old'!$B$103,Model!$E$2699)</f>
        <v>-0.006113824151</v>
      </c>
      <c r="R2704" s="373">
        <f>PPMT('Assumptions (T&amp;D) old'!$B$100,Model!AJ$1,'Assumptions (T&amp;D) old'!$B$103,Model!$E$2699)</f>
        <v>-0.006404230798</v>
      </c>
      <c r="S2704" s="373">
        <f>PPMT('Assumptions (T&amp;D) old'!$B$100,Model!AK$1,'Assumptions (T&amp;D) old'!$B$103,Model!$E$2699)</f>
        <v>-0.006708431761</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-0.00557720866</v>
      </c>
      <c r="G2705" s="373">
        <f>PPMT('Assumptions (T&amp;D) old'!$B$100,Model!X$1,'Assumptions (T&amp;D) old'!$B$103,Model!$F$2699)</f>
        <v>-0.005842126072</v>
      </c>
      <c r="H2705" s="373">
        <f>PPMT('Assumptions (T&amp;D) old'!$B$100,Model!Y$1,'Assumptions (T&amp;D) old'!$B$103,Model!$F$2699)</f>
        <v>-0.00611962706</v>
      </c>
      <c r="I2705" s="373">
        <f>PPMT('Assumptions (T&amp;D) old'!$B$100,Model!Z$1,'Assumptions (T&amp;D) old'!$B$103,Model!$F$2699)</f>
        <v>-0.006410309346</v>
      </c>
      <c r="J2705" s="373">
        <f>PPMT('Assumptions (T&amp;D) old'!$B$100,Model!AA$1,'Assumptions (T&amp;D) old'!$B$103,Model!$F$2699)</f>
        <v>-0.006714799039</v>
      </c>
      <c r="K2705" s="373">
        <f>PPMT('Assumptions (T&amp;D) old'!$B$100,Model!AB$1,'Assumptions (T&amp;D) old'!$B$103,Model!$F$2699)</f>
        <v>-0.007033751994</v>
      </c>
      <c r="L2705" s="373">
        <f>PPMT('Assumptions (T&amp;D) old'!$B$100,Model!AC$1,'Assumptions (T&amp;D) old'!$B$103,Model!$F$2699)</f>
        <v>-0.007367855214</v>
      </c>
      <c r="M2705" s="373">
        <f>PPMT('Assumptions (T&amp;D) old'!$B$100,Model!AD$1,'Assumptions (T&amp;D) old'!$B$103,Model!$F$2699)</f>
        <v>-0.007717828336</v>
      </c>
      <c r="N2705" s="373">
        <f>PPMT('Assumptions (T&amp;D) old'!$B$100,Model!AE$1,'Assumptions (T&amp;D) old'!$B$103,Model!$F$2699)</f>
        <v>-0.008084425182</v>
      </c>
      <c r="O2705" s="373">
        <f>PPMT('Assumptions (T&amp;D) old'!$B$100,Model!AF$1,'Assumptions (T&amp;D) old'!$B$103,Model!$F$2699)</f>
        <v>-0.008468435378</v>
      </c>
      <c r="P2705" s="373">
        <f>PPMT('Assumptions (T&amp;D) old'!$B$100,Model!AG$1,'Assumptions (T&amp;D) old'!$B$103,Model!$F$2699)</f>
        <v>-0.008870686059</v>
      </c>
      <c r="Q2705" s="373">
        <f>PPMT('Assumptions (T&amp;D) old'!$B$100,Model!AH$1,'Assumptions (T&amp;D) old'!$B$103,Model!$F$2699)</f>
        <v>-0.009292043647</v>
      </c>
      <c r="R2705" s="373">
        <f>PPMT('Assumptions (T&amp;D) old'!$B$100,Model!AI$1,'Assumptions (T&amp;D) old'!$B$103,Model!$F$2699)</f>
        <v>-0.00973341572</v>
      </c>
      <c r="S2705" s="373">
        <f>PPMT('Assumptions (T&amp;D) old'!$B$100,Model!AJ$1,'Assumptions (T&amp;D) old'!$B$103,Model!$F$2699)</f>
        <v>-0.01019575297</v>
      </c>
      <c r="T2705" s="373">
        <f>PPMT('Assumptions (T&amp;D) old'!$B$100,Model!AK$1,'Assumptions (T&amp;D) old'!$B$103,Model!$F$2699)</f>
        <v>-0.01068005123</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-0.004295289511</v>
      </c>
      <c r="H2706" s="373">
        <f>PPMT('Assumptions (T&amp;D) old'!$B$100,Model!X$1,'Assumptions (T&amp;D) old'!$B$103,Model!$G$2699)</f>
        <v>-0.004499315763</v>
      </c>
      <c r="I2706" s="373">
        <f>PPMT('Assumptions (T&amp;D) old'!$B$100,Model!Y$1,'Assumptions (T&amp;D) old'!$B$103,Model!$G$2699)</f>
        <v>-0.004713033262</v>
      </c>
      <c r="J2706" s="373">
        <f>PPMT('Assumptions (T&amp;D) old'!$B$100,Model!Z$1,'Assumptions (T&amp;D) old'!$B$103,Model!$G$2699)</f>
        <v>-0.004936902342</v>
      </c>
      <c r="K2706" s="373">
        <f>PPMT('Assumptions (T&amp;D) old'!$B$100,Model!AA$1,'Assumptions (T&amp;D) old'!$B$103,Model!$G$2699)</f>
        <v>-0.005171405203</v>
      </c>
      <c r="L2706" s="373">
        <f>PPMT('Assumptions (T&amp;D) old'!$B$100,Model!AB$1,'Assumptions (T&amp;D) old'!$B$103,Model!$G$2699)</f>
        <v>-0.00541704695</v>
      </c>
      <c r="M2706" s="373">
        <f>PPMT('Assumptions (T&amp;D) old'!$B$100,Model!AC$1,'Assumptions (T&amp;D) old'!$B$103,Model!$G$2699)</f>
        <v>-0.005674356681</v>
      </c>
      <c r="N2706" s="373">
        <f>PPMT('Assumptions (T&amp;D) old'!$B$100,Model!AD$1,'Assumptions (T&amp;D) old'!$B$103,Model!$G$2699)</f>
        <v>-0.005943888623</v>
      </c>
      <c r="O2706" s="373">
        <f>PPMT('Assumptions (T&amp;D) old'!$B$100,Model!AE$1,'Assumptions (T&amp;D) old'!$B$103,Model!$G$2699)</f>
        <v>-0.006226223332</v>
      </c>
      <c r="P2706" s="373">
        <f>PPMT('Assumptions (T&amp;D) old'!$B$100,Model!AF$1,'Assumptions (T&amp;D) old'!$B$103,Model!$G$2699)</f>
        <v>-0.006521968941</v>
      </c>
      <c r="Q2706" s="373">
        <f>PPMT('Assumptions (T&amp;D) old'!$B$100,Model!AG$1,'Assumptions (T&amp;D) old'!$B$103,Model!$G$2699)</f>
        <v>-0.006831762465</v>
      </c>
      <c r="R2706" s="373">
        <f>PPMT('Assumptions (T&amp;D) old'!$B$100,Model!AH$1,'Assumptions (T&amp;D) old'!$B$103,Model!$G$2699)</f>
        <v>-0.007156271183</v>
      </c>
      <c r="S2706" s="373">
        <f>PPMT('Assumptions (T&amp;D) old'!$B$100,Model!AI$1,'Assumptions (T&amp;D) old'!$B$103,Model!$G$2699)</f>
        <v>-0.007496194064</v>
      </c>
      <c r="T2706" s="373">
        <f>PPMT('Assumptions (T&amp;D) old'!$B$100,Model!AJ$1,'Assumptions (T&amp;D) old'!$B$103,Model!$G$2699)</f>
        <v>-0.007852263282</v>
      </c>
      <c r="U2706" s="373">
        <f>PPMT('Assumptions (T&amp;D) old'!$B$100,Model!AK$1,'Assumptions (T&amp;D) old'!$B$103,Model!$G$2699)</f>
        <v>-0.008225245788</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-0.007748566078</v>
      </c>
      <c r="I2707" s="373">
        <f>PPMT('Assumptions (T&amp;D) old'!$B$100,Model!X$1,'Assumptions (T&amp;D) old'!$B$103,Model!$H$2699)</f>
        <v>-0.008116622967</v>
      </c>
      <c r="J2707" s="373">
        <f>PPMT('Assumptions (T&amp;D) old'!$B$100,Model!Y$1,'Assumptions (T&amp;D) old'!$B$103,Model!$H$2699)</f>
        <v>-0.008502162557</v>
      </c>
      <c r="K2707" s="373">
        <f>PPMT('Assumptions (T&amp;D) old'!$B$100,Model!Z$1,'Assumptions (T&amp;D) old'!$B$103,Model!$H$2699)</f>
        <v>-0.008906015279</v>
      </c>
      <c r="L2707" s="373">
        <f>PPMT('Assumptions (T&amp;D) old'!$B$100,Model!AA$1,'Assumptions (T&amp;D) old'!$B$103,Model!$H$2699)</f>
        <v>-0.009329051005</v>
      </c>
      <c r="M2707" s="373">
        <f>PPMT('Assumptions (T&amp;D) old'!$B$100,Model!AB$1,'Assumptions (T&amp;D) old'!$B$103,Model!$H$2699)</f>
        <v>-0.009772180927</v>
      </c>
      <c r="N2707" s="373">
        <f>PPMT('Assumptions (T&amp;D) old'!$B$100,Model!AC$1,'Assumptions (T&amp;D) old'!$B$103,Model!$H$2699)</f>
        <v>-0.01023635952</v>
      </c>
      <c r="O2707" s="373">
        <f>PPMT('Assumptions (T&amp;D) old'!$B$100,Model!AD$1,'Assumptions (T&amp;D) old'!$B$103,Model!$H$2699)</f>
        <v>-0.0107225866</v>
      </c>
      <c r="P2707" s="373">
        <f>PPMT('Assumptions (T&amp;D) old'!$B$100,Model!AE$1,'Assumptions (T&amp;D) old'!$B$103,Model!$H$2699)</f>
        <v>-0.01123190946</v>
      </c>
      <c r="Q2707" s="373">
        <f>PPMT('Assumptions (T&amp;D) old'!$B$100,Model!AF$1,'Assumptions (T&amp;D) old'!$B$103,Model!$H$2699)</f>
        <v>-0.01176542516</v>
      </c>
      <c r="R2707" s="373">
        <f>PPMT('Assumptions (T&amp;D) old'!$B$100,Model!AG$1,'Assumptions (T&amp;D) old'!$B$103,Model!$H$2699)</f>
        <v>-0.01232428286</v>
      </c>
      <c r="S2707" s="373">
        <f>PPMT('Assumptions (T&amp;D) old'!$B$100,Model!AH$1,'Assumptions (T&amp;D) old'!$B$103,Model!$H$2699)</f>
        <v>-0.01290968629</v>
      </c>
      <c r="T2707" s="373">
        <f>PPMT('Assumptions (T&amp;D) old'!$B$100,Model!AI$1,'Assumptions (T&amp;D) old'!$B$103,Model!$H$2699)</f>
        <v>-0.01352289639</v>
      </c>
      <c r="U2707" s="373">
        <f>PPMT('Assumptions (T&amp;D) old'!$B$100,Model!AJ$1,'Assumptions (T&amp;D) old'!$B$103,Model!$H$2699)</f>
        <v>-0.01416523397</v>
      </c>
      <c r="V2707" s="373">
        <f>PPMT('Assumptions (T&amp;D) old'!$B$100,Model!AK$1,'Assumptions (T&amp;D) old'!$B$103,Model!$H$2699)</f>
        <v>-0.01483808258</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-0.004428725547</v>
      </c>
      <c r="J2708" s="373">
        <f>PPMT('Assumptions (T&amp;D) old'!$B$100,Model!X$1,'Assumptions (T&amp;D) old'!$B$103,Model!$I$2699)</f>
        <v>-0.00463909001</v>
      </c>
      <c r="K2708" s="373">
        <f>PPMT('Assumptions (T&amp;D) old'!$B$100,Model!Y$1,'Assumptions (T&amp;D) old'!$B$103,Model!$I$2699)</f>
        <v>-0.004859446786</v>
      </c>
      <c r="L2708" s="373">
        <f>PPMT('Assumptions (T&amp;D) old'!$B$100,Model!Z$1,'Assumptions (T&amp;D) old'!$B$103,Model!$I$2699)</f>
        <v>-0.005090270508</v>
      </c>
      <c r="M2708" s="373">
        <f>PPMT('Assumptions (T&amp;D) old'!$B$100,Model!AA$1,'Assumptions (T&amp;D) old'!$B$103,Model!$I$2699)</f>
        <v>-0.005332058357</v>
      </c>
      <c r="N2708" s="373">
        <f>PPMT('Assumptions (T&amp;D) old'!$B$100,Model!AB$1,'Assumptions (T&amp;D) old'!$B$103,Model!$I$2699)</f>
        <v>-0.005585331129</v>
      </c>
      <c r="O2708" s="373">
        <f>PPMT('Assumptions (T&amp;D) old'!$B$100,Model!AC$1,'Assumptions (T&amp;D) old'!$B$103,Model!$I$2699)</f>
        <v>-0.005850634358</v>
      </c>
      <c r="P2708" s="373">
        <f>PPMT('Assumptions (T&amp;D) old'!$B$100,Model!AD$1,'Assumptions (T&amp;D) old'!$B$103,Model!$I$2699)</f>
        <v>-0.00612853949</v>
      </c>
      <c r="Q2708" s="373">
        <f>PPMT('Assumptions (T&amp;D) old'!$B$100,Model!AE$1,'Assumptions (T&amp;D) old'!$B$103,Model!$I$2699)</f>
        <v>-0.006419645116</v>
      </c>
      <c r="R2708" s="373">
        <f>PPMT('Assumptions (T&amp;D) old'!$B$100,Model!AF$1,'Assumptions (T&amp;D) old'!$B$103,Model!$I$2699)</f>
        <v>-0.006724578259</v>
      </c>
      <c r="S2708" s="373">
        <f>PPMT('Assumptions (T&amp;D) old'!$B$100,Model!AG$1,'Assumptions (T&amp;D) old'!$B$103,Model!$I$2699)</f>
        <v>-0.007043995726</v>
      </c>
      <c r="T2708" s="373">
        <f>PPMT('Assumptions (T&amp;D) old'!$B$100,Model!AH$1,'Assumptions (T&amp;D) old'!$B$103,Model!$I$2699)</f>
        <v>-0.007378585523</v>
      </c>
      <c r="U2708" s="373">
        <f>PPMT('Assumptions (T&amp;D) old'!$B$100,Model!AI$1,'Assumptions (T&amp;D) old'!$B$103,Model!$I$2699)</f>
        <v>-0.007729068335</v>
      </c>
      <c r="V2708" s="373">
        <f>PPMT('Assumptions (T&amp;D) old'!$B$100,Model!AJ$1,'Assumptions (T&amp;D) old'!$B$103,Model!$I$2699)</f>
        <v>-0.008096199081</v>
      </c>
      <c r="W2708" s="373">
        <f>PPMT('Assumptions (T&amp;D) old'!$B$100,Model!AK$1,'Assumptions (T&amp;D) old'!$B$103,Model!$I$2699)</f>
        <v>-0.008480768538</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-0.001944307631</v>
      </c>
      <c r="K2709" s="373">
        <f>PPMT('Assumptions (T&amp;D) old'!$B$100,Model!X$1,'Assumptions (T&amp;D) old'!$B$103,Model!$J$2699)</f>
        <v>-0.002036662244</v>
      </c>
      <c r="L2709" s="373">
        <f>PPMT('Assumptions (T&amp;D) old'!$B$100,Model!Y$1,'Assumptions (T&amp;D) old'!$B$103,Model!$J$2699)</f>
        <v>-0.0021334037</v>
      </c>
      <c r="M2709" s="373">
        <f>PPMT('Assumptions (T&amp;D) old'!$B$100,Model!Z$1,'Assumptions (T&amp;D) old'!$B$103,Model!$J$2699)</f>
        <v>-0.002234740376</v>
      </c>
      <c r="N2709" s="373">
        <f>PPMT('Assumptions (T&amp;D) old'!$B$100,Model!AA$1,'Assumptions (T&amp;D) old'!$B$103,Model!$J$2699)</f>
        <v>-0.002340890544</v>
      </c>
      <c r="O2709" s="373">
        <f>PPMT('Assumptions (T&amp;D) old'!$B$100,Model!AB$1,'Assumptions (T&amp;D) old'!$B$103,Model!$J$2699)</f>
        <v>-0.002452082845</v>
      </c>
      <c r="P2709" s="373">
        <f>PPMT('Assumptions (T&amp;D) old'!$B$100,Model!AC$1,'Assumptions (T&amp;D) old'!$B$103,Model!$J$2699)</f>
        <v>-0.00256855678</v>
      </c>
      <c r="Q2709" s="373">
        <f>PPMT('Assumptions (T&amp;D) old'!$B$100,Model!AD$1,'Assumptions (T&amp;D) old'!$B$103,Model!$J$2699)</f>
        <v>-0.002690563227</v>
      </c>
      <c r="R2709" s="373">
        <f>PPMT('Assumptions (T&amp;D) old'!$B$100,Model!AE$1,'Assumptions (T&amp;D) old'!$B$103,Model!$J$2699)</f>
        <v>-0.00281836498</v>
      </c>
      <c r="S2709" s="373">
        <f>PPMT('Assumptions (T&amp;D) old'!$B$100,Model!AF$1,'Assumptions (T&amp;D) old'!$B$103,Model!$J$2699)</f>
        <v>-0.002952237317</v>
      </c>
      <c r="T2709" s="373">
        <f>PPMT('Assumptions (T&amp;D) old'!$B$100,Model!AG$1,'Assumptions (T&amp;D) old'!$B$103,Model!$J$2699)</f>
        <v>-0.003092468589</v>
      </c>
      <c r="U2709" s="373">
        <f>PPMT('Assumptions (T&amp;D) old'!$B$100,Model!AH$1,'Assumptions (T&amp;D) old'!$B$103,Model!$J$2699)</f>
        <v>-0.003239360847</v>
      </c>
      <c r="V2709" s="373">
        <f>PPMT('Assumptions (T&amp;D) old'!$B$100,Model!AI$1,'Assumptions (T&amp;D) old'!$B$103,Model!$J$2699)</f>
        <v>-0.003393230487</v>
      </c>
      <c r="W2709" s="373">
        <f>PPMT('Assumptions (T&amp;D) old'!$B$100,Model!AJ$1,'Assumptions (T&amp;D) old'!$B$103,Model!$J$2699)</f>
        <v>-0.003554408936</v>
      </c>
      <c r="X2709" s="373">
        <f>PPMT('Assumptions (T&amp;D) old'!$B$100,Model!AK$1,'Assumptions (T&amp;D) old'!$B$103,Model!$J$2699)</f>
        <v>-0.00372324336</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-0.005388290067</v>
      </c>
      <c r="L2710" s="373">
        <f>PPMT('Assumptions (T&amp;D) old'!$B$100,Model!X$1,'Assumptions (T&amp;D) old'!$B$103,Model!$K$2699)</f>
        <v>-0.005644233846</v>
      </c>
      <c r="M2710" s="373">
        <f>PPMT('Assumptions (T&amp;D) old'!$B$100,Model!Y$1,'Assumptions (T&amp;D) old'!$B$103,Model!$K$2699)</f>
        <v>-0.005912334953</v>
      </c>
      <c r="N2710" s="373">
        <f>PPMT('Assumptions (T&amp;D) old'!$B$100,Model!Z$1,'Assumptions (T&amp;D) old'!$B$103,Model!$K$2699)</f>
        <v>-0.006193170863</v>
      </c>
      <c r="O2710" s="373">
        <f>PPMT('Assumptions (T&amp;D) old'!$B$100,Model!AA$1,'Assumptions (T&amp;D) old'!$B$103,Model!$K$2699)</f>
        <v>-0.006487346479</v>
      </c>
      <c r="P2710" s="373">
        <f>PPMT('Assumptions (T&amp;D) old'!$B$100,Model!AB$1,'Assumptions (T&amp;D) old'!$B$103,Model!$K$2699)</f>
        <v>-0.006795495437</v>
      </c>
      <c r="Q2710" s="373">
        <f>PPMT('Assumptions (T&amp;D) old'!$B$100,Model!AC$1,'Assumptions (T&amp;D) old'!$B$103,Model!$K$2699)</f>
        <v>-0.007118281471</v>
      </c>
      <c r="R2710" s="373">
        <f>PPMT('Assumptions (T&amp;D) old'!$B$100,Model!AD$1,'Assumptions (T&amp;D) old'!$B$103,Model!$K$2699)</f>
        <v>-0.00745639984</v>
      </c>
      <c r="S2710" s="373">
        <f>PPMT('Assumptions (T&amp;D) old'!$B$100,Model!AE$1,'Assumptions (T&amp;D) old'!$B$103,Model!$K$2699)</f>
        <v>-0.007810578833</v>
      </c>
      <c r="T2710" s="373">
        <f>PPMT('Assumptions (T&amp;D) old'!$B$100,Model!AF$1,'Assumptions (T&amp;D) old'!$B$103,Model!$K$2699)</f>
        <v>-0.008181581327</v>
      </c>
      <c r="U2710" s="373">
        <f>PPMT('Assumptions (T&amp;D) old'!$B$100,Model!AG$1,'Assumptions (T&amp;D) old'!$B$103,Model!$K$2699)</f>
        <v>-0.00857020644</v>
      </c>
      <c r="V2710" s="373">
        <f>PPMT('Assumptions (T&amp;D) old'!$B$100,Model!AH$1,'Assumptions (T&amp;D) old'!$B$103,Model!$K$2699)</f>
        <v>-0.008977291246</v>
      </c>
      <c r="W2710" s="373">
        <f>PPMT('Assumptions (T&amp;D) old'!$B$100,Model!AI$1,'Assumptions (T&amp;D) old'!$B$103,Model!$K$2699)</f>
        <v>-0.00940371258</v>
      </c>
      <c r="X2710" s="373">
        <f>PPMT('Assumptions (T&amp;D) old'!$B$100,Model!AJ$1,'Assumptions (T&amp;D) old'!$B$103,Model!$K$2699)</f>
        <v>-0.009850388928</v>
      </c>
      <c r="Y2710" s="373">
        <f>PPMT('Assumptions (T&amp;D) old'!$B$100,Model!AK$1,'Assumptions (T&amp;D) old'!$B$103,Model!$K$2699)</f>
        <v>-0.0103182824</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-0.007597570753</v>
      </c>
      <c r="M2711" s="373">
        <f>PPMT('Assumptions (T&amp;D) old'!$B$100,Model!X$1,'Assumptions (T&amp;D) old'!$B$103,Model!$L$2699)</f>
        <v>-0.007958455364</v>
      </c>
      <c r="N2711" s="373">
        <f>PPMT('Assumptions (T&amp;D) old'!$B$100,Model!Y$1,'Assumptions (T&amp;D) old'!$B$103,Model!$L$2699)</f>
        <v>-0.008336481993</v>
      </c>
      <c r="O2711" s="373">
        <f>PPMT('Assumptions (T&amp;D) old'!$B$100,Model!Z$1,'Assumptions (T&amp;D) old'!$B$103,Model!$L$2699)</f>
        <v>-0.008732464888</v>
      </c>
      <c r="P2711" s="373">
        <f>PPMT('Assumptions (T&amp;D) old'!$B$100,Model!AA$1,'Assumptions (T&amp;D) old'!$B$103,Model!$L$2699)</f>
        <v>-0.00914725697</v>
      </c>
      <c r="Q2711" s="373">
        <f>PPMT('Assumptions (T&amp;D) old'!$B$100,Model!AB$1,'Assumptions (T&amp;D) old'!$B$103,Model!$L$2699)</f>
        <v>-0.009581751676</v>
      </c>
      <c r="R2711" s="373">
        <f>PPMT('Assumptions (T&amp;D) old'!$B$100,Model!AC$1,'Assumptions (T&amp;D) old'!$B$103,Model!$L$2699)</f>
        <v>-0.01003688488</v>
      </c>
      <c r="S2711" s="373">
        <f>PPMT('Assumptions (T&amp;D) old'!$B$100,Model!AD$1,'Assumptions (T&amp;D) old'!$B$103,Model!$L$2699)</f>
        <v>-0.01051363691</v>
      </c>
      <c r="T2711" s="373">
        <f>PPMT('Assumptions (T&amp;D) old'!$B$100,Model!AE$1,'Assumptions (T&amp;D) old'!$B$103,Model!$L$2699)</f>
        <v>-0.01101303467</v>
      </c>
      <c r="U2711" s="373">
        <f>PPMT('Assumptions (T&amp;D) old'!$B$100,Model!AF$1,'Assumptions (T&amp;D) old'!$B$103,Model!$L$2699)</f>
        <v>-0.01153615381</v>
      </c>
      <c r="V2711" s="373">
        <f>PPMT('Assumptions (T&amp;D) old'!$B$100,Model!AG$1,'Assumptions (T&amp;D) old'!$B$103,Model!$L$2699)</f>
        <v>-0.01208412112</v>
      </c>
      <c r="W2711" s="373">
        <f>PPMT('Assumptions (T&amp;D) old'!$B$100,Model!AH$1,'Assumptions (T&amp;D) old'!$B$103,Model!$L$2699)</f>
        <v>-0.01265811687</v>
      </c>
      <c r="X2711" s="373">
        <f>PPMT('Assumptions (T&amp;D) old'!$B$100,Model!AI$1,'Assumptions (T&amp;D) old'!$B$103,Model!$L$2699)</f>
        <v>-0.01325937742</v>
      </c>
      <c r="Y2711" s="373">
        <f>PPMT('Assumptions (T&amp;D) old'!$B$100,Model!AJ$1,'Assumptions (T&amp;D) old'!$B$103,Model!$L$2699)</f>
        <v>-0.01388919785</v>
      </c>
      <c r="Z2711" s="373">
        <f>PPMT('Assumptions (T&amp;D) old'!$B$100,Model!AK$1,'Assumptions (T&amp;D) old'!$B$103,Model!$L$2699)</f>
        <v>-0.01454893475</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-0.003984711712</v>
      </c>
      <c r="N2712" s="373">
        <f>PPMT('Assumptions (T&amp;D) old'!$B$100,Model!X$1,'Assumptions (T&amp;D) old'!$B$103,Model!$M$2699)</f>
        <v>-0.004173985519</v>
      </c>
      <c r="O2712" s="373">
        <f>PPMT('Assumptions (T&amp;D) old'!$B$100,Model!Y$1,'Assumptions (T&amp;D) old'!$B$103,Model!$M$2699)</f>
        <v>-0.004372249831</v>
      </c>
      <c r="P2712" s="373">
        <f>PPMT('Assumptions (T&amp;D) old'!$B$100,Model!Z$1,'Assumptions (T&amp;D) old'!$B$103,Model!$M$2699)</f>
        <v>-0.004579931698</v>
      </c>
      <c r="Q2712" s="373">
        <f>PPMT('Assumptions (T&amp;D) old'!$B$100,Model!AA$1,'Assumptions (T&amp;D) old'!$B$103,Model!$M$2699)</f>
        <v>-0.004797478453</v>
      </c>
      <c r="R2712" s="373">
        <f>PPMT('Assumptions (T&amp;D) old'!$B$100,Model!AB$1,'Assumptions (T&amp;D) old'!$B$103,Model!$M$2699)</f>
        <v>-0.00502535868</v>
      </c>
      <c r="S2712" s="373">
        <f>PPMT('Assumptions (T&amp;D) old'!$B$100,Model!AC$1,'Assumptions (T&amp;D) old'!$B$103,Model!$M$2699)</f>
        <v>-0.005264063217</v>
      </c>
      <c r="T2712" s="373">
        <f>PPMT('Assumptions (T&amp;D) old'!$B$100,Model!AD$1,'Assumptions (T&amp;D) old'!$B$103,Model!$M$2699)</f>
        <v>-0.00551410622</v>
      </c>
      <c r="U2712" s="373">
        <f>PPMT('Assumptions (T&amp;D) old'!$B$100,Model!AE$1,'Assumptions (T&amp;D) old'!$B$103,Model!$M$2699)</f>
        <v>-0.005776026265</v>
      </c>
      <c r="V2712" s="373">
        <f>PPMT('Assumptions (T&amp;D) old'!$B$100,Model!AF$1,'Assumptions (T&amp;D) old'!$B$103,Model!$M$2699)</f>
        <v>-0.006050387513</v>
      </c>
      <c r="W2712" s="373">
        <f>PPMT('Assumptions (T&amp;D) old'!$B$100,Model!AG$1,'Assumptions (T&amp;D) old'!$B$103,Model!$M$2699)</f>
        <v>-0.00633778092</v>
      </c>
      <c r="X2712" s="373">
        <f>PPMT('Assumptions (T&amp;D) old'!$B$100,Model!AH$1,'Assumptions (T&amp;D) old'!$B$103,Model!$M$2699)</f>
        <v>-0.006638825513</v>
      </c>
      <c r="Y2712" s="373">
        <f>PPMT('Assumptions (T&amp;D) old'!$B$100,Model!AI$1,'Assumptions (T&amp;D) old'!$B$103,Model!$M$2699)</f>
        <v>-0.006954169725</v>
      </c>
      <c r="Z2712" s="373">
        <f>PPMT('Assumptions (T&amp;D) old'!$B$100,Model!AJ$1,'Assumptions (T&amp;D) old'!$B$103,Model!$M$2699)</f>
        <v>-0.007284492787</v>
      </c>
      <c r="AA2712" s="373">
        <f>PPMT('Assumptions (T&amp;D) old'!$B$100,Model!AK$1,'Assumptions (T&amp;D) old'!$B$103,Model!$M$2699)</f>
        <v>-0.007630506195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-0.01259069614</v>
      </c>
      <c r="O2713" s="373">
        <f>PPMT('Assumptions (T&amp;D) old'!$B$100,Model!X$1,'Assumptions (T&amp;D) old'!$B$103,Model!$N$2699)</f>
        <v>-0.01318875421</v>
      </c>
      <c r="P2713" s="373">
        <f>PPMT('Assumptions (T&amp;D) old'!$B$100,Model!Y$1,'Assumptions (T&amp;D) old'!$B$103,Model!$N$2699)</f>
        <v>-0.01381522004</v>
      </c>
      <c r="Q2713" s="373">
        <f>PPMT('Assumptions (T&amp;D) old'!$B$100,Model!Z$1,'Assumptions (T&amp;D) old'!$B$103,Model!$N$2699)</f>
        <v>-0.01447144299</v>
      </c>
      <c r="R2713" s="373">
        <f>PPMT('Assumptions (T&amp;D) old'!$B$100,Model!AA$1,'Assumptions (T&amp;D) old'!$B$103,Model!$N$2699)</f>
        <v>-0.01515883653</v>
      </c>
      <c r="S2713" s="373">
        <f>PPMT('Assumptions (T&amp;D) old'!$B$100,Model!AB$1,'Assumptions (T&amp;D) old'!$B$103,Model!$N$2699)</f>
        <v>-0.01587888126</v>
      </c>
      <c r="T2713" s="373">
        <f>PPMT('Assumptions (T&amp;D) old'!$B$100,Model!AC$1,'Assumptions (T&amp;D) old'!$B$103,Model!$N$2699)</f>
        <v>-0.01663312812</v>
      </c>
      <c r="U2713" s="373">
        <f>PPMT('Assumptions (T&amp;D) old'!$B$100,Model!AD$1,'Assumptions (T&amp;D) old'!$B$103,Model!$N$2699)</f>
        <v>-0.01742320171</v>
      </c>
      <c r="V2713" s="373">
        <f>PPMT('Assumptions (T&amp;D) old'!$B$100,Model!AE$1,'Assumptions (T&amp;D) old'!$B$103,Model!$N$2699)</f>
        <v>-0.01825080379</v>
      </c>
      <c r="W2713" s="373">
        <f>PPMT('Assumptions (T&amp;D) old'!$B$100,Model!AF$1,'Assumptions (T&amp;D) old'!$B$103,Model!$N$2699)</f>
        <v>-0.01911771697</v>
      </c>
      <c r="X2713" s="373">
        <f>PPMT('Assumptions (T&amp;D) old'!$B$100,Model!AG$1,'Assumptions (T&amp;D) old'!$B$103,Model!$N$2699)</f>
        <v>-0.02002580853</v>
      </c>
      <c r="Y2713" s="373">
        <f>PPMT('Assumptions (T&amp;D) old'!$B$100,Model!AH$1,'Assumptions (T&amp;D) old'!$B$103,Model!$N$2699)</f>
        <v>-0.02097703443</v>
      </c>
      <c r="Z2713" s="373">
        <f>PPMT('Assumptions (T&amp;D) old'!$B$100,Model!AI$1,'Assumptions (T&amp;D) old'!$B$103,Model!$N$2699)</f>
        <v>-0.02197344357</v>
      </c>
      <c r="AA2713" s="373">
        <f>PPMT('Assumptions (T&amp;D) old'!$B$100,Model!AJ$1,'Assumptions (T&amp;D) old'!$B$103,Model!$N$2699)</f>
        <v>-0.02301718214</v>
      </c>
      <c r="AB2713" s="373">
        <f>PPMT('Assumptions (T&amp;D) old'!$B$100,Model!AK$1,'Assumptions (T&amp;D) old'!$B$103,Model!$N$2699)</f>
        <v>-0.02411049829</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-0.01043236488</v>
      </c>
      <c r="P2714" s="373">
        <f>PPMT('Assumptions (T&amp;D) old'!$B$100,Model!X$1,'Assumptions (T&amp;D) old'!$B$103,Model!$O$2699)</f>
        <v>-0.01092790221</v>
      </c>
      <c r="Q2714" s="373">
        <f>PPMT('Assumptions (T&amp;D) old'!$B$100,Model!Y$1,'Assumptions (T&amp;D) old'!$B$103,Model!$O$2699)</f>
        <v>-0.01144697756</v>
      </c>
      <c r="R2714" s="373">
        <f>PPMT('Assumptions (T&amp;D) old'!$B$100,Model!Z$1,'Assumptions (T&amp;D) old'!$B$103,Model!$O$2699)</f>
        <v>-0.011990709</v>
      </c>
      <c r="S2714" s="373">
        <f>PPMT('Assumptions (T&amp;D) old'!$B$100,Model!AA$1,'Assumptions (T&amp;D) old'!$B$103,Model!$O$2699)</f>
        <v>-0.01256026767</v>
      </c>
      <c r="T2714" s="373">
        <f>PPMT('Assumptions (T&amp;D) old'!$B$100,Model!AB$1,'Assumptions (T&amp;D) old'!$B$103,Model!$O$2699)</f>
        <v>-0.01315688039</v>
      </c>
      <c r="U2714" s="373">
        <f>PPMT('Assumptions (T&amp;D) old'!$B$100,Model!AC$1,'Assumptions (T&amp;D) old'!$B$103,Model!$O$2699)</f>
        <v>-0.01378183221</v>
      </c>
      <c r="V2714" s="373">
        <f>PPMT('Assumptions (T&amp;D) old'!$B$100,Model!AD$1,'Assumptions (T&amp;D) old'!$B$103,Model!$O$2699)</f>
        <v>-0.01443646924</v>
      </c>
      <c r="W2714" s="373">
        <f>PPMT('Assumptions (T&amp;D) old'!$B$100,Model!AE$1,'Assumptions (T&amp;D) old'!$B$103,Model!$O$2699)</f>
        <v>-0.01512220152</v>
      </c>
      <c r="X2714" s="373">
        <f>PPMT('Assumptions (T&amp;D) old'!$B$100,Model!AF$1,'Assumptions (T&amp;D) old'!$B$103,Model!$O$2699)</f>
        <v>-0.0158405061</v>
      </c>
      <c r="Y2714" s="373">
        <f>PPMT('Assumptions (T&amp;D) old'!$B$100,Model!AG$1,'Assumptions (T&amp;D) old'!$B$103,Model!$O$2699)</f>
        <v>-0.01659293014</v>
      </c>
      <c r="Z2714" s="373">
        <f>PPMT('Assumptions (T&amp;D) old'!$B$100,Model!AH$1,'Assumptions (T&amp;D) old'!$B$103,Model!$O$2699)</f>
        <v>-0.01738109432</v>
      </c>
      <c r="AA2714" s="373">
        <f>PPMT('Assumptions (T&amp;D) old'!$B$100,Model!AI$1,'Assumptions (T&amp;D) old'!$B$103,Model!$O$2699)</f>
        <v>-0.0182066963</v>
      </c>
      <c r="AB2714" s="373">
        <f>PPMT('Assumptions (T&amp;D) old'!$B$100,Model!AJ$1,'Assumptions (T&amp;D) old'!$B$103,Model!$O$2699)</f>
        <v>-0.01907151437</v>
      </c>
      <c r="AC2714" s="373">
        <f>PPMT('Assumptions (T&amp;D) old'!$B$100,Model!AK$1,'Assumptions (T&amp;D) old'!$B$103,Model!$O$2699)</f>
        <v>-0.01997741131</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-0.01064000089</v>
      </c>
      <c r="Q2715" s="373">
        <f>PPMT('Assumptions (T&amp;D) old'!$B$100,Model!X$1,'Assumptions (T&amp;D) old'!$B$103,Model!$P$2699)</f>
        <v>-0.01114540093</v>
      </c>
      <c r="R2715" s="373">
        <f>PPMT('Assumptions (T&amp;D) old'!$B$100,Model!Y$1,'Assumptions (T&amp;D) old'!$B$103,Model!$P$2699)</f>
        <v>-0.01167480748</v>
      </c>
      <c r="S2715" s="373">
        <f>PPMT('Assumptions (T&amp;D) old'!$B$100,Model!Z$1,'Assumptions (T&amp;D) old'!$B$103,Model!$P$2699)</f>
        <v>-0.01222936083</v>
      </c>
      <c r="T2715" s="373">
        <f>PPMT('Assumptions (T&amp;D) old'!$B$100,Model!AA$1,'Assumptions (T&amp;D) old'!$B$103,Model!$P$2699)</f>
        <v>-0.01281025547</v>
      </c>
      <c r="U2715" s="373">
        <f>PPMT('Assumptions (T&amp;D) old'!$B$100,Model!AB$1,'Assumptions (T&amp;D) old'!$B$103,Model!$P$2699)</f>
        <v>-0.01341874261</v>
      </c>
      <c r="V2715" s="373">
        <f>PPMT('Assumptions (T&amp;D) old'!$B$100,Model!AC$1,'Assumptions (T&amp;D) old'!$B$103,Model!$P$2699)</f>
        <v>-0.01405613288</v>
      </c>
      <c r="W2715" s="373">
        <f>PPMT('Assumptions (T&amp;D) old'!$B$100,Model!AD$1,'Assumptions (T&amp;D) old'!$B$103,Model!$P$2699)</f>
        <v>-0.01472379919</v>
      </c>
      <c r="X2715" s="373">
        <f>PPMT('Assumptions (T&amp;D) old'!$B$100,Model!AE$1,'Assumptions (T&amp;D) old'!$B$103,Model!$P$2699)</f>
        <v>-0.01542317965</v>
      </c>
      <c r="Y2715" s="373">
        <f>PPMT('Assumptions (T&amp;D) old'!$B$100,Model!AF$1,'Assumptions (T&amp;D) old'!$B$103,Model!$P$2699)</f>
        <v>-0.01615578069</v>
      </c>
      <c r="Z2715" s="373">
        <f>PPMT('Assumptions (T&amp;D) old'!$B$100,Model!AG$1,'Assumptions (T&amp;D) old'!$B$103,Model!$P$2699)</f>
        <v>-0.01692318027</v>
      </c>
      <c r="AA2715" s="373">
        <f>PPMT('Assumptions (T&amp;D) old'!$B$100,Model!AH$1,'Assumptions (T&amp;D) old'!$B$103,Model!$P$2699)</f>
        <v>-0.01772703133</v>
      </c>
      <c r="AB2715" s="373">
        <f>PPMT('Assumptions (T&amp;D) old'!$B$100,Model!AI$1,'Assumptions (T&amp;D) old'!$B$103,Model!$P$2699)</f>
        <v>-0.01856906532</v>
      </c>
      <c r="AC2715" s="373">
        <f>PPMT('Assumptions (T&amp;D) old'!$B$100,Model!AJ$1,'Assumptions (T&amp;D) old'!$B$103,Model!$P$2699)</f>
        <v>-0.01945109592</v>
      </c>
      <c r="AD2715" s="373">
        <f>PPMT('Assumptions (T&amp;D) old'!$B$100,Model!AK$1,'Assumptions (T&amp;D) old'!$B$103,Model!$P$2699)</f>
        <v>-0.02037502298</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-0.01099746166</v>
      </c>
      <c r="R2716" s="373">
        <f>PPMT('Assumptions (T&amp;D) old'!$B$100,Model!X$1,'Assumptions (T&amp;D) old'!$B$103,Model!$Q$2699)</f>
        <v>-0.01151984109</v>
      </c>
      <c r="S2716" s="373">
        <f>PPMT('Assumptions (T&amp;D) old'!$B$100,Model!Y$1,'Assumptions (T&amp;D) old'!$B$103,Model!$Q$2699)</f>
        <v>-0.01206703354</v>
      </c>
      <c r="T2716" s="373">
        <f>PPMT('Assumptions (T&amp;D) old'!$B$100,Model!Z$1,'Assumptions (T&amp;D) old'!$B$103,Model!$Q$2699)</f>
        <v>-0.01264021763</v>
      </c>
      <c r="U2716" s="373">
        <f>PPMT('Assumptions (T&amp;D) old'!$B$100,Model!AA$1,'Assumptions (T&amp;D) old'!$B$103,Model!$Q$2699)</f>
        <v>-0.01324062797</v>
      </c>
      <c r="V2716" s="373">
        <f>PPMT('Assumptions (T&amp;D) old'!$B$100,Model!AB$1,'Assumptions (T&amp;D) old'!$B$103,Model!$Q$2699)</f>
        <v>-0.0138695578</v>
      </c>
      <c r="W2716" s="373">
        <f>PPMT('Assumptions (T&amp;D) old'!$B$100,Model!AC$1,'Assumptions (T&amp;D) old'!$B$103,Model!$Q$2699)</f>
        <v>-0.0145283618</v>
      </c>
      <c r="X2716" s="373">
        <f>PPMT('Assumptions (T&amp;D) old'!$B$100,Model!AD$1,'Assumptions (T&amp;D) old'!$B$103,Model!$Q$2699)</f>
        <v>-0.01521845898</v>
      </c>
      <c r="Y2716" s="373">
        <f>PPMT('Assumptions (T&amp;D) old'!$B$100,Model!AE$1,'Assumptions (T&amp;D) old'!$B$103,Model!$Q$2699)</f>
        <v>-0.01594133578</v>
      </c>
      <c r="Z2716" s="373">
        <f>PPMT('Assumptions (T&amp;D) old'!$B$100,Model!AF$1,'Assumptions (T&amp;D) old'!$B$103,Model!$Q$2699)</f>
        <v>-0.01669854923</v>
      </c>
      <c r="AA2716" s="373">
        <f>PPMT('Assumptions (T&amp;D) old'!$B$100,Model!AG$1,'Assumptions (T&amp;D) old'!$B$103,Model!$Q$2699)</f>
        <v>-0.01749173032</v>
      </c>
      <c r="AB2716" s="373">
        <f>PPMT('Assumptions (T&amp;D) old'!$B$100,Model!AH$1,'Assumptions (T&amp;D) old'!$B$103,Model!$Q$2699)</f>
        <v>-0.01832258751</v>
      </c>
      <c r="AC2716" s="373">
        <f>PPMT('Assumptions (T&amp;D) old'!$B$100,Model!AI$1,'Assumptions (T&amp;D) old'!$B$103,Model!$Q$2699)</f>
        <v>-0.01919291042</v>
      </c>
      <c r="AD2716" s="373">
        <f>PPMT('Assumptions (T&amp;D) old'!$B$100,Model!AJ$1,'Assumptions (T&amp;D) old'!$B$103,Model!$Q$2699)</f>
        <v>-0.02010457366</v>
      </c>
      <c r="AE2716" s="373">
        <f>PPMT('Assumptions (T&amp;D) old'!$B$100,Model!AK$1,'Assumptions (T&amp;D) old'!$B$103,Model!$Q$2699)</f>
        <v>-0.02105954091</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-0.007573167058</v>
      </c>
      <c r="S2717" s="373">
        <f>PPMT('Assumptions (T&amp;D) old'!$B$100,Model!X$1,'Assumptions (T&amp;D) old'!$B$103,Model!$R$2699)</f>
        <v>-0.007932892493</v>
      </c>
      <c r="T2717" s="373">
        <f>PPMT('Assumptions (T&amp;D) old'!$B$100,Model!Y$1,'Assumptions (T&amp;D) old'!$B$103,Model!$R$2699)</f>
        <v>-0.008309704887</v>
      </c>
      <c r="U2717" s="373">
        <f>PPMT('Assumptions (T&amp;D) old'!$B$100,Model!Z$1,'Assumptions (T&amp;D) old'!$B$103,Model!$R$2699)</f>
        <v>-0.008704415869</v>
      </c>
      <c r="V2717" s="373">
        <f>PPMT('Assumptions (T&amp;D) old'!$B$100,Model!AA$1,'Assumptions (T&amp;D) old'!$B$103,Model!$R$2699)</f>
        <v>-0.009117875623</v>
      </c>
      <c r="W2717" s="373">
        <f>PPMT('Assumptions (T&amp;D) old'!$B$100,Model!AB$1,'Assumptions (T&amp;D) old'!$B$103,Model!$R$2699)</f>
        <v>-0.009550974715</v>
      </c>
      <c r="X2717" s="373">
        <f>PPMT('Assumptions (T&amp;D) old'!$B$100,Model!AC$1,'Assumptions (T&amp;D) old'!$B$103,Model!$R$2699)</f>
        <v>-0.01000464601</v>
      </c>
      <c r="Y2717" s="373">
        <f>PPMT('Assumptions (T&amp;D) old'!$B$100,Model!AD$1,'Assumptions (T&amp;D) old'!$B$103,Model!$R$2699)</f>
        <v>-0.0104798667</v>
      </c>
      <c r="Z2717" s="373">
        <f>PPMT('Assumptions (T&amp;D) old'!$B$100,Model!AE$1,'Assumptions (T&amp;D) old'!$B$103,Model!$R$2699)</f>
        <v>-0.01097766037</v>
      </c>
      <c r="AA2717" s="373">
        <f>PPMT('Assumptions (T&amp;D) old'!$B$100,Model!AF$1,'Assumptions (T&amp;D) old'!$B$103,Model!$R$2699)</f>
        <v>-0.01149909924</v>
      </c>
      <c r="AB2717" s="373">
        <f>PPMT('Assumptions (T&amp;D) old'!$B$100,Model!AG$1,'Assumptions (T&amp;D) old'!$B$103,Model!$R$2699)</f>
        <v>-0.01204530645</v>
      </c>
      <c r="AC2717" s="373">
        <f>PPMT('Assumptions (T&amp;D) old'!$B$100,Model!AH$1,'Assumptions (T&amp;D) old'!$B$103,Model!$R$2699)</f>
        <v>-0.01261745851</v>
      </c>
      <c r="AD2717" s="373">
        <f>PPMT('Assumptions (T&amp;D) old'!$B$100,Model!AI$1,'Assumptions (T&amp;D) old'!$B$103,Model!$R$2699)</f>
        <v>-0.01321678778</v>
      </c>
      <c r="AE2717" s="373">
        <f>PPMT('Assumptions (T&amp;D) old'!$B$100,Model!AJ$1,'Assumptions (T&amp;D) old'!$B$103,Model!$R$2699)</f>
        <v>-0.0138445852</v>
      </c>
      <c r="AF2717" s="373">
        <f>PPMT('Assumptions (T&amp;D) old'!$B$100,Model!AK$1,'Assumptions (T&amp;D) old'!$B$103,Model!$R$2699)</f>
        <v>-0.014502203</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-0.0216950901</v>
      </c>
      <c r="T2718" s="373">
        <f>PPMT('Assumptions (T&amp;D) old'!$B$100,Model!X$1,'Assumptions (T&amp;D) old'!$B$103,Model!$S$2699)</f>
        <v>-0.02272560688</v>
      </c>
      <c r="U2718" s="373">
        <f>PPMT('Assumptions (T&amp;D) old'!$B$100,Model!Y$1,'Assumptions (T&amp;D) old'!$B$103,Model!$S$2699)</f>
        <v>-0.02380507321</v>
      </c>
      <c r="V2718" s="373">
        <f>PPMT('Assumptions (T&amp;D) old'!$B$100,Model!Z$1,'Assumptions (T&amp;D) old'!$B$103,Model!$S$2699)</f>
        <v>-0.02493581418</v>
      </c>
      <c r="W2718" s="373">
        <f>PPMT('Assumptions (T&amp;D) old'!$B$100,Model!AA$1,'Assumptions (T&amp;D) old'!$B$103,Model!$S$2699)</f>
        <v>-0.02612026536</v>
      </c>
      <c r="X2718" s="373">
        <f>PPMT('Assumptions (T&amp;D) old'!$B$100,Model!AB$1,'Assumptions (T&amp;D) old'!$B$103,Model!$S$2699)</f>
        <v>-0.02736097796</v>
      </c>
      <c r="Y2718" s="373">
        <f>PPMT('Assumptions (T&amp;D) old'!$B$100,Model!AC$1,'Assumptions (T&amp;D) old'!$B$103,Model!$S$2699)</f>
        <v>-0.02866062441</v>
      </c>
      <c r="Z2718" s="373">
        <f>PPMT('Assumptions (T&amp;D) old'!$B$100,Model!AD$1,'Assumptions (T&amp;D) old'!$B$103,Model!$S$2699)</f>
        <v>-0.03002200407</v>
      </c>
      <c r="AA2718" s="373">
        <f>PPMT('Assumptions (T&amp;D) old'!$B$100,Model!AE$1,'Assumptions (T&amp;D) old'!$B$103,Model!$S$2699)</f>
        <v>-0.03144804927</v>
      </c>
      <c r="AB2718" s="373">
        <f>PPMT('Assumptions (T&amp;D) old'!$B$100,Model!AF$1,'Assumptions (T&amp;D) old'!$B$103,Model!$S$2699)</f>
        <v>-0.03294183161</v>
      </c>
      <c r="AC2718" s="373">
        <f>PPMT('Assumptions (T&amp;D) old'!$B$100,Model!AG$1,'Assumptions (T&amp;D) old'!$B$103,Model!$S$2699)</f>
        <v>-0.03450656861</v>
      </c>
      <c r="AD2718" s="373">
        <f>PPMT('Assumptions (T&amp;D) old'!$B$100,Model!AH$1,'Assumptions (T&amp;D) old'!$B$103,Model!$S$2699)</f>
        <v>-0.03614563062</v>
      </c>
      <c r="AE2718" s="373">
        <f>PPMT('Assumptions (T&amp;D) old'!$B$100,Model!AI$1,'Assumptions (T&amp;D) old'!$B$103,Model!$S$2699)</f>
        <v>-0.03786254807</v>
      </c>
      <c r="AF2718" s="373">
        <f>PPMT('Assumptions (T&amp;D) old'!$B$100,Model!AJ$1,'Assumptions (T&amp;D) old'!$B$103,Model!$S$2699)</f>
        <v>-0.03966101911</v>
      </c>
      <c r="AG2718" s="373">
        <f>PPMT('Assumptions (T&amp;D) old'!$B$100,Model!AK$1,'Assumptions (T&amp;D) old'!$B$103,Model!$S$2699)</f>
        <v>-0.04154491751</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-0.01325259878</v>
      </c>
      <c r="U2719" s="373">
        <f>PPMT('Assumptions (T&amp;D) old'!$B$100,Model!X$1,'Assumptions (T&amp;D) old'!$B$103,Model!$T$2699)</f>
        <v>-0.01388209723</v>
      </c>
      <c r="V2719" s="373">
        <f>PPMT('Assumptions (T&amp;D) old'!$B$100,Model!Y$1,'Assumptions (T&amp;D) old'!$B$103,Model!$T$2699)</f>
        <v>-0.01454149684</v>
      </c>
      <c r="W2719" s="373">
        <f>PPMT('Assumptions (T&amp;D) old'!$B$100,Model!Z$1,'Assumptions (T&amp;D) old'!$B$103,Model!$T$2699)</f>
        <v>-0.01523221794</v>
      </c>
      <c r="X2719" s="373">
        <f>PPMT('Assumptions (T&amp;D) old'!$B$100,Model!AA$1,'Assumptions (T&amp;D) old'!$B$103,Model!$T$2699)</f>
        <v>-0.0159557483</v>
      </c>
      <c r="Y2719" s="373">
        <f>PPMT('Assumptions (T&amp;D) old'!$B$100,Model!AB$1,'Assumptions (T&amp;D) old'!$B$103,Model!$T$2699)</f>
        <v>-0.01671364634</v>
      </c>
      <c r="Z2719" s="373">
        <f>PPMT('Assumptions (T&amp;D) old'!$B$100,Model!AC$1,'Assumptions (T&amp;D) old'!$B$103,Model!$T$2699)</f>
        <v>-0.01750754454</v>
      </c>
      <c r="AA2719" s="373">
        <f>PPMT('Assumptions (T&amp;D) old'!$B$100,Model!AD$1,'Assumptions (T&amp;D) old'!$B$103,Model!$T$2699)</f>
        <v>-0.01833915291</v>
      </c>
      <c r="AB2719" s="373">
        <f>PPMT('Assumptions (T&amp;D) old'!$B$100,Model!AE$1,'Assumptions (T&amp;D) old'!$B$103,Model!$T$2699)</f>
        <v>-0.01921026267</v>
      </c>
      <c r="AC2719" s="373">
        <f>PPMT('Assumptions (T&amp;D) old'!$B$100,Model!AF$1,'Assumptions (T&amp;D) old'!$B$103,Model!$T$2699)</f>
        <v>-0.02012275015</v>
      </c>
      <c r="AD2719" s="373">
        <f>PPMT('Assumptions (T&amp;D) old'!$B$100,Model!AG$1,'Assumptions (T&amp;D) old'!$B$103,Model!$T$2699)</f>
        <v>-0.02107858078</v>
      </c>
      <c r="AE2719" s="373">
        <f>PPMT('Assumptions (T&amp;D) old'!$B$100,Model!AH$1,'Assumptions (T&amp;D) old'!$B$103,Model!$T$2699)</f>
        <v>-0.02207981337</v>
      </c>
      <c r="AF2719" s="373">
        <f>PPMT('Assumptions (T&amp;D) old'!$B$100,Model!AI$1,'Assumptions (T&amp;D) old'!$B$103,Model!$T$2699)</f>
        <v>-0.0231286045</v>
      </c>
      <c r="AG2719" s="373">
        <f>PPMT('Assumptions (T&amp;D) old'!$B$100,Model!AJ$1,'Assumptions (T&amp;D) old'!$B$103,Model!$T$2699)</f>
        <v>-0.02422721321</v>
      </c>
      <c r="AH2719" s="373">
        <f>PPMT('Assumptions (T&amp;D) old'!$B$100,Model!AK$1,'Assumptions (T&amp;D) old'!$B$103,Model!$T$2699)</f>
        <v>-0.02537800584</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-0.01341999691</v>
      </c>
      <c r="V2720" s="373">
        <f>PPMT('Assumptions (T&amp;D) old'!$B$100,Model!X$1,'Assumptions (T&amp;D) old'!$B$103,Model!$U$2699)</f>
        <v>-0.01405744677</v>
      </c>
      <c r="W2720" s="373">
        <f>PPMT('Assumptions (T&amp;D) old'!$B$100,Model!Y$1,'Assumptions (T&amp;D) old'!$B$103,Model!$U$2699)</f>
        <v>-0.01472517549</v>
      </c>
      <c r="X2720" s="373">
        <f>PPMT('Assumptions (T&amp;D) old'!$B$100,Model!Z$1,'Assumptions (T&amp;D) old'!$B$103,Model!$U$2699)</f>
        <v>-0.01542462132</v>
      </c>
      <c r="Y2720" s="373">
        <f>PPMT('Assumptions (T&amp;D) old'!$B$100,Model!AA$1,'Assumptions (T&amp;D) old'!$B$103,Model!$U$2699)</f>
        <v>-0.01615729084</v>
      </c>
      <c r="Z2720" s="373">
        <f>PPMT('Assumptions (T&amp;D) old'!$B$100,Model!AB$1,'Assumptions (T&amp;D) old'!$B$103,Model!$U$2699)</f>
        <v>-0.01692476215</v>
      </c>
      <c r="AA2720" s="373">
        <f>PPMT('Assumptions (T&amp;D) old'!$B$100,Model!AC$1,'Assumptions (T&amp;D) old'!$B$103,Model!$U$2699)</f>
        <v>-0.01772868835</v>
      </c>
      <c r="AB2720" s="373">
        <f>PPMT('Assumptions (T&amp;D) old'!$B$100,Model!AD$1,'Assumptions (T&amp;D) old'!$B$103,Model!$U$2699)</f>
        <v>-0.01857080105</v>
      </c>
      <c r="AC2720" s="373">
        <f>PPMT('Assumptions (T&amp;D) old'!$B$100,Model!AE$1,'Assumptions (T&amp;D) old'!$B$103,Model!$U$2699)</f>
        <v>-0.0194529141</v>
      </c>
      <c r="AD2720" s="373">
        <f>PPMT('Assumptions (T&amp;D) old'!$B$100,Model!AF$1,'Assumptions (T&amp;D) old'!$B$103,Model!$U$2699)</f>
        <v>-0.02037692752</v>
      </c>
      <c r="AE2720" s="373">
        <f>PPMT('Assumptions (T&amp;D) old'!$B$100,Model!AG$1,'Assumptions (T&amp;D) old'!$B$103,Model!$U$2699)</f>
        <v>-0.02134483158</v>
      </c>
      <c r="AF2720" s="373">
        <f>PPMT('Assumptions (T&amp;D) old'!$B$100,Model!AH$1,'Assumptions (T&amp;D) old'!$B$103,Model!$U$2699)</f>
        <v>-0.02235871108</v>
      </c>
      <c r="AG2720" s="373">
        <f>PPMT('Assumptions (T&amp;D) old'!$B$100,Model!AI$1,'Assumptions (T&amp;D) old'!$B$103,Model!$U$2699)</f>
        <v>-0.02342074985</v>
      </c>
      <c r="AH2720" s="373">
        <f>PPMT('Assumptions (T&amp;D) old'!$B$100,Model!AJ$1,'Assumptions (T&amp;D) old'!$B$103,Model!$U$2699)</f>
        <v>-0.02453323547</v>
      </c>
      <c r="AI2720" s="373">
        <f>PPMT('Assumptions (T&amp;D) old'!$B$100,Model!AK$1,'Assumptions (T&amp;D) old'!$B$103,Model!$U$2699)</f>
        <v>-0.02569856415</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-0.0139099182</v>
      </c>
      <c r="W2721" s="373">
        <f>PPMT('Assumptions (T&amp;D) old'!$B$100,Model!X$1,'Assumptions (T&amp;D) old'!$B$103,Model!$V$2699)</f>
        <v>-0.01457063931</v>
      </c>
      <c r="X2721" s="373">
        <f>PPMT('Assumptions (T&amp;D) old'!$B$100,Model!Y$1,'Assumptions (T&amp;D) old'!$B$103,Model!$V$2699)</f>
        <v>-0.01526274468</v>
      </c>
      <c r="Y2721" s="373">
        <f>PPMT('Assumptions (T&amp;D) old'!$B$100,Model!Z$1,'Assumptions (T&amp;D) old'!$B$103,Model!$V$2699)</f>
        <v>-0.01598772505</v>
      </c>
      <c r="Z2721" s="373">
        <f>PPMT('Assumptions (T&amp;D) old'!$B$100,Model!AA$1,'Assumptions (T&amp;D) old'!$B$103,Model!$V$2699)</f>
        <v>-0.01674714199</v>
      </c>
      <c r="AA2721" s="373">
        <f>PPMT('Assumptions (T&amp;D) old'!$B$100,Model!AB$1,'Assumptions (T&amp;D) old'!$B$103,Model!$V$2699)</f>
        <v>-0.01754263124</v>
      </c>
      <c r="AB2721" s="373">
        <f>PPMT('Assumptions (T&amp;D) old'!$B$100,Model!AC$1,'Assumptions (T&amp;D) old'!$B$103,Model!$V$2699)</f>
        <v>-0.01837590622</v>
      </c>
      <c r="AC2721" s="373">
        <f>PPMT('Assumptions (T&amp;D) old'!$B$100,Model!AD$1,'Assumptions (T&amp;D) old'!$B$103,Model!$V$2699)</f>
        <v>-0.01924876177</v>
      </c>
      <c r="AD2721" s="373">
        <f>PPMT('Assumptions (T&amp;D) old'!$B$100,Model!AE$1,'Assumptions (T&amp;D) old'!$B$103,Model!$V$2699)</f>
        <v>-0.02016307795</v>
      </c>
      <c r="AE2721" s="373">
        <f>PPMT('Assumptions (T&amp;D) old'!$B$100,Model!AF$1,'Assumptions (T&amp;D) old'!$B$103,Model!$V$2699)</f>
        <v>-0.02112082416</v>
      </c>
      <c r="AF2721" s="373">
        <f>PPMT('Assumptions (T&amp;D) old'!$B$100,Model!AG$1,'Assumptions (T&amp;D) old'!$B$103,Model!$V$2699)</f>
        <v>-0.0221240633</v>
      </c>
      <c r="AG2721" s="373">
        <f>PPMT('Assumptions (T&amp;D) old'!$B$100,Model!AH$1,'Assumptions (T&amp;D) old'!$B$103,Model!$V$2699)</f>
        <v>-0.02317495631</v>
      </c>
      <c r="AH2721" s="373">
        <f>PPMT('Assumptions (T&amp;D) old'!$B$100,Model!AI$1,'Assumptions (T&amp;D) old'!$B$103,Model!$V$2699)</f>
        <v>-0.02427576673</v>
      </c>
      <c r="AI2721" s="373">
        <f>PPMT('Assumptions (T&amp;D) old'!$B$100,Model!AJ$1,'Assumptions (T&amp;D) old'!$B$103,Model!$V$2699)</f>
        <v>-0.02542886565</v>
      </c>
      <c r="AJ2721" s="373">
        <f>PPMT('Assumptions (T&amp;D) old'!$B$100,Model!AK$1,'Assumptions (T&amp;D) old'!$B$103,Model!$V$2699)</f>
        <v>-0.02663673677</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-0.01418461085</v>
      </c>
      <c r="X2722" s="373">
        <f>PPMT('Assumptions (T&amp;D) old'!$B$100,Model!X$1,'Assumptions (T&amp;D) old'!$B$103,Model!$W$2699)</f>
        <v>-0.01485837987</v>
      </c>
      <c r="Y2722" s="373">
        <f>PPMT('Assumptions (T&amp;D) old'!$B$100,Model!Y$1,'Assumptions (T&amp;D) old'!$B$103,Model!$W$2699)</f>
        <v>-0.01556415291</v>
      </c>
      <c r="Z2722" s="373">
        <f>PPMT('Assumptions (T&amp;D) old'!$B$100,Model!Z$1,'Assumptions (T&amp;D) old'!$B$103,Model!$W$2699)</f>
        <v>-0.01630345017</v>
      </c>
      <c r="AA2722" s="373">
        <f>PPMT('Assumptions (T&amp;D) old'!$B$100,Model!AA$1,'Assumptions (T&amp;D) old'!$B$103,Model!$W$2699)</f>
        <v>-0.01707786406</v>
      </c>
      <c r="AB2722" s="373">
        <f>PPMT('Assumptions (T&amp;D) old'!$B$100,Model!AB$1,'Assumptions (T&amp;D) old'!$B$103,Model!$W$2699)</f>
        <v>-0.0178890626</v>
      </c>
      <c r="AC2722" s="373">
        <f>PPMT('Assumptions (T&amp;D) old'!$B$100,Model!AC$1,'Assumptions (T&amp;D) old'!$B$103,Model!$W$2699)</f>
        <v>-0.01873879307</v>
      </c>
      <c r="AD2722" s="373">
        <f>PPMT('Assumptions (T&amp;D) old'!$B$100,Model!AD$1,'Assumptions (T&amp;D) old'!$B$103,Model!$W$2699)</f>
        <v>-0.01962888574</v>
      </c>
      <c r="AE2722" s="373">
        <f>PPMT('Assumptions (T&amp;D) old'!$B$100,Model!AE$1,'Assumptions (T&amp;D) old'!$B$103,Model!$W$2699)</f>
        <v>-0.02056125782</v>
      </c>
      <c r="AF2722" s="373">
        <f>PPMT('Assumptions (T&amp;D) old'!$B$100,Model!AF$1,'Assumptions (T&amp;D) old'!$B$103,Model!$W$2699)</f>
        <v>-0.02153791756</v>
      </c>
      <c r="AG2722" s="373">
        <f>PPMT('Assumptions (T&amp;D) old'!$B$100,Model!AG$1,'Assumptions (T&amp;D) old'!$B$103,Model!$W$2699)</f>
        <v>-0.02256096865</v>
      </c>
      <c r="AH2722" s="373">
        <f>PPMT('Assumptions (T&amp;D) old'!$B$100,Model!AH$1,'Assumptions (T&amp;D) old'!$B$103,Model!$W$2699)</f>
        <v>-0.02363261466</v>
      </c>
      <c r="AI2722" s="373">
        <f>PPMT('Assumptions (T&amp;D) old'!$B$100,Model!AI$1,'Assumptions (T&amp;D) old'!$B$103,Model!$W$2699)</f>
        <v>-0.02475516386</v>
      </c>
      <c r="AJ2722" s="373">
        <f>PPMT('Assumptions (T&amp;D) old'!$B$100,Model!AJ$1,'Assumptions (T&amp;D) old'!$B$103,Model!$W$2699)</f>
        <v>-0.02593103414</v>
      </c>
      <c r="AK2722" s="373">
        <f>PPMT('Assumptions (T&amp;D) old'!$B$100,Model!AK$1,'Assumptions (T&amp;D) old'!$B$103,Model!$W$2699)</f>
        <v>-0.02716275826</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-0.02153814936</v>
      </c>
      <c r="Y2723" s="373">
        <f>PPMT('Assumptions (T&amp;D) old'!$B$100,Model!X$1,'Assumptions (T&amp;D) old'!$B$103,Model!$X$2699)</f>
        <v>-0.02256121146</v>
      </c>
      <c r="Z2723" s="373">
        <f>PPMT('Assumptions (T&amp;D) old'!$B$100,Model!Y$1,'Assumptions (T&amp;D) old'!$B$103,Model!$X$2699)</f>
        <v>-0.023632869</v>
      </c>
      <c r="AA2723" s="373">
        <f>PPMT('Assumptions (T&amp;D) old'!$B$100,Model!Z$1,'Assumptions (T&amp;D) old'!$B$103,Model!$X$2699)</f>
        <v>-0.02475543028</v>
      </c>
      <c r="AB2723" s="373">
        <f>PPMT('Assumptions (T&amp;D) old'!$B$100,Model!AA$1,'Assumptions (T&amp;D) old'!$B$103,Model!$X$2699)</f>
        <v>-0.02593131322</v>
      </c>
      <c r="AC2723" s="373">
        <f>PPMT('Assumptions (T&amp;D) old'!$B$100,Model!AB$1,'Assumptions (T&amp;D) old'!$B$103,Model!$X$2699)</f>
        <v>-0.0271630506</v>
      </c>
      <c r="AD2723" s="373">
        <f>PPMT('Assumptions (T&amp;D) old'!$B$100,Model!AC$1,'Assumptions (T&amp;D) old'!$B$103,Model!$X$2699)</f>
        <v>-0.0284532955</v>
      </c>
      <c r="AE2723" s="373">
        <f>PPMT('Assumptions (T&amp;D) old'!$B$100,Model!AD$1,'Assumptions (T&amp;D) old'!$B$103,Model!$X$2699)</f>
        <v>-0.02980482704</v>
      </c>
      <c r="AF2723" s="373">
        <f>PPMT('Assumptions (T&amp;D) old'!$B$100,Model!AE$1,'Assumptions (T&amp;D) old'!$B$103,Model!$X$2699)</f>
        <v>-0.03122055632</v>
      </c>
      <c r="AG2723" s="373">
        <f>PPMT('Assumptions (T&amp;D) old'!$B$100,Model!AF$1,'Assumptions (T&amp;D) old'!$B$103,Model!$X$2699)</f>
        <v>-0.03270353275</v>
      </c>
      <c r="AH2723" s="373">
        <f>PPMT('Assumptions (T&amp;D) old'!$B$100,Model!AG$1,'Assumptions (T&amp;D) old'!$B$103,Model!$X$2699)</f>
        <v>-0.03425695055</v>
      </c>
      <c r="AI2723" s="373">
        <f>PPMT('Assumptions (T&amp;D) old'!$B$100,Model!AH$1,'Assumptions (T&amp;D) old'!$B$103,Model!$X$2699)</f>
        <v>-0.0358841557</v>
      </c>
      <c r="AJ2723" s="373">
        <f>PPMT('Assumptions (T&amp;D) old'!$B$100,Model!AI$1,'Assumptions (T&amp;D) old'!$B$103,Model!$X$2699)</f>
        <v>-0.0375886531</v>
      </c>
      <c r="AK2723" s="373">
        <f>PPMT('Assumptions (T&amp;D) old'!$B$100,Model!AJ$1,'Assumptions (T&amp;D) old'!$B$103,Model!$X$2699)</f>
        <v>-0.03937411412</v>
      </c>
      <c r="AL2723" s="373">
        <f>PPMT('Assumptions (T&amp;D) old'!$B$100,Model!AK$1,'Assumptions (T&amp;D) old'!$B$103,Model!$X$2699)</f>
        <v>-0.04124438454</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-0.02216691724</v>
      </c>
      <c r="Z2724" s="373">
        <f>PPMT('Assumptions (T&amp;D) old'!$B$100,Model!X$1,'Assumptions (T&amp;D) old'!$B$103,Model!$Y$2699)</f>
        <v>-0.02321984581</v>
      </c>
      <c r="AA2724" s="373">
        <f>PPMT('Assumptions (T&amp;D) old'!$B$100,Model!Y$1,'Assumptions (T&amp;D) old'!$B$103,Model!$Y$2699)</f>
        <v>-0.02432278849</v>
      </c>
      <c r="AB2724" s="373">
        <f>PPMT('Assumptions (T&amp;D) old'!$B$100,Model!Z$1,'Assumptions (T&amp;D) old'!$B$103,Model!$Y$2699)</f>
        <v>-0.02547812094</v>
      </c>
      <c r="AC2724" s="373">
        <f>PPMT('Assumptions (T&amp;D) old'!$B$100,Model!AA$1,'Assumptions (T&amp;D) old'!$B$103,Model!$Y$2699)</f>
        <v>-0.02668833168</v>
      </c>
      <c r="AD2724" s="373">
        <f>PPMT('Assumptions (T&amp;D) old'!$B$100,Model!AB$1,'Assumptions (T&amp;D) old'!$B$103,Model!$Y$2699)</f>
        <v>-0.02795602744</v>
      </c>
      <c r="AE2724" s="373">
        <f>PPMT('Assumptions (T&amp;D) old'!$B$100,Model!AC$1,'Assumptions (T&amp;D) old'!$B$103,Model!$Y$2699)</f>
        <v>-0.02928393874</v>
      </c>
      <c r="AF2724" s="373">
        <f>PPMT('Assumptions (T&amp;D) old'!$B$100,Model!AD$1,'Assumptions (T&amp;D) old'!$B$103,Model!$Y$2699)</f>
        <v>-0.03067492583</v>
      </c>
      <c r="AG2724" s="373">
        <f>PPMT('Assumptions (T&amp;D) old'!$B$100,Model!AE$1,'Assumptions (T&amp;D) old'!$B$103,Model!$Y$2699)</f>
        <v>-0.03213198481</v>
      </c>
      <c r="AH2724" s="373">
        <f>PPMT('Assumptions (T&amp;D) old'!$B$100,Model!AF$1,'Assumptions (T&amp;D) old'!$B$103,Model!$Y$2699)</f>
        <v>-0.03365825409</v>
      </c>
      <c r="AI2724" s="373">
        <f>PPMT('Assumptions (T&amp;D) old'!$B$100,Model!AG$1,'Assumptions (T&amp;D) old'!$B$103,Model!$Y$2699)</f>
        <v>-0.03525702116</v>
      </c>
      <c r="AJ2724" s="373">
        <f>PPMT('Assumptions (T&amp;D) old'!$B$100,Model!AH$1,'Assumptions (T&amp;D) old'!$B$103,Model!$Y$2699)</f>
        <v>-0.03693172966</v>
      </c>
      <c r="AK2724" s="373">
        <f>PPMT('Assumptions (T&amp;D) old'!$B$100,Model!AI$1,'Assumptions (T&amp;D) old'!$B$103,Model!$Y$2699)</f>
        <v>-0.03868598682</v>
      </c>
      <c r="AL2724" s="373">
        <f>PPMT('Assumptions (T&amp;D) old'!$B$100,Model!AJ$1,'Assumptions (T&amp;D) old'!$B$103,Model!$Y$2699)</f>
        <v>-0.0405235712</v>
      </c>
      <c r="AM2724" s="373">
        <f>PPMT('Assumptions (T&amp;D) old'!$B$100,Model!AK$1,'Assumptions (T&amp;D) old'!$B$103,Model!$Y$2699)</f>
        <v>-0.04244844083</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-0.0228121194</v>
      </c>
      <c r="AA2725" s="373">
        <f>PPMT('Assumptions (T&amp;D) old'!$B$100,Model!X$1,'Assumptions (T&amp;D) old'!$B$103,Model!$Z$2699)</f>
        <v>-0.02389569507</v>
      </c>
      <c r="AB2725" s="373">
        <f>PPMT('Assumptions (T&amp;D) old'!$B$100,Model!Y$1,'Assumptions (T&amp;D) old'!$B$103,Model!$Z$2699)</f>
        <v>-0.02503074059</v>
      </c>
      <c r="AC2725" s="373">
        <f>PPMT('Assumptions (T&amp;D) old'!$B$100,Model!Z$1,'Assumptions (T&amp;D) old'!$B$103,Model!$Z$2699)</f>
        <v>-0.02621970077</v>
      </c>
      <c r="AD2725" s="373">
        <f>PPMT('Assumptions (T&amp;D) old'!$B$100,Model!AA$1,'Assumptions (T&amp;D) old'!$B$103,Model!$Z$2699)</f>
        <v>-0.02746513655</v>
      </c>
      <c r="AE2725" s="373">
        <f>PPMT('Assumptions (T&amp;D) old'!$B$100,Model!AB$1,'Assumptions (T&amp;D) old'!$B$103,Model!$Z$2699)</f>
        <v>-0.02876973054</v>
      </c>
      <c r="AF2725" s="373">
        <f>PPMT('Assumptions (T&amp;D) old'!$B$100,Model!AC$1,'Assumptions (T&amp;D) old'!$B$103,Model!$Z$2699)</f>
        <v>-0.03013629274</v>
      </c>
      <c r="AG2725" s="373">
        <f>PPMT('Assumptions (T&amp;D) old'!$B$100,Model!AD$1,'Assumptions (T&amp;D) old'!$B$103,Model!$Z$2699)</f>
        <v>-0.03156776664</v>
      </c>
      <c r="AH2725" s="373">
        <f>PPMT('Assumptions (T&amp;D) old'!$B$100,Model!AE$1,'Assumptions (T&amp;D) old'!$B$103,Model!$Z$2699)</f>
        <v>-0.03306723556</v>
      </c>
      <c r="AI2725" s="373">
        <f>PPMT('Assumptions (T&amp;D) old'!$B$100,Model!AF$1,'Assumptions (T&amp;D) old'!$B$103,Model!$Z$2699)</f>
        <v>-0.03463792925</v>
      </c>
      <c r="AJ2725" s="373">
        <f>PPMT('Assumptions (T&amp;D) old'!$B$100,Model!AG$1,'Assumptions (T&amp;D) old'!$B$103,Model!$Z$2699)</f>
        <v>-0.03628323089</v>
      </c>
      <c r="AK2725" s="373">
        <f>PPMT('Assumptions (T&amp;D) old'!$B$100,Model!AH$1,'Assumptions (T&amp;D) old'!$B$103,Model!$Z$2699)</f>
        <v>-0.03800668435</v>
      </c>
      <c r="AL2725" s="373">
        <f>PPMT('Assumptions (T&amp;D) old'!$B$100,Model!AI$1,'Assumptions (T&amp;D) old'!$B$103,Model!$Z$2699)</f>
        <v>-0.03981200186</v>
      </c>
      <c r="AM2725" s="373">
        <f>PPMT('Assumptions (T&amp;D) old'!$B$100,Model!AJ$1,'Assumptions (T&amp;D) old'!$B$103,Model!$Z$2699)</f>
        <v>-0.04170307195</v>
      </c>
      <c r="AN2725" s="373">
        <f>PPMT('Assumptions (T&amp;D) old'!$B$100,Model!AK$1,'Assumptions (T&amp;D) old'!$B$103,Model!$Z$2699)</f>
        <v>-0.04368396787</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-0.02347415972</v>
      </c>
      <c r="AB2726" s="373">
        <f>PPMT('Assumptions (T&amp;D) old'!$B$100,Model!X$1,'Assumptions (T&amp;D) old'!$B$103,Model!$AA$2699)</f>
        <v>-0.02458918231</v>
      </c>
      <c r="AC2726" s="373">
        <f>PPMT('Assumptions (T&amp;D) old'!$B$100,Model!Y$1,'Assumptions (T&amp;D) old'!$B$103,Model!$AA$2699)</f>
        <v>-0.02575716846</v>
      </c>
      <c r="AD2726" s="373">
        <f>PPMT('Assumptions (T&amp;D) old'!$B$100,Model!Z$1,'Assumptions (T&amp;D) old'!$B$103,Model!$AA$2699)</f>
        <v>-0.02698063397</v>
      </c>
      <c r="AE2726" s="373">
        <f>PPMT('Assumptions (T&amp;D) old'!$B$100,Model!AA$1,'Assumptions (T&amp;D) old'!$B$103,Model!$AA$2699)</f>
        <v>-0.02826221408</v>
      </c>
      <c r="AF2726" s="373">
        <f>PPMT('Assumptions (T&amp;D) old'!$B$100,Model!AB$1,'Assumptions (T&amp;D) old'!$B$103,Model!$AA$2699)</f>
        <v>-0.02960466925</v>
      </c>
      <c r="AG2726" s="373">
        <f>PPMT('Assumptions (T&amp;D) old'!$B$100,Model!AC$1,'Assumptions (T&amp;D) old'!$B$103,Model!$AA$2699)</f>
        <v>-0.03101089104</v>
      </c>
      <c r="AH2726" s="373">
        <f>PPMT('Assumptions (T&amp;D) old'!$B$100,Model!AD$1,'Assumptions (T&amp;D) old'!$B$103,Model!$AA$2699)</f>
        <v>-0.03248390836</v>
      </c>
      <c r="AI2726" s="373">
        <f>PPMT('Assumptions (T&amp;D) old'!$B$100,Model!AE$1,'Assumptions (T&amp;D) old'!$B$103,Model!$AA$2699)</f>
        <v>-0.03402689401</v>
      </c>
      <c r="AJ2726" s="373">
        <f>PPMT('Assumptions (T&amp;D) old'!$B$100,Model!AF$1,'Assumptions (T&amp;D) old'!$B$103,Model!$AA$2699)</f>
        <v>-0.03564317148</v>
      </c>
      <c r="AK2726" s="373">
        <f>PPMT('Assumptions (T&amp;D) old'!$B$100,Model!AG$1,'Assumptions (T&amp;D) old'!$B$103,Model!$AA$2699)</f>
        <v>-0.03733622212</v>
      </c>
      <c r="AL2726" s="373">
        <f>PPMT('Assumptions (T&amp;D) old'!$B$100,Model!AH$1,'Assumptions (T&amp;D) old'!$B$103,Model!$AA$2699)</f>
        <v>-0.03910969267</v>
      </c>
      <c r="AM2726" s="373">
        <f>PPMT('Assumptions (T&amp;D) old'!$B$100,Model!AI$1,'Assumptions (T&amp;D) old'!$B$103,Model!$AA$2699)</f>
        <v>-0.04096740307</v>
      </c>
      <c r="AN2726" s="373">
        <f>PPMT('Assumptions (T&amp;D) old'!$B$100,Model!AJ$1,'Assumptions (T&amp;D) old'!$B$103,Model!$AA$2699)</f>
        <v>-0.04291335472</v>
      </c>
      <c r="AO2726" s="373">
        <f>PPMT('Assumptions (T&amp;D) old'!$B$100,Model!AK$1,'Assumptions (T&amp;D) old'!$B$103,Model!$AA$2699)</f>
        <v>-0.04495173907</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-0.02415345162</v>
      </c>
      <c r="AC2727" s="373">
        <f>PPMT('Assumptions (T&amp;D) old'!$B$100,Model!X$1,'Assumptions (T&amp;D) old'!$B$103,Model!$AB$2699)</f>
        <v>-0.02530074057</v>
      </c>
      <c r="AD2727" s="373">
        <f>PPMT('Assumptions (T&amp;D) old'!$B$100,Model!Y$1,'Assumptions (T&amp;D) old'!$B$103,Model!$AB$2699)</f>
        <v>-0.02650252575</v>
      </c>
      <c r="AE2727" s="373">
        <f>PPMT('Assumptions (T&amp;D) old'!$B$100,Model!Z$1,'Assumptions (T&amp;D) old'!$B$103,Model!$AB$2699)</f>
        <v>-0.02776139572</v>
      </c>
      <c r="AF2727" s="373">
        <f>PPMT('Assumptions (T&amp;D) old'!$B$100,Model!AA$1,'Assumptions (T&amp;D) old'!$B$103,Model!$AB$2699)</f>
        <v>-0.02908006202</v>
      </c>
      <c r="AG2727" s="373">
        <f>PPMT('Assumptions (T&amp;D) old'!$B$100,Model!AB$1,'Assumptions (T&amp;D) old'!$B$103,Model!$AB$2699)</f>
        <v>-0.03046136496</v>
      </c>
      <c r="AH2727" s="373">
        <f>PPMT('Assumptions (T&amp;D) old'!$B$100,Model!AC$1,'Assumptions (T&amp;D) old'!$B$103,Model!$AB$2699)</f>
        <v>-0.0319082798</v>
      </c>
      <c r="AI2727" s="373">
        <f>PPMT('Assumptions (T&amp;D) old'!$B$100,Model!AD$1,'Assumptions (T&amp;D) old'!$B$103,Model!$AB$2699)</f>
        <v>-0.03342392309</v>
      </c>
      <c r="AJ2727" s="373">
        <f>PPMT('Assumptions (T&amp;D) old'!$B$100,Model!AE$1,'Assumptions (T&amp;D) old'!$B$103,Model!$AB$2699)</f>
        <v>-0.03501155944</v>
      </c>
      <c r="AK2727" s="373">
        <f>PPMT('Assumptions (T&amp;D) old'!$B$100,Model!AF$1,'Assumptions (T&amp;D) old'!$B$103,Model!$AB$2699)</f>
        <v>-0.03667460851</v>
      </c>
      <c r="AL2727" s="373">
        <f>PPMT('Assumptions (T&amp;D) old'!$B$100,Model!AG$1,'Assumptions (T&amp;D) old'!$B$103,Model!$AB$2699)</f>
        <v>-0.03841665241</v>
      </c>
      <c r="AM2727" s="373">
        <f>PPMT('Assumptions (T&amp;D) old'!$B$100,Model!AH$1,'Assumptions (T&amp;D) old'!$B$103,Model!$AB$2699)</f>
        <v>-0.0402414434</v>
      </c>
      <c r="AN2727" s="373">
        <f>PPMT('Assumptions (T&amp;D) old'!$B$100,Model!AI$1,'Assumptions (T&amp;D) old'!$B$103,Model!$AB$2699)</f>
        <v>-0.04215291196</v>
      </c>
      <c r="AO2727" s="373">
        <f>PPMT('Assumptions (T&amp;D) old'!$B$100,Model!AJ$1,'Assumptions (T&amp;D) old'!$B$103,Model!$AB$2699)</f>
        <v>-0.04415517528</v>
      </c>
      <c r="AP2727" s="373">
        <f>PPMT('Assumptions (T&amp;D) old'!$B$100,Model!AK$1,'Assumptions (T&amp;D) old'!$B$103,Model!$AB$2699)</f>
        <v>-0.04625254611</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-0.02485041828</v>
      </c>
      <c r="AD2728" s="373">
        <f>PPMT('Assumptions (T&amp;D) old'!$B$100,Model!X$1,'Assumptions (T&amp;D) old'!$B$103,Model!$AC$2699)</f>
        <v>-0.02603081315</v>
      </c>
      <c r="AE2728" s="373">
        <f>PPMT('Assumptions (T&amp;D) old'!$B$100,Model!Y$1,'Assumptions (T&amp;D) old'!$B$103,Model!$AC$2699)</f>
        <v>-0.02726727678</v>
      </c>
      <c r="AF2728" s="373">
        <f>PPMT('Assumptions (T&amp;D) old'!$B$100,Model!Z$1,'Assumptions (T&amp;D) old'!$B$103,Model!$AC$2699)</f>
        <v>-0.02856247242</v>
      </c>
      <c r="AG2728" s="373">
        <f>PPMT('Assumptions (T&amp;D) old'!$B$100,Model!AA$1,'Assumptions (T&amp;D) old'!$B$103,Model!$AC$2699)</f>
        <v>-0.02991918986</v>
      </c>
      <c r="AH2728" s="373">
        <f>PPMT('Assumptions (T&amp;D) old'!$B$100,Model!AB$1,'Assumptions (T&amp;D) old'!$B$103,Model!$AC$2699)</f>
        <v>-0.03134035138</v>
      </c>
      <c r="AI2728" s="373">
        <f>PPMT('Assumptions (T&amp;D) old'!$B$100,Model!AC$1,'Assumptions (T&amp;D) old'!$B$103,Model!$AC$2699)</f>
        <v>-0.03282901807</v>
      </c>
      <c r="AJ2728" s="373">
        <f>PPMT('Assumptions (T&amp;D) old'!$B$100,Model!AD$1,'Assumptions (T&amp;D) old'!$B$103,Model!$AC$2699)</f>
        <v>-0.03438839643</v>
      </c>
      <c r="AK2728" s="373">
        <f>PPMT('Assumptions (T&amp;D) old'!$B$100,Model!AE$1,'Assumptions (T&amp;D) old'!$B$103,Model!$AC$2699)</f>
        <v>-0.03602184526</v>
      </c>
      <c r="AL2728" s="373">
        <f>PPMT('Assumptions (T&amp;D) old'!$B$100,Model!AF$1,'Assumptions (T&amp;D) old'!$B$103,Model!$AC$2699)</f>
        <v>-0.03773288291</v>
      </c>
      <c r="AM2728" s="373">
        <f>PPMT('Assumptions (T&amp;D) old'!$B$100,Model!AG$1,'Assumptions (T&amp;D) old'!$B$103,Model!$AC$2699)</f>
        <v>-0.03952519485</v>
      </c>
      <c r="AN2728" s="373">
        <f>PPMT('Assumptions (T&amp;D) old'!$B$100,Model!AH$1,'Assumptions (T&amp;D) old'!$B$103,Model!$AC$2699)</f>
        <v>-0.04140264161</v>
      </c>
      <c r="AO2728" s="373">
        <f>PPMT('Assumptions (T&amp;D) old'!$B$100,Model!AI$1,'Assumptions (T&amp;D) old'!$B$103,Model!$AC$2699)</f>
        <v>-0.04336926708</v>
      </c>
      <c r="AP2728" s="373">
        <f>PPMT('Assumptions (T&amp;D) old'!$B$100,Model!AJ$1,'Assumptions (T&amp;D) old'!$B$103,Model!$AC$2699)</f>
        <v>-0.04542930727</v>
      </c>
      <c r="AQ2728" s="373">
        <f>PPMT('Assumptions (T&amp;D) old'!$B$100,Model!AK$1,'Assumptions (T&amp;D) old'!$B$103,Model!$AC$2699)</f>
        <v>-0.04758719936</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-0.02556549288</v>
      </c>
      <c r="AE2729" s="373">
        <f>PPMT('Assumptions (T&amp;D) old'!$B$100,Model!X$1,'Assumptions (T&amp;D) old'!$B$103,Model!$AD$2699)</f>
        <v>-0.02677985379</v>
      </c>
      <c r="AF2729" s="373">
        <f>PPMT('Assumptions (T&amp;D) old'!$B$100,Model!Y$1,'Assumptions (T&amp;D) old'!$B$103,Model!$AD$2699)</f>
        <v>-0.02805189685</v>
      </c>
      <c r="AG2729" s="373">
        <f>PPMT('Assumptions (T&amp;D) old'!$B$100,Model!Z$1,'Assumptions (T&amp;D) old'!$B$103,Model!$AD$2699)</f>
        <v>-0.02938436195</v>
      </c>
      <c r="AH2729" s="373">
        <f>PPMT('Assumptions (T&amp;D) old'!$B$100,Model!AA$1,'Assumptions (T&amp;D) old'!$B$103,Model!$AD$2699)</f>
        <v>-0.03078011914</v>
      </c>
      <c r="AI2729" s="373">
        <f>PPMT('Assumptions (T&amp;D) old'!$B$100,Model!AB$1,'Assumptions (T&amp;D) old'!$B$103,Model!$AD$2699)</f>
        <v>-0.0322421748</v>
      </c>
      <c r="AJ2729" s="373">
        <f>PPMT('Assumptions (T&amp;D) old'!$B$100,Model!AC$1,'Assumptions (T&amp;D) old'!$B$103,Model!$AD$2699)</f>
        <v>-0.03377367811</v>
      </c>
      <c r="AK2729" s="373">
        <f>PPMT('Assumptions (T&amp;D) old'!$B$100,Model!AD$1,'Assumptions (T&amp;D) old'!$B$103,Model!$AD$2699)</f>
        <v>-0.03537792782</v>
      </c>
      <c r="AL2729" s="373">
        <f>PPMT('Assumptions (T&amp;D) old'!$B$100,Model!AE$1,'Assumptions (T&amp;D) old'!$B$103,Model!$AD$2699)</f>
        <v>-0.03705837939</v>
      </c>
      <c r="AM2729" s="373">
        <f>PPMT('Assumptions (T&amp;D) old'!$B$100,Model!AF$1,'Assumptions (T&amp;D) old'!$B$103,Model!$AD$2699)</f>
        <v>-0.03881865241</v>
      </c>
      <c r="AN2729" s="373">
        <f>PPMT('Assumptions (T&amp;D) old'!$B$100,Model!AG$1,'Assumptions (T&amp;D) old'!$B$103,Model!$AD$2699)</f>
        <v>-0.0406625384</v>
      </c>
      <c r="AO2729" s="373">
        <f>PPMT('Assumptions (T&amp;D) old'!$B$100,Model!AH$1,'Assumptions (T&amp;D) old'!$B$103,Model!$AD$2699)</f>
        <v>-0.04259400897</v>
      </c>
      <c r="AP2729" s="373">
        <f>PPMT('Assumptions (T&amp;D) old'!$B$100,Model!AI$1,'Assumptions (T&amp;D) old'!$B$103,Model!$AD$2699)</f>
        <v>-0.0446172244</v>
      </c>
      <c r="AQ2729" s="373">
        <f>PPMT('Assumptions (T&amp;D) old'!$B$100,Model!AJ$1,'Assumptions (T&amp;D) old'!$B$103,Model!$AD$2699)</f>
        <v>-0.04673654256</v>
      </c>
      <c r="AR2729" s="373">
        <f>PPMT('Assumptions (T&amp;D) old'!$B$100,Model!AK$1,'Assumptions (T&amp;D) old'!$B$103,Model!$AD$2699)</f>
        <v>-0.04895652833</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-0.0262991188</v>
      </c>
      <c r="AF2730" s="373">
        <f>PPMT('Assumptions (T&amp;D) old'!$B$100,Model!X$1,'Assumptions (T&amp;D) old'!$B$103,Model!$AE$2699)</f>
        <v>-0.02754832695</v>
      </c>
      <c r="AG2730" s="373">
        <f>PPMT('Assumptions (T&amp;D) old'!$B$100,Model!Y$1,'Assumptions (T&amp;D) old'!$B$103,Model!$AE$2699)</f>
        <v>-0.02885687248</v>
      </c>
      <c r="AH2730" s="373">
        <f>PPMT('Assumptions (T&amp;D) old'!$B$100,Model!Z$1,'Assumptions (T&amp;D) old'!$B$103,Model!$AE$2699)</f>
        <v>-0.03022757392</v>
      </c>
      <c r="AI2730" s="373">
        <f>PPMT('Assumptions (T&amp;D) old'!$B$100,Model!AA$1,'Assumptions (T&amp;D) old'!$B$103,Model!$AE$2699)</f>
        <v>-0.03166338368</v>
      </c>
      <c r="AJ2730" s="373">
        <f>PPMT('Assumptions (T&amp;D) old'!$B$100,Model!AB$1,'Assumptions (T&amp;D) old'!$B$103,Model!$AE$2699)</f>
        <v>-0.0331673944</v>
      </c>
      <c r="AK2730" s="373">
        <f>PPMT('Assumptions (T&amp;D) old'!$B$100,Model!AC$1,'Assumptions (T&amp;D) old'!$B$103,Model!$AE$2699)</f>
        <v>-0.03474284564</v>
      </c>
      <c r="AL2730" s="373">
        <f>PPMT('Assumptions (T&amp;D) old'!$B$100,Model!AD$1,'Assumptions (T&amp;D) old'!$B$103,Model!$AE$2699)</f>
        <v>-0.03639313081</v>
      </c>
      <c r="AM2730" s="373">
        <f>PPMT('Assumptions (T&amp;D) old'!$B$100,Model!AE$1,'Assumptions (T&amp;D) old'!$B$103,Model!$AE$2699)</f>
        <v>-0.03812180452</v>
      </c>
      <c r="AN2730" s="373">
        <f>PPMT('Assumptions (T&amp;D) old'!$B$100,Model!AF$1,'Assumptions (T&amp;D) old'!$B$103,Model!$AE$2699)</f>
        <v>-0.03993259023</v>
      </c>
      <c r="AO2730" s="373">
        <f>PPMT('Assumptions (T&amp;D) old'!$B$100,Model!AG$1,'Assumptions (T&amp;D) old'!$B$103,Model!$AE$2699)</f>
        <v>-0.04182938827</v>
      </c>
      <c r="AP2730" s="373">
        <f>PPMT('Assumptions (T&amp;D) old'!$B$100,Model!AH$1,'Assumptions (T&amp;D) old'!$B$103,Model!$AE$2699)</f>
        <v>-0.04381628421</v>
      </c>
      <c r="AQ2730" s="373">
        <f>PPMT('Assumptions (T&amp;D) old'!$B$100,Model!AI$1,'Assumptions (T&amp;D) old'!$B$103,Model!$AE$2699)</f>
        <v>-0.04589755771</v>
      </c>
      <c r="AR2730" s="373">
        <f>PPMT('Assumptions (T&amp;D) old'!$B$100,Model!AJ$1,'Assumptions (T&amp;D) old'!$B$103,Model!$AE$2699)</f>
        <v>-0.0480776917</v>
      </c>
      <c r="AS2730" s="373">
        <f>PPMT('Assumptions (T&amp;D) old'!$B$100,Model!AK$1,'Assumptions (T&amp;D) old'!$B$103,Model!$AE$2699)</f>
        <v>-0.05036138206</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-0.02705174988</v>
      </c>
      <c r="AG2731" s="373">
        <f>PPMT('Assumptions (T&amp;D) old'!$B$100,Model!X$1,'Assumptions (T&amp;D) old'!$B$103,Model!$AF$2699)</f>
        <v>-0.028336708</v>
      </c>
      <c r="AH2731" s="373">
        <f>PPMT('Assumptions (T&amp;D) old'!$B$100,Model!Y$1,'Assumptions (T&amp;D) old'!$B$103,Model!$AF$2699)</f>
        <v>-0.02968270163</v>
      </c>
      <c r="AI2731" s="373">
        <f>PPMT('Assumptions (T&amp;D) old'!$B$100,Model!Z$1,'Assumptions (T&amp;D) old'!$B$103,Model!$AF$2699)</f>
        <v>-0.03109262995</v>
      </c>
      <c r="AJ2731" s="373">
        <f>PPMT('Assumptions (T&amp;D) old'!$B$100,Model!AA$1,'Assumptions (T&amp;D) old'!$B$103,Model!$AF$2699)</f>
        <v>-0.03256952988</v>
      </c>
      <c r="AK2731" s="373">
        <f>PPMT('Assumptions (T&amp;D) old'!$B$100,Model!AB$1,'Assumptions (T&amp;D) old'!$B$103,Model!$AF$2699)</f>
        <v>-0.03411658255</v>
      </c>
      <c r="AL2731" s="373">
        <f>PPMT('Assumptions (T&amp;D) old'!$B$100,Model!AC$1,'Assumptions (T&amp;D) old'!$B$103,Model!$AF$2699)</f>
        <v>-0.03573712022</v>
      </c>
      <c r="AM2731" s="373">
        <f>PPMT('Assumptions (T&amp;D) old'!$B$100,Model!AD$1,'Assumptions (T&amp;D) old'!$B$103,Model!$AF$2699)</f>
        <v>-0.03743463343</v>
      </c>
      <c r="AN2731" s="373">
        <f>PPMT('Assumptions (T&amp;D) old'!$B$100,Model!AE$1,'Assumptions (T&amp;D) old'!$B$103,Model!$AF$2699)</f>
        <v>-0.03921277851</v>
      </c>
      <c r="AO2731" s="373">
        <f>PPMT('Assumptions (T&amp;D) old'!$B$100,Model!AF$1,'Assumptions (T&amp;D) old'!$B$103,Model!$AF$2699)</f>
        <v>-0.04107538549</v>
      </c>
      <c r="AP2731" s="373">
        <f>PPMT('Assumptions (T&amp;D) old'!$B$100,Model!AG$1,'Assumptions (T&amp;D) old'!$B$103,Model!$AF$2699)</f>
        <v>-0.0430264663</v>
      </c>
      <c r="AQ2731" s="373">
        <f>PPMT('Assumptions (T&amp;D) old'!$B$100,Model!AH$1,'Assumptions (T&amp;D) old'!$B$103,Model!$AF$2699)</f>
        <v>-0.04507022345</v>
      </c>
      <c r="AR2731" s="373">
        <f>PPMT('Assumptions (T&amp;D) old'!$B$100,Model!AI$1,'Assumptions (T&amp;D) old'!$B$103,Model!$AF$2699)</f>
        <v>-0.04721105907</v>
      </c>
      <c r="AS2731" s="373">
        <f>PPMT('Assumptions (T&amp;D) old'!$B$100,Model!AJ$1,'Assumptions (T&amp;D) old'!$B$103,Model!$AF$2699)</f>
        <v>-0.04945358437</v>
      </c>
      <c r="AT2731" s="373">
        <f>PPMT('Assumptions (T&amp;D) old'!$B$100,Model!AK$1,'Assumptions (T&amp;D) old'!$B$103,Model!$AF$2699)</f>
        <v>-0.05180262963</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-0.02782385063</v>
      </c>
      <c r="AH2732" s="373">
        <f>PPMT('Assumptions (T&amp;D) old'!$B$100,Model!X$1,'Assumptions (T&amp;D) old'!$B$103,Model!$AG$2699)</f>
        <v>-0.02914548354</v>
      </c>
      <c r="AI2732" s="373">
        <f>PPMT('Assumptions (T&amp;D) old'!$B$100,Model!Y$1,'Assumptions (T&amp;D) old'!$B$103,Model!$AG$2699)</f>
        <v>-0.03052989401</v>
      </c>
      <c r="AJ2732" s="373">
        <f>PPMT('Assumptions (T&amp;D) old'!$B$100,Model!Z$1,'Assumptions (T&amp;D) old'!$B$103,Model!$AG$2699)</f>
        <v>-0.03198006397</v>
      </c>
      <c r="AK2732" s="373">
        <f>PPMT('Assumptions (T&amp;D) old'!$B$100,Model!AA$1,'Assumptions (T&amp;D) old'!$B$103,Model!$AG$2699)</f>
        <v>-0.03349911701</v>
      </c>
      <c r="AL2732" s="373">
        <f>PPMT('Assumptions (T&amp;D) old'!$B$100,Model!AB$1,'Assumptions (T&amp;D) old'!$B$103,Model!$AG$2699)</f>
        <v>-0.03509032507</v>
      </c>
      <c r="AM2732" s="373">
        <f>PPMT('Assumptions (T&amp;D) old'!$B$100,Model!AC$1,'Assumptions (T&amp;D) old'!$B$103,Model!$AG$2699)</f>
        <v>-0.03675711551</v>
      </c>
      <c r="AN2732" s="373">
        <f>PPMT('Assumptions (T&amp;D) old'!$B$100,Model!AD$1,'Assumptions (T&amp;D) old'!$B$103,Model!$AG$2699)</f>
        <v>-0.03850307849</v>
      </c>
      <c r="AO2732" s="373">
        <f>PPMT('Assumptions (T&amp;D) old'!$B$100,Model!AE$1,'Assumptions (T&amp;D) old'!$B$103,Model!$AG$2699)</f>
        <v>-0.04033197472</v>
      </c>
      <c r="AP2732" s="373">
        <f>PPMT('Assumptions (T&amp;D) old'!$B$100,Model!AF$1,'Assumptions (T&amp;D) old'!$B$103,Model!$AG$2699)</f>
        <v>-0.04224774352</v>
      </c>
      <c r="AQ2732" s="373">
        <f>PPMT('Assumptions (T&amp;D) old'!$B$100,Model!AG$1,'Assumptions (T&amp;D) old'!$B$103,Model!$AG$2699)</f>
        <v>-0.04425451134</v>
      </c>
      <c r="AR2732" s="373">
        <f>PPMT('Assumptions (T&amp;D) old'!$B$100,Model!AH$1,'Assumptions (T&amp;D) old'!$B$103,Model!$AG$2699)</f>
        <v>-0.04635660063</v>
      </c>
      <c r="AS2732" s="373">
        <f>PPMT('Assumptions (T&amp;D) old'!$B$100,Model!AI$1,'Assumptions (T&amp;D) old'!$B$103,Model!$AG$2699)</f>
        <v>-0.04855853916</v>
      </c>
      <c r="AT2732" s="373">
        <f>PPMT('Assumptions (T&amp;D) old'!$B$100,Model!AJ$1,'Assumptions (T&amp;D) old'!$B$103,Model!$AG$2699)</f>
        <v>-0.05086506977</v>
      </c>
      <c r="AU2732" s="373">
        <f>PPMT('Assumptions (T&amp;D) old'!$B$100,Model!AK$1,'Assumptions (T&amp;D) old'!$B$103,Model!$AG$2699)</f>
        <v>-0.05328116058</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-0.02861589653</v>
      </c>
      <c r="AI2733" s="373">
        <f>PPMT('Assumptions (T&amp;D) old'!$B$100,Model!X$1,'Assumptions (T&amp;D) old'!$B$103,Model!$AH$2699)</f>
        <v>-0.02997515161</v>
      </c>
      <c r="AJ2733" s="373">
        <f>PPMT('Assumptions (T&amp;D) old'!$B$100,Model!Y$1,'Assumptions (T&amp;D) old'!$B$103,Model!$AH$2699)</f>
        <v>-0.03139897132</v>
      </c>
      <c r="AK2733" s="373">
        <f>PPMT('Assumptions (T&amp;D) old'!$B$100,Model!Z$1,'Assumptions (T&amp;D) old'!$B$103,Model!$AH$2699)</f>
        <v>-0.03289042245</v>
      </c>
      <c r="AL2733" s="373">
        <f>PPMT('Assumptions (T&amp;D) old'!$B$100,Model!AA$1,'Assumptions (T&amp;D) old'!$B$103,Model!$AH$2699)</f>
        <v>-0.03445271752</v>
      </c>
      <c r="AM2733" s="373">
        <f>PPMT('Assumptions (T&amp;D) old'!$B$100,Model!AB$1,'Assumptions (T&amp;D) old'!$B$103,Model!$AH$2699)</f>
        <v>-0.0360892216</v>
      </c>
      <c r="AN2733" s="373">
        <f>PPMT('Assumptions (T&amp;D) old'!$B$100,Model!AC$1,'Assumptions (T&amp;D) old'!$B$103,Model!$AH$2699)</f>
        <v>-0.03780345963</v>
      </c>
      <c r="AO2733" s="373">
        <f>PPMT('Assumptions (T&amp;D) old'!$B$100,Model!AD$1,'Assumptions (T&amp;D) old'!$B$103,Model!$AH$2699)</f>
        <v>-0.03959912396</v>
      </c>
      <c r="AP2733" s="373">
        <f>PPMT('Assumptions (T&amp;D) old'!$B$100,Model!AE$1,'Assumptions (T&amp;D) old'!$B$103,Model!$AH$2699)</f>
        <v>-0.04148008235</v>
      </c>
      <c r="AQ2733" s="373">
        <f>PPMT('Assumptions (T&amp;D) old'!$B$100,Model!AF$1,'Assumptions (T&amp;D) old'!$B$103,Model!$AH$2699)</f>
        <v>-0.04345038626</v>
      </c>
      <c r="AR2733" s="373">
        <f>PPMT('Assumptions (T&amp;D) old'!$B$100,Model!AG$1,'Assumptions (T&amp;D) old'!$B$103,Model!$AH$2699)</f>
        <v>-0.04551427961</v>
      </c>
      <c r="AS2733" s="373">
        <f>PPMT('Assumptions (T&amp;D) old'!$B$100,Model!AH$1,'Assumptions (T&amp;D) old'!$B$103,Model!$AH$2699)</f>
        <v>-0.04767620789</v>
      </c>
      <c r="AT2733" s="373">
        <f>PPMT('Assumptions (T&amp;D) old'!$B$100,Model!AI$1,'Assumptions (T&amp;D) old'!$B$103,Model!$AH$2699)</f>
        <v>-0.04994082776</v>
      </c>
      <c r="AU2733" s="373">
        <f>PPMT('Assumptions (T&amp;D) old'!$B$100,Model!AJ$1,'Assumptions (T&amp;D) old'!$B$103,Model!$AH$2699)</f>
        <v>-0.05231301708</v>
      </c>
      <c r="AV2733" s="373">
        <f>PPMT('Assumptions (T&amp;D) old'!$B$100,Model!AK$1,'Assumptions (T&amp;D) old'!$B$103,Model!$AH$2699)</f>
        <v>-0.05479788539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-0.02942837421</v>
      </c>
      <c r="AJ2734" s="373">
        <f>PPMT('Assumptions (T&amp;D) old'!$B$100,Model!X$1,'Assumptions (T&amp;D) old'!$B$103,Model!$AI$2699)</f>
        <v>-0.03082622199</v>
      </c>
      <c r="AK2734" s="373">
        <f>PPMT('Assumptions (T&amp;D) old'!$B$100,Model!Y$1,'Assumptions (T&amp;D) old'!$B$103,Model!$AI$2699)</f>
        <v>-0.03229046753</v>
      </c>
      <c r="AL2734" s="373">
        <f>PPMT('Assumptions (T&amp;D) old'!$B$100,Model!Z$1,'Assumptions (T&amp;D) old'!$B$103,Model!$AI$2699)</f>
        <v>-0.03382426474</v>
      </c>
      <c r="AM2734" s="373">
        <f>PPMT('Assumptions (T&amp;D) old'!$B$100,Model!AA$1,'Assumptions (T&amp;D) old'!$B$103,Model!$AI$2699)</f>
        <v>-0.03543091732</v>
      </c>
      <c r="AN2734" s="373">
        <f>PPMT('Assumptions (T&amp;D) old'!$B$100,Model!AB$1,'Assumptions (T&amp;D) old'!$B$103,Model!$AI$2699)</f>
        <v>-0.03711388589</v>
      </c>
      <c r="AO2734" s="373">
        <f>PPMT('Assumptions (T&amp;D) old'!$B$100,Model!AC$1,'Assumptions (T&amp;D) old'!$B$103,Model!$AI$2699)</f>
        <v>-0.03887679547</v>
      </c>
      <c r="AP2734" s="373">
        <f>PPMT('Assumptions (T&amp;D) old'!$B$100,Model!AD$1,'Assumptions (T&amp;D) old'!$B$103,Model!$AI$2699)</f>
        <v>-0.04072344325</v>
      </c>
      <c r="AQ2734" s="373">
        <f>PPMT('Assumptions (T&amp;D) old'!$B$100,Model!AE$1,'Assumptions (T&amp;D) old'!$B$103,Model!$AI$2699)</f>
        <v>-0.04265780681</v>
      </c>
      <c r="AR2734" s="373">
        <f>PPMT('Assumptions (T&amp;D) old'!$B$100,Model!AF$1,'Assumptions (T&amp;D) old'!$B$103,Model!$AI$2699)</f>
        <v>-0.04468405263</v>
      </c>
      <c r="AS2734" s="373">
        <f>PPMT('Assumptions (T&amp;D) old'!$B$100,Model!AG$1,'Assumptions (T&amp;D) old'!$B$103,Model!$AI$2699)</f>
        <v>-0.04680654513</v>
      </c>
      <c r="AT2734" s="373">
        <f>PPMT('Assumptions (T&amp;D) old'!$B$100,Model!AH$1,'Assumptions (T&amp;D) old'!$B$103,Model!$AI$2699)</f>
        <v>-0.04902985602</v>
      </c>
      <c r="AU2734" s="373">
        <f>PPMT('Assumptions (T&amp;D) old'!$B$100,Model!AI$1,'Assumptions (T&amp;D) old'!$B$103,Model!$AI$2699)</f>
        <v>-0.05135877418</v>
      </c>
      <c r="AV2734" s="373">
        <f>PPMT('Assumptions (T&amp;D) old'!$B$100,Model!AJ$1,'Assumptions (T&amp;D) old'!$B$103,Model!$AI$2699)</f>
        <v>-0.05379831596</v>
      </c>
      <c r="AW2734" s="373">
        <f>PPMT('Assumptions (T&amp;D) old'!$B$100,Model!AK$1,'Assumptions (T&amp;D) old'!$B$103,Model!$AI$2699)</f>
        <v>-0.05635373597</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-0.03026178177</v>
      </c>
      <c r="AK2735" s="373">
        <f>PPMT('Assumptions (T&amp;D) old'!$B$100,Model!X$1,'Assumptions (T&amp;D) old'!$B$103,Model!$AJ$2699)</f>
        <v>-0.03169921641</v>
      </c>
      <c r="AL2735" s="373">
        <f>PPMT('Assumptions (T&amp;D) old'!$B$100,Model!Y$1,'Assumptions (T&amp;D) old'!$B$103,Model!$AJ$2699)</f>
        <v>-0.03320492919</v>
      </c>
      <c r="AM2735" s="373">
        <f>PPMT('Assumptions (T&amp;D) old'!$B$100,Model!Z$1,'Assumptions (T&amp;D) old'!$B$103,Model!$AJ$2699)</f>
        <v>-0.03478216332</v>
      </c>
      <c r="AN2735" s="373">
        <f>PPMT('Assumptions (T&amp;D) old'!$B$100,Model!AA$1,'Assumptions (T&amp;D) old'!$B$103,Model!$AJ$2699)</f>
        <v>-0.03643431608</v>
      </c>
      <c r="AO2735" s="373">
        <f>PPMT('Assumptions (T&amp;D) old'!$B$100,Model!AB$1,'Assumptions (T&amp;D) old'!$B$103,Model!$AJ$2699)</f>
        <v>-0.03816494609</v>
      </c>
      <c r="AP2735" s="373">
        <f>PPMT('Assumptions (T&amp;D) old'!$B$100,Model!AC$1,'Assumptions (T&amp;D) old'!$B$103,Model!$AJ$2699)</f>
        <v>-0.03997778103</v>
      </c>
      <c r="AQ2735" s="373">
        <f>PPMT('Assumptions (T&amp;D) old'!$B$100,Model!AD$1,'Assumptions (T&amp;D) old'!$B$103,Model!$AJ$2699)</f>
        <v>-0.04187672563</v>
      </c>
      <c r="AR2735" s="373">
        <f>PPMT('Assumptions (T&amp;D) old'!$B$100,Model!AE$1,'Assumptions (T&amp;D) old'!$B$103,Model!$AJ$2699)</f>
        <v>-0.0438658701</v>
      </c>
      <c r="AS2735" s="373">
        <f>PPMT('Assumptions (T&amp;D) old'!$B$100,Model!AF$1,'Assumptions (T&amp;D) old'!$B$103,Model!$AJ$2699)</f>
        <v>-0.04594949893</v>
      </c>
      <c r="AT2735" s="373">
        <f>PPMT('Assumptions (T&amp;D) old'!$B$100,Model!AG$1,'Assumptions (T&amp;D) old'!$B$103,Model!$AJ$2699)</f>
        <v>-0.04813210013</v>
      </c>
      <c r="AU2735" s="373">
        <f>PPMT('Assumptions (T&amp;D) old'!$B$100,Model!AH$1,'Assumptions (T&amp;D) old'!$B$103,Model!$AJ$2699)</f>
        <v>-0.05041837489</v>
      </c>
      <c r="AV2735" s="373">
        <f>PPMT('Assumptions (T&amp;D) old'!$B$100,Model!AI$1,'Assumptions (T&amp;D) old'!$B$103,Model!$AJ$2699)</f>
        <v>-0.05281324769</v>
      </c>
      <c r="AW2735" s="373">
        <f>PPMT('Assumptions (T&amp;D) old'!$B$100,Model!AJ$1,'Assumptions (T&amp;D) old'!$B$103,Model!$AJ$2699)</f>
        <v>-0.05532187696</v>
      </c>
      <c r="AX2735" s="373">
        <f>PPMT('Assumptions (T&amp;D) old'!$B$100,Model!AK$1,'Assumptions (T&amp;D) old'!$B$103,Model!$AJ$2699)</f>
        <v>-0.05794966611</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-0.031116629</v>
      </c>
      <c r="AL2736" s="373">
        <f>PPMT('Assumptions (T&amp;D) old'!$B$100,Model!X$1,'Assumptions (T&amp;D) old'!$B$103,Model!$AK$2699)</f>
        <v>-0.03259466888</v>
      </c>
      <c r="AM2736" s="373">
        <f>PPMT('Assumptions (T&amp;D) old'!$B$100,Model!Y$1,'Assumptions (T&amp;D) old'!$B$103,Model!$AK$2699)</f>
        <v>-0.03414291565</v>
      </c>
      <c r="AN2736" s="373">
        <f>PPMT('Assumptions (T&amp;D) old'!$B$100,Model!Z$1,'Assumptions (T&amp;D) old'!$B$103,Model!$AK$2699)</f>
        <v>-0.03576470415</v>
      </c>
      <c r="AO2736" s="373">
        <f>PPMT('Assumptions (T&amp;D) old'!$B$100,Model!AA$1,'Assumptions (T&amp;D) old'!$B$103,Model!$AK$2699)</f>
        <v>-0.03746352759</v>
      </c>
      <c r="AP2736" s="373">
        <f>PPMT('Assumptions (T&amp;D) old'!$B$100,Model!AB$1,'Assumptions (T&amp;D) old'!$B$103,Model!$AK$2699)</f>
        <v>-0.03924304515</v>
      </c>
      <c r="AQ2736" s="373">
        <f>PPMT('Assumptions (T&amp;D) old'!$B$100,Model!AC$1,'Assumptions (T&amp;D) old'!$B$103,Model!$AK$2699)</f>
        <v>-0.0411070898</v>
      </c>
      <c r="AR2736" s="373">
        <f>PPMT('Assumptions (T&amp;D) old'!$B$100,Model!AD$1,'Assumptions (T&amp;D) old'!$B$103,Model!$AK$2699)</f>
        <v>-0.04305967656</v>
      </c>
      <c r="AS2736" s="373">
        <f>PPMT('Assumptions (T&amp;D) old'!$B$100,Model!AE$1,'Assumptions (T&amp;D) old'!$B$103,Model!$AK$2699)</f>
        <v>-0.0451050112</v>
      </c>
      <c r="AT2736" s="373">
        <f>PPMT('Assumptions (T&amp;D) old'!$B$100,Model!AF$1,'Assumptions (T&amp;D) old'!$B$103,Model!$AK$2699)</f>
        <v>-0.04724749923</v>
      </c>
      <c r="AU2736" s="373">
        <f>PPMT('Assumptions (T&amp;D) old'!$B$100,Model!AG$1,'Assumptions (T&amp;D) old'!$B$103,Model!$AK$2699)</f>
        <v>-0.04949175545</v>
      </c>
      <c r="AV2736" s="373">
        <f>PPMT('Assumptions (T&amp;D) old'!$B$100,Model!AH$1,'Assumptions (T&amp;D) old'!$B$103,Model!$AK$2699)</f>
        <v>-0.05184261383</v>
      </c>
      <c r="AW2736" s="373">
        <f>PPMT('Assumptions (T&amp;D) old'!$B$100,Model!AI$1,'Assumptions (T&amp;D) old'!$B$103,Model!$AK$2699)</f>
        <v>-0.05430513799</v>
      </c>
      <c r="AX2736" s="373">
        <f>PPMT('Assumptions (T&amp;D) old'!$B$100,Model!AJ$1,'Assumptions (T&amp;D) old'!$B$103,Model!$AK$2699)</f>
        <v>-0.05688463204</v>
      </c>
      <c r="AY2736" s="373">
        <f>PPMT('Assumptions (T&amp;D) old'!$B$100,Model!AK$1,'Assumptions (T&amp;D) old'!$B$103,Model!$AK$2699)</f>
        <v>-0.05958665206</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-0.03199343767</v>
      </c>
      <c r="AM2737" s="373">
        <f>PPMT('Assumptions (T&amp;D) old'!$B$100,Model!X$1,'Assumptions (T&amp;D) old'!$B$103,Model!$AL$2699)</f>
        <v>-0.03351312596</v>
      </c>
      <c r="AN2737" s="373">
        <f>PPMT('Assumptions (T&amp;D) old'!$B$100,Model!Y$1,'Assumptions (T&amp;D) old'!$B$103,Model!$AL$2699)</f>
        <v>-0.03510499944</v>
      </c>
      <c r="AO2737" s="373">
        <f>PPMT('Assumptions (T&amp;D) old'!$B$100,Model!Z$1,'Assumptions (T&amp;D) old'!$B$103,Model!$AL$2699)</f>
        <v>-0.03677248691</v>
      </c>
      <c r="AP2737" s="373">
        <f>PPMT('Assumptions (T&amp;D) old'!$B$100,Model!AA$1,'Assumptions (T&amp;D) old'!$B$103,Model!$AL$2699)</f>
        <v>-0.03851918004</v>
      </c>
      <c r="AQ2737" s="373">
        <f>PPMT('Assumptions (T&amp;D) old'!$B$100,Model!AB$1,'Assumptions (T&amp;D) old'!$B$103,Model!$AL$2699)</f>
        <v>-0.04034884109</v>
      </c>
      <c r="AR2737" s="373">
        <f>PPMT('Assumptions (T&amp;D) old'!$B$100,Model!AC$1,'Assumptions (T&amp;D) old'!$B$103,Model!$AL$2699)</f>
        <v>-0.04226541105</v>
      </c>
      <c r="AS2737" s="373">
        <f>PPMT('Assumptions (T&amp;D) old'!$B$100,Model!AD$1,'Assumptions (T&amp;D) old'!$B$103,Model!$AL$2699)</f>
        <v>-0.04427301807</v>
      </c>
      <c r="AT2737" s="373">
        <f>PPMT('Assumptions (T&amp;D) old'!$B$100,Model!AE$1,'Assumptions (T&amp;D) old'!$B$103,Model!$AL$2699)</f>
        <v>-0.04637598643</v>
      </c>
      <c r="AU2737" s="373">
        <f>PPMT('Assumptions (T&amp;D) old'!$B$100,Model!AF$1,'Assumptions (T&amp;D) old'!$B$103,Model!$AL$2699)</f>
        <v>-0.04857884578</v>
      </c>
      <c r="AV2737" s="373">
        <f>PPMT('Assumptions (T&amp;D) old'!$B$100,Model!AG$1,'Assumptions (T&amp;D) old'!$B$103,Model!$AL$2699)</f>
        <v>-0.05088634096</v>
      </c>
      <c r="AW2737" s="373">
        <f>PPMT('Assumptions (T&amp;D) old'!$B$100,Model!AH$1,'Assumptions (T&amp;D) old'!$B$103,Model!$AL$2699)</f>
        <v>-0.05330344215</v>
      </c>
      <c r="AX2737" s="373">
        <f>PPMT('Assumptions (T&amp;D) old'!$B$100,Model!AI$1,'Assumptions (T&amp;D) old'!$B$103,Model!$AL$2699)</f>
        <v>-0.05583535566</v>
      </c>
      <c r="AY2737" s="373">
        <f>PPMT('Assumptions (T&amp;D) old'!$B$100,Model!AJ$1,'Assumptions (T&amp;D) old'!$B$103,Model!$AL$2699)</f>
        <v>-0.05848753505</v>
      </c>
      <c r="AZ2737" s="373">
        <f>PPMT('Assumptions (T&amp;D) old'!$B$100,Model!AK$1,'Assumptions (T&amp;D) old'!$B$103,Model!$AL$2699)</f>
        <v>-0.06126569297</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-0.03289274178</v>
      </c>
      <c r="AN2738" s="373">
        <f>PPMT('Assumptions (T&amp;D) old'!$B$100,Model!X$1,'Assumptions (T&amp;D) old'!$B$103,Model!$AM$2699)</f>
        <v>-0.03445514702</v>
      </c>
      <c r="AO2738" s="373">
        <f>PPMT('Assumptions (T&amp;D) old'!$B$100,Model!Y$1,'Assumptions (T&amp;D) old'!$B$103,Model!$AM$2699)</f>
        <v>-0.0360917665</v>
      </c>
      <c r="AP2738" s="373">
        <f>PPMT('Assumptions (T&amp;D) old'!$B$100,Model!Z$1,'Assumptions (T&amp;D) old'!$B$103,Model!$AM$2699)</f>
        <v>-0.03780612541</v>
      </c>
      <c r="AQ2738" s="373">
        <f>PPMT('Assumptions (T&amp;D) old'!$B$100,Model!AA$1,'Assumptions (T&amp;D) old'!$B$103,Model!$AM$2699)</f>
        <v>-0.03960191636</v>
      </c>
      <c r="AR2738" s="373">
        <f>PPMT('Assumptions (T&amp;D) old'!$B$100,Model!AB$1,'Assumptions (T&amp;D) old'!$B$103,Model!$AM$2699)</f>
        <v>-0.04148300739</v>
      </c>
      <c r="AS2738" s="373">
        <f>PPMT('Assumptions (T&amp;D) old'!$B$100,Model!AC$1,'Assumptions (T&amp;D) old'!$B$103,Model!$AM$2699)</f>
        <v>-0.04345345024</v>
      </c>
      <c r="AT2738" s="373">
        <f>PPMT('Assumptions (T&amp;D) old'!$B$100,Model!AD$1,'Assumptions (T&amp;D) old'!$B$103,Model!$AM$2699)</f>
        <v>-0.04551748913</v>
      </c>
      <c r="AU2738" s="373">
        <f>PPMT('Assumptions (T&amp;D) old'!$B$100,Model!AE$1,'Assumptions (T&amp;D) old'!$B$103,Model!$AM$2699)</f>
        <v>-0.04767956986</v>
      </c>
      <c r="AV2738" s="373">
        <f>PPMT('Assumptions (T&amp;D) old'!$B$100,Model!AF$1,'Assumptions (T&amp;D) old'!$B$103,Model!$AM$2699)</f>
        <v>-0.04994434943</v>
      </c>
      <c r="AW2738" s="373">
        <f>PPMT('Assumptions (T&amp;D) old'!$B$100,Model!AG$1,'Assumptions (T&amp;D) old'!$B$103,Model!$AM$2699)</f>
        <v>-0.05231670603</v>
      </c>
      <c r="AX2738" s="373">
        <f>PPMT('Assumptions (T&amp;D) old'!$B$100,Model!AH$1,'Assumptions (T&amp;D) old'!$B$103,Model!$AM$2699)</f>
        <v>-0.05480174957</v>
      </c>
      <c r="AY2738" s="373">
        <f>PPMT('Assumptions (T&amp;D) old'!$B$100,Model!AI$1,'Assumptions (T&amp;D) old'!$B$103,Model!$AM$2699)</f>
        <v>-0.05740483267</v>
      </c>
      <c r="AZ2738" s="373">
        <f>PPMT('Assumptions (T&amp;D) old'!$B$100,Model!AJ$1,'Assumptions (T&amp;D) old'!$B$103,Model!$AM$2699)</f>
        <v>-0.06013156222</v>
      </c>
      <c r="BA2738" s="373">
        <f>PPMT('Assumptions (T&amp;D) old'!$B$100,Model!AK$1,'Assumptions (T&amp;D) old'!$B$103,Model!$AM$2699)</f>
        <v>-0.06298781143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-0.03381508788</v>
      </c>
      <c r="AO2739" s="373">
        <f>PPMT('Assumptions (T&amp;D) old'!$B$100,Model!X$1,'Assumptions (T&amp;D) old'!$B$103,Model!$AN$2699)</f>
        <v>-0.03542130455</v>
      </c>
      <c r="AP2739" s="373">
        <f>PPMT('Assumptions (T&amp;D) old'!$B$100,Model!Y$1,'Assumptions (T&amp;D) old'!$B$103,Model!$AN$2699)</f>
        <v>-0.03710381652</v>
      </c>
      <c r="AQ2739" s="373">
        <f>PPMT('Assumptions (T&amp;D) old'!$B$100,Model!Z$1,'Assumptions (T&amp;D) old'!$B$103,Model!$AN$2699)</f>
        <v>-0.0388662478</v>
      </c>
      <c r="AR2739" s="373">
        <f>PPMT('Assumptions (T&amp;D) old'!$B$100,Model!AA$1,'Assumptions (T&amp;D) old'!$B$103,Model!$AN$2699)</f>
        <v>-0.04071239458</v>
      </c>
      <c r="AS2739" s="373">
        <f>PPMT('Assumptions (T&amp;D) old'!$B$100,Model!AB$1,'Assumptions (T&amp;D) old'!$B$103,Model!$AN$2699)</f>
        <v>-0.04264623332</v>
      </c>
      <c r="AT2739" s="373">
        <f>PPMT('Assumptions (T&amp;D) old'!$B$100,Model!AC$1,'Assumptions (T&amp;D) old'!$B$103,Model!$AN$2699)</f>
        <v>-0.0446719294</v>
      </c>
      <c r="AU2739" s="373">
        <f>PPMT('Assumptions (T&amp;D) old'!$B$100,Model!AD$1,'Assumptions (T&amp;D) old'!$B$103,Model!$AN$2699)</f>
        <v>-0.04679384605</v>
      </c>
      <c r="AV2739" s="373">
        <f>PPMT('Assumptions (T&amp;D) old'!$B$100,Model!AE$1,'Assumptions (T&amp;D) old'!$B$103,Model!$AN$2699)</f>
        <v>-0.04901655373</v>
      </c>
      <c r="AW2739" s="373">
        <f>PPMT('Assumptions (T&amp;D) old'!$B$100,Model!AF$1,'Assumptions (T&amp;D) old'!$B$103,Model!$AN$2699)</f>
        <v>-0.05134484004</v>
      </c>
      <c r="AX2739" s="373">
        <f>PPMT('Assumptions (T&amp;D) old'!$B$100,Model!AG$1,'Assumptions (T&amp;D) old'!$B$103,Model!$AN$2699)</f>
        <v>-0.05378371994</v>
      </c>
      <c r="AY2739" s="373">
        <f>PPMT('Assumptions (T&amp;D) old'!$B$100,Model!AH$1,'Assumptions (T&amp;D) old'!$B$103,Model!$AN$2699)</f>
        <v>-0.05633844664</v>
      </c>
      <c r="AZ2739" s="373">
        <f>PPMT('Assumptions (T&amp;D) old'!$B$100,Model!AI$1,'Assumptions (T&amp;D) old'!$B$103,Model!$AN$2699)</f>
        <v>-0.05901452285</v>
      </c>
      <c r="BA2739" s="373">
        <f>PPMT('Assumptions (T&amp;D) old'!$B$100,Model!AJ$1,'Assumptions (T&amp;D) old'!$B$103,Model!$AN$2699)</f>
        <v>-0.06181771269</v>
      </c>
      <c r="BB2739" s="373">
        <f>PPMT('Assumptions (T&amp;D) old'!$B$100,Model!AK$1,'Assumptions (T&amp;D) old'!$B$103,Model!$AN$2699)</f>
        <v>-0.06475405404</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-0.03476103532</v>
      </c>
      <c r="AP2740" s="373">
        <f>PPMT('Assumptions (T&amp;D) old'!$B$100,Model!X$1,'Assumptions (T&amp;D) old'!$B$103,Model!$AO$2699)</f>
        <v>-0.03641218449</v>
      </c>
      <c r="AQ2740" s="373">
        <f>PPMT('Assumptions (T&amp;D) old'!$B$100,Model!Y$1,'Assumptions (T&amp;D) old'!$B$103,Model!$AO$2699)</f>
        <v>-0.03814176326</v>
      </c>
      <c r="AR2740" s="373">
        <f>PPMT('Assumptions (T&amp;D) old'!$B$100,Model!Z$1,'Assumptions (T&amp;D) old'!$B$103,Model!$AO$2699)</f>
        <v>-0.03995349701</v>
      </c>
      <c r="AS2740" s="373">
        <f>PPMT('Assumptions (T&amp;D) old'!$B$100,Model!AA$1,'Assumptions (T&amp;D) old'!$B$103,Model!$AO$2699)</f>
        <v>-0.04185128812</v>
      </c>
      <c r="AT2740" s="373">
        <f>PPMT('Assumptions (T&amp;D) old'!$B$100,Model!AB$1,'Assumptions (T&amp;D) old'!$B$103,Model!$AO$2699)</f>
        <v>-0.04383922431</v>
      </c>
      <c r="AU2740" s="373">
        <f>PPMT('Assumptions (T&amp;D) old'!$B$100,Model!AC$1,'Assumptions (T&amp;D) old'!$B$103,Model!$AO$2699)</f>
        <v>-0.04592158746</v>
      </c>
      <c r="AV2740" s="373">
        <f>PPMT('Assumptions (T&amp;D) old'!$B$100,Model!AD$1,'Assumptions (T&amp;D) old'!$B$103,Model!$AO$2699)</f>
        <v>-0.04810286287</v>
      </c>
      <c r="AW2740" s="373">
        <f>PPMT('Assumptions (T&amp;D) old'!$B$100,Model!AE$1,'Assumptions (T&amp;D) old'!$B$103,Model!$AO$2699)</f>
        <v>-0.05038774885</v>
      </c>
      <c r="AX2740" s="373">
        <f>PPMT('Assumptions (T&amp;D) old'!$B$100,Model!AF$1,'Assumptions (T&amp;D) old'!$B$103,Model!$AO$2699)</f>
        <v>-0.05278116692</v>
      </c>
      <c r="AY2740" s="373">
        <f>PPMT('Assumptions (T&amp;D) old'!$B$100,Model!AG$1,'Assumptions (T&amp;D) old'!$B$103,Model!$AO$2699)</f>
        <v>-0.05528827235</v>
      </c>
      <c r="AZ2740" s="373">
        <f>PPMT('Assumptions (T&amp;D) old'!$B$100,Model!AH$1,'Assumptions (T&amp;D) old'!$B$103,Model!$AO$2699)</f>
        <v>-0.05791446529</v>
      </c>
      <c r="BA2740" s="373">
        <f>PPMT('Assumptions (T&amp;D) old'!$B$100,Model!AI$1,'Assumptions (T&amp;D) old'!$B$103,Model!$AO$2699)</f>
        <v>-0.06066540239</v>
      </c>
      <c r="BB2740" s="373">
        <f>PPMT('Assumptions (T&amp;D) old'!$B$100,Model!AJ$1,'Assumptions (T&amp;D) old'!$B$103,Model!$AO$2699)</f>
        <v>-0.063547009</v>
      </c>
      <c r="BC2740" s="373">
        <f>PPMT('Assumptions (T&amp;D) old'!$B$100,Model!AK$1,'Assumptions (T&amp;D) old'!$B$103,Model!$AO$2699)</f>
        <v>-0.06656549193</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-0.03573115655</v>
      </c>
      <c r="AQ2741" s="373">
        <f>PPMT('Assumptions (T&amp;D) old'!$B$100,Model!X$1,'Assumptions (T&amp;D) old'!$B$103,Model!$AP$2699)</f>
        <v>-0.03742838649</v>
      </c>
      <c r="AR2741" s="373">
        <f>PPMT('Assumptions (T&amp;D) old'!$B$100,Model!Y$1,'Assumptions (T&amp;D) old'!$B$103,Model!$AP$2699)</f>
        <v>-0.03920623485</v>
      </c>
      <c r="AS2741" s="373">
        <f>PPMT('Assumptions (T&amp;D) old'!$B$100,Model!Z$1,'Assumptions (T&amp;D) old'!$B$103,Model!$AP$2699)</f>
        <v>-0.041068531</v>
      </c>
      <c r="AT2741" s="373">
        <f>PPMT('Assumptions (T&amp;D) old'!$B$100,Model!AA$1,'Assumptions (T&amp;D) old'!$B$103,Model!$AP$2699)</f>
        <v>-0.04301928622</v>
      </c>
      <c r="AU2741" s="373">
        <f>PPMT('Assumptions (T&amp;D) old'!$B$100,Model!AB$1,'Assumptions (T&amp;D) old'!$B$103,Model!$AP$2699)</f>
        <v>-0.04506270232</v>
      </c>
      <c r="AV2741" s="373">
        <f>PPMT('Assumptions (T&amp;D) old'!$B$100,Model!AC$1,'Assumptions (T&amp;D) old'!$B$103,Model!$AP$2699)</f>
        <v>-0.04720318068</v>
      </c>
      <c r="AW2741" s="373">
        <f>PPMT('Assumptions (T&amp;D) old'!$B$100,Model!AD$1,'Assumptions (T&amp;D) old'!$B$103,Model!$AP$2699)</f>
        <v>-0.04944533176</v>
      </c>
      <c r="AX2741" s="373">
        <f>PPMT('Assumptions (T&amp;D) old'!$B$100,Model!AE$1,'Assumptions (T&amp;D) old'!$B$103,Model!$AP$2699)</f>
        <v>-0.05179398502</v>
      </c>
      <c r="AY2741" s="373">
        <f>PPMT('Assumptions (T&amp;D) old'!$B$100,Model!AF$1,'Assumptions (T&amp;D) old'!$B$103,Model!$AP$2699)</f>
        <v>-0.05425419931</v>
      </c>
      <c r="AZ2741" s="373">
        <f>PPMT('Assumptions (T&amp;D) old'!$B$100,Model!AG$1,'Assumptions (T&amp;D) old'!$B$103,Model!$AP$2699)</f>
        <v>-0.05683127378</v>
      </c>
      <c r="BA2741" s="373">
        <f>PPMT('Assumptions (T&amp;D) old'!$B$100,Model!AH$1,'Assumptions (T&amp;D) old'!$B$103,Model!$AP$2699)</f>
        <v>-0.05953075928</v>
      </c>
      <c r="BB2741" s="373">
        <f>PPMT('Assumptions (T&amp;D) old'!$B$100,Model!AI$1,'Assumptions (T&amp;D) old'!$B$103,Model!$AP$2699)</f>
        <v>-0.06235847035</v>
      </c>
      <c r="BC2741" s="373">
        <f>PPMT('Assumptions (T&amp;D) old'!$B$100,Model!AJ$1,'Assumptions (T&amp;D) old'!$B$103,Model!$AP$2699)</f>
        <v>-0.06532049769</v>
      </c>
      <c r="BD2741" s="373">
        <f>PPMT('Assumptions (T&amp;D) old'!$B$100,Model!AK$1,'Assumptions (T&amp;D) old'!$B$103,Model!$AP$2699)</f>
        <v>-0.06842322133</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-0.03672603745</v>
      </c>
      <c r="AR2742" s="373">
        <f>PPMT('Assumptions (T&amp;D) old'!$B$100,Model!X$1,'Assumptions (T&amp;D) old'!$B$103,Model!$AQ$2699)</f>
        <v>-0.03847052423</v>
      </c>
      <c r="AS2742" s="373">
        <f>PPMT('Assumptions (T&amp;D) old'!$B$100,Model!Y$1,'Assumptions (T&amp;D) old'!$B$103,Model!$AQ$2699)</f>
        <v>-0.04029787413</v>
      </c>
      <c r="AT2742" s="373">
        <f>PPMT('Assumptions (T&amp;D) old'!$B$100,Model!Z$1,'Assumptions (T&amp;D) old'!$B$103,Model!$AQ$2699)</f>
        <v>-0.04221202315</v>
      </c>
      <c r="AU2742" s="373">
        <f>PPMT('Assumptions (T&amp;D) old'!$B$100,Model!AA$1,'Assumptions (T&amp;D) old'!$B$103,Model!$AQ$2699)</f>
        <v>-0.04421709425</v>
      </c>
      <c r="AV2742" s="373">
        <f>PPMT('Assumptions (T&amp;D) old'!$B$100,Model!AB$1,'Assumptions (T&amp;D) old'!$B$103,Model!$AQ$2699)</f>
        <v>-0.04631740622</v>
      </c>
      <c r="AW2742" s="373">
        <f>PPMT('Assumptions (T&amp;D) old'!$B$100,Model!AC$1,'Assumptions (T&amp;D) old'!$B$103,Model!$AQ$2699)</f>
        <v>-0.04851748302</v>
      </c>
      <c r="AX2742" s="373">
        <f>PPMT('Assumptions (T&amp;D) old'!$B$100,Model!AD$1,'Assumptions (T&amp;D) old'!$B$103,Model!$AQ$2699)</f>
        <v>-0.05082206346</v>
      </c>
      <c r="AY2742" s="373">
        <f>PPMT('Assumptions (T&amp;D) old'!$B$100,Model!AE$1,'Assumptions (T&amp;D) old'!$B$103,Model!$AQ$2699)</f>
        <v>-0.05323611148</v>
      </c>
      <c r="AZ2742" s="373">
        <f>PPMT('Assumptions (T&amp;D) old'!$B$100,Model!AF$1,'Assumptions (T&amp;D) old'!$B$103,Model!$AQ$2699)</f>
        <v>-0.05576482677</v>
      </c>
      <c r="BA2742" s="373">
        <f>PPMT('Assumptions (T&amp;D) old'!$B$100,Model!AG$1,'Assumptions (T&amp;D) old'!$B$103,Model!$AQ$2699)</f>
        <v>-0.05841365604</v>
      </c>
      <c r="BB2742" s="373">
        <f>PPMT('Assumptions (T&amp;D) old'!$B$100,Model!AH$1,'Assumptions (T&amp;D) old'!$B$103,Model!$AQ$2699)</f>
        <v>-0.06118830471</v>
      </c>
      <c r="BC2742" s="373">
        <f>PPMT('Assumptions (T&amp;D) old'!$B$100,Model!AI$1,'Assumptions (T&amp;D) old'!$B$103,Model!$AQ$2699)</f>
        <v>-0.06409474918</v>
      </c>
      <c r="BD2742" s="373">
        <f>PPMT('Assumptions (T&amp;D) old'!$B$100,Model!AJ$1,'Assumptions (T&amp;D) old'!$B$103,Model!$AQ$2699)</f>
        <v>-0.06713924977</v>
      </c>
      <c r="BE2742" s="373">
        <f>PPMT('Assumptions (T&amp;D) old'!$B$100,Model!AK$1,'Assumptions (T&amp;D) old'!$B$103,Model!$AQ$2699)</f>
        <v>-0.07032836413</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-0.03774627758</v>
      </c>
      <c r="AS2743" s="373">
        <f>PPMT('Assumptions (T&amp;D) old'!$B$100,Model!X$1,'Assumptions (T&amp;D) old'!$B$103,Model!$AR$2699)</f>
        <v>-0.03953922577</v>
      </c>
      <c r="AT2743" s="373">
        <f>PPMT('Assumptions (T&amp;D) old'!$B$100,Model!Y$1,'Assumptions (T&amp;D) old'!$B$103,Model!$AR$2699)</f>
        <v>-0.04141733899</v>
      </c>
      <c r="AU2743" s="373">
        <f>PPMT('Assumptions (T&amp;D) old'!$B$100,Model!Z$1,'Assumptions (T&amp;D) old'!$B$103,Model!$AR$2699)</f>
        <v>-0.04338466259</v>
      </c>
      <c r="AV2743" s="373">
        <f>PPMT('Assumptions (T&amp;D) old'!$B$100,Model!AA$1,'Assumptions (T&amp;D) old'!$B$103,Model!$AR$2699)</f>
        <v>-0.04544543406</v>
      </c>
      <c r="AW2743" s="373">
        <f>PPMT('Assumptions (T&amp;D) old'!$B$100,Model!AB$1,'Assumptions (T&amp;D) old'!$B$103,Model!$AR$2699)</f>
        <v>-0.04760409218</v>
      </c>
      <c r="AX2743" s="373">
        <f>PPMT('Assumptions (T&amp;D) old'!$B$100,Model!AC$1,'Assumptions (T&amp;D) old'!$B$103,Model!$AR$2699)</f>
        <v>-0.04986528656</v>
      </c>
      <c r="AY2743" s="373">
        <f>PPMT('Assumptions (T&amp;D) old'!$B$100,Model!AD$1,'Assumptions (T&amp;D) old'!$B$103,Model!$AR$2699)</f>
        <v>-0.05223388767</v>
      </c>
      <c r="AZ2743" s="373">
        <f>PPMT('Assumptions (T&amp;D) old'!$B$100,Model!AE$1,'Assumptions (T&amp;D) old'!$B$103,Model!$AR$2699)</f>
        <v>-0.05471499734</v>
      </c>
      <c r="BA2743" s="373">
        <f>PPMT('Assumptions (T&amp;D) old'!$B$100,Model!AF$1,'Assumptions (T&amp;D) old'!$B$103,Model!$AR$2699)</f>
        <v>-0.05731395971</v>
      </c>
      <c r="BB2743" s="373">
        <f>PPMT('Assumptions (T&amp;D) old'!$B$100,Model!AG$1,'Assumptions (T&amp;D) old'!$B$103,Model!$AR$2699)</f>
        <v>-0.0600363728</v>
      </c>
      <c r="BC2743" s="373">
        <f>PPMT('Assumptions (T&amp;D) old'!$B$100,Model!AH$1,'Assumptions (T&amp;D) old'!$B$103,Model!$AR$2699)</f>
        <v>-0.0628881005</v>
      </c>
      <c r="BD2743" s="373">
        <f>PPMT('Assumptions (T&amp;D) old'!$B$100,Model!AI$1,'Assumptions (T&amp;D) old'!$B$103,Model!$AR$2699)</f>
        <v>-0.06587528528</v>
      </c>
      <c r="BE2743" s="373">
        <f>PPMT('Assumptions (T&amp;D) old'!$B$100,Model!AJ$1,'Assumptions (T&amp;D) old'!$B$103,Model!$AR$2699)</f>
        <v>-0.06900436133</v>
      </c>
      <c r="BF2743" s="373">
        <f>PPMT('Assumptions (T&amp;D) old'!$B$100,Model!AK$1,'Assumptions (T&amp;D) old'!$B$103,Model!$AR$2699)</f>
        <v>-0.07228206849</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-0.03879249055</v>
      </c>
      <c r="AT2744" s="373">
        <f>PPMT('Assumptions (T&amp;D) old'!$B$100,Model!X$1,'Assumptions (T&amp;D) old'!$B$103,Model!$AS$2699)</f>
        <v>-0.04063513385</v>
      </c>
      <c r="AU2744" s="373">
        <f>PPMT('Assumptions (T&amp;D) old'!$B$100,Model!Y$1,'Assumptions (T&amp;D) old'!$B$103,Model!$AS$2699)</f>
        <v>-0.04256530271</v>
      </c>
      <c r="AV2744" s="373">
        <f>PPMT('Assumptions (T&amp;D) old'!$B$100,Model!Z$1,'Assumptions (T&amp;D) old'!$B$103,Model!$AS$2699)</f>
        <v>-0.04458715459</v>
      </c>
      <c r="AW2744" s="373">
        <f>PPMT('Assumptions (T&amp;D) old'!$B$100,Model!AA$1,'Assumptions (T&amp;D) old'!$B$103,Model!$AS$2699)</f>
        <v>-0.04670504443</v>
      </c>
      <c r="AX2744" s="373">
        <f>PPMT('Assumptions (T&amp;D) old'!$B$100,Model!AB$1,'Assumptions (T&amp;D) old'!$B$103,Model!$AS$2699)</f>
        <v>-0.04892353404</v>
      </c>
      <c r="AY2744" s="373">
        <f>PPMT('Assumptions (T&amp;D) old'!$B$100,Model!AC$1,'Assumptions (T&amp;D) old'!$B$103,Model!$AS$2699)</f>
        <v>-0.05124740191</v>
      </c>
      <c r="AZ2744" s="373">
        <f>PPMT('Assumptions (T&amp;D) old'!$B$100,Model!AD$1,'Assumptions (T&amp;D) old'!$B$103,Model!$AS$2699)</f>
        <v>-0.0536816535</v>
      </c>
      <c r="BA2744" s="373">
        <f>PPMT('Assumptions (T&amp;D) old'!$B$100,Model!AE$1,'Assumptions (T&amp;D) old'!$B$103,Model!$AS$2699)</f>
        <v>-0.05623153204</v>
      </c>
      <c r="BB2744" s="373">
        <f>PPMT('Assumptions (T&amp;D) old'!$B$100,Model!AF$1,'Assumptions (T&amp;D) old'!$B$103,Model!$AS$2699)</f>
        <v>-0.05890252981</v>
      </c>
      <c r="BC2744" s="373">
        <f>PPMT('Assumptions (T&amp;D) old'!$B$100,Model!AG$1,'Assumptions (T&amp;D) old'!$B$103,Model!$AS$2699)</f>
        <v>-0.06170039998</v>
      </c>
      <c r="BD2744" s="373">
        <f>PPMT('Assumptions (T&amp;D) old'!$B$100,Model!AH$1,'Assumptions (T&amp;D) old'!$B$103,Model!$AS$2699)</f>
        <v>-0.06463116898</v>
      </c>
      <c r="BE2744" s="373">
        <f>PPMT('Assumptions (T&amp;D) old'!$B$100,Model!AI$1,'Assumptions (T&amp;D) old'!$B$103,Model!$AS$2699)</f>
        <v>-0.0677011495</v>
      </c>
      <c r="BF2744" s="373">
        <f>PPMT('Assumptions (T&amp;D) old'!$B$100,Model!AJ$1,'Assumptions (T&amp;D) old'!$B$103,Model!$AS$2699)</f>
        <v>-0.07091695411</v>
      </c>
      <c r="BG2744" s="373">
        <f>PPMT('Assumptions (T&amp;D) old'!$B$100,Model!AK$1,'Assumptions (T&amp;D) old'!$B$103,Model!$AS$2699)</f>
        <v>-0.07428550943</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-0.03986530431</v>
      </c>
      <c r="AU2745" s="373">
        <f>PPMT('Assumptions (T&amp;D) old'!$B$100,Model!X$1,'Assumptions (T&amp;D) old'!$B$103,Model!$AT$2699)</f>
        <v>-0.04175890626</v>
      </c>
      <c r="AV2745" s="373">
        <f>PPMT('Assumptions (T&amp;D) old'!$B$100,Model!Y$1,'Assumptions (T&amp;D) old'!$B$103,Model!$AT$2699)</f>
        <v>-0.04374245431</v>
      </c>
      <c r="AW2745" s="373">
        <f>PPMT('Assumptions (T&amp;D) old'!$B$100,Model!Z$1,'Assumptions (T&amp;D) old'!$B$103,Model!$AT$2699)</f>
        <v>-0.04582022089</v>
      </c>
      <c r="AX2745" s="373">
        <f>PPMT('Assumptions (T&amp;D) old'!$B$100,Model!AA$1,'Assumptions (T&amp;D) old'!$B$103,Model!$AT$2699)</f>
        <v>-0.04799668138</v>
      </c>
      <c r="AY2745" s="373">
        <f>PPMT('Assumptions (T&amp;D) old'!$B$100,Model!AB$1,'Assumptions (T&amp;D) old'!$B$103,Model!$AT$2699)</f>
        <v>-0.05027652374</v>
      </c>
      <c r="AZ2745" s="373">
        <f>PPMT('Assumptions (T&amp;D) old'!$B$100,Model!AC$1,'Assumptions (T&amp;D) old'!$B$103,Model!$AT$2699)</f>
        <v>-0.05266465862</v>
      </c>
      <c r="BA2745" s="373">
        <f>PPMT('Assumptions (T&amp;D) old'!$B$100,Model!AD$1,'Assumptions (T&amp;D) old'!$B$103,Model!$AT$2699)</f>
        <v>-0.05516622991</v>
      </c>
      <c r="BB2745" s="373">
        <f>PPMT('Assumptions (T&amp;D) old'!$B$100,Model!AE$1,'Assumptions (T&amp;D) old'!$B$103,Model!$AT$2699)</f>
        <v>-0.05778662583</v>
      </c>
      <c r="BC2745" s="373">
        <f>PPMT('Assumptions (T&amp;D) old'!$B$100,Model!AF$1,'Assumptions (T&amp;D) old'!$B$103,Model!$AT$2699)</f>
        <v>-0.06053149055</v>
      </c>
      <c r="BD2745" s="373">
        <f>PPMT('Assumptions (T&amp;D) old'!$B$100,Model!AG$1,'Assumptions (T&amp;D) old'!$B$103,Model!$AT$2699)</f>
        <v>-0.06340673636</v>
      </c>
      <c r="BE2745" s="373">
        <f>PPMT('Assumptions (T&amp;D) old'!$B$100,Model!AH$1,'Assumptions (T&amp;D) old'!$B$103,Model!$AT$2699)</f>
        <v>-0.06641855633</v>
      </c>
      <c r="BF2745" s="373">
        <f>PPMT('Assumptions (T&amp;D) old'!$B$100,Model!AI$1,'Assumptions (T&amp;D) old'!$B$103,Model!$AT$2699)</f>
        <v>-0.06957343776</v>
      </c>
      <c r="BG2745" s="373">
        <f>PPMT('Assumptions (T&amp;D) old'!$B$100,Model!AJ$1,'Assumptions (T&amp;D) old'!$B$103,Model!$AT$2699)</f>
        <v>-0.07287817605</v>
      </c>
      <c r="BH2745" s="373">
        <f>PPMT('Assumptions (T&amp;D) old'!$B$100,Model!AK$1,'Assumptions (T&amp;D) old'!$B$103,Model!$AT$2699)</f>
        <v>-0.07633988941</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-0.04096536146</v>
      </c>
      <c r="AV2746" s="373">
        <f>PPMT('Assumptions (T&amp;D) old'!$B$100,Model!X$1,'Assumptions (T&amp;D) old'!$B$103,Model!$AU$2699)</f>
        <v>-0.04291121613</v>
      </c>
      <c r="AW2746" s="373">
        <f>PPMT('Assumptions (T&amp;D) old'!$B$100,Model!Y$1,'Assumptions (T&amp;D) old'!$B$103,Model!$AU$2699)</f>
        <v>-0.0449494989</v>
      </c>
      <c r="AX2746" s="373">
        <f>PPMT('Assumptions (T&amp;D) old'!$B$100,Model!Z$1,'Assumptions (T&amp;D) old'!$B$103,Model!$AU$2699)</f>
        <v>-0.0470846001</v>
      </c>
      <c r="AY2746" s="373">
        <f>PPMT('Assumptions (T&amp;D) old'!$B$100,Model!AA$1,'Assumptions (T&amp;D) old'!$B$103,Model!$AU$2699)</f>
        <v>-0.0493211186</v>
      </c>
      <c r="AZ2746" s="373">
        <f>PPMT('Assumptions (T&amp;D) old'!$B$100,Model!AB$1,'Assumptions (T&amp;D) old'!$B$103,Model!$AU$2699)</f>
        <v>-0.05166387173</v>
      </c>
      <c r="BA2746" s="373">
        <f>PPMT('Assumptions (T&amp;D) old'!$B$100,Model!AC$1,'Assumptions (T&amp;D) old'!$B$103,Model!$AU$2699)</f>
        <v>-0.05411790564</v>
      </c>
      <c r="BB2746" s="373">
        <f>PPMT('Assumptions (T&amp;D) old'!$B$100,Model!AD$1,'Assumptions (T&amp;D) old'!$B$103,Model!$AU$2699)</f>
        <v>-0.05668850616</v>
      </c>
      <c r="BC2746" s="373">
        <f>PPMT('Assumptions (T&amp;D) old'!$B$100,Model!AE$1,'Assumptions (T&amp;D) old'!$B$103,Model!$AU$2699)</f>
        <v>-0.0593812102</v>
      </c>
      <c r="BD2746" s="373">
        <f>PPMT('Assumptions (T&amp;D) old'!$B$100,Model!AF$1,'Assumptions (T&amp;D) old'!$B$103,Model!$AU$2699)</f>
        <v>-0.06220181769</v>
      </c>
      <c r="BE2746" s="373">
        <f>PPMT('Assumptions (T&amp;D) old'!$B$100,Model!AG$1,'Assumptions (T&amp;D) old'!$B$103,Model!$AU$2699)</f>
        <v>-0.06515640403</v>
      </c>
      <c r="BF2746" s="373">
        <f>PPMT('Assumptions (T&amp;D) old'!$B$100,Model!AH$1,'Assumptions (T&amp;D) old'!$B$103,Model!$AU$2699)</f>
        <v>-0.06825133322</v>
      </c>
      <c r="BG2746" s="373">
        <f>PPMT('Assumptions (T&amp;D) old'!$B$100,Model!AI$1,'Assumptions (T&amp;D) old'!$B$103,Model!$AU$2699)</f>
        <v>-0.07149327155</v>
      </c>
      <c r="BH2746" s="373">
        <f>PPMT('Assumptions (T&amp;D) old'!$B$100,Model!AJ$1,'Assumptions (T&amp;D) old'!$B$103,Model!$AU$2699)</f>
        <v>-0.07488920195</v>
      </c>
      <c r="BI2746" s="373">
        <f>PPMT('Assumptions (T&amp;D) old'!$B$100,Model!AK$1,'Assumptions (T&amp;D) old'!$B$103,Model!$AU$2699)</f>
        <v>-0.07844643904</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-0.04209331965</v>
      </c>
      <c r="AW2747" s="373">
        <f>PPMT('Assumptions (T&amp;D) old'!$B$100,Model!X$1,'Assumptions (T&amp;D) old'!$B$103,Model!$AV$2699)</f>
        <v>-0.04409275233</v>
      </c>
      <c r="AX2747" s="373">
        <f>PPMT('Assumptions (T&amp;D) old'!$B$100,Model!Y$1,'Assumptions (T&amp;D) old'!$B$103,Model!$AV$2699)</f>
        <v>-0.04618715807</v>
      </c>
      <c r="AY2747" s="373">
        <f>PPMT('Assumptions (T&amp;D) old'!$B$100,Model!Z$1,'Assumptions (T&amp;D) old'!$B$103,Model!$AV$2699)</f>
        <v>-0.04838104808</v>
      </c>
      <c r="AZ2747" s="373">
        <f>PPMT('Assumptions (T&amp;D) old'!$B$100,Model!AA$1,'Assumptions (T&amp;D) old'!$B$103,Model!$AV$2699)</f>
        <v>-0.05067914786</v>
      </c>
      <c r="BA2747" s="373">
        <f>PPMT('Assumptions (T&amp;D) old'!$B$100,Model!AB$1,'Assumptions (T&amp;D) old'!$B$103,Model!$AV$2699)</f>
        <v>-0.05308640738</v>
      </c>
      <c r="BB2747" s="373">
        <f>PPMT('Assumptions (T&amp;D) old'!$B$100,Model!AC$1,'Assumptions (T&amp;D) old'!$B$103,Model!$AV$2699)</f>
        <v>-0.05560801173</v>
      </c>
      <c r="BC2747" s="373">
        <f>PPMT('Assumptions (T&amp;D) old'!$B$100,Model!AD$1,'Assumptions (T&amp;D) old'!$B$103,Model!$AV$2699)</f>
        <v>-0.05824939229</v>
      </c>
      <c r="BD2747" s="373">
        <f>PPMT('Assumptions (T&amp;D) old'!$B$100,Model!AE$1,'Assumptions (T&amp;D) old'!$B$103,Model!$AV$2699)</f>
        <v>-0.06101623842</v>
      </c>
      <c r="BE2747" s="373">
        <f>PPMT('Assumptions (T&amp;D) old'!$B$100,Model!AF$1,'Assumptions (T&amp;D) old'!$B$103,Model!$AV$2699)</f>
        <v>-0.06391450975</v>
      </c>
      <c r="BF2747" s="373">
        <f>PPMT('Assumptions (T&amp;D) old'!$B$100,Model!AG$1,'Assumptions (T&amp;D) old'!$B$103,Model!$AV$2699)</f>
        <v>-0.06695044896</v>
      </c>
      <c r="BG2747" s="373">
        <f>PPMT('Assumptions (T&amp;D) old'!$B$100,Model!AH$1,'Assumptions (T&amp;D) old'!$B$103,Model!$AV$2699)</f>
        <v>-0.07013059529</v>
      </c>
      <c r="BH2747" s="373">
        <f>PPMT('Assumptions (T&amp;D) old'!$B$100,Model!AI$1,'Assumptions (T&amp;D) old'!$B$103,Model!$AV$2699)</f>
        <v>-0.07346179856</v>
      </c>
      <c r="BI2747" s="373">
        <f>PPMT('Assumptions (T&amp;D) old'!$B$100,Model!AJ$1,'Assumptions (T&amp;D) old'!$B$103,Model!$AV$2699)</f>
        <v>-0.076951234</v>
      </c>
      <c r="BJ2747" s="373">
        <f>PPMT('Assumptions (T&amp;D) old'!$B$100,Model!AK$1,'Assumptions (T&amp;D) old'!$B$103,Model!$AV$2699)</f>
        <v>-0.08060641761</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-0.04324985184</v>
      </c>
      <c r="AX2748" s="373">
        <f>PPMT('Assumptions (T&amp;D) old'!$B$100,Model!X$1,'Assumptions (T&amp;D) old'!$B$103,Model!$AW$2699)</f>
        <v>-0.0453042198</v>
      </c>
      <c r="AY2748" s="373">
        <f>PPMT('Assumptions (T&amp;D) old'!$B$100,Model!Y$1,'Assumptions (T&amp;D) old'!$B$103,Model!$AW$2699)</f>
        <v>-0.04745617024</v>
      </c>
      <c r="AZ2748" s="373">
        <f>PPMT('Assumptions (T&amp;D) old'!$B$100,Model!Z$1,'Assumptions (T&amp;D) old'!$B$103,Model!$AW$2699)</f>
        <v>-0.04971033832</v>
      </c>
      <c r="BA2748" s="373">
        <f>PPMT('Assumptions (T&amp;D) old'!$B$100,Model!AA$1,'Assumptions (T&amp;D) old'!$B$103,Model!$AW$2699)</f>
        <v>-0.0520715794</v>
      </c>
      <c r="BB2748" s="373">
        <f>PPMT('Assumptions (T&amp;D) old'!$B$100,Model!AB$1,'Assumptions (T&amp;D) old'!$B$103,Model!$AW$2699)</f>
        <v>-0.05454497942</v>
      </c>
      <c r="BC2748" s="373">
        <f>PPMT('Assumptions (T&amp;D) old'!$B$100,Model!AC$1,'Assumptions (T&amp;D) old'!$B$103,Model!$AW$2699)</f>
        <v>-0.05713586594</v>
      </c>
      <c r="BD2748" s="373">
        <f>PPMT('Assumptions (T&amp;D) old'!$B$100,Model!AD$1,'Assumptions (T&amp;D) old'!$B$103,Model!$AW$2699)</f>
        <v>-0.05984981957</v>
      </c>
      <c r="BE2748" s="373">
        <f>PPMT('Assumptions (T&amp;D) old'!$B$100,Model!AE$1,'Assumptions (T&amp;D) old'!$B$103,Model!$AW$2699)</f>
        <v>-0.062692686</v>
      </c>
      <c r="BF2748" s="373">
        <f>PPMT('Assumptions (T&amp;D) old'!$B$100,Model!AF$1,'Assumptions (T&amp;D) old'!$B$103,Model!$AW$2699)</f>
        <v>-0.06567058859</v>
      </c>
      <c r="BG2748" s="373">
        <f>PPMT('Assumptions (T&amp;D) old'!$B$100,Model!AG$1,'Assumptions (T&amp;D) old'!$B$103,Model!$AW$2699)</f>
        <v>-0.06878994154</v>
      </c>
      <c r="BH2748" s="373">
        <f>PPMT('Assumptions (T&amp;D) old'!$B$100,Model!AH$1,'Assumptions (T&amp;D) old'!$B$103,Model!$AW$2699)</f>
        <v>-0.07205746377</v>
      </c>
      <c r="BI2748" s="373">
        <f>PPMT('Assumptions (T&amp;D) old'!$B$100,Model!AI$1,'Assumptions (T&amp;D) old'!$B$103,Model!$AW$2699)</f>
        <v>-0.0754801933</v>
      </c>
      <c r="BJ2748" s="373">
        <f>PPMT('Assumptions (T&amp;D) old'!$B$100,Model!AJ$1,'Assumptions (T&amp;D) old'!$B$103,Model!$AW$2699)</f>
        <v>-0.07906550248</v>
      </c>
      <c r="BK2748" s="373">
        <f>PPMT('Assumptions (T&amp;D) old'!$B$100,Model!AK$1,'Assumptions (T&amp;D) old'!$B$103,Model!$AW$2699)</f>
        <v>-0.08282111384</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-0.0444356467</v>
      </c>
      <c r="AY2749" s="373">
        <f>PPMT('Assumptions (T&amp;D) old'!$B$100,Model!X$1,'Assumptions (T&amp;D) old'!$B$103,Model!$AX$2699)</f>
        <v>-0.04654633992</v>
      </c>
      <c r="AZ2749" s="373">
        <f>PPMT('Assumptions (T&amp;D) old'!$B$100,Model!Y$1,'Assumptions (T&amp;D) old'!$B$103,Model!$AX$2699)</f>
        <v>-0.04875729106</v>
      </c>
      <c r="BA2749" s="373">
        <f>PPMT('Assumptions (T&amp;D) old'!$B$100,Model!Z$1,'Assumptions (T&amp;D) old'!$B$103,Model!$AX$2699)</f>
        <v>-0.05107326239</v>
      </c>
      <c r="BB2749" s="373">
        <f>PPMT('Assumptions (T&amp;D) old'!$B$100,Model!AA$1,'Assumptions (T&amp;D) old'!$B$103,Model!$AX$2699)</f>
        <v>-0.05349924235</v>
      </c>
      <c r="BC2749" s="373">
        <f>PPMT('Assumptions (T&amp;D) old'!$B$100,Model!AB$1,'Assumptions (T&amp;D) old'!$B$103,Model!$AX$2699)</f>
        <v>-0.05604045636</v>
      </c>
      <c r="BD2749" s="373">
        <f>PPMT('Assumptions (T&amp;D) old'!$B$100,Model!AC$1,'Assumptions (T&amp;D) old'!$B$103,Model!$AX$2699)</f>
        <v>-0.05870237804</v>
      </c>
      <c r="BE2749" s="373">
        <f>PPMT('Assumptions (T&amp;D) old'!$B$100,Model!AD$1,'Assumptions (T&amp;D) old'!$B$103,Model!$AX$2699)</f>
        <v>-0.061490741</v>
      </c>
      <c r="BF2749" s="373">
        <f>PPMT('Assumptions (T&amp;D) old'!$B$100,Model!AE$1,'Assumptions (T&amp;D) old'!$B$103,Model!$AX$2699)</f>
        <v>-0.0644115512</v>
      </c>
      <c r="BG2749" s="373">
        <f>PPMT('Assumptions (T&amp;D) old'!$B$100,Model!AF$1,'Assumptions (T&amp;D) old'!$B$103,Model!$AX$2699)</f>
        <v>-0.06747109988</v>
      </c>
      <c r="BH2749" s="373">
        <f>PPMT('Assumptions (T&amp;D) old'!$B$100,Model!AG$1,'Assumptions (T&amp;D) old'!$B$103,Model!$AX$2699)</f>
        <v>-0.07067597712</v>
      </c>
      <c r="BI2749" s="373">
        <f>PPMT('Assumptions (T&amp;D) old'!$B$100,Model!AH$1,'Assumptions (T&amp;D) old'!$B$103,Model!$AX$2699)</f>
        <v>-0.07403308603</v>
      </c>
      <c r="BJ2749" s="373">
        <f>PPMT('Assumptions (T&amp;D) old'!$B$100,Model!AI$1,'Assumptions (T&amp;D) old'!$B$103,Model!$AX$2699)</f>
        <v>-0.07754965762</v>
      </c>
      <c r="BK2749" s="373">
        <f>PPMT('Assumptions (T&amp;D) old'!$B$100,Model!AJ$1,'Assumptions (T&amp;D) old'!$B$103,Model!$AX$2699)</f>
        <v>-0.08123326636</v>
      </c>
      <c r="BL2749" s="373">
        <f>PPMT('Assumptions (T&amp;D) old'!$B$100,Model!AK$1,'Assumptions (T&amp;D) old'!$B$103,Model!$AX$2699)</f>
        <v>-0.08509184651</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-0.04565140897</v>
      </c>
      <c r="AZ2750" s="373">
        <f>PPMT('Assumptions (T&amp;D) old'!$B$100,Model!X$1,'Assumptions (T&amp;D) old'!$B$103,Model!$AY$2699)</f>
        <v>-0.04781985089</v>
      </c>
      <c r="BA2750" s="373">
        <f>PPMT('Assumptions (T&amp;D) old'!$B$100,Model!Y$1,'Assumptions (T&amp;D) old'!$B$103,Model!$AY$2699)</f>
        <v>-0.05009129381</v>
      </c>
      <c r="BB2750" s="373">
        <f>PPMT('Assumptions (T&amp;D) old'!$B$100,Model!Z$1,'Assumptions (T&amp;D) old'!$B$103,Model!$AY$2699)</f>
        <v>-0.05247063027</v>
      </c>
      <c r="BC2750" s="373">
        <f>PPMT('Assumptions (T&amp;D) old'!$B$100,Model!AA$1,'Assumptions (T&amp;D) old'!$B$103,Model!$AY$2699)</f>
        <v>-0.0549629852</v>
      </c>
      <c r="BD2750" s="373">
        <f>PPMT('Assumptions (T&amp;D) old'!$B$100,Model!AB$1,'Assumptions (T&amp;D) old'!$B$103,Model!$AY$2699)</f>
        <v>-0.057573727</v>
      </c>
      <c r="BE2750" s="373">
        <f>PPMT('Assumptions (T&amp;D) old'!$B$100,Model!AC$1,'Assumptions (T&amp;D) old'!$B$103,Model!$AY$2699)</f>
        <v>-0.06030847903</v>
      </c>
      <c r="BF2750" s="373">
        <f>PPMT('Assumptions (T&amp;D) old'!$B$100,Model!AD$1,'Assumptions (T&amp;D) old'!$B$103,Model!$AY$2699)</f>
        <v>-0.06317313179</v>
      </c>
      <c r="BG2750" s="373">
        <f>PPMT('Assumptions (T&amp;D) old'!$B$100,Model!AE$1,'Assumptions (T&amp;D) old'!$B$103,Model!$AY$2699)</f>
        <v>-0.06617385555</v>
      </c>
      <c r="BH2750" s="373">
        <f>PPMT('Assumptions (T&amp;D) old'!$B$100,Model!AF$1,'Assumptions (T&amp;D) old'!$B$103,Model!$AY$2699)</f>
        <v>-0.06931711369</v>
      </c>
      <c r="BI2750" s="373">
        <f>PPMT('Assumptions (T&amp;D) old'!$B$100,Model!AG$1,'Assumptions (T&amp;D) old'!$B$103,Model!$AY$2699)</f>
        <v>-0.07260967659</v>
      </c>
      <c r="BJ2750" s="373">
        <f>PPMT('Assumptions (T&amp;D) old'!$B$100,Model!AH$1,'Assumptions (T&amp;D) old'!$B$103,Model!$AY$2699)</f>
        <v>-0.07605863623</v>
      </c>
      <c r="BK2750" s="373">
        <f>PPMT('Assumptions (T&amp;D) old'!$B$100,Model!AI$1,'Assumptions (T&amp;D) old'!$B$103,Model!$AY$2699)</f>
        <v>-0.07967142145</v>
      </c>
      <c r="BL2750" s="373">
        <f>PPMT('Assumptions (T&amp;D) old'!$B$100,Model!AJ$1,'Assumptions (T&amp;D) old'!$B$103,Model!$AY$2699)</f>
        <v>-0.08345581396</v>
      </c>
      <c r="BM2750" s="373">
        <f>PPMT('Assumptions (T&amp;D) old'!$B$100,Model!AK$1,'Assumptions (T&amp;D) old'!$B$103,Model!$AY$2699)</f>
        <v>-0.08741996513</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-0.05843808384</v>
      </c>
      <c r="BA2751" s="373">
        <f>PPMT('Assumptions (T&amp;D) old'!$B$100,Model!X$1,'Assumptions (T&amp;D) old'!$B$103,Model!$AZ$2699)</f>
        <v>-0.06121389282</v>
      </c>
      <c r="BB2751" s="373">
        <f>PPMT('Assumptions (T&amp;D) old'!$B$100,Model!Y$1,'Assumptions (T&amp;D) old'!$B$103,Model!$AZ$2699)</f>
        <v>-0.06412155273</v>
      </c>
      <c r="BC2751" s="373">
        <f>PPMT('Assumptions (T&amp;D) old'!$B$100,Model!Z$1,'Assumptions (T&amp;D) old'!$B$103,Model!$AZ$2699)</f>
        <v>-0.06716732648</v>
      </c>
      <c r="BD2751" s="373">
        <f>PPMT('Assumptions (T&amp;D) old'!$B$100,Model!AA$1,'Assumptions (T&amp;D) old'!$B$103,Model!$AZ$2699)</f>
        <v>-0.07035777449</v>
      </c>
      <c r="BE2751" s="373">
        <f>PPMT('Assumptions (T&amp;D) old'!$B$100,Model!AB$1,'Assumptions (T&amp;D) old'!$B$103,Model!$AZ$2699)</f>
        <v>-0.07369976878</v>
      </c>
      <c r="BF2751" s="373">
        <f>PPMT('Assumptions (T&amp;D) old'!$B$100,Model!AC$1,'Assumptions (T&amp;D) old'!$B$103,Model!$AZ$2699)</f>
        <v>-0.07720050779</v>
      </c>
      <c r="BG2751" s="373">
        <f>PPMT('Assumptions (T&amp;D) old'!$B$100,Model!AD$1,'Assumptions (T&amp;D) old'!$B$103,Model!$AZ$2699)</f>
        <v>-0.08086753192</v>
      </c>
      <c r="BH2751" s="373">
        <f>PPMT('Assumptions (T&amp;D) old'!$B$100,Model!AE$1,'Assumptions (T&amp;D) old'!$B$103,Model!$AZ$2699)</f>
        <v>-0.08470873968</v>
      </c>
      <c r="BI2751" s="373">
        <f>PPMT('Assumptions (T&amp;D) old'!$B$100,Model!AF$1,'Assumptions (T&amp;D) old'!$B$103,Model!$AZ$2699)</f>
        <v>-0.08873240482</v>
      </c>
      <c r="BJ2751" s="373">
        <f>PPMT('Assumptions (T&amp;D) old'!$B$100,Model!AG$1,'Assumptions (T&amp;D) old'!$B$103,Model!$AZ$2699)</f>
        <v>-0.09294719404</v>
      </c>
      <c r="BK2751" s="373">
        <f>PPMT('Assumptions (T&amp;D) old'!$B$100,Model!AH$1,'Assumptions (T&amp;D) old'!$B$103,Model!$AZ$2699)</f>
        <v>-0.09736218576</v>
      </c>
      <c r="BL2751" s="373">
        <f>PPMT('Assumptions (T&amp;D) old'!$B$100,Model!AI$1,'Assumptions (T&amp;D) old'!$B$103,Model!$AZ$2699)</f>
        <v>-0.1019868896</v>
      </c>
      <c r="BM2751" s="373">
        <f>PPMT('Assumptions (T&amp;D) old'!$B$100,Model!AJ$1,'Assumptions (T&amp;D) old'!$B$103,Model!$AZ$2699)</f>
        <v>-0.1068312668</v>
      </c>
      <c r="BN2751" s="373">
        <f>PPMT('Assumptions (T&amp;D) old'!$B$100,Model!AK$1,'Assumptions (T&amp;D) old'!$B$103,Model!$AZ$2699)</f>
        <v>-0.111905752</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-0.05959211738</v>
      </c>
      <c r="BB2752" s="373">
        <f>PPMT('Assumptions (T&amp;D) old'!$B$100,Model!X$1,'Assumptions (T&amp;D) old'!$B$103,Model!$BA$2699)</f>
        <v>-0.06242274296</v>
      </c>
      <c r="BC2752" s="373">
        <f>PPMT('Assumptions (T&amp;D) old'!$B$100,Model!Y$1,'Assumptions (T&amp;D) old'!$B$103,Model!$BA$2699)</f>
        <v>-0.06538782325</v>
      </c>
      <c r="BD2752" s="373">
        <f>PPMT('Assumptions (T&amp;D) old'!$B$100,Model!Z$1,'Assumptions (T&amp;D) old'!$B$103,Model!$BA$2699)</f>
        <v>-0.06849374485</v>
      </c>
      <c r="BE2752" s="373">
        <f>PPMT('Assumptions (T&amp;D) old'!$B$100,Model!AA$1,'Assumptions (T&amp;D) old'!$B$103,Model!$BA$2699)</f>
        <v>-0.07174719773</v>
      </c>
      <c r="BF2752" s="373">
        <f>PPMT('Assumptions (T&amp;D) old'!$B$100,Model!AB$1,'Assumptions (T&amp;D) old'!$B$103,Model!$BA$2699)</f>
        <v>-0.07515518963</v>
      </c>
      <c r="BG2752" s="373">
        <f>PPMT('Assumptions (T&amp;D) old'!$B$100,Model!AC$1,'Assumptions (T&amp;D) old'!$B$103,Model!$BA$2699)</f>
        <v>-0.07872506113</v>
      </c>
      <c r="BH2752" s="373">
        <f>PPMT('Assumptions (T&amp;D) old'!$B$100,Model!AD$1,'Assumptions (T&amp;D) old'!$B$103,Model!$BA$2699)</f>
        <v>-0.08246450154</v>
      </c>
      <c r="BI2752" s="373">
        <f>PPMT('Assumptions (T&amp;D) old'!$B$100,Model!AE$1,'Assumptions (T&amp;D) old'!$B$103,Model!$BA$2699)</f>
        <v>-0.08638156536</v>
      </c>
      <c r="BJ2752" s="373">
        <f>PPMT('Assumptions (T&amp;D) old'!$B$100,Model!AF$1,'Assumptions (T&amp;D) old'!$B$103,Model!$BA$2699)</f>
        <v>-0.09048468971</v>
      </c>
      <c r="BK2752" s="373">
        <f>PPMT('Assumptions (T&amp;D) old'!$B$100,Model!AG$1,'Assumptions (T&amp;D) old'!$B$103,Model!$BA$2699)</f>
        <v>-0.09478271247</v>
      </c>
      <c r="BL2752" s="373">
        <f>PPMT('Assumptions (T&amp;D) old'!$B$100,Model!AH$1,'Assumptions (T&amp;D) old'!$B$103,Model!$BA$2699)</f>
        <v>-0.09928489132</v>
      </c>
      <c r="BM2752" s="373">
        <f>PPMT('Assumptions (T&amp;D) old'!$B$100,Model!AI$1,'Assumptions (T&amp;D) old'!$B$103,Model!$BA$2699)</f>
        <v>-0.1040009237</v>
      </c>
      <c r="BN2752" s="373">
        <f>PPMT('Assumptions (T&amp;D) old'!$B$100,Model!AJ$1,'Assumptions (T&amp;D) old'!$B$103,Model!$BA$2699)</f>
        <v>-0.1089409675</v>
      </c>
      <c r="BO2752" s="373">
        <f>PPMT('Assumptions (T&amp;D) old'!$B$100,Model!AK$1,'Assumptions (T&amp;D) old'!$B$103,Model!$BA$2699)</f>
        <v>-0.1141156635</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-0.003773085563</v>
      </c>
      <c r="D2753" s="372">
        <f t="array" ref="D2753">SUM(IF(ISERROR(D2754:D2804),"",D2754:D2804))</f>
        <v>-0.007384081149</v>
      </c>
      <c r="E2753" s="372">
        <f t="array" ref="E2753">SUM(IF(ISERROR(E2754:E2804),"",E2754:E2804))</f>
        <v>-0.0105424053</v>
      </c>
      <c r="F2753" s="372">
        <f t="array" ref="F2753">SUM(IF(ISERROR(F2754:F2804),"",F2754:F2804))</f>
        <v>-0.0156032232</v>
      </c>
      <c r="G2753" s="372">
        <f t="array" ref="G2753">SUM(IF(ISERROR(G2754:G2804),"",G2754:G2804))</f>
        <v>-0.0190835411</v>
      </c>
      <c r="H2753" s="372">
        <f t="array" ref="H2753">SUM(IF(ISERROR(H2754:H2804),"",H2754:H2804))</f>
        <v>-0.02579358669</v>
      </c>
      <c r="I2753" s="372">
        <f t="array" ref="I2753">SUM(IF(ISERROR(I2754:I2804),"",I2754:I2804))</f>
        <v>-0.02874462616</v>
      </c>
      <c r="J2753" s="372">
        <f t="array" ref="J2753">SUM(IF(ISERROR(J2754:J2804),"",J2754:J2804))</f>
        <v>-0.02891477906</v>
      </c>
      <c r="K2753" s="372">
        <f t="array" ref="K2753">SUM(IF(ISERROR(K2754:K2804),"",K2754:K2804))</f>
        <v>-0.03237208056</v>
      </c>
      <c r="L2753" s="372">
        <f t="array" ref="L2753">SUM(IF(ISERROR(L2754:L2804),"",L2754:L2804))</f>
        <v>-0.03770253249</v>
      </c>
      <c r="M2753" s="372">
        <f t="array" ref="M2753">SUM(IF(ISERROR(M2754:M2804),"",M2754:M2804))</f>
        <v>-0.03892808559</v>
      </c>
      <c r="N2753" s="372">
        <f t="array" ref="N2753">SUM(IF(ISERROR(N2754:N2804),"",N2754:N2804))</f>
        <v>-0.04848899436</v>
      </c>
      <c r="O2753" s="372">
        <f t="array" ref="O2753">SUM(IF(ISERROR(O2754:O2804),"",O2754:O2804))</f>
        <v>-0.05513332098</v>
      </c>
      <c r="P2753" s="372">
        <f t="array" ref="P2753">SUM(IF(ISERROR(P2754:P2804),"",P2754:P2804))</f>
        <v>-0.06130811425</v>
      </c>
      <c r="Q2753" s="372">
        <f t="array" ref="Q2753">SUM(IF(ISERROR(Q2754:Q2804),"",Q2754:Q2804))</f>
        <v>-0.06712199723</v>
      </c>
      <c r="R2753" s="372">
        <f t="array" ref="R2753">SUM(IF(ISERROR(R2754:R2804),"",R2754:R2804))</f>
        <v>-0.06871967901</v>
      </c>
      <c r="S2753" s="372">
        <f t="array" ref="S2753">SUM(IF(ISERROR(S2754:S2804),"",S2754:S2804))</f>
        <v>-0.0842343868</v>
      </c>
      <c r="T2753" s="372">
        <f t="array" ref="T2753">SUM(IF(ISERROR(T2754:T2804),"",T2754:T2804))</f>
        <v>-0.09028548924</v>
      </c>
      <c r="U2753" s="372">
        <f t="array" ref="U2753">SUM(IF(ISERROR(U2754:U2804),"",U2754:U2804))</f>
        <v>-0.09586347776</v>
      </c>
      <c r="V2753" s="372">
        <f t="array" ref="V2753">SUM(IF(ISERROR(V2754:V2804),"",V2754:V2804))</f>
        <v>-0.1014519704</v>
      </c>
      <c r="W2753" s="372">
        <f t="array" ref="W2753">SUM(IF(ISERROR(W2754:W2804),"",W2754:W2804))</f>
        <v>-0.1066661445</v>
      </c>
      <c r="X2753" s="372">
        <f t="array" ref="X2753">SUM(IF(ISERROR(X2754:X2804),"",X2754:X2804))</f>
        <v>-0.1189117273</v>
      </c>
      <c r="Y2753" s="372">
        <f t="array" ref="Y2753">SUM(IF(ISERROR(Y2754:Y2804),"",Y2754:Y2804))</f>
        <v>-0.1307412616</v>
      </c>
      <c r="Z2753" s="372">
        <f t="array" ref="Z2753">SUM(IF(ISERROR(Z2754:Z2804),"",Z2754:Z2804))</f>
        <v>-0.1418548907</v>
      </c>
      <c r="AA2753" s="372">
        <f t="array" ref="AA2753">SUM(IF(ISERROR(AA2754:AA2804),"",AA2754:AA2804))</f>
        <v>-0.1525022158</v>
      </c>
      <c r="AB2753" s="372">
        <f t="array" ref="AB2753">SUM(IF(ISERROR(AB2754:AB2804),"",AB2754:AB2804))</f>
        <v>-0.1628258627</v>
      </c>
      <c r="AC2753" s="372">
        <f t="array" ref="AC2753">SUM(IF(ISERROR(AC2754:AC2804),"",AC2754:AC2804))</f>
        <v>-0.1724192776</v>
      </c>
      <c r="AD2753" s="372">
        <f t="array" ref="AD2753">SUM(IF(ISERROR(AD2754:AD2804),"",AD2754:AD2804))</f>
        <v>-0.1820195646</v>
      </c>
      <c r="AE2753" s="372">
        <f t="array" ref="AE2753">SUM(IF(ISERROR(AE2754:AE2804),"",AE2754:AE2804))</f>
        <v>-0.1913719315</v>
      </c>
      <c r="AF2753" s="372">
        <f t="array" ref="AF2753">SUM(IF(ISERROR(AF2754:AF2804),"",AF2754:AF2804))</f>
        <v>-0.2004336027</v>
      </c>
      <c r="AG2753" s="372">
        <f t="array" ref="AG2753">SUM(IF(ISERROR(AG2754:AG2804),"",AG2754:AG2804))</f>
        <v>-0.2091727029</v>
      </c>
      <c r="AH2753" s="372">
        <f t="array" ref="AH2753">SUM(IF(ISERROR(AH2754:AH2804),"",AH2754:AH2804))</f>
        <v>-0.2171941382</v>
      </c>
      <c r="AI2753" s="372">
        <f t="array" ref="AI2753">SUM(IF(ISERROR(AI2754:AI2804),"",AI2754:AI2804))</f>
        <v>-0.2257544495</v>
      </c>
      <c r="AJ2753" s="372">
        <f t="array" ref="AJ2753">SUM(IF(ISERROR(AJ2754:AJ2804),"",AJ2754:AJ2804))</f>
        <v>-0.2340184687</v>
      </c>
      <c r="AK2753" s="372">
        <f t="array" ref="AK2753">SUM(IF(ISERROR(AK2754:AK2804),"",AK2754:AK2804))</f>
        <v>-0.2419302304</v>
      </c>
      <c r="AL2753" s="372">
        <f t="array" ref="AL2753">SUM(IF(ISERROR(AL2754:AL2804),"",AL2754:AL2804))</f>
        <v>-0.2494603233</v>
      </c>
      <c r="AM2753" s="372">
        <f t="array" ref="AM2753">SUM(IF(ISERROR(AM2754:AM2804),"",AM2754:AM2804))</f>
        <v>-0.2565558765</v>
      </c>
      <c r="AN2753" s="372">
        <f t="array" ref="AN2753">SUM(IF(ISERROR(AN2754:AN2804),"",AN2754:AN2804))</f>
        <v>-0.26383439</v>
      </c>
      <c r="AO2753" s="372">
        <f t="array" ref="AO2753">SUM(IF(ISERROR(AO2754:AO2804),"",AO2754:AO2804))</f>
        <v>-0.2713003231</v>
      </c>
      <c r="AP2753" s="372">
        <f t="array" ref="AP2753">SUM(IF(ISERROR(AP2754:AP2804),"",AP2754:AP2804))</f>
        <v>-0.2789582394</v>
      </c>
      <c r="AQ2753" s="372">
        <f t="array" ref="AQ2753">SUM(IF(ISERROR(AQ2754:AQ2804),"",AQ2754:AQ2804))</f>
        <v>-0.28681281</v>
      </c>
      <c r="AR2753" s="372">
        <f t="array" ref="AR2753">SUM(IF(ISERROR(AR2754:AR2804),"",AR2754:AR2804))</f>
        <v>-0.2948688155</v>
      </c>
      <c r="AS2753" s="372">
        <f t="array" ref="AS2753">SUM(IF(ISERROR(AS2754:AS2804),"",AS2754:AS2804))</f>
        <v>-0.3031311486</v>
      </c>
      <c r="AT2753" s="372">
        <f t="array" ref="AT2753">SUM(IF(ISERROR(AT2754:AT2804),"",AT2754:AT2804))</f>
        <v>-0.3116048166</v>
      </c>
      <c r="AU2753" s="372">
        <f t="array" ref="AU2753">SUM(IF(ISERROR(AU2754:AU2804),"",AU2754:AU2804))</f>
        <v>-0.3202949444</v>
      </c>
      <c r="AV2753" s="372">
        <f t="array" ref="AV2753">SUM(IF(ISERROR(AV2754:AV2804),"",AV2754:AV2804))</f>
        <v>-0.3292067765</v>
      </c>
      <c r="AW2753" s="372">
        <f t="array" ref="AW2753">SUM(IF(ISERROR(AW2754:AW2804),"",AW2754:AW2804))</f>
        <v>-0.3383456805</v>
      </c>
      <c r="AX2753" s="372">
        <f t="array" ref="AX2753">SUM(IF(ISERROR(AX2754:AX2804),"",AX2754:AX2804))</f>
        <v>-0.3477171493</v>
      </c>
      <c r="AY2753" s="372">
        <f t="array" ref="AY2753">SUM(IF(ISERROR(AY2754:AY2804),"",AY2754:AY2804))</f>
        <v>-0.3573268042</v>
      </c>
      <c r="AZ2753" s="372">
        <f t="array" ref="AZ2753">SUM(IF(ISERROR(AZ2754:AZ2804),"",AZ2754:AZ2804))</f>
        <v>-0.378788773</v>
      </c>
      <c r="BA2753" s="372">
        <f t="array" ref="BA2753">SUM(IF(ISERROR(BA2754:BA2804),"",BA2754:BA2804))</f>
        <v>-0.3998278319</v>
      </c>
      <c r="BB2753" s="372">
        <f t="array" ref="BB2753">SUM(IF(ISERROR(BB2754:BB2804),"",BB2754:BB2804))</f>
        <v>-0.3592925896</v>
      </c>
      <c r="BC2753" s="372">
        <f t="array" ref="BC2753">SUM(IF(ISERROR(BC2754:BC2804),"",BC2754:BC2804))</f>
        <v>-0.3199659606</v>
      </c>
      <c r="BD2753" s="372">
        <f t="array" ref="BD2753">SUM(IF(ISERROR(BD2754:BD2804),"",BD2754:BD2804))</f>
        <v>-0.2819932355</v>
      </c>
      <c r="BE2753" s="372">
        <f t="array" ref="BE2753">SUM(IF(ISERROR(BE2754:BE2804),"",BE2754:BE2804))</f>
        <v>-0.2455288554</v>
      </c>
      <c r="BF2753" s="372">
        <f t="array" ref="BF2753">SUM(IF(ISERROR(BF2754:BF2804),"",BF2754:BF2804))</f>
        <v>-0.2107369</v>
      </c>
      <c r="BG2753" s="372">
        <f t="array" ref="BG2753">SUM(IF(ISERROR(BG2754:BG2804),"",BG2754:BG2804))</f>
        <v>-0.1777916025</v>
      </c>
      <c r="BH2753" s="372">
        <f t="array" ref="BH2753">SUM(IF(ISERROR(BH2754:BH2804),"",BH2754:BH2804))</f>
        <v>-0.146877888</v>
      </c>
      <c r="BI2753" s="372">
        <f t="array" ref="BI2753">SUM(IF(ISERROR(BI2754:BI2804),"",BI2754:BI2804))</f>
        <v>-0.1181919404</v>
      </c>
      <c r="BJ2753" s="372">
        <f t="array" ref="BJ2753">SUM(IF(ISERROR(BJ2754:BJ2804),"",BJ2754:BJ2804))</f>
        <v>-0.09194179694</v>
      </c>
      <c r="BK2753" s="372">
        <f t="array" ref="BK2753">SUM(IF(ISERROR(BK2754:BK2804),"",BK2754:BK2804))</f>
        <v>-0.0683479723</v>
      </c>
      <c r="BL2753" s="372">
        <f t="array" ref="BL2753">SUM(IF(ISERROR(BL2754:BL2804),"",BL2754:BL2804))</f>
        <v>-0.04764411405</v>
      </c>
      <c r="BM2753" s="372">
        <f t="array" ref="BM2753">SUM(IF(ISERROR(BM2754:BM2804),"",BM2754:BM2804))</f>
        <v>-0.03007769059</v>
      </c>
      <c r="BN2753" s="372">
        <f t="array" ref="BN2753">SUM(IF(ISERROR(BN2754:BN2804),"",BN2754:BN2804))</f>
        <v>-0.01591071319</v>
      </c>
      <c r="BO2753" s="372">
        <f t="array" ref="BO2753">SUM(IF(ISERROR(BO2754:BO2804),"",BO2754:BO2804))</f>
        <v>-0.005420494016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-0.003773085563</v>
      </c>
      <c r="D2754" s="373">
        <f>IPMT('Assumptions (T&amp;D) old'!$B$100,Model!X$1,'Assumptions (T&amp;D) old'!$B$103,Model!$C$2699)</f>
        <v>-0.003594916183</v>
      </c>
      <c r="E2754" s="373">
        <f>IPMT('Assumptions (T&amp;D) old'!$B$100,Model!Y$1,'Assumptions (T&amp;D) old'!$B$103,Model!$C$2699)</f>
        <v>-0.003408283757</v>
      </c>
      <c r="F2754" s="373">
        <f>IPMT('Assumptions (T&amp;D) old'!$B$100,Model!Z$1,'Assumptions (T&amp;D) old'!$B$103,Model!$C$2699)</f>
        <v>-0.00321278629</v>
      </c>
      <c r="G2754" s="373">
        <f>IPMT('Assumptions (T&amp;D) old'!$B$100,Model!AA$1,'Assumptions (T&amp;D) old'!$B$103,Model!$C$2699)</f>
        <v>-0.003008002694</v>
      </c>
      <c r="H2754" s="373">
        <f>IPMT('Assumptions (T&amp;D) old'!$B$100,Model!AB$1,'Assumptions (T&amp;D) old'!$B$103,Model!$C$2699)</f>
        <v>-0.002793491878</v>
      </c>
      <c r="I2754" s="373">
        <f>IPMT('Assumptions (T&amp;D) old'!$B$100,Model!AC$1,'Assumptions (T&amp;D) old'!$B$103,Model!$C$2699)</f>
        <v>-0.002568791797</v>
      </c>
      <c r="J2754" s="373">
        <f>IPMT('Assumptions (T&amp;D) old'!$B$100,Model!AD$1,'Assumptions (T&amp;D) old'!$B$103,Model!$C$2699)</f>
        <v>-0.002333418463</v>
      </c>
      <c r="K2754" s="373">
        <f>IPMT('Assumptions (T&amp;D) old'!$B$100,Model!AE$1,'Assumptions (T&amp;D) old'!$B$103,Model!$C$2699)</f>
        <v>-0.002086864895</v>
      </c>
      <c r="L2754" s="373">
        <f>IPMT('Assumptions (T&amp;D) old'!$B$100,Model!AF$1,'Assumptions (T&amp;D) old'!$B$103,Model!$C$2699)</f>
        <v>-0.001828600032</v>
      </c>
      <c r="M2754" s="373">
        <f>IPMT('Assumptions (T&amp;D) old'!$B$100,Model!AG$1,'Assumptions (T&amp;D) old'!$B$103,Model!$C$2699)</f>
        <v>-0.001558067589</v>
      </c>
      <c r="N2754" s="373">
        <f>IPMT('Assumptions (T&amp;D) old'!$B$100,Model!AH$1,'Assumptions (T&amp;D) old'!$B$103,Model!$C$2699)</f>
        <v>-0.001274684855</v>
      </c>
      <c r="O2754" s="373">
        <f>IPMT('Assumptions (T&amp;D) old'!$B$100,Model!AI$1,'Assumptions (T&amp;D) old'!$B$103,Model!$C$2699)</f>
        <v>-0.0009778414407</v>
      </c>
      <c r="P2754" s="373">
        <f>IPMT('Assumptions (T&amp;D) old'!$B$100,Model!AJ$1,'Assumptions (T&amp;D) old'!$B$103,Model!$C$2699)</f>
        <v>-0.0006668979643</v>
      </c>
      <c r="Q2754" s="373">
        <f>IPMT('Assumptions (T&amp;D) old'!$B$100,Model!AK$1,'Assumptions (T&amp;D) old'!$B$103,Model!$C$2699)</f>
        <v>-0.0003411846728</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-0.003789164966</v>
      </c>
      <c r="E2755" s="373">
        <f>IPMT('Assumptions (T&amp;D) old'!$B$100,Model!X$1,'Assumptions (T&amp;D) old'!$B$103,Model!$D$2699)</f>
        <v>-0.003610236298</v>
      </c>
      <c r="F2755" s="373">
        <f>IPMT('Assumptions (T&amp;D) old'!$B$100,Model!Y$1,'Assumptions (T&amp;D) old'!$B$103,Model!$D$2699)</f>
        <v>-0.003422808518</v>
      </c>
      <c r="G2755" s="373">
        <f>IPMT('Assumptions (T&amp;D) old'!$B$100,Model!Z$1,'Assumptions (T&amp;D) old'!$B$103,Model!$D$2699)</f>
        <v>-0.003226477919</v>
      </c>
      <c r="H2755" s="373">
        <f>IPMT('Assumptions (T&amp;D) old'!$B$100,Model!AA$1,'Assumptions (T&amp;D) old'!$B$103,Model!$D$2699)</f>
        <v>-0.003020821616</v>
      </c>
      <c r="I2755" s="373">
        <f>IPMT('Assumptions (T&amp;D) old'!$B$100,Model!AB$1,'Assumptions (T&amp;D) old'!$B$103,Model!$D$2699)</f>
        <v>-0.002805396638</v>
      </c>
      <c r="J2755" s="373">
        <f>IPMT('Assumptions (T&amp;D) old'!$B$100,Model!AC$1,'Assumptions (T&amp;D) old'!$B$103,Model!$D$2699)</f>
        <v>-0.002579738975</v>
      </c>
      <c r="K2755" s="373">
        <f>IPMT('Assumptions (T&amp;D) old'!$B$100,Model!AD$1,'Assumptions (T&amp;D) old'!$B$103,Model!$D$2699)</f>
        <v>-0.002343362572</v>
      </c>
      <c r="L2755" s="373">
        <f>IPMT('Assumptions (T&amp;D) old'!$B$100,Model!AE$1,'Assumptions (T&amp;D) old'!$B$103,Model!$D$2699)</f>
        <v>-0.00209575829</v>
      </c>
      <c r="M2755" s="373">
        <f>IPMT('Assumptions (T&amp;D) old'!$B$100,Model!AF$1,'Assumptions (T&amp;D) old'!$B$103,Model!$D$2699)</f>
        <v>-0.001836392805</v>
      </c>
      <c r="N2755" s="373">
        <f>IPMT('Assumptions (T&amp;D) old'!$B$100,Model!AG$1,'Assumptions (T&amp;D) old'!$B$103,Model!$D$2699)</f>
        <v>-0.001564707459</v>
      </c>
      <c r="O2755" s="373">
        <f>IPMT('Assumptions (T&amp;D) old'!$B$100,Model!AH$1,'Assumptions (T&amp;D) old'!$B$103,Model!$D$2699)</f>
        <v>-0.001280117059</v>
      </c>
      <c r="P2755" s="373">
        <f>IPMT('Assumptions (T&amp;D) old'!$B$100,Model!AI$1,'Assumptions (T&amp;D) old'!$B$103,Model!$D$2699)</f>
        <v>-0.0009820086153</v>
      </c>
      <c r="Q2755" s="373">
        <f>IPMT('Assumptions (T&amp;D) old'!$B$100,Model!AJ$1,'Assumptions (T&amp;D) old'!$B$103,Model!$D$2699)</f>
        <v>-0.0006697400205</v>
      </c>
      <c r="R2755" s="373">
        <f>IPMT('Assumptions (T&amp;D) old'!$B$100,Model!AK$1,'Assumptions (T&amp;D) old'!$B$103,Model!$D$2699)</f>
        <v>-0.0003426386674</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-0.003523885244</v>
      </c>
      <c r="F2756" s="373">
        <f>IPMT('Assumptions (T&amp;D) old'!$B$100,Model!X$1,'Assumptions (T&amp;D) old'!$B$103,Model!$E$2699)</f>
        <v>-0.003357483385</v>
      </c>
      <c r="G2756" s="373">
        <f>IPMT('Assumptions (T&amp;D) old'!$B$100,Model!Y$1,'Assumptions (T&amp;D) old'!$B$103,Model!$E$2699)</f>
        <v>-0.003183177438</v>
      </c>
      <c r="H2756" s="373">
        <f>IPMT('Assumptions (T&amp;D) old'!$B$100,Model!Z$1,'Assumptions (T&amp;D) old'!$B$103,Model!$E$2699)</f>
        <v>-0.003000591958</v>
      </c>
      <c r="I2756" s="373">
        <f>IPMT('Assumptions (T&amp;D) old'!$B$100,Model!AA$1,'Assumptions (T&amp;D) old'!$B$103,Model!$E$2699)</f>
        <v>-0.002809333669</v>
      </c>
      <c r="J2756" s="373">
        <f>IPMT('Assumptions (T&amp;D) old'!$B$100,Model!AB$1,'Assumptions (T&amp;D) old'!$B$103,Model!$E$2699)</f>
        <v>-0.00260899061</v>
      </c>
      <c r="K2756" s="373">
        <f>IPMT('Assumptions (T&amp;D) old'!$B$100,Model!AC$1,'Assumptions (T&amp;D) old'!$B$103,Model!$E$2699)</f>
        <v>-0.002399131256</v>
      </c>
      <c r="L2756" s="373">
        <f>IPMT('Assumptions (T&amp;D) old'!$B$100,Model!AD$1,'Assumptions (T&amp;D) old'!$B$103,Model!$E$2699)</f>
        <v>-0.002179303583</v>
      </c>
      <c r="M2756" s="373">
        <f>IPMT('Assumptions (T&amp;D) old'!$B$100,Model!AE$1,'Assumptions (T&amp;D) old'!$B$103,Model!$E$2699)</f>
        <v>-0.001949034095</v>
      </c>
      <c r="N2756" s="373">
        <f>IPMT('Assumptions (T&amp;D) old'!$B$100,Model!AF$1,'Assumptions (T&amp;D) old'!$B$103,Model!$E$2699)</f>
        <v>-0.001707826807</v>
      </c>
      <c r="O2756" s="373">
        <f>IPMT('Assumptions (T&amp;D) old'!$B$100,Model!AG$1,'Assumptions (T&amp;D) old'!$B$103,Model!$E$2699)</f>
        <v>-0.001455162173</v>
      </c>
      <c r="P2756" s="373">
        <f>IPMT('Assumptions (T&amp;D) old'!$B$100,Model!AH$1,'Assumptions (T&amp;D) old'!$B$103,Model!$E$2699)</f>
        <v>-0.001190495968</v>
      </c>
      <c r="Q2756" s="373">
        <f>IPMT('Assumptions (T&amp;D) old'!$B$100,Model!AI$1,'Assumptions (T&amp;D) old'!$B$103,Model!$E$2699)</f>
        <v>-0.0009132581188</v>
      </c>
      <c r="R2756" s="373">
        <f>IPMT('Assumptions (T&amp;D) old'!$B$100,Model!AJ$1,'Assumptions (T&amp;D) old'!$B$103,Model!$E$2699)</f>
        <v>-0.0006228514716</v>
      </c>
      <c r="S2756" s="373">
        <f>IPMT('Assumptions (T&amp;D) old'!$B$100,Model!AK$1,'Assumptions (T&amp;D) old'!$B$103,Model!$E$2699)</f>
        <v>-0.0003186505087</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-0.005610145005</v>
      </c>
      <c r="G2757" s="373">
        <f>IPMT('Assumptions (T&amp;D) old'!$B$100,Model!X$1,'Assumptions (T&amp;D) old'!$B$103,Model!$F$2699)</f>
        <v>-0.005345227594</v>
      </c>
      <c r="H2757" s="373">
        <f>IPMT('Assumptions (T&amp;D) old'!$B$100,Model!Y$1,'Assumptions (T&amp;D) old'!$B$103,Model!$F$2699)</f>
        <v>-0.005067726606</v>
      </c>
      <c r="I2757" s="373">
        <f>IPMT('Assumptions (T&amp;D) old'!$B$100,Model!Z$1,'Assumptions (T&amp;D) old'!$B$103,Model!$F$2699)</f>
        <v>-0.00477704432</v>
      </c>
      <c r="J2757" s="373">
        <f>IPMT('Assumptions (T&amp;D) old'!$B$100,Model!AA$1,'Assumptions (T&amp;D) old'!$B$103,Model!$F$2699)</f>
        <v>-0.004472554626</v>
      </c>
      <c r="K2757" s="373">
        <f>IPMT('Assumptions (T&amp;D) old'!$B$100,Model!AB$1,'Assumptions (T&amp;D) old'!$B$103,Model!$F$2699)</f>
        <v>-0.004153601672</v>
      </c>
      <c r="L2757" s="373">
        <f>IPMT('Assumptions (T&amp;D) old'!$B$100,Model!AC$1,'Assumptions (T&amp;D) old'!$B$103,Model!$F$2699)</f>
        <v>-0.003819498452</v>
      </c>
      <c r="M2757" s="373">
        <f>IPMT('Assumptions (T&amp;D) old'!$B$100,Model!AD$1,'Assumptions (T&amp;D) old'!$B$103,Model!$F$2699)</f>
        <v>-0.00346952533</v>
      </c>
      <c r="N2757" s="373">
        <f>IPMT('Assumptions (T&amp;D) old'!$B$100,Model!AE$1,'Assumptions (T&amp;D) old'!$B$103,Model!$F$2699)</f>
        <v>-0.003102928484</v>
      </c>
      <c r="O2757" s="373">
        <f>IPMT('Assumptions (T&amp;D) old'!$B$100,Model!AF$1,'Assumptions (T&amp;D) old'!$B$103,Model!$F$2699)</f>
        <v>-0.002718918288</v>
      </c>
      <c r="P2757" s="373">
        <f>IPMT('Assumptions (T&amp;D) old'!$B$100,Model!AG$1,'Assumptions (T&amp;D) old'!$B$103,Model!$F$2699)</f>
        <v>-0.002316667607</v>
      </c>
      <c r="Q2757" s="373">
        <f>IPMT('Assumptions (T&amp;D) old'!$B$100,Model!AH$1,'Assumptions (T&amp;D) old'!$B$103,Model!$F$2699)</f>
        <v>-0.001895310019</v>
      </c>
      <c r="R2757" s="373">
        <f>IPMT('Assumptions (T&amp;D) old'!$B$100,Model!AI$1,'Assumptions (T&amp;D) old'!$B$103,Model!$F$2699)</f>
        <v>-0.001453937946</v>
      </c>
      <c r="S2757" s="373">
        <f>IPMT('Assumptions (T&amp;D) old'!$B$100,Model!AJ$1,'Assumptions (T&amp;D) old'!$B$103,Model!$F$2699)</f>
        <v>-0.0009916006994</v>
      </c>
      <c r="T2757" s="373">
        <f>IPMT('Assumptions (T&amp;D) old'!$B$100,Model!AK$1,'Assumptions (T&amp;D) old'!$B$103,Model!$F$2699)</f>
        <v>-0.0005073024335</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-0.004320655451</v>
      </c>
      <c r="H2758" s="373">
        <f>IPMT('Assumptions (T&amp;D) old'!$B$100,Model!X$1,'Assumptions (T&amp;D) old'!$B$103,Model!$G$2699)</f>
        <v>-0.004116629199</v>
      </c>
      <c r="I2758" s="373">
        <f>IPMT('Assumptions (T&amp;D) old'!$B$100,Model!Y$1,'Assumptions (T&amp;D) old'!$B$103,Model!$G$2699)</f>
        <v>-0.0039029117</v>
      </c>
      <c r="J2758" s="373">
        <f>IPMT('Assumptions (T&amp;D) old'!$B$100,Model!Z$1,'Assumptions (T&amp;D) old'!$B$103,Model!$G$2699)</f>
        <v>-0.003679042621</v>
      </c>
      <c r="K2758" s="373">
        <f>IPMT('Assumptions (T&amp;D) old'!$B$100,Model!AA$1,'Assumptions (T&amp;D) old'!$B$103,Model!$G$2699)</f>
        <v>-0.003444539759</v>
      </c>
      <c r="L2758" s="373">
        <f>IPMT('Assumptions (T&amp;D) old'!$B$100,Model!AB$1,'Assumptions (T&amp;D) old'!$B$103,Model!$G$2699)</f>
        <v>-0.003198898012</v>
      </c>
      <c r="M2758" s="373">
        <f>IPMT('Assumptions (T&amp;D) old'!$B$100,Model!AC$1,'Assumptions (T&amp;D) old'!$B$103,Model!$G$2699)</f>
        <v>-0.002941588282</v>
      </c>
      <c r="N2758" s="373">
        <f>IPMT('Assumptions (T&amp;D) old'!$B$100,Model!AD$1,'Assumptions (T&amp;D) old'!$B$103,Model!$G$2699)</f>
        <v>-0.00267205634</v>
      </c>
      <c r="O2758" s="373">
        <f>IPMT('Assumptions (T&amp;D) old'!$B$100,Model!AE$1,'Assumptions (T&amp;D) old'!$B$103,Model!$G$2699)</f>
        <v>-0.00238972163</v>
      </c>
      <c r="P2758" s="373">
        <f>IPMT('Assumptions (T&amp;D) old'!$B$100,Model!AF$1,'Assumptions (T&amp;D) old'!$B$103,Model!$G$2699)</f>
        <v>-0.002093976022</v>
      </c>
      <c r="Q2758" s="373">
        <f>IPMT('Assumptions (T&amp;D) old'!$B$100,Model!AG$1,'Assumptions (T&amp;D) old'!$B$103,Model!$G$2699)</f>
        <v>-0.001784182497</v>
      </c>
      <c r="R2758" s="373">
        <f>IPMT('Assumptions (T&amp;D) old'!$B$100,Model!AH$1,'Assumptions (T&amp;D) old'!$B$103,Model!$G$2699)</f>
        <v>-0.00145967378</v>
      </c>
      <c r="S2758" s="373">
        <f>IPMT('Assumptions (T&amp;D) old'!$B$100,Model!AI$1,'Assumptions (T&amp;D) old'!$B$103,Model!$G$2699)</f>
        <v>-0.001119750899</v>
      </c>
      <c r="T2758" s="373">
        <f>IPMT('Assumptions (T&amp;D) old'!$B$100,Model!AJ$1,'Assumptions (T&amp;D) old'!$B$103,Model!$G$2699)</f>
        <v>-0.0007636816808</v>
      </c>
      <c r="U2758" s="373">
        <f>IPMT('Assumptions (T&amp;D) old'!$B$100,Model!AK$1,'Assumptions (T&amp;D) old'!$B$103,Model!$G$2699)</f>
        <v>-0.0003906991749</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-0.007794325428</v>
      </c>
      <c r="I2759" s="373">
        <f>IPMT('Assumptions (T&amp;D) old'!$B$100,Model!X$1,'Assumptions (T&amp;D) old'!$B$103,Model!$H$2699)</f>
        <v>-0.00742626854</v>
      </c>
      <c r="J2759" s="373">
        <f>IPMT('Assumptions (T&amp;D) old'!$B$100,Model!Y$1,'Assumptions (T&amp;D) old'!$B$103,Model!$H$2699)</f>
        <v>-0.007040728949</v>
      </c>
      <c r="K2759" s="373">
        <f>IPMT('Assumptions (T&amp;D) old'!$B$100,Model!Z$1,'Assumptions (T&amp;D) old'!$B$103,Model!$H$2699)</f>
        <v>-0.006636876227</v>
      </c>
      <c r="L2759" s="373">
        <f>IPMT('Assumptions (T&amp;D) old'!$B$100,Model!AA$1,'Assumptions (T&amp;D) old'!$B$103,Model!$H$2699)</f>
        <v>-0.006213840502</v>
      </c>
      <c r="M2759" s="373">
        <f>IPMT('Assumptions (T&amp;D) old'!$B$100,Model!AB$1,'Assumptions (T&amp;D) old'!$B$103,Model!$H$2699)</f>
        <v>-0.005770710579</v>
      </c>
      <c r="N2759" s="373">
        <f>IPMT('Assumptions (T&amp;D) old'!$B$100,Model!AC$1,'Assumptions (T&amp;D) old'!$B$103,Model!$H$2699)</f>
        <v>-0.005306531985</v>
      </c>
      <c r="O2759" s="373">
        <f>IPMT('Assumptions (T&amp;D) old'!$B$100,Model!AD$1,'Assumptions (T&amp;D) old'!$B$103,Model!$H$2699)</f>
        <v>-0.004820304908</v>
      </c>
      <c r="P2759" s="373">
        <f>IPMT('Assumptions (T&amp;D) old'!$B$100,Model!AE$1,'Assumptions (T&amp;D) old'!$B$103,Model!$H$2699)</f>
        <v>-0.004310982044</v>
      </c>
      <c r="Q2759" s="373">
        <f>IPMT('Assumptions (T&amp;D) old'!$B$100,Model!AF$1,'Assumptions (T&amp;D) old'!$B$103,Model!$H$2699)</f>
        <v>-0.003777466345</v>
      </c>
      <c r="R2759" s="373">
        <f>IPMT('Assumptions (T&amp;D) old'!$B$100,Model!AG$1,'Assumptions (T&amp;D) old'!$B$103,Model!$H$2699)</f>
        <v>-0.003218608649</v>
      </c>
      <c r="S2759" s="373">
        <f>IPMT('Assumptions (T&amp;D) old'!$B$100,Model!AH$1,'Assumptions (T&amp;D) old'!$B$103,Model!$H$2699)</f>
        <v>-0.002633205214</v>
      </c>
      <c r="T2759" s="373">
        <f>IPMT('Assumptions (T&amp;D) old'!$B$100,Model!AI$1,'Assumptions (T&amp;D) old'!$B$103,Model!$H$2699)</f>
        <v>-0.002019995115</v>
      </c>
      <c r="U2759" s="373">
        <f>IPMT('Assumptions (T&amp;D) old'!$B$100,Model!AJ$1,'Assumptions (T&amp;D) old'!$B$103,Model!$H$2699)</f>
        <v>-0.001377657536</v>
      </c>
      <c r="V2759" s="373">
        <f>IPMT('Assumptions (T&amp;D) old'!$B$100,Model!AK$1,'Assumptions (T&amp;D) old'!$B$103,Model!$H$2699)</f>
        <v>-0.0007048089227</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-0.004454879496</v>
      </c>
      <c r="J2760" s="373">
        <f>IPMT('Assumptions (T&amp;D) old'!$B$100,Model!X$1,'Assumptions (T&amp;D) old'!$B$103,Model!$I$2699)</f>
        <v>-0.004244515033</v>
      </c>
      <c r="K2760" s="373">
        <f>IPMT('Assumptions (T&amp;D) old'!$B$100,Model!Y$1,'Assumptions (T&amp;D) old'!$B$103,Model!$I$2699)</f>
        <v>-0.004024158257</v>
      </c>
      <c r="L2760" s="373">
        <f>IPMT('Assumptions (T&amp;D) old'!$B$100,Model!Z$1,'Assumptions (T&amp;D) old'!$B$103,Model!$I$2699)</f>
        <v>-0.003793334535</v>
      </c>
      <c r="M2760" s="373">
        <f>IPMT('Assumptions (T&amp;D) old'!$B$100,Model!AA$1,'Assumptions (T&amp;D) old'!$B$103,Model!$I$2699)</f>
        <v>-0.003551546686</v>
      </c>
      <c r="N2760" s="373">
        <f>IPMT('Assumptions (T&amp;D) old'!$B$100,Model!AB$1,'Assumptions (T&amp;D) old'!$B$103,Model!$I$2699)</f>
        <v>-0.003298273914</v>
      </c>
      <c r="O2760" s="373">
        <f>IPMT('Assumptions (T&amp;D) old'!$B$100,Model!AC$1,'Assumptions (T&amp;D) old'!$B$103,Model!$I$2699)</f>
        <v>-0.003032970685</v>
      </c>
      <c r="P2760" s="373">
        <f>IPMT('Assumptions (T&amp;D) old'!$B$100,Model!AD$1,'Assumptions (T&amp;D) old'!$B$103,Model!$I$2699)</f>
        <v>-0.002755065553</v>
      </c>
      <c r="Q2760" s="373">
        <f>IPMT('Assumptions (T&amp;D) old'!$B$100,Model!AE$1,'Assumptions (T&amp;D) old'!$B$103,Model!$I$2699)</f>
        <v>-0.002463959927</v>
      </c>
      <c r="R2760" s="373">
        <f>IPMT('Assumptions (T&amp;D) old'!$B$100,Model!AF$1,'Assumptions (T&amp;D) old'!$B$103,Model!$I$2699)</f>
        <v>-0.002159026784</v>
      </c>
      <c r="S2760" s="373">
        <f>IPMT('Assumptions (T&amp;D) old'!$B$100,Model!AG$1,'Assumptions (T&amp;D) old'!$B$103,Model!$I$2699)</f>
        <v>-0.001839609317</v>
      </c>
      <c r="T2760" s="373">
        <f>IPMT('Assumptions (T&amp;D) old'!$B$100,Model!AH$1,'Assumptions (T&amp;D) old'!$B$103,Model!$I$2699)</f>
        <v>-0.00150501952</v>
      </c>
      <c r="U2760" s="373">
        <f>IPMT('Assumptions (T&amp;D) old'!$B$100,Model!AI$1,'Assumptions (T&amp;D) old'!$B$103,Model!$I$2699)</f>
        <v>-0.001154536708</v>
      </c>
      <c r="V2760" s="373">
        <f>IPMT('Assumptions (T&amp;D) old'!$B$100,Model!AJ$1,'Assumptions (T&amp;D) old'!$B$103,Model!$I$2699)</f>
        <v>-0.0007874059619</v>
      </c>
      <c r="W2760" s="373">
        <f>IPMT('Assumptions (T&amp;D) old'!$B$100,Model!AK$1,'Assumptions (T&amp;D) old'!$B$103,Model!$I$2699)</f>
        <v>-0.0004028365055</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-0.001955789788</v>
      </c>
      <c r="K2761" s="373">
        <f>IPMT('Assumptions (T&amp;D) old'!$B$100,Model!X$1,'Assumptions (T&amp;D) old'!$B$103,Model!$J$2699)</f>
        <v>-0.001863435176</v>
      </c>
      <c r="L2761" s="373">
        <f>IPMT('Assumptions (T&amp;D) old'!$B$100,Model!Y$1,'Assumptions (T&amp;D) old'!$B$103,Model!$J$2699)</f>
        <v>-0.001766693719</v>
      </c>
      <c r="M2761" s="373">
        <f>IPMT('Assumptions (T&amp;D) old'!$B$100,Model!Z$1,'Assumptions (T&amp;D) old'!$B$103,Model!$J$2699)</f>
        <v>-0.001665357044</v>
      </c>
      <c r="N2761" s="373">
        <f>IPMT('Assumptions (T&amp;D) old'!$B$100,Model!AA$1,'Assumptions (T&amp;D) old'!$B$103,Model!$J$2699)</f>
        <v>-0.001559206876</v>
      </c>
      <c r="O2761" s="373">
        <f>IPMT('Assumptions (T&amp;D) old'!$B$100,Model!AB$1,'Assumptions (T&amp;D) old'!$B$103,Model!$J$2699)</f>
        <v>-0.001448014575</v>
      </c>
      <c r="P2761" s="373">
        <f>IPMT('Assumptions (T&amp;D) old'!$B$100,Model!AC$1,'Assumptions (T&amp;D) old'!$B$103,Model!$J$2699)</f>
        <v>-0.00133154064</v>
      </c>
      <c r="Q2761" s="373">
        <f>IPMT('Assumptions (T&amp;D) old'!$B$100,Model!AD$1,'Assumptions (T&amp;D) old'!$B$103,Model!$J$2699)</f>
        <v>-0.001209534193</v>
      </c>
      <c r="R2761" s="373">
        <f>IPMT('Assumptions (T&amp;D) old'!$B$100,Model!AE$1,'Assumptions (T&amp;D) old'!$B$103,Model!$J$2699)</f>
        <v>-0.00108173244</v>
      </c>
      <c r="S2761" s="373">
        <f>IPMT('Assumptions (T&amp;D) old'!$B$100,Model!AF$1,'Assumptions (T&amp;D) old'!$B$103,Model!$J$2699)</f>
        <v>-0.000947860103</v>
      </c>
      <c r="T2761" s="373">
        <f>IPMT('Assumptions (T&amp;D) old'!$B$100,Model!AG$1,'Assumptions (T&amp;D) old'!$B$103,Model!$J$2699)</f>
        <v>-0.0008076288304</v>
      </c>
      <c r="U2761" s="373">
        <f>IPMT('Assumptions (T&amp;D) old'!$B$100,Model!AH$1,'Assumptions (T&amp;D) old'!$B$103,Model!$J$2699)</f>
        <v>-0.0006607365724</v>
      </c>
      <c r="V2761" s="373">
        <f>IPMT('Assumptions (T&amp;D) old'!$B$100,Model!AI$1,'Assumptions (T&amp;D) old'!$B$103,Model!$J$2699)</f>
        <v>-0.0005068669322</v>
      </c>
      <c r="W2761" s="373">
        <f>IPMT('Assumptions (T&amp;D) old'!$B$100,Model!AJ$1,'Assumptions (T&amp;D) old'!$B$103,Model!$J$2699)</f>
        <v>-0.000345688484</v>
      </c>
      <c r="X2761" s="373">
        <f>IPMT('Assumptions (T&amp;D) old'!$B$100,Model!AK$1,'Assumptions (T&amp;D) old'!$B$103,Model!$J$2699)</f>
        <v>-0.0001768540596</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-0.005420110749</v>
      </c>
      <c r="L2762" s="373">
        <f>IPMT('Assumptions (T&amp;D) old'!$B$100,Model!X$1,'Assumptions (T&amp;D) old'!$B$103,Model!$K$2699)</f>
        <v>-0.005164166971</v>
      </c>
      <c r="M2762" s="373">
        <f>IPMT('Assumptions (T&amp;D) old'!$B$100,Model!Y$1,'Assumptions (T&amp;D) old'!$B$103,Model!$K$2699)</f>
        <v>-0.004896065863</v>
      </c>
      <c r="N2762" s="373">
        <f>IPMT('Assumptions (T&amp;D) old'!$B$100,Model!Z$1,'Assumptions (T&amp;D) old'!$B$103,Model!$K$2699)</f>
        <v>-0.004615229953</v>
      </c>
      <c r="O2762" s="373">
        <f>IPMT('Assumptions (T&amp;D) old'!$B$100,Model!AA$1,'Assumptions (T&amp;D) old'!$B$103,Model!$K$2699)</f>
        <v>-0.004321054337</v>
      </c>
      <c r="P2762" s="373">
        <f>IPMT('Assumptions (T&amp;D) old'!$B$100,Model!AB$1,'Assumptions (T&amp;D) old'!$B$103,Model!$K$2699)</f>
        <v>-0.004012905379</v>
      </c>
      <c r="Q2762" s="373">
        <f>IPMT('Assumptions (T&amp;D) old'!$B$100,Model!AC$1,'Assumptions (T&amp;D) old'!$B$103,Model!$K$2699)</f>
        <v>-0.003690119346</v>
      </c>
      <c r="R2762" s="373">
        <f>IPMT('Assumptions (T&amp;D) old'!$B$100,Model!AD$1,'Assumptions (T&amp;D) old'!$B$103,Model!$K$2699)</f>
        <v>-0.003352000976</v>
      </c>
      <c r="S2762" s="373">
        <f>IPMT('Assumptions (T&amp;D) old'!$B$100,Model!AE$1,'Assumptions (T&amp;D) old'!$B$103,Model!$K$2699)</f>
        <v>-0.002997821983</v>
      </c>
      <c r="T2762" s="373">
        <f>IPMT('Assumptions (T&amp;D) old'!$B$100,Model!AF$1,'Assumptions (T&amp;D) old'!$B$103,Model!$K$2699)</f>
        <v>-0.002626819489</v>
      </c>
      <c r="U2762" s="373">
        <f>IPMT('Assumptions (T&amp;D) old'!$B$100,Model!AG$1,'Assumptions (T&amp;D) old'!$B$103,Model!$K$2699)</f>
        <v>-0.002238194376</v>
      </c>
      <c r="V2762" s="373">
        <f>IPMT('Assumptions (T&amp;D) old'!$B$100,Model!AH$1,'Assumptions (T&amp;D) old'!$B$103,Model!$K$2699)</f>
        <v>-0.00183110957</v>
      </c>
      <c r="W2762" s="373">
        <f>IPMT('Assumptions (T&amp;D) old'!$B$100,Model!AI$1,'Assumptions (T&amp;D) old'!$B$103,Model!$K$2699)</f>
        <v>-0.001404688236</v>
      </c>
      <c r="X2762" s="373">
        <f>IPMT('Assumptions (T&amp;D) old'!$B$100,Model!AJ$1,'Assumptions (T&amp;D) old'!$B$103,Model!$K$2699)</f>
        <v>-0.0009580118882</v>
      </c>
      <c r="Y2762" s="373">
        <f>IPMT('Assumptions (T&amp;D) old'!$B$100,Model!AK$1,'Assumptions (T&amp;D) old'!$B$103,Model!$K$2699)</f>
        <v>-0.0004901184141</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-0.007642438397</v>
      </c>
      <c r="M2763" s="373">
        <f>IPMT('Assumptions (T&amp;D) old'!$B$100,Model!X$1,'Assumptions (T&amp;D) old'!$B$103,Model!$L$2699)</f>
        <v>-0.007281553786</v>
      </c>
      <c r="N2763" s="373">
        <f>IPMT('Assumptions (T&amp;D) old'!$B$100,Model!Y$1,'Assumptions (T&amp;D) old'!$B$103,Model!$L$2699)</f>
        <v>-0.006903527156</v>
      </c>
      <c r="O2763" s="373">
        <f>IPMT('Assumptions (T&amp;D) old'!$B$100,Model!Z$1,'Assumptions (T&amp;D) old'!$B$103,Model!$L$2699)</f>
        <v>-0.006507544262</v>
      </c>
      <c r="P2763" s="373">
        <f>IPMT('Assumptions (T&amp;D) old'!$B$100,Model!AA$1,'Assumptions (T&amp;D) old'!$B$103,Model!$L$2699)</f>
        <v>-0.006092752179</v>
      </c>
      <c r="Q2763" s="373">
        <f>IPMT('Assumptions (T&amp;D) old'!$B$100,Model!AB$1,'Assumptions (T&amp;D) old'!$B$103,Model!$L$2699)</f>
        <v>-0.005658257473</v>
      </c>
      <c r="R2763" s="373">
        <f>IPMT('Assumptions (T&amp;D) old'!$B$100,Model!AC$1,'Assumptions (T&amp;D) old'!$B$103,Model!$L$2699)</f>
        <v>-0.005203124269</v>
      </c>
      <c r="S2763" s="373">
        <f>IPMT('Assumptions (T&amp;D) old'!$B$100,Model!AD$1,'Assumptions (T&amp;D) old'!$B$103,Model!$L$2699)</f>
        <v>-0.004726372237</v>
      </c>
      <c r="T2763" s="373">
        <f>IPMT('Assumptions (T&amp;D) old'!$B$100,Model!AE$1,'Assumptions (T&amp;D) old'!$B$103,Model!$L$2699)</f>
        <v>-0.004226974483</v>
      </c>
      <c r="U2763" s="373">
        <f>IPMT('Assumptions (T&amp;D) old'!$B$100,Model!AF$1,'Assumptions (T&amp;D) old'!$B$103,Model!$L$2699)</f>
        <v>-0.003703855337</v>
      </c>
      <c r="V2763" s="373">
        <f>IPMT('Assumptions (T&amp;D) old'!$B$100,Model!AG$1,'Assumptions (T&amp;D) old'!$B$103,Model!$L$2699)</f>
        <v>-0.003155888031</v>
      </c>
      <c r="W2763" s="373">
        <f>IPMT('Assumptions (T&amp;D) old'!$B$100,Model!AH$1,'Assumptions (T&amp;D) old'!$B$103,Model!$L$2699)</f>
        <v>-0.002581892278</v>
      </c>
      <c r="X2763" s="373">
        <f>IPMT('Assumptions (T&amp;D) old'!$B$100,Model!AI$1,'Assumptions (T&amp;D) old'!$B$103,Model!$L$2699)</f>
        <v>-0.001980631726</v>
      </c>
      <c r="Y2763" s="373">
        <f>IPMT('Assumptions (T&amp;D) old'!$B$100,Model!AJ$1,'Assumptions (T&amp;D) old'!$B$103,Model!$L$2699)</f>
        <v>-0.001350811299</v>
      </c>
      <c r="Z2763" s="373">
        <f>IPMT('Assumptions (T&amp;D) old'!$B$100,Model!AK$1,'Assumptions (T&amp;D) old'!$B$103,Model!$L$2699)</f>
        <v>-0.0006910744006</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-0.004008243527</v>
      </c>
      <c r="N2764" s="373">
        <f>IPMT('Assumptions (T&amp;D) old'!$B$100,Model!X$1,'Assumptions (T&amp;D) old'!$B$103,Model!$M$2699)</f>
        <v>-0.00381896972</v>
      </c>
      <c r="O2764" s="373">
        <f>IPMT('Assumptions (T&amp;D) old'!$B$100,Model!Y$1,'Assumptions (T&amp;D) old'!$B$103,Model!$M$2699)</f>
        <v>-0.003620705408</v>
      </c>
      <c r="P2764" s="373">
        <f>IPMT('Assumptions (T&amp;D) old'!$B$100,Model!Z$1,'Assumptions (T&amp;D) old'!$B$103,Model!$M$2699)</f>
        <v>-0.003413023541</v>
      </c>
      <c r="Q2764" s="373">
        <f>IPMT('Assumptions (T&amp;D) old'!$B$100,Model!AA$1,'Assumptions (T&amp;D) old'!$B$103,Model!$M$2699)</f>
        <v>-0.003195476786</v>
      </c>
      <c r="R2764" s="373">
        <f>IPMT('Assumptions (T&amp;D) old'!$B$100,Model!AB$1,'Assumptions (T&amp;D) old'!$B$103,Model!$M$2699)</f>
        <v>-0.002967596559</v>
      </c>
      <c r="S2764" s="373">
        <f>IPMT('Assumptions (T&amp;D) old'!$B$100,Model!AC$1,'Assumptions (T&amp;D) old'!$B$103,Model!$M$2699)</f>
        <v>-0.002728892022</v>
      </c>
      <c r="T2764" s="373">
        <f>IPMT('Assumptions (T&amp;D) old'!$B$100,Model!AD$1,'Assumptions (T&amp;D) old'!$B$103,Model!$M$2699)</f>
        <v>-0.002478849019</v>
      </c>
      <c r="U2764" s="373">
        <f>IPMT('Assumptions (T&amp;D) old'!$B$100,Model!AE$1,'Assumptions (T&amp;D) old'!$B$103,Model!$M$2699)</f>
        <v>-0.002216928974</v>
      </c>
      <c r="V2764" s="373">
        <f>IPMT('Assumptions (T&amp;D) old'!$B$100,Model!AF$1,'Assumptions (T&amp;D) old'!$B$103,Model!$M$2699)</f>
        <v>-0.001942567726</v>
      </c>
      <c r="W2764" s="373">
        <f>IPMT('Assumptions (T&amp;D) old'!$B$100,Model!AG$1,'Assumptions (T&amp;D) old'!$B$103,Model!$M$2699)</f>
        <v>-0.001655174319</v>
      </c>
      <c r="X2764" s="373">
        <f>IPMT('Assumptions (T&amp;D) old'!$B$100,Model!AH$1,'Assumptions (T&amp;D) old'!$B$103,Model!$M$2699)</f>
        <v>-0.001354129725</v>
      </c>
      <c r="Y2764" s="373">
        <f>IPMT('Assumptions (T&amp;D) old'!$B$100,Model!AI$1,'Assumptions (T&amp;D) old'!$B$103,Model!$M$2699)</f>
        <v>-0.001038785514</v>
      </c>
      <c r="Z2764" s="373">
        <f>IPMT('Assumptions (T&amp;D) old'!$B$100,Model!AJ$1,'Assumptions (T&amp;D) old'!$B$103,Model!$M$2699)</f>
        <v>-0.0007084624516</v>
      </c>
      <c r="AA2764" s="373">
        <f>IPMT('Assumptions (T&amp;D) old'!$B$100,Model!AK$1,'Assumptions (T&amp;D) old'!$B$103,Model!$M$2699)</f>
        <v>-0.0003624490442</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-0.01266505081</v>
      </c>
      <c r="O2765" s="373">
        <f>IPMT('Assumptions (T&amp;D) old'!$B$100,Model!X$1,'Assumptions (T&amp;D) old'!$B$103,Model!$N$2699)</f>
        <v>-0.01206699275</v>
      </c>
      <c r="P2765" s="373">
        <f>IPMT('Assumptions (T&amp;D) old'!$B$100,Model!Y$1,'Assumptions (T&amp;D) old'!$B$103,Model!$N$2699)</f>
        <v>-0.01144052692</v>
      </c>
      <c r="Q2765" s="373">
        <f>IPMT('Assumptions (T&amp;D) old'!$B$100,Model!Z$1,'Assumptions (T&amp;D) old'!$B$103,Model!$N$2699)</f>
        <v>-0.01078430397</v>
      </c>
      <c r="R2765" s="373">
        <f>IPMT('Assumptions (T&amp;D) old'!$B$100,Model!AA$1,'Assumptions (T&amp;D) old'!$B$103,Model!$N$2699)</f>
        <v>-0.01009691043</v>
      </c>
      <c r="S2765" s="373">
        <f>IPMT('Assumptions (T&amp;D) old'!$B$100,Model!AB$1,'Assumptions (T&amp;D) old'!$B$103,Model!$N$2699)</f>
        <v>-0.009376865694</v>
      </c>
      <c r="T2765" s="373">
        <f>IPMT('Assumptions (T&amp;D) old'!$B$100,Model!AC$1,'Assumptions (T&amp;D) old'!$B$103,Model!$N$2699)</f>
        <v>-0.008622618834</v>
      </c>
      <c r="U2765" s="373">
        <f>IPMT('Assumptions (T&amp;D) old'!$B$100,Model!AD$1,'Assumptions (T&amp;D) old'!$B$103,Model!$N$2699)</f>
        <v>-0.007832545248</v>
      </c>
      <c r="V2765" s="373">
        <f>IPMT('Assumptions (T&amp;D) old'!$B$100,Model!AE$1,'Assumptions (T&amp;D) old'!$B$103,Model!$N$2699)</f>
        <v>-0.007004943167</v>
      </c>
      <c r="W2765" s="373">
        <f>IPMT('Assumptions (T&amp;D) old'!$B$100,Model!AF$1,'Assumptions (T&amp;D) old'!$B$103,Model!$N$2699)</f>
        <v>-0.006138029987</v>
      </c>
      <c r="X2765" s="373">
        <f>IPMT('Assumptions (T&amp;D) old'!$B$100,Model!AG$1,'Assumptions (T&amp;D) old'!$B$103,Model!$N$2699)</f>
        <v>-0.005229938431</v>
      </c>
      <c r="Y2765" s="373">
        <f>IPMT('Assumptions (T&amp;D) old'!$B$100,Model!AH$1,'Assumptions (T&amp;D) old'!$B$103,Model!$N$2699)</f>
        <v>-0.004278712525</v>
      </c>
      <c r="Z2765" s="373">
        <f>IPMT('Assumptions (T&amp;D) old'!$B$100,Model!AI$1,'Assumptions (T&amp;D) old'!$B$103,Model!$N$2699)</f>
        <v>-0.00328230339</v>
      </c>
      <c r="AA2765" s="373">
        <f>IPMT('Assumptions (T&amp;D) old'!$B$100,Model!AJ$1,'Assumptions (T&amp;D) old'!$B$103,Model!$N$2699)</f>
        <v>-0.00223856482</v>
      </c>
      <c r="AB2765" s="373">
        <f>IPMT('Assumptions (T&amp;D) old'!$B$100,Model!AK$1,'Assumptions (T&amp;D) old'!$B$103,Model!$N$2699)</f>
        <v>-0.001145248669</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-0.01049397347</v>
      </c>
      <c r="P2766" s="373">
        <f>IPMT('Assumptions (T&amp;D) old'!$B$100,Model!X$1,'Assumptions (T&amp;D) old'!$B$103,Model!$O$2699)</f>
        <v>-0.009998436135</v>
      </c>
      <c r="Q2766" s="373">
        <f>IPMT('Assumptions (T&amp;D) old'!$B$100,Model!Y$1,'Assumptions (T&amp;D) old'!$B$103,Model!$O$2699)</f>
        <v>-0.00947936078</v>
      </c>
      <c r="R2766" s="373">
        <f>IPMT('Assumptions (T&amp;D) old'!$B$100,Model!Z$1,'Assumptions (T&amp;D) old'!$B$103,Model!$O$2699)</f>
        <v>-0.008935629346</v>
      </c>
      <c r="S2766" s="373">
        <f>IPMT('Assumptions (T&amp;D) old'!$B$100,Model!AA$1,'Assumptions (T&amp;D) old'!$B$103,Model!$O$2699)</f>
        <v>-0.008366070669</v>
      </c>
      <c r="T2766" s="373">
        <f>IPMT('Assumptions (T&amp;D) old'!$B$100,Model!AB$1,'Assumptions (T&amp;D) old'!$B$103,Model!$O$2699)</f>
        <v>-0.007769457954</v>
      </c>
      <c r="U2766" s="373">
        <f>IPMT('Assumptions (T&amp;D) old'!$B$100,Model!AC$1,'Assumptions (T&amp;D) old'!$B$103,Model!$O$2699)</f>
        <v>-0.007144506136</v>
      </c>
      <c r="V2766" s="373">
        <f>IPMT('Assumptions (T&amp;D) old'!$B$100,Model!AD$1,'Assumptions (T&amp;D) old'!$B$103,Model!$O$2699)</f>
        <v>-0.006489869106</v>
      </c>
      <c r="W2766" s="373">
        <f>IPMT('Assumptions (T&amp;D) old'!$B$100,Model!AE$1,'Assumptions (T&amp;D) old'!$B$103,Model!$O$2699)</f>
        <v>-0.005804136817</v>
      </c>
      <c r="X2766" s="373">
        <f>IPMT('Assumptions (T&amp;D) old'!$B$100,Model!AF$1,'Assumptions (T&amp;D) old'!$B$103,Model!$O$2699)</f>
        <v>-0.005085832245</v>
      </c>
      <c r="Y2766" s="373">
        <f>IPMT('Assumptions (T&amp;D) old'!$B$100,Model!AG$1,'Assumptions (T&amp;D) old'!$B$103,Model!$O$2699)</f>
        <v>-0.004333408205</v>
      </c>
      <c r="Z2766" s="373">
        <f>IPMT('Assumptions (T&amp;D) old'!$B$100,Model!AH$1,'Assumptions (T&amp;D) old'!$B$103,Model!$O$2699)</f>
        <v>-0.003545244024</v>
      </c>
      <c r="AA2766" s="373">
        <f>IPMT('Assumptions (T&amp;D) old'!$B$100,Model!AI$1,'Assumptions (T&amp;D) old'!$B$103,Model!$O$2699)</f>
        <v>-0.002719642044</v>
      </c>
      <c r="AB2766" s="373">
        <f>IPMT('Assumptions (T&amp;D) old'!$B$100,Model!AJ$1,'Assumptions (T&amp;D) old'!$B$103,Model!$O$2699)</f>
        <v>-0.00185482397</v>
      </c>
      <c r="AC2766" s="373">
        <f>IPMT('Assumptions (T&amp;D) old'!$B$100,Model!AK$1,'Assumptions (T&amp;D) old'!$B$103,Model!$O$2699)</f>
        <v>-0.000948927037</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-0.01070283568</v>
      </c>
      <c r="Q2767" s="373">
        <f>IPMT('Assumptions (T&amp;D) old'!$B$100,Model!X$1,'Assumptions (T&amp;D) old'!$B$103,Model!$P$2699)</f>
        <v>-0.01019743564</v>
      </c>
      <c r="R2767" s="373">
        <f>IPMT('Assumptions (T&amp;D) old'!$B$100,Model!Y$1,'Assumptions (T&amp;D) old'!$B$103,Model!$P$2699)</f>
        <v>-0.009668029095</v>
      </c>
      <c r="S2767" s="373">
        <f>IPMT('Assumptions (T&amp;D) old'!$B$100,Model!Z$1,'Assumptions (T&amp;D) old'!$B$103,Model!$P$2699)</f>
        <v>-0.00911347574</v>
      </c>
      <c r="T2767" s="373">
        <f>IPMT('Assumptions (T&amp;D) old'!$B$100,Model!AA$1,'Assumptions (T&amp;D) old'!$B$103,Model!$P$2699)</f>
        <v>-0.008532581101</v>
      </c>
      <c r="U2767" s="373">
        <f>IPMT('Assumptions (T&amp;D) old'!$B$100,Model!AB$1,'Assumptions (T&amp;D) old'!$B$103,Model!$P$2699)</f>
        <v>-0.007924093966</v>
      </c>
      <c r="V2767" s="373">
        <f>IPMT('Assumptions (T&amp;D) old'!$B$100,Model!AC$1,'Assumptions (T&amp;D) old'!$B$103,Model!$P$2699)</f>
        <v>-0.007286703692</v>
      </c>
      <c r="W2767" s="373">
        <f>IPMT('Assumptions (T&amp;D) old'!$B$100,Model!AD$1,'Assumptions (T&amp;D) old'!$B$103,Model!$P$2699)</f>
        <v>-0.00661903738</v>
      </c>
      <c r="X2767" s="373">
        <f>IPMT('Assumptions (T&amp;D) old'!$B$100,Model!AE$1,'Assumptions (T&amp;D) old'!$B$103,Model!$P$2699)</f>
        <v>-0.005919656918</v>
      </c>
      <c r="Y2767" s="373">
        <f>IPMT('Assumptions (T&amp;D) old'!$B$100,Model!AF$1,'Assumptions (T&amp;D) old'!$B$103,Model!$P$2699)</f>
        <v>-0.005187055885</v>
      </c>
      <c r="Z2767" s="373">
        <f>IPMT('Assumptions (T&amp;D) old'!$B$100,Model!AG$1,'Assumptions (T&amp;D) old'!$B$103,Model!$P$2699)</f>
        <v>-0.004419656302</v>
      </c>
      <c r="AA2767" s="373">
        <f>IPMT('Assumptions (T&amp;D) old'!$B$100,Model!AH$1,'Assumptions (T&amp;D) old'!$B$103,Model!$P$2699)</f>
        <v>-0.003615805239</v>
      </c>
      <c r="AB2767" s="373">
        <f>IPMT('Assumptions (T&amp;D) old'!$B$100,Model!AI$1,'Assumptions (T&amp;D) old'!$B$103,Model!$P$2699)</f>
        <v>-0.002773771251</v>
      </c>
      <c r="AC2767" s="373">
        <f>IPMT('Assumptions (T&amp;D) old'!$B$100,Model!AJ$1,'Assumptions (T&amp;D) old'!$B$103,Model!$P$2699)</f>
        <v>-0.001891740648</v>
      </c>
      <c r="AD2767" s="373">
        <f>IPMT('Assumptions (T&amp;D) old'!$B$100,Model!AK$1,'Assumptions (T&amp;D) old'!$B$103,Model!$P$2699)</f>
        <v>-0.0009678135916</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-0.01106240744</v>
      </c>
      <c r="R2768" s="373">
        <f>IPMT('Assumptions (T&amp;D) old'!$B$100,Model!X$1,'Assumptions (T&amp;D) old'!$B$103,Model!$Q$2699)</f>
        <v>-0.01054002802</v>
      </c>
      <c r="S2768" s="373">
        <f>IPMT('Assumptions (T&amp;D) old'!$B$100,Model!Y$1,'Assumptions (T&amp;D) old'!$B$103,Model!$Q$2699)</f>
        <v>-0.009992835564</v>
      </c>
      <c r="T2768" s="373">
        <f>IPMT('Assumptions (T&amp;D) old'!$B$100,Model!Z$1,'Assumptions (T&amp;D) old'!$B$103,Model!$Q$2699)</f>
        <v>-0.009419651471</v>
      </c>
      <c r="U2768" s="373">
        <f>IPMT('Assumptions (T&amp;D) old'!$B$100,Model!AA$1,'Assumptions (T&amp;D) old'!$B$103,Model!$Q$2699)</f>
        <v>-0.008819241133</v>
      </c>
      <c r="V2768" s="373">
        <f>IPMT('Assumptions (T&amp;D) old'!$B$100,Model!AB$1,'Assumptions (T&amp;D) old'!$B$103,Model!$Q$2699)</f>
        <v>-0.008190311305</v>
      </c>
      <c r="W2768" s="373">
        <f>IPMT('Assumptions (T&amp;D) old'!$B$100,Model!AC$1,'Assumptions (T&amp;D) old'!$B$103,Model!$Q$2699)</f>
        <v>-0.007531507309</v>
      </c>
      <c r="X2768" s="373">
        <f>IPMT('Assumptions (T&amp;D) old'!$B$100,Model!AD$1,'Assumptions (T&amp;D) old'!$B$103,Model!$Q$2699)</f>
        <v>-0.006841410124</v>
      </c>
      <c r="Y2768" s="373">
        <f>IPMT('Assumptions (T&amp;D) old'!$B$100,Model!AE$1,'Assumptions (T&amp;D) old'!$B$103,Model!$Q$2699)</f>
        <v>-0.006118533322</v>
      </c>
      <c r="Z2768" s="373">
        <f>IPMT('Assumptions (T&amp;D) old'!$B$100,Model!AF$1,'Assumptions (T&amp;D) old'!$B$103,Model!$Q$2699)</f>
        <v>-0.005361319873</v>
      </c>
      <c r="AA2768" s="373">
        <f>IPMT('Assumptions (T&amp;D) old'!$B$100,Model!AG$1,'Assumptions (T&amp;D) old'!$B$103,Model!$Q$2699)</f>
        <v>-0.004568138784</v>
      </c>
      <c r="AB2768" s="373">
        <f>IPMT('Assumptions (T&amp;D) old'!$B$100,Model!AH$1,'Assumptions (T&amp;D) old'!$B$103,Model!$Q$2699)</f>
        <v>-0.003737281594</v>
      </c>
      <c r="AC2768" s="373">
        <f>IPMT('Assumptions (T&amp;D) old'!$B$100,Model!AI$1,'Assumptions (T&amp;D) old'!$B$103,Model!$Q$2699)</f>
        <v>-0.002866958687</v>
      </c>
      <c r="AD2768" s="373">
        <f>IPMT('Assumptions (T&amp;D) old'!$B$100,Model!AJ$1,'Assumptions (T&amp;D) old'!$B$103,Model!$Q$2699)</f>
        <v>-0.001955295442</v>
      </c>
      <c r="AE2768" s="373">
        <f>IPMT('Assumptions (T&amp;D) old'!$B$100,Model!AK$1,'Assumptions (T&amp;D) old'!$B$103,Model!$Q$2699)</f>
        <v>-0.001000328193</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-0.007617890585</v>
      </c>
      <c r="S2769" s="373">
        <f>IPMT('Assumptions (T&amp;D) old'!$B$100,Model!X$1,'Assumptions (T&amp;D) old'!$B$103,Model!$R$2699)</f>
        <v>-0.00725816515</v>
      </c>
      <c r="T2769" s="373">
        <f>IPMT('Assumptions (T&amp;D) old'!$B$100,Model!Y$1,'Assumptions (T&amp;D) old'!$B$103,Model!$R$2699)</f>
        <v>-0.006881352757</v>
      </c>
      <c r="U2769" s="373">
        <f>IPMT('Assumptions (T&amp;D) old'!$B$100,Model!Z$1,'Assumptions (T&amp;D) old'!$B$103,Model!$R$2699)</f>
        <v>-0.006486641775</v>
      </c>
      <c r="V2769" s="373">
        <f>IPMT('Assumptions (T&amp;D) old'!$B$100,Model!AA$1,'Assumptions (T&amp;D) old'!$B$103,Model!$R$2699)</f>
        <v>-0.006073182021</v>
      </c>
      <c r="W2769" s="373">
        <f>IPMT('Assumptions (T&amp;D) old'!$B$100,Model!AB$1,'Assumptions (T&amp;D) old'!$B$103,Model!$R$2699)</f>
        <v>-0.005640082929</v>
      </c>
      <c r="X2769" s="373">
        <f>IPMT('Assumptions (T&amp;D) old'!$B$100,Model!AC$1,'Assumptions (T&amp;D) old'!$B$103,Model!$R$2699)</f>
        <v>-0.00518641163</v>
      </c>
      <c r="Y2769" s="373">
        <f>IPMT('Assumptions (T&amp;D) old'!$B$100,Model!AD$1,'Assumptions (T&amp;D) old'!$B$103,Model!$R$2699)</f>
        <v>-0.004711190944</v>
      </c>
      <c r="Z2769" s="373">
        <f>IPMT('Assumptions (T&amp;D) old'!$B$100,Model!AE$1,'Assumptions (T&amp;D) old'!$B$103,Model!$R$2699)</f>
        <v>-0.004213397276</v>
      </c>
      <c r="AA2769" s="373">
        <f>IPMT('Assumptions (T&amp;D) old'!$B$100,Model!AF$1,'Assumptions (T&amp;D) old'!$B$103,Model!$R$2699)</f>
        <v>-0.003691958408</v>
      </c>
      <c r="AB2769" s="373">
        <f>IPMT('Assumptions (T&amp;D) old'!$B$100,Model!AG$1,'Assumptions (T&amp;D) old'!$B$103,Model!$R$2699)</f>
        <v>-0.003145751195</v>
      </c>
      <c r="AC2769" s="373">
        <f>IPMT('Assumptions (T&amp;D) old'!$B$100,Model!AH$1,'Assumptions (T&amp;D) old'!$B$103,Model!$R$2699)</f>
        <v>-0.002573599138</v>
      </c>
      <c r="AD2769" s="373">
        <f>IPMT('Assumptions (T&amp;D) old'!$B$100,Model!AI$1,'Assumptions (T&amp;D) old'!$B$103,Model!$R$2699)</f>
        <v>-0.001974269859</v>
      </c>
      <c r="AE2769" s="373">
        <f>IPMT('Assumptions (T&amp;D) old'!$B$100,Model!AJ$1,'Assumptions (T&amp;D) old'!$B$103,Model!$R$2699)</f>
        <v>-0.00134647244</v>
      </c>
      <c r="AF2769" s="373">
        <f>IPMT('Assumptions (T&amp;D) old'!$B$100,Model!AK$1,'Assumptions (T&amp;D) old'!$B$103,Model!$R$2699)</f>
        <v>-0.0006888546426</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-0.021823211</v>
      </c>
      <c r="T2770" s="373">
        <f>IPMT('Assumptions (T&amp;D) old'!$B$100,Model!X$1,'Assumptions (T&amp;D) old'!$B$103,Model!$S$2699)</f>
        <v>-0.02079269422</v>
      </c>
      <c r="U2770" s="373">
        <f>IPMT('Assumptions (T&amp;D) old'!$B$100,Model!Y$1,'Assumptions (T&amp;D) old'!$B$103,Model!$S$2699)</f>
        <v>-0.01971322789</v>
      </c>
      <c r="V2770" s="373">
        <f>IPMT('Assumptions (T&amp;D) old'!$B$100,Model!Z$1,'Assumptions (T&amp;D) old'!$B$103,Model!$S$2699)</f>
        <v>-0.01858248691</v>
      </c>
      <c r="W2770" s="373">
        <f>IPMT('Assumptions (T&amp;D) old'!$B$100,Model!AA$1,'Assumptions (T&amp;D) old'!$B$103,Model!$S$2699)</f>
        <v>-0.01739803574</v>
      </c>
      <c r="X2770" s="373">
        <f>IPMT('Assumptions (T&amp;D) old'!$B$100,Model!AB$1,'Assumptions (T&amp;D) old'!$B$103,Model!$S$2699)</f>
        <v>-0.01615732313</v>
      </c>
      <c r="Y2770" s="373">
        <f>IPMT('Assumptions (T&amp;D) old'!$B$100,Model!AC$1,'Assumptions (T&amp;D) old'!$B$103,Model!$S$2699)</f>
        <v>-0.01485767668</v>
      </c>
      <c r="Z2770" s="373">
        <f>IPMT('Assumptions (T&amp;D) old'!$B$100,Model!AD$1,'Assumptions (T&amp;D) old'!$B$103,Model!$S$2699)</f>
        <v>-0.01349629702</v>
      </c>
      <c r="AA2770" s="373">
        <f>IPMT('Assumptions (T&amp;D) old'!$B$100,Model!AE$1,'Assumptions (T&amp;D) old'!$B$103,Model!$S$2699)</f>
        <v>-0.01207025183</v>
      </c>
      <c r="AB2770" s="373">
        <f>IPMT('Assumptions (T&amp;D) old'!$B$100,Model!AF$1,'Assumptions (T&amp;D) old'!$B$103,Model!$S$2699)</f>
        <v>-0.01057646949</v>
      </c>
      <c r="AC2770" s="373">
        <f>IPMT('Assumptions (T&amp;D) old'!$B$100,Model!AG$1,'Assumptions (T&amp;D) old'!$B$103,Model!$S$2699)</f>
        <v>-0.009011732486</v>
      </c>
      <c r="AD2770" s="373">
        <f>IPMT('Assumptions (T&amp;D) old'!$B$100,Model!AH$1,'Assumptions (T&amp;D) old'!$B$103,Model!$S$2699)</f>
        <v>-0.007372670477</v>
      </c>
      <c r="AE2770" s="373">
        <f>IPMT('Assumptions (T&amp;D) old'!$B$100,Model!AI$1,'Assumptions (T&amp;D) old'!$B$103,Model!$S$2699)</f>
        <v>-0.005655753023</v>
      </c>
      <c r="AF2770" s="373">
        <f>IPMT('Assumptions (T&amp;D) old'!$B$100,Model!AJ$1,'Assumptions (T&amp;D) old'!$B$103,Model!$S$2699)</f>
        <v>-0.003857281989</v>
      </c>
      <c r="AG2770" s="373">
        <f>IPMT('Assumptions (T&amp;D) old'!$B$100,Model!AK$1,'Assumptions (T&amp;D) old'!$B$103,Model!$S$2699)</f>
        <v>-0.001973383582</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-0.01333086234</v>
      </c>
      <c r="U2771" s="373">
        <f>IPMT('Assumptions (T&amp;D) old'!$B$100,Model!X$1,'Assumptions (T&amp;D) old'!$B$103,Model!$T$2699)</f>
        <v>-0.01270136389</v>
      </c>
      <c r="V2771" s="373">
        <f>IPMT('Assumptions (T&amp;D) old'!$B$100,Model!Y$1,'Assumptions (T&amp;D) old'!$B$103,Model!$T$2699)</f>
        <v>-0.01204196428</v>
      </c>
      <c r="W2771" s="373">
        <f>IPMT('Assumptions (T&amp;D) old'!$B$100,Model!Z$1,'Assumptions (T&amp;D) old'!$B$103,Model!$T$2699)</f>
        <v>-0.01135124318</v>
      </c>
      <c r="X2771" s="373">
        <f>IPMT('Assumptions (T&amp;D) old'!$B$100,Model!AA$1,'Assumptions (T&amp;D) old'!$B$103,Model!$T$2699)</f>
        <v>-0.01062771282</v>
      </c>
      <c r="Y2771" s="373">
        <f>IPMT('Assumptions (T&amp;D) old'!$B$100,Model!AB$1,'Assumptions (T&amp;D) old'!$B$103,Model!$T$2699)</f>
        <v>-0.00986981478</v>
      </c>
      <c r="Z2771" s="373">
        <f>IPMT('Assumptions (T&amp;D) old'!$B$100,Model!AC$1,'Assumptions (T&amp;D) old'!$B$103,Model!$T$2699)</f>
        <v>-0.009075916579</v>
      </c>
      <c r="AA2771" s="373">
        <f>IPMT('Assumptions (T&amp;D) old'!$B$100,Model!AD$1,'Assumptions (T&amp;D) old'!$B$103,Model!$T$2699)</f>
        <v>-0.008244308213</v>
      </c>
      <c r="AB2771" s="373">
        <f>IPMT('Assumptions (T&amp;D) old'!$B$100,Model!AE$1,'Assumptions (T&amp;D) old'!$B$103,Model!$T$2699)</f>
        <v>-0.00737319845</v>
      </c>
      <c r="AC2771" s="373">
        <f>IPMT('Assumptions (T&amp;D) old'!$B$100,Model!AF$1,'Assumptions (T&amp;D) old'!$B$103,Model!$T$2699)</f>
        <v>-0.006460710973</v>
      </c>
      <c r="AD2771" s="373">
        <f>IPMT('Assumptions (T&amp;D) old'!$B$100,Model!AG$1,'Assumptions (T&amp;D) old'!$B$103,Model!$T$2699)</f>
        <v>-0.005504880341</v>
      </c>
      <c r="AE2771" s="373">
        <f>IPMT('Assumptions (T&amp;D) old'!$B$100,Model!AH$1,'Assumptions (T&amp;D) old'!$B$103,Model!$T$2699)</f>
        <v>-0.004503647754</v>
      </c>
      <c r="AF2771" s="373">
        <f>IPMT('Assumptions (T&amp;D) old'!$B$100,Model!AI$1,'Assumptions (T&amp;D) old'!$B$103,Model!$T$2699)</f>
        <v>-0.003454856619</v>
      </c>
      <c r="AG2771" s="373">
        <f>IPMT('Assumptions (T&amp;D) old'!$B$100,Model!AJ$1,'Assumptions (T&amp;D) old'!$B$103,Model!$T$2699)</f>
        <v>-0.002356247905</v>
      </c>
      <c r="AH2771" s="373">
        <f>IPMT('Assumptions (T&amp;D) old'!$B$100,Model!AK$1,'Assumptions (T&amp;D) old'!$B$103,Model!$T$2699)</f>
        <v>-0.001205455278</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-0.01349924904</v>
      </c>
      <c r="V2772" s="373">
        <f>IPMT('Assumptions (T&amp;D) old'!$B$100,Model!X$1,'Assumptions (T&amp;D) old'!$B$103,Model!$U$2699)</f>
        <v>-0.01286179919</v>
      </c>
      <c r="W2772" s="373">
        <f>IPMT('Assumptions (T&amp;D) old'!$B$100,Model!Y$1,'Assumptions (T&amp;D) old'!$B$103,Model!$U$2699)</f>
        <v>-0.01219407046</v>
      </c>
      <c r="X2772" s="373">
        <f>IPMT('Assumptions (T&amp;D) old'!$B$100,Model!Z$1,'Assumptions (T&amp;D) old'!$B$103,Model!$U$2699)</f>
        <v>-0.01149462463</v>
      </c>
      <c r="Y2772" s="373">
        <f>IPMT('Assumptions (T&amp;D) old'!$B$100,Model!AA$1,'Assumptions (T&amp;D) old'!$B$103,Model!$U$2699)</f>
        <v>-0.01076195512</v>
      </c>
      <c r="Z2772" s="373">
        <f>IPMT('Assumptions (T&amp;D) old'!$B$100,Model!AB$1,'Assumptions (T&amp;D) old'!$B$103,Model!$U$2699)</f>
        <v>-0.009994483802</v>
      </c>
      <c r="AA2772" s="373">
        <f>IPMT('Assumptions (T&amp;D) old'!$B$100,Model!AC$1,'Assumptions (T&amp;D) old'!$B$103,Model!$U$2699)</f>
        <v>-0.0091905576</v>
      </c>
      <c r="AB2772" s="373">
        <f>IPMT('Assumptions (T&amp;D) old'!$B$100,Model!AD$1,'Assumptions (T&amp;D) old'!$B$103,Model!$U$2699)</f>
        <v>-0.008348444903</v>
      </c>
      <c r="AC2772" s="373">
        <f>IPMT('Assumptions (T&amp;D) old'!$B$100,Model!AE$1,'Assumptions (T&amp;D) old'!$B$103,Model!$U$2699)</f>
        <v>-0.007466331853</v>
      </c>
      <c r="AD2772" s="373">
        <f>IPMT('Assumptions (T&amp;D) old'!$B$100,Model!AF$1,'Assumptions (T&amp;D) old'!$B$103,Model!$U$2699)</f>
        <v>-0.006542318433</v>
      </c>
      <c r="AE2772" s="373">
        <f>IPMT('Assumptions (T&amp;D) old'!$B$100,Model!AG$1,'Assumptions (T&amp;D) old'!$B$103,Model!$U$2699)</f>
        <v>-0.005574414376</v>
      </c>
      <c r="AF2772" s="373">
        <f>IPMT('Assumptions (T&amp;D) old'!$B$100,Model!AH$1,'Assumptions (T&amp;D) old'!$B$103,Model!$U$2699)</f>
        <v>-0.004560534876</v>
      </c>
      <c r="AG2772" s="373">
        <f>IPMT('Assumptions (T&amp;D) old'!$B$100,Model!AI$1,'Assumptions (T&amp;D) old'!$B$103,Model!$U$2699)</f>
        <v>-0.0034984961</v>
      </c>
      <c r="AH2772" s="373">
        <f>IPMT('Assumptions (T&amp;D) old'!$B$100,Model!AJ$1,'Assumptions (T&amp;D) old'!$B$103,Model!$U$2699)</f>
        <v>-0.002386010482</v>
      </c>
      <c r="AI2772" s="373">
        <f>IPMT('Assumptions (T&amp;D) old'!$B$100,Model!AK$1,'Assumptions (T&amp;D) old'!$B$103,Model!$U$2699)</f>
        <v>-0.001220681797</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-0.01399206357</v>
      </c>
      <c r="W2773" s="373">
        <f>IPMT('Assumptions (T&amp;D) old'!$B$100,Model!X$1,'Assumptions (T&amp;D) old'!$B$103,Model!$V$2699)</f>
        <v>-0.01333134245</v>
      </c>
      <c r="X2773" s="373">
        <f>IPMT('Assumptions (T&amp;D) old'!$B$100,Model!Y$1,'Assumptions (T&amp;D) old'!$B$103,Model!$V$2699)</f>
        <v>-0.01263923709</v>
      </c>
      <c r="Y2773" s="373">
        <f>IPMT('Assumptions (T&amp;D) old'!$B$100,Model!Z$1,'Assumptions (T&amp;D) old'!$B$103,Model!$V$2699)</f>
        <v>-0.01191425672</v>
      </c>
      <c r="Z2773" s="373">
        <f>IPMT('Assumptions (T&amp;D) old'!$B$100,Model!AA$1,'Assumptions (T&amp;D) old'!$B$103,Model!$V$2699)</f>
        <v>-0.01115483978</v>
      </c>
      <c r="AA2773" s="373">
        <f>IPMT('Assumptions (T&amp;D) old'!$B$100,Model!AB$1,'Assumptions (T&amp;D) old'!$B$103,Model!$V$2699)</f>
        <v>-0.01035935053</v>
      </c>
      <c r="AB2773" s="373">
        <f>IPMT('Assumptions (T&amp;D) old'!$B$100,Model!AC$1,'Assumptions (T&amp;D) old'!$B$103,Model!$V$2699)</f>
        <v>-0.009526075546</v>
      </c>
      <c r="AC2773" s="373">
        <f>IPMT('Assumptions (T&amp;D) old'!$B$100,Model!AD$1,'Assumptions (T&amp;D) old'!$B$103,Model!$V$2699)</f>
        <v>-0.008653220001</v>
      </c>
      <c r="AD2773" s="373">
        <f>IPMT('Assumptions (T&amp;D) old'!$B$100,Model!AE$1,'Assumptions (T&amp;D) old'!$B$103,Model!$V$2699)</f>
        <v>-0.007738903817</v>
      </c>
      <c r="AE2773" s="373">
        <f>IPMT('Assumptions (T&amp;D) old'!$B$100,Model!AF$1,'Assumptions (T&amp;D) old'!$B$103,Model!$V$2699)</f>
        <v>-0.006781157614</v>
      </c>
      <c r="AF2773" s="373">
        <f>IPMT('Assumptions (T&amp;D) old'!$B$100,Model!AG$1,'Assumptions (T&amp;D) old'!$B$103,Model!$V$2699)</f>
        <v>-0.005777918467</v>
      </c>
      <c r="AG2773" s="373">
        <f>IPMT('Assumptions (T&amp;D) old'!$B$100,Model!AH$1,'Assumptions (T&amp;D) old'!$B$103,Model!$V$2699)</f>
        <v>-0.00472702546</v>
      </c>
      <c r="AH2773" s="373">
        <f>IPMT('Assumptions (T&amp;D) old'!$B$100,Model!AI$1,'Assumptions (T&amp;D) old'!$B$103,Model!$V$2699)</f>
        <v>-0.003626215035</v>
      </c>
      <c r="AI2773" s="373">
        <f>IPMT('Assumptions (T&amp;D) old'!$B$100,Model!AJ$1,'Assumptions (T&amp;D) old'!$B$103,Model!$V$2699)</f>
        <v>-0.002473116115</v>
      </c>
      <c r="AJ2773" s="373">
        <f>IPMT('Assumptions (T&amp;D) old'!$B$100,Model!AK$1,'Assumptions (T&amp;D) old'!$B$103,Model!$V$2699)</f>
        <v>-0.001265244997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-0.01426837843</v>
      </c>
      <c r="X2774" s="373">
        <f>IPMT('Assumptions (T&amp;D) old'!$B$100,Model!X$1,'Assumptions (T&amp;D) old'!$B$103,Model!$W$2699)</f>
        <v>-0.01359460941</v>
      </c>
      <c r="Y2774" s="373">
        <f>IPMT('Assumptions (T&amp;D) old'!$B$100,Model!Y$1,'Assumptions (T&amp;D) old'!$B$103,Model!$W$2699)</f>
        <v>-0.01288883637</v>
      </c>
      <c r="Z2774" s="373">
        <f>IPMT('Assumptions (T&amp;D) old'!$B$100,Model!Z$1,'Assumptions (T&amp;D) old'!$B$103,Model!$W$2699)</f>
        <v>-0.0121495391</v>
      </c>
      <c r="AA2774" s="373">
        <f>IPMT('Assumptions (T&amp;D) old'!$B$100,Model!AA$1,'Assumptions (T&amp;D) old'!$B$103,Model!$W$2699)</f>
        <v>-0.01137512522</v>
      </c>
      <c r="AB2774" s="373">
        <f>IPMT('Assumptions (T&amp;D) old'!$B$100,Model!AB$1,'Assumptions (T&amp;D) old'!$B$103,Model!$W$2699)</f>
        <v>-0.01056392668</v>
      </c>
      <c r="AC2774" s="373">
        <f>IPMT('Assumptions (T&amp;D) old'!$B$100,Model!AC$1,'Assumptions (T&amp;D) old'!$B$103,Model!$W$2699)</f>
        <v>-0.009714196204</v>
      </c>
      <c r="AD2774" s="373">
        <f>IPMT('Assumptions (T&amp;D) old'!$B$100,Model!AD$1,'Assumptions (T&amp;D) old'!$B$103,Model!$W$2699)</f>
        <v>-0.008824103533</v>
      </c>
      <c r="AE2774" s="373">
        <f>IPMT('Assumptions (T&amp;D) old'!$B$100,Model!AE$1,'Assumptions (T&amp;D) old'!$B$103,Model!$W$2699)</f>
        <v>-0.00789173146</v>
      </c>
      <c r="AF2774" s="373">
        <f>IPMT('Assumptions (T&amp;D) old'!$B$100,Model!AF$1,'Assumptions (T&amp;D) old'!$B$103,Model!$W$2699)</f>
        <v>-0.006915071713</v>
      </c>
      <c r="AG2774" s="373">
        <f>IPMT('Assumptions (T&amp;D) old'!$B$100,Model!AG$1,'Assumptions (T&amp;D) old'!$B$103,Model!$W$2699)</f>
        <v>-0.005892020629</v>
      </c>
      <c r="AH2774" s="373">
        <f>IPMT('Assumptions (T&amp;D) old'!$B$100,Model!AH$1,'Assumptions (T&amp;D) old'!$B$103,Model!$W$2699)</f>
        <v>-0.004820374618</v>
      </c>
      <c r="AI2774" s="373">
        <f>IPMT('Assumptions (T&amp;D) old'!$B$100,Model!AI$1,'Assumptions (T&amp;D) old'!$B$103,Model!$W$2699)</f>
        <v>-0.003697825422</v>
      </c>
      <c r="AJ2774" s="373">
        <f>IPMT('Assumptions (T&amp;D) old'!$B$100,Model!AJ$1,'Assumptions (T&amp;D) old'!$B$103,Model!$W$2699)</f>
        <v>-0.002521955139</v>
      </c>
      <c r="AK2774" s="373">
        <f>IPMT('Assumptions (T&amp;D) old'!$B$100,Model!AK$1,'Assumptions (T&amp;D) old'!$B$103,Model!$W$2699)</f>
        <v>-0.001290231017</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-0.02166534344</v>
      </c>
      <c r="Y2775" s="373">
        <f>IPMT('Assumptions (T&amp;D) old'!$B$100,Model!X$1,'Assumptions (T&amp;D) old'!$B$103,Model!$X$2699)</f>
        <v>-0.02064228135</v>
      </c>
      <c r="Z2775" s="373">
        <f>IPMT('Assumptions (T&amp;D) old'!$B$100,Model!Y$1,'Assumptions (T&amp;D) old'!$B$103,Model!$X$2699)</f>
        <v>-0.0195706238</v>
      </c>
      <c r="AA2775" s="373">
        <f>IPMT('Assumptions (T&amp;D) old'!$B$100,Model!Z$1,'Assumptions (T&amp;D) old'!$B$103,Model!$X$2699)</f>
        <v>-0.01844806253</v>
      </c>
      <c r="AB2775" s="373">
        <f>IPMT('Assumptions (T&amp;D) old'!$B$100,Model!AA$1,'Assumptions (T&amp;D) old'!$B$103,Model!$X$2699)</f>
        <v>-0.01727217959</v>
      </c>
      <c r="AC2775" s="373">
        <f>IPMT('Assumptions (T&amp;D) old'!$B$100,Model!AB$1,'Assumptions (T&amp;D) old'!$B$103,Model!$X$2699)</f>
        <v>-0.01604044221</v>
      </c>
      <c r="AD2775" s="373">
        <f>IPMT('Assumptions (T&amp;D) old'!$B$100,Model!AC$1,'Assumptions (T&amp;D) old'!$B$103,Model!$X$2699)</f>
        <v>-0.01475019731</v>
      </c>
      <c r="AE2775" s="373">
        <f>IPMT('Assumptions (T&amp;D) old'!$B$100,Model!AD$1,'Assumptions (T&amp;D) old'!$B$103,Model!$X$2699)</f>
        <v>-0.01339866577</v>
      </c>
      <c r="AF2775" s="373">
        <f>IPMT('Assumptions (T&amp;D) old'!$B$100,Model!AE$1,'Assumptions (T&amp;D) old'!$B$103,Model!$X$2699)</f>
        <v>-0.01198293649</v>
      </c>
      <c r="AG2775" s="373">
        <f>IPMT('Assumptions (T&amp;D) old'!$B$100,Model!AF$1,'Assumptions (T&amp;D) old'!$B$103,Model!$X$2699)</f>
        <v>-0.01049996006</v>
      </c>
      <c r="AH2775" s="373">
        <f>IPMT('Assumptions (T&amp;D) old'!$B$100,Model!AG$1,'Assumptions (T&amp;D) old'!$B$103,Model!$X$2699)</f>
        <v>-0.008946542256</v>
      </c>
      <c r="AI2775" s="373">
        <f>IPMT('Assumptions (T&amp;D) old'!$B$100,Model!AH$1,'Assumptions (T&amp;D) old'!$B$103,Model!$X$2699)</f>
        <v>-0.007319337105</v>
      </c>
      <c r="AJ2775" s="373">
        <f>IPMT('Assumptions (T&amp;D) old'!$B$100,Model!AI$1,'Assumptions (T&amp;D) old'!$B$103,Model!$X$2699)</f>
        <v>-0.005614839709</v>
      </c>
      <c r="AK2775" s="373">
        <f>IPMT('Assumptions (T&amp;D) old'!$B$100,Model!AJ$1,'Assumptions (T&amp;D) old'!$B$103,Model!$X$2699)</f>
        <v>-0.003829378687</v>
      </c>
      <c r="AL2775" s="373">
        <f>IPMT('Assumptions (T&amp;D) old'!$B$100,Model!AK$1,'Assumptions (T&amp;D) old'!$B$103,Model!$X$2699)</f>
        <v>-0.001959108266</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-0.02229782453</v>
      </c>
      <c r="Z2776" s="373">
        <f>IPMT('Assumptions (T&amp;D) old'!$B$100,Model!X$1,'Assumptions (T&amp;D) old'!$B$103,Model!$Y$2699)</f>
        <v>-0.02124489596</v>
      </c>
      <c r="AA2776" s="373">
        <f>IPMT('Assumptions (T&amp;D) old'!$B$100,Model!Y$1,'Assumptions (T&amp;D) old'!$B$103,Model!$Y$2699)</f>
        <v>-0.02014195328</v>
      </c>
      <c r="AB2776" s="373">
        <f>IPMT('Assumptions (T&amp;D) old'!$B$100,Model!Z$1,'Assumptions (T&amp;D) old'!$B$103,Model!$Y$2699)</f>
        <v>-0.01898662083</v>
      </c>
      <c r="AC2776" s="373">
        <f>IPMT('Assumptions (T&amp;D) old'!$B$100,Model!AA$1,'Assumptions (T&amp;D) old'!$B$103,Model!$Y$2699)</f>
        <v>-0.01777641008</v>
      </c>
      <c r="AD2776" s="373">
        <f>IPMT('Assumptions (T&amp;D) old'!$B$100,Model!AB$1,'Assumptions (T&amp;D) old'!$B$103,Model!$Y$2699)</f>
        <v>-0.01650871433</v>
      </c>
      <c r="AE2776" s="373">
        <f>IPMT('Assumptions (T&amp;D) old'!$B$100,Model!AC$1,'Assumptions (T&amp;D) old'!$B$103,Model!$Y$2699)</f>
        <v>-0.01518080302</v>
      </c>
      <c r="AF2776" s="373">
        <f>IPMT('Assumptions (T&amp;D) old'!$B$100,Model!AD$1,'Assumptions (T&amp;D) old'!$B$103,Model!$Y$2699)</f>
        <v>-0.01378981593</v>
      </c>
      <c r="AG2776" s="373">
        <f>IPMT('Assumptions (T&amp;D) old'!$B$100,Model!AE$1,'Assumptions (T&amp;D) old'!$B$103,Model!$Y$2699)</f>
        <v>-0.01233275696</v>
      </c>
      <c r="AH2776" s="373">
        <f>IPMT('Assumptions (T&amp;D) old'!$B$100,Model!AF$1,'Assumptions (T&amp;D) old'!$B$103,Model!$Y$2699)</f>
        <v>-0.01080648768</v>
      </c>
      <c r="AI2776" s="373">
        <f>IPMT('Assumptions (T&amp;D) old'!$B$100,Model!AG$1,'Assumptions (T&amp;D) old'!$B$103,Model!$Y$2699)</f>
        <v>-0.009207720609</v>
      </c>
      <c r="AJ2776" s="373">
        <f>IPMT('Assumptions (T&amp;D) old'!$B$100,Model!AH$1,'Assumptions (T&amp;D) old'!$B$103,Model!$Y$2699)</f>
        <v>-0.007533012104</v>
      </c>
      <c r="AK2776" s="373">
        <f>IPMT('Assumptions (T&amp;D) old'!$B$100,Model!AI$1,'Assumptions (T&amp;D) old'!$B$103,Model!$Y$2699)</f>
        <v>-0.005778754945</v>
      </c>
      <c r="AL2776" s="373">
        <f>IPMT('Assumptions (T&amp;D) old'!$B$100,Model!AJ$1,'Assumptions (T&amp;D) old'!$B$103,Model!$Y$2699)</f>
        <v>-0.003941170571</v>
      </c>
      <c r="AM2776" s="373">
        <f>IPMT('Assumptions (T&amp;D) old'!$B$100,Model!AK$1,'Assumptions (T&amp;D) old'!$B$103,Model!$Y$2699)</f>
        <v>-0.002016300939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-0.02294683694</v>
      </c>
      <c r="AA2777" s="373">
        <f>IPMT('Assumptions (T&amp;D) old'!$B$100,Model!X$1,'Assumptions (T&amp;D) old'!$B$103,Model!$Z$2699)</f>
        <v>-0.02186326127</v>
      </c>
      <c r="AB2777" s="373">
        <f>IPMT('Assumptions (T&amp;D) old'!$B$100,Model!Y$1,'Assumptions (T&amp;D) old'!$B$103,Model!$Z$2699)</f>
        <v>-0.02072821575</v>
      </c>
      <c r="AC2777" s="373">
        <f>IPMT('Assumptions (T&amp;D) old'!$B$100,Model!Z$1,'Assumptions (T&amp;D) old'!$B$103,Model!$Z$2699)</f>
        <v>-0.01953925558</v>
      </c>
      <c r="AD2777" s="373">
        <f>IPMT('Assumptions (T&amp;D) old'!$B$100,Model!AA$1,'Assumptions (T&amp;D) old'!$B$103,Model!$Z$2699)</f>
        <v>-0.01829381979</v>
      </c>
      <c r="AE2777" s="373">
        <f>IPMT('Assumptions (T&amp;D) old'!$B$100,Model!AB$1,'Assumptions (T&amp;D) old'!$B$103,Model!$Z$2699)</f>
        <v>-0.0169892258</v>
      </c>
      <c r="AF2777" s="373">
        <f>IPMT('Assumptions (T&amp;D) old'!$B$100,Model!AC$1,'Assumptions (T&amp;D) old'!$B$103,Model!$Z$2699)</f>
        <v>-0.0156226636</v>
      </c>
      <c r="AG2777" s="373">
        <f>IPMT('Assumptions (T&amp;D) old'!$B$100,Model!AD$1,'Assumptions (T&amp;D) old'!$B$103,Model!$Z$2699)</f>
        <v>-0.0141911897</v>
      </c>
      <c r="AH2777" s="373">
        <f>IPMT('Assumptions (T&amp;D) old'!$B$100,Model!AE$1,'Assumptions (T&amp;D) old'!$B$103,Model!$Z$2699)</f>
        <v>-0.01269172078</v>
      </c>
      <c r="AI2777" s="373">
        <f>IPMT('Assumptions (T&amp;D) old'!$B$100,Model!AF$1,'Assumptions (T&amp;D) old'!$B$103,Model!$Z$2699)</f>
        <v>-0.01112102709</v>
      </c>
      <c r="AJ2777" s="373">
        <f>IPMT('Assumptions (T&amp;D) old'!$B$100,Model!AG$1,'Assumptions (T&amp;D) old'!$B$103,Model!$Z$2699)</f>
        <v>-0.009475725454</v>
      </c>
      <c r="AK2777" s="373">
        <f>IPMT('Assumptions (T&amp;D) old'!$B$100,Model!AH$1,'Assumptions (T&amp;D) old'!$B$103,Model!$Z$2699)</f>
        <v>-0.007752271987</v>
      </c>
      <c r="AL2777" s="373">
        <f>IPMT('Assumptions (T&amp;D) old'!$B$100,Model!AI$1,'Assumptions (T&amp;D) old'!$B$103,Model!$Z$2699)</f>
        <v>-0.00594695448</v>
      </c>
      <c r="AM2777" s="373">
        <f>IPMT('Assumptions (T&amp;D) old'!$B$100,Model!AJ$1,'Assumptions (T&amp;D) old'!$B$103,Model!$Z$2699)</f>
        <v>-0.004055884391</v>
      </c>
      <c r="AN2777" s="373">
        <f>IPMT('Assumptions (T&amp;D) old'!$B$100,Model!AK$1,'Assumptions (T&amp;D) old'!$B$103,Model!$Z$2699)</f>
        <v>-0.002074988474</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-0.02361278696</v>
      </c>
      <c r="AB2778" s="373">
        <f>IPMT('Assumptions (T&amp;D) old'!$B$100,Model!X$1,'Assumptions (T&amp;D) old'!$B$103,Model!$AA$2699)</f>
        <v>-0.02249776437</v>
      </c>
      <c r="AC2778" s="373">
        <f>IPMT('Assumptions (T&amp;D) old'!$B$100,Model!Y$1,'Assumptions (T&amp;D) old'!$B$103,Model!$AA$2699)</f>
        <v>-0.02132977821</v>
      </c>
      <c r="AD2778" s="373">
        <f>IPMT('Assumptions (T&amp;D) old'!$B$100,Model!Z$1,'Assumptions (T&amp;D) old'!$B$103,Model!$AA$2699)</f>
        <v>-0.02010631271</v>
      </c>
      <c r="AE2778" s="373">
        <f>IPMT('Assumptions (T&amp;D) old'!$B$100,Model!AA$1,'Assumptions (T&amp;D) old'!$B$103,Model!$AA$2699)</f>
        <v>-0.01882473259</v>
      </c>
      <c r="AF2778" s="373">
        <f>IPMT('Assumptions (T&amp;D) old'!$B$100,Model!AB$1,'Assumptions (T&amp;D) old'!$B$103,Model!$AA$2699)</f>
        <v>-0.01748227742</v>
      </c>
      <c r="AG2778" s="373">
        <f>IPMT('Assumptions (T&amp;D) old'!$B$100,Model!AC$1,'Assumptions (T&amp;D) old'!$B$103,Model!$AA$2699)</f>
        <v>-0.01607605564</v>
      </c>
      <c r="AH2778" s="373">
        <f>IPMT('Assumptions (T&amp;D) old'!$B$100,Model!AD$1,'Assumptions (T&amp;D) old'!$B$103,Model!$AA$2699)</f>
        <v>-0.01460303831</v>
      </c>
      <c r="AI2778" s="373">
        <f>IPMT('Assumptions (T&amp;D) old'!$B$100,Model!AE$1,'Assumptions (T&amp;D) old'!$B$103,Model!$AA$2699)</f>
        <v>-0.01306005266</v>
      </c>
      <c r="AJ2778" s="373">
        <f>IPMT('Assumptions (T&amp;D) old'!$B$100,Model!AF$1,'Assumptions (T&amp;D) old'!$B$103,Model!$AA$2699)</f>
        <v>-0.0114437752</v>
      </c>
      <c r="AK2778" s="373">
        <f>IPMT('Assumptions (T&amp;D) old'!$B$100,Model!AG$1,'Assumptions (T&amp;D) old'!$B$103,Model!$AA$2699)</f>
        <v>-0.009750724553</v>
      </c>
      <c r="AL2778" s="373">
        <f>IPMT('Assumptions (T&amp;D) old'!$B$100,Model!AH$1,'Assumptions (T&amp;D) old'!$B$103,Model!$AA$2699)</f>
        <v>-0.007977254003</v>
      </c>
      <c r="AM2778" s="373">
        <f>IPMT('Assumptions (T&amp;D) old'!$B$100,Model!AI$1,'Assumptions (T&amp;D) old'!$B$103,Model!$AA$2699)</f>
        <v>-0.006119543601</v>
      </c>
      <c r="AN2778" s="373">
        <f>IPMT('Assumptions (T&amp;D) old'!$B$100,Model!AJ$1,'Assumptions (T&amp;D) old'!$B$103,Model!$AA$2699)</f>
        <v>-0.004173591955</v>
      </c>
      <c r="AO2778" s="373">
        <f>IPMT('Assumptions (T&amp;D) old'!$B$100,Model!AK$1,'Assumptions (T&amp;D) old'!$B$103,Model!$AA$2699)</f>
        <v>-0.002135207606</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-0.02429609043</v>
      </c>
      <c r="AC2779" s="373">
        <f>IPMT('Assumptions (T&amp;D) old'!$B$100,Model!X$1,'Assumptions (T&amp;D) old'!$B$103,Model!$AB$2699)</f>
        <v>-0.02314880148</v>
      </c>
      <c r="AD2779" s="373">
        <f>IPMT('Assumptions (T&amp;D) old'!$B$100,Model!Y$1,'Assumptions (T&amp;D) old'!$B$103,Model!$AB$2699)</f>
        <v>-0.0219470163</v>
      </c>
      <c r="AE2779" s="373">
        <f>IPMT('Assumptions (T&amp;D) old'!$B$100,Model!Z$1,'Assumptions (T&amp;D) old'!$B$103,Model!$AB$2699)</f>
        <v>-0.02068814633</v>
      </c>
      <c r="AF2779" s="373">
        <f>IPMT('Assumptions (T&amp;D) old'!$B$100,Model!AA$1,'Assumptions (T&amp;D) old'!$B$103,Model!$AB$2699)</f>
        <v>-0.01936948003</v>
      </c>
      <c r="AG2779" s="373">
        <f>IPMT('Assumptions (T&amp;D) old'!$B$100,Model!AB$1,'Assumptions (T&amp;D) old'!$B$103,Model!$AB$2699)</f>
        <v>-0.01798817709</v>
      </c>
      <c r="AH2779" s="373">
        <f>IPMT('Assumptions (T&amp;D) old'!$B$100,Model!AC$1,'Assumptions (T&amp;D) old'!$B$103,Model!$AB$2699)</f>
        <v>-0.01654126225</v>
      </c>
      <c r="AI2779" s="373">
        <f>IPMT('Assumptions (T&amp;D) old'!$B$100,Model!AD$1,'Assumptions (T&amp;D) old'!$B$103,Model!$AB$2699)</f>
        <v>-0.01502561896</v>
      </c>
      <c r="AJ2779" s="373">
        <f>IPMT('Assumptions (T&amp;D) old'!$B$100,Model!AE$1,'Assumptions (T&amp;D) old'!$B$103,Model!$AB$2699)</f>
        <v>-0.01343798261</v>
      </c>
      <c r="AK2779" s="373">
        <f>IPMT('Assumptions (T&amp;D) old'!$B$100,Model!AF$1,'Assumptions (T&amp;D) old'!$B$103,Model!$AB$2699)</f>
        <v>-0.01177493354</v>
      </c>
      <c r="AL2779" s="373">
        <f>IPMT('Assumptions (T&amp;D) old'!$B$100,Model!AG$1,'Assumptions (T&amp;D) old'!$B$103,Model!$AB$2699)</f>
        <v>-0.01003288964</v>
      </c>
      <c r="AM2779" s="373">
        <f>IPMT('Assumptions (T&amp;D) old'!$B$100,Model!AH$1,'Assumptions (T&amp;D) old'!$B$103,Model!$AB$2699)</f>
        <v>-0.008208098646</v>
      </c>
      <c r="AN2779" s="373">
        <f>IPMT('Assumptions (T&amp;D) old'!$B$100,Model!AI$1,'Assumptions (T&amp;D) old'!$B$103,Model!$AB$2699)</f>
        <v>-0.006296630084</v>
      </c>
      <c r="AO2779" s="373">
        <f>IPMT('Assumptions (T&amp;D) old'!$B$100,Model!AJ$1,'Assumptions (T&amp;D) old'!$B$103,Model!$AB$2699)</f>
        <v>-0.004294366766</v>
      </c>
      <c r="AP2779" s="373">
        <f>IPMT('Assumptions (T&amp;D) old'!$B$100,Model!AK$1,'Assumptions (T&amp;D) old'!$B$103,Model!$AB$2699)</f>
        <v>-0.00219699594</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-0.02499717305</v>
      </c>
      <c r="AD2780" s="373">
        <f>IPMT('Assumptions (T&amp;D) old'!$B$100,Model!X$1,'Assumptions (T&amp;D) old'!$B$103,Model!$AC$2699)</f>
        <v>-0.02381677818</v>
      </c>
      <c r="AE2780" s="373">
        <f>IPMT('Assumptions (T&amp;D) old'!$B$100,Model!Y$1,'Assumptions (T&amp;D) old'!$B$103,Model!$AC$2699)</f>
        <v>-0.02258031456</v>
      </c>
      <c r="AF2780" s="373">
        <f>IPMT('Assumptions (T&amp;D) old'!$B$100,Model!Z$1,'Assumptions (T&amp;D) old'!$B$103,Model!$AC$2699)</f>
        <v>-0.02128511891</v>
      </c>
      <c r="AG2780" s="373">
        <f>IPMT('Assumptions (T&amp;D) old'!$B$100,Model!AA$1,'Assumptions (T&amp;D) old'!$B$103,Model!$AC$2699)</f>
        <v>-0.01992840147</v>
      </c>
      <c r="AH2780" s="373">
        <f>IPMT('Assumptions (T&amp;D) old'!$B$100,Model!AB$1,'Assumptions (T&amp;D) old'!$B$103,Model!$AC$2699)</f>
        <v>-0.01850723995</v>
      </c>
      <c r="AI2780" s="373">
        <f>IPMT('Assumptions (T&amp;D) old'!$B$100,Model!AC$1,'Assumptions (T&amp;D) old'!$B$103,Model!$AC$2699)</f>
        <v>-0.01701857326</v>
      </c>
      <c r="AJ2780" s="373">
        <f>IPMT('Assumptions (T&amp;D) old'!$B$100,Model!AD$1,'Assumptions (T&amp;D) old'!$B$103,Model!$AC$2699)</f>
        <v>-0.0154591949</v>
      </c>
      <c r="AK2780" s="373">
        <f>IPMT('Assumptions (T&amp;D) old'!$B$100,Model!AE$1,'Assumptions (T&amp;D) old'!$B$103,Model!$AC$2699)</f>
        <v>-0.01382574607</v>
      </c>
      <c r="AL2780" s="373">
        <f>IPMT('Assumptions (T&amp;D) old'!$B$100,Model!AF$1,'Assumptions (T&amp;D) old'!$B$103,Model!$AC$2699)</f>
        <v>-0.01211470842</v>
      </c>
      <c r="AM2780" s="373">
        <f>IPMT('Assumptions (T&amp;D) old'!$B$100,Model!AG$1,'Assumptions (T&amp;D) old'!$B$103,Model!$AC$2699)</f>
        <v>-0.01032239648</v>
      </c>
      <c r="AN2780" s="373">
        <f>IPMT('Assumptions (T&amp;D) old'!$B$100,Model!AH$1,'Assumptions (T&amp;D) old'!$B$103,Model!$AC$2699)</f>
        <v>-0.008444949728</v>
      </c>
      <c r="AO2780" s="373">
        <f>IPMT('Assumptions (T&amp;D) old'!$B$100,Model!AI$1,'Assumptions (T&amp;D) old'!$B$103,Model!$AC$2699)</f>
        <v>-0.006478324251</v>
      </c>
      <c r="AP2780" s="373">
        <f>IPMT('Assumptions (T&amp;D) old'!$B$100,Model!AJ$1,'Assumptions (T&amp;D) old'!$B$103,Model!$AC$2699)</f>
        <v>-0.004418284065</v>
      </c>
      <c r="AQ2780" s="373">
        <f>IPMT('Assumptions (T&amp;D) old'!$B$100,Model!AK$1,'Assumptions (T&amp;D) old'!$B$103,Model!$AC$2699)</f>
        <v>-0.00226039197</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-0.02571647054</v>
      </c>
      <c r="AE2781" s="373">
        <f>IPMT('Assumptions (T&amp;D) old'!$B$100,Model!X$1,'Assumptions (T&amp;D) old'!$B$103,Model!$AD$2699)</f>
        <v>-0.02450210963</v>
      </c>
      <c r="AF2781" s="373">
        <f>IPMT('Assumptions (T&amp;D) old'!$B$100,Model!Y$1,'Assumptions (T&amp;D) old'!$B$103,Model!$AD$2699)</f>
        <v>-0.02323006657</v>
      </c>
      <c r="AG2781" s="373">
        <f>IPMT('Assumptions (T&amp;D) old'!$B$100,Model!Z$1,'Assumptions (T&amp;D) old'!$B$103,Model!$AD$2699)</f>
        <v>-0.02189760147</v>
      </c>
      <c r="AH2781" s="373">
        <f>IPMT('Assumptions (T&amp;D) old'!$B$100,Model!AA$1,'Assumptions (T&amp;D) old'!$B$103,Model!$AD$2699)</f>
        <v>-0.02050184428</v>
      </c>
      <c r="AI2781" s="373">
        <f>IPMT('Assumptions (T&amp;D) old'!$B$100,Model!AB$1,'Assumptions (T&amp;D) old'!$B$103,Model!$AD$2699)</f>
        <v>-0.01903978862</v>
      </c>
      <c r="AJ2781" s="373">
        <f>IPMT('Assumptions (T&amp;D) old'!$B$100,Model!AC$1,'Assumptions (T&amp;D) old'!$B$103,Model!$AD$2699)</f>
        <v>-0.01750828532</v>
      </c>
      <c r="AK2781" s="373">
        <f>IPMT('Assumptions (T&amp;D) old'!$B$100,Model!AD$1,'Assumptions (T&amp;D) old'!$B$103,Model!$AD$2699)</f>
        <v>-0.01590403561</v>
      </c>
      <c r="AL2781" s="373">
        <f>IPMT('Assumptions (T&amp;D) old'!$B$100,Model!AE$1,'Assumptions (T&amp;D) old'!$B$103,Model!$AD$2699)</f>
        <v>-0.01422358404</v>
      </c>
      <c r="AM2781" s="373">
        <f>IPMT('Assumptions (T&amp;D) old'!$B$100,Model!AF$1,'Assumptions (T&amp;D) old'!$B$103,Model!$AD$2699)</f>
        <v>-0.01246331102</v>
      </c>
      <c r="AN2781" s="373">
        <f>IPMT('Assumptions (T&amp;D) old'!$B$100,Model!AG$1,'Assumptions (T&amp;D) old'!$B$103,Model!$AD$2699)</f>
        <v>-0.01061942503</v>
      </c>
      <c r="AO2781" s="373">
        <f>IPMT('Assumptions (T&amp;D) old'!$B$100,Model!AH$1,'Assumptions (T&amp;D) old'!$B$103,Model!$AD$2699)</f>
        <v>-0.008687954452</v>
      </c>
      <c r="AP2781" s="373">
        <f>IPMT('Assumptions (T&amp;D) old'!$B$100,Model!AI$1,'Assumptions (T&amp;D) old'!$B$103,Model!$AD$2699)</f>
        <v>-0.006664739026</v>
      </c>
      <c r="AQ2781" s="373">
        <f>IPMT('Assumptions (T&amp;D) old'!$B$100,Model!AJ$1,'Assumptions (T&amp;D) old'!$B$103,Model!$AD$2699)</f>
        <v>-0.004545420867</v>
      </c>
      <c r="AR2781" s="373">
        <f>IPMT('Assumptions (T&amp;D) old'!$B$100,Model!AK$1,'Assumptions (T&amp;D) old'!$B$103,Model!$AD$2699)</f>
        <v>-0.002325435096</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-0.02645442891</v>
      </c>
      <c r="AF2782" s="373">
        <f>IPMT('Assumptions (T&amp;D) old'!$B$100,Model!X$1,'Assumptions (T&amp;D) old'!$B$103,Model!$AE$2699)</f>
        <v>-0.02520522076</v>
      </c>
      <c r="AG2782" s="373">
        <f>IPMT('Assumptions (T&amp;D) old'!$B$100,Model!Y$1,'Assumptions (T&amp;D) old'!$B$103,Model!$AE$2699)</f>
        <v>-0.02389667523</v>
      </c>
      <c r="AH2782" s="373">
        <f>IPMT('Assumptions (T&amp;D) old'!$B$100,Model!Z$1,'Assumptions (T&amp;D) old'!$B$103,Model!$AE$2699)</f>
        <v>-0.02252597379</v>
      </c>
      <c r="AI2782" s="373">
        <f>IPMT('Assumptions (T&amp;D) old'!$B$100,Model!AA$1,'Assumptions (T&amp;D) old'!$B$103,Model!$AE$2699)</f>
        <v>-0.02109016403</v>
      </c>
      <c r="AJ2782" s="373">
        <f>IPMT('Assumptions (T&amp;D) old'!$B$100,Model!AB$1,'Assumptions (T&amp;D) old'!$B$103,Model!$AE$2699)</f>
        <v>-0.0195861533</v>
      </c>
      <c r="AK2782" s="373">
        <f>IPMT('Assumptions (T&amp;D) old'!$B$100,Model!AC$1,'Assumptions (T&amp;D) old'!$B$103,Model!$AE$2699)</f>
        <v>-0.01801070207</v>
      </c>
      <c r="AL2782" s="373">
        <f>IPMT('Assumptions (T&amp;D) old'!$B$100,Model!AD$1,'Assumptions (T&amp;D) old'!$B$103,Model!$AE$2699)</f>
        <v>-0.0163604169</v>
      </c>
      <c r="AM2782" s="373">
        <f>IPMT('Assumptions (T&amp;D) old'!$B$100,Model!AE$1,'Assumptions (T&amp;D) old'!$B$103,Model!$AE$2699)</f>
        <v>-0.01463174319</v>
      </c>
      <c r="AN2782" s="373">
        <f>IPMT('Assumptions (T&amp;D) old'!$B$100,Model!AF$1,'Assumptions (T&amp;D) old'!$B$103,Model!$AE$2699)</f>
        <v>-0.01282095747</v>
      </c>
      <c r="AO2782" s="373">
        <f>IPMT('Assumptions (T&amp;D) old'!$B$100,Model!AG$1,'Assumptions (T&amp;D) old'!$B$103,Model!$AE$2699)</f>
        <v>-0.01092415944</v>
      </c>
      <c r="AP2782" s="373">
        <f>IPMT('Assumptions (T&amp;D) old'!$B$100,Model!AH$1,'Assumptions (T&amp;D) old'!$B$103,Model!$AE$2699)</f>
        <v>-0.008937263495</v>
      </c>
      <c r="AQ2782" s="373">
        <f>IPMT('Assumptions (T&amp;D) old'!$B$100,Model!AI$1,'Assumptions (T&amp;D) old'!$B$103,Model!$AE$2699)</f>
        <v>-0.006855989995</v>
      </c>
      <c r="AR2782" s="373">
        <f>IPMT('Assumptions (T&amp;D) old'!$B$100,Model!AJ$1,'Assumptions (T&amp;D) old'!$B$103,Model!$AE$2699)</f>
        <v>-0.004675856004</v>
      </c>
      <c r="AS2782" s="373">
        <f>IPMT('Assumptions (T&amp;D) old'!$B$100,Model!AK$1,'Assumptions (T&amp;D) old'!$B$103,Model!$AE$2699)</f>
        <v>-0.002392165648</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-0.02721150466</v>
      </c>
      <c r="AG2783" s="373">
        <f>IPMT('Assumptions (T&amp;D) old'!$B$100,Model!X$1,'Assumptions (T&amp;D) old'!$B$103,Model!$AF$2699)</f>
        <v>-0.02592654654</v>
      </c>
      <c r="AH2783" s="373">
        <f>IPMT('Assumptions (T&amp;D) old'!$B$100,Model!Y$1,'Assumptions (T&amp;D) old'!$B$103,Model!$AF$2699)</f>
        <v>-0.02458055291</v>
      </c>
      <c r="AI2783" s="373">
        <f>IPMT('Assumptions (T&amp;D) old'!$B$100,Model!Z$1,'Assumptions (T&amp;D) old'!$B$103,Model!$AF$2699)</f>
        <v>-0.02317062459</v>
      </c>
      <c r="AJ2783" s="373">
        <f>IPMT('Assumptions (T&amp;D) old'!$B$100,Model!AA$1,'Assumptions (T&amp;D) old'!$B$103,Model!$AF$2699)</f>
        <v>-0.02169372466</v>
      </c>
      <c r="AK2783" s="373">
        <f>IPMT('Assumptions (T&amp;D) old'!$B$100,Model!AB$1,'Assumptions (T&amp;D) old'!$B$103,Model!$AF$2699)</f>
        <v>-0.02014667199</v>
      </c>
      <c r="AL2783" s="373">
        <f>IPMT('Assumptions (T&amp;D) old'!$B$100,Model!AC$1,'Assumptions (T&amp;D) old'!$B$103,Model!$AF$2699)</f>
        <v>-0.01852613432</v>
      </c>
      <c r="AM2783" s="373">
        <f>IPMT('Assumptions (T&amp;D) old'!$B$100,Model!AD$1,'Assumptions (T&amp;D) old'!$B$103,Model!$AF$2699)</f>
        <v>-0.01682862111</v>
      </c>
      <c r="AN2783" s="373">
        <f>IPMT('Assumptions (T&amp;D) old'!$B$100,Model!AE$1,'Assumptions (T&amp;D) old'!$B$103,Model!$AF$2699)</f>
        <v>-0.01505047602</v>
      </c>
      <c r="AO2783" s="373">
        <f>IPMT('Assumptions (T&amp;D) old'!$B$100,Model!AF$1,'Assumptions (T&amp;D) old'!$B$103,Model!$AF$2699)</f>
        <v>-0.01318786905</v>
      </c>
      <c r="AP2783" s="373">
        <f>IPMT('Assumptions (T&amp;D) old'!$B$100,Model!AG$1,'Assumptions (T&amp;D) old'!$B$103,Model!$AF$2699)</f>
        <v>-0.01123678823</v>
      </c>
      <c r="AQ2783" s="373">
        <f>IPMT('Assumptions (T&amp;D) old'!$B$100,Model!AH$1,'Assumptions (T&amp;D) old'!$B$103,Model!$AF$2699)</f>
        <v>-0.009193031085</v>
      </c>
      <c r="AR2783" s="373">
        <f>IPMT('Assumptions (T&amp;D) old'!$B$100,Model!AI$1,'Assumptions (T&amp;D) old'!$B$103,Model!$AF$2699)</f>
        <v>-0.007052195471</v>
      </c>
      <c r="AS2783" s="373">
        <f>IPMT('Assumptions (T&amp;D) old'!$B$100,Model!AJ$1,'Assumptions (T&amp;D) old'!$B$103,Model!$AF$2699)</f>
        <v>-0.004809670165</v>
      </c>
      <c r="AT2783" s="373">
        <f>IPMT('Assumptions (T&amp;D) old'!$B$100,Model!AK$1,'Assumptions (T&amp;D) old'!$B$103,Model!$AF$2699)</f>
        <v>-0.002460624908</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-0.02798816508</v>
      </c>
      <c r="AH2784" s="373">
        <f>IPMT('Assumptions (T&amp;D) old'!$B$100,Model!X$1,'Assumptions (T&amp;D) old'!$B$103,Model!$AG$2699)</f>
        <v>-0.02666653217</v>
      </c>
      <c r="AI2784" s="373">
        <f>IPMT('Assumptions (T&amp;D) old'!$B$100,Model!Y$1,'Assumptions (T&amp;D) old'!$B$103,Model!$AG$2699)</f>
        <v>-0.0252821217</v>
      </c>
      <c r="AJ2784" s="373">
        <f>IPMT('Assumptions (T&amp;D) old'!$B$100,Model!Z$1,'Assumptions (T&amp;D) old'!$B$103,Model!$AG$2699)</f>
        <v>-0.02383195174</v>
      </c>
      <c r="AK2784" s="373">
        <f>IPMT('Assumptions (T&amp;D) old'!$B$100,Model!AA$1,'Assumptions (T&amp;D) old'!$B$103,Model!$AG$2699)</f>
        <v>-0.0223128987</v>
      </c>
      <c r="AL2784" s="373">
        <f>IPMT('Assumptions (T&amp;D) old'!$B$100,Model!AB$1,'Assumptions (T&amp;D) old'!$B$103,Model!$AG$2699)</f>
        <v>-0.02072169064</v>
      </c>
      <c r="AM2784" s="373">
        <f>IPMT('Assumptions (T&amp;D) old'!$B$100,Model!AC$1,'Assumptions (T&amp;D) old'!$B$103,Model!$AG$2699)</f>
        <v>-0.0190549002</v>
      </c>
      <c r="AN2784" s="373">
        <f>IPMT('Assumptions (T&amp;D) old'!$B$100,Model!AD$1,'Assumptions (T&amp;D) old'!$B$103,Model!$AG$2699)</f>
        <v>-0.01730893722</v>
      </c>
      <c r="AO2784" s="373">
        <f>IPMT('Assumptions (T&amp;D) old'!$B$100,Model!AE$1,'Assumptions (T&amp;D) old'!$B$103,Model!$AG$2699)</f>
        <v>-0.01548004099</v>
      </c>
      <c r="AP2784" s="373">
        <f>IPMT('Assumptions (T&amp;D) old'!$B$100,Model!AF$1,'Assumptions (T&amp;D) old'!$B$103,Model!$AG$2699)</f>
        <v>-0.01356427219</v>
      </c>
      <c r="AQ2784" s="373">
        <f>IPMT('Assumptions (T&amp;D) old'!$B$100,Model!AG$1,'Assumptions (T&amp;D) old'!$B$103,Model!$AG$2699)</f>
        <v>-0.01155750437</v>
      </c>
      <c r="AR2784" s="373">
        <f>IPMT('Assumptions (T&amp;D) old'!$B$100,Model!AH$1,'Assumptions (T&amp;D) old'!$B$103,Model!$AG$2699)</f>
        <v>-0.009455415082</v>
      </c>
      <c r="AS2784" s="373">
        <f>IPMT('Assumptions (T&amp;D) old'!$B$100,Model!AI$1,'Assumptions (T&amp;D) old'!$B$103,Model!$AG$2699)</f>
        <v>-0.007253476552</v>
      </c>
      <c r="AT2784" s="373">
        <f>IPMT('Assumptions (T&amp;D) old'!$B$100,Model!AJ$1,'Assumptions (T&amp;D) old'!$B$103,Model!$AG$2699)</f>
        <v>-0.004946945942</v>
      </c>
      <c r="AU2784" s="373">
        <f>IPMT('Assumptions (T&amp;D) old'!$B$100,Model!AK$1,'Assumptions (T&amp;D) old'!$B$103,Model!$AG$2699)</f>
        <v>-0.002530855128</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-0.02878488842</v>
      </c>
      <c r="AI2785" s="373">
        <f>IPMT('Assumptions (T&amp;D) old'!$B$100,Model!X$1,'Assumptions (T&amp;D) old'!$B$103,Model!$AH$2699)</f>
        <v>-0.02742563334</v>
      </c>
      <c r="AJ2785" s="373">
        <f>IPMT('Assumptions (T&amp;D) old'!$B$100,Model!Y$1,'Assumptions (T&amp;D) old'!$B$103,Model!$AH$2699)</f>
        <v>-0.02600181363</v>
      </c>
      <c r="AK2785" s="373">
        <f>IPMT('Assumptions (T&amp;D) old'!$B$100,Model!Z$1,'Assumptions (T&amp;D) old'!$B$103,Model!$AH$2699)</f>
        <v>-0.0245103625</v>
      </c>
      <c r="AL2785" s="373">
        <f>IPMT('Assumptions (T&amp;D) old'!$B$100,Model!AA$1,'Assumptions (T&amp;D) old'!$B$103,Model!$AH$2699)</f>
        <v>-0.02294806743</v>
      </c>
      <c r="AM2785" s="373">
        <f>IPMT('Assumptions (T&amp;D) old'!$B$100,Model!AB$1,'Assumptions (T&amp;D) old'!$B$103,Model!$AH$2699)</f>
        <v>-0.02131156335</v>
      </c>
      <c r="AN2785" s="373">
        <f>IPMT('Assumptions (T&amp;D) old'!$B$100,Model!AC$1,'Assumptions (T&amp;D) old'!$B$103,Model!$AH$2699)</f>
        <v>-0.01959732532</v>
      </c>
      <c r="AO2785" s="373">
        <f>IPMT('Assumptions (T&amp;D) old'!$B$100,Model!AD$1,'Assumptions (T&amp;D) old'!$B$103,Model!$AH$2699)</f>
        <v>-0.01780166099</v>
      </c>
      <c r="AP2785" s="373">
        <f>IPMT('Assumptions (T&amp;D) old'!$B$100,Model!AE$1,'Assumptions (T&amp;D) old'!$B$103,Model!$AH$2699)</f>
        <v>-0.0159207026</v>
      </c>
      <c r="AQ2785" s="373">
        <f>IPMT('Assumptions (T&amp;D) old'!$B$100,Model!AF$1,'Assumptions (T&amp;D) old'!$B$103,Model!$AH$2699)</f>
        <v>-0.01395039869</v>
      </c>
      <c r="AR2785" s="373">
        <f>IPMT('Assumptions (T&amp;D) old'!$B$100,Model!AG$1,'Assumptions (T&amp;D) old'!$B$103,Model!$AH$2699)</f>
        <v>-0.01188650534</v>
      </c>
      <c r="AS2785" s="373">
        <f>IPMT('Assumptions (T&amp;D) old'!$B$100,Model!AH$1,'Assumptions (T&amp;D) old'!$B$103,Model!$AH$2699)</f>
        <v>-0.009724577061</v>
      </c>
      <c r="AT2785" s="373">
        <f>IPMT('Assumptions (T&amp;D) old'!$B$100,Model!AI$1,'Assumptions (T&amp;D) old'!$B$103,Model!$AH$2699)</f>
        <v>-0.007459957186</v>
      </c>
      <c r="AU2785" s="373">
        <f>IPMT('Assumptions (T&amp;D) old'!$B$100,Model!AJ$1,'Assumptions (T&amp;D) old'!$B$103,Model!$AH$2699)</f>
        <v>-0.005087767868</v>
      </c>
      <c r="AV2785" s="373">
        <f>IPMT('Assumptions (T&amp;D) old'!$B$100,Model!AK$1,'Assumptions (T&amp;D) old'!$B$103,Model!$AH$2699)</f>
        <v>-0.002602899556</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-0.02960216421</v>
      </c>
      <c r="AJ2786" s="373">
        <f>IPMT('Assumptions (T&amp;D) old'!$B$100,Model!X$1,'Assumptions (T&amp;D) old'!$B$103,Model!$AI$2699)</f>
        <v>-0.02820431644</v>
      </c>
      <c r="AK2786" s="373">
        <f>IPMT('Assumptions (T&amp;D) old'!$B$100,Model!Y$1,'Assumptions (T&amp;D) old'!$B$103,Model!$AI$2699)</f>
        <v>-0.02674007089</v>
      </c>
      <c r="AL2786" s="373">
        <f>IPMT('Assumptions (T&amp;D) old'!$B$100,Model!Z$1,'Assumptions (T&amp;D) old'!$B$103,Model!$AI$2699)</f>
        <v>-0.02520627368</v>
      </c>
      <c r="AM2786" s="373">
        <f>IPMT('Assumptions (T&amp;D) old'!$B$100,Model!AA$1,'Assumptions (T&amp;D) old'!$B$103,Model!$AI$2699)</f>
        <v>-0.02359962111</v>
      </c>
      <c r="AN2786" s="373">
        <f>IPMT('Assumptions (T&amp;D) old'!$B$100,Model!AB$1,'Assumptions (T&amp;D) old'!$B$103,Model!$AI$2699)</f>
        <v>-0.02191665254</v>
      </c>
      <c r="AO2786" s="373">
        <f>IPMT('Assumptions (T&amp;D) old'!$B$100,Model!AC$1,'Assumptions (T&amp;D) old'!$B$103,Model!$AI$2699)</f>
        <v>-0.02015374296</v>
      </c>
      <c r="AP2786" s="373">
        <f>IPMT('Assumptions (T&amp;D) old'!$B$100,Model!AD$1,'Assumptions (T&amp;D) old'!$B$103,Model!$AI$2699)</f>
        <v>-0.01830709517</v>
      </c>
      <c r="AQ2786" s="373">
        <f>IPMT('Assumptions (T&amp;D) old'!$B$100,Model!AE$1,'Assumptions (T&amp;D) old'!$B$103,Model!$AI$2699)</f>
        <v>-0.01637273162</v>
      </c>
      <c r="AR2786" s="373">
        <f>IPMT('Assumptions (T&amp;D) old'!$B$100,Model!AF$1,'Assumptions (T&amp;D) old'!$B$103,Model!$AI$2699)</f>
        <v>-0.01434648579</v>
      </c>
      <c r="AS2786" s="373">
        <f>IPMT('Assumptions (T&amp;D) old'!$B$100,Model!AG$1,'Assumptions (T&amp;D) old'!$B$103,Model!$AI$2699)</f>
        <v>-0.01222399329</v>
      </c>
      <c r="AT2786" s="373">
        <f>IPMT('Assumptions (T&amp;D) old'!$B$100,Model!AH$1,'Assumptions (T&amp;D) old'!$B$103,Model!$AI$2699)</f>
        <v>-0.0100006824</v>
      </c>
      <c r="AU2786" s="373">
        <f>IPMT('Assumptions (T&amp;D) old'!$B$100,Model!AI$1,'Assumptions (T&amp;D) old'!$B$103,Model!$AI$2699)</f>
        <v>-0.00767176424</v>
      </c>
      <c r="AV2786" s="373">
        <f>IPMT('Assumptions (T&amp;D) old'!$B$100,Model!AJ$1,'Assumptions (T&amp;D) old'!$B$103,Model!$AI$2699)</f>
        <v>-0.005232222466</v>
      </c>
      <c r="AW2786" s="373">
        <f>IPMT('Assumptions (T&amp;D) old'!$B$100,Model!AK$1,'Assumptions (T&amp;D) old'!$B$103,Model!$AI$2699)</f>
        <v>-0.002676802458</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-0.03044049348</v>
      </c>
      <c r="AK2787" s="373">
        <f>IPMT('Assumptions (T&amp;D) old'!$B$100,Model!X$1,'Assumptions (T&amp;D) old'!$B$103,Model!$AJ$2699)</f>
        <v>-0.02900305885</v>
      </c>
      <c r="AL2787" s="373">
        <f>IPMT('Assumptions (T&amp;D) old'!$B$100,Model!Y$1,'Assumptions (T&amp;D) old'!$B$103,Model!$AJ$2699)</f>
        <v>-0.02749734607</v>
      </c>
      <c r="AM2787" s="373">
        <f>IPMT('Assumptions (T&amp;D) old'!$B$100,Model!Z$1,'Assumptions (T&amp;D) old'!$B$103,Model!$AJ$2699)</f>
        <v>-0.02592011193</v>
      </c>
      <c r="AN2787" s="373">
        <f>IPMT('Assumptions (T&amp;D) old'!$B$100,Model!AA$1,'Assumptions (T&amp;D) old'!$B$103,Model!$AJ$2699)</f>
        <v>-0.02426795917</v>
      </c>
      <c r="AO2787" s="373">
        <f>IPMT('Assumptions (T&amp;D) old'!$B$100,Model!AB$1,'Assumptions (T&amp;D) old'!$B$103,Model!$AJ$2699)</f>
        <v>-0.02253732916</v>
      </c>
      <c r="AP2787" s="373">
        <f>IPMT('Assumptions (T&amp;D) old'!$B$100,Model!AC$1,'Assumptions (T&amp;D) old'!$B$103,Model!$AJ$2699)</f>
        <v>-0.02072449422</v>
      </c>
      <c r="AQ2787" s="373">
        <f>IPMT('Assumptions (T&amp;D) old'!$B$100,Model!AD$1,'Assumptions (T&amp;D) old'!$B$103,Model!$AJ$2699)</f>
        <v>-0.01882554962</v>
      </c>
      <c r="AR2787" s="373">
        <f>IPMT('Assumptions (T&amp;D) old'!$B$100,Model!AE$1,'Assumptions (T&amp;D) old'!$B$103,Model!$AJ$2699)</f>
        <v>-0.01683640515</v>
      </c>
      <c r="AS2787" s="373">
        <f>IPMT('Assumptions (T&amp;D) old'!$B$100,Model!AF$1,'Assumptions (T&amp;D) old'!$B$103,Model!$AJ$2699)</f>
        <v>-0.01475277632</v>
      </c>
      <c r="AT2787" s="373">
        <f>IPMT('Assumptions (T&amp;D) old'!$B$100,Model!AG$1,'Assumptions (T&amp;D) old'!$B$103,Model!$AJ$2699)</f>
        <v>-0.01257017512</v>
      </c>
      <c r="AU2787" s="373">
        <f>IPMT('Assumptions (T&amp;D) old'!$B$100,Model!AH$1,'Assumptions (T&amp;D) old'!$B$103,Model!$AJ$2699)</f>
        <v>-0.01028390037</v>
      </c>
      <c r="AV2787" s="373">
        <f>IPMT('Assumptions (T&amp;D) old'!$B$100,Model!AI$1,'Assumptions (T&amp;D) old'!$B$103,Model!$AJ$2699)</f>
        <v>-0.007889027561</v>
      </c>
      <c r="AW2787" s="373">
        <f>IPMT('Assumptions (T&amp;D) old'!$B$100,Model!AJ$1,'Assumptions (T&amp;D) old'!$B$103,Model!$AJ$2699)</f>
        <v>-0.005380398296</v>
      </c>
      <c r="AX2787" s="373">
        <f>IPMT('Assumptions (T&amp;D) old'!$B$100,Model!AK$1,'Assumptions (T&amp;D) old'!$B$103,Model!$AJ$2699)</f>
        <v>-0.00275260914</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-0.03130038903</v>
      </c>
      <c r="AL2788" s="373">
        <f>IPMT('Assumptions (T&amp;D) old'!$B$100,Model!X$1,'Assumptions (T&amp;D) old'!$B$103,Model!$AK$2699)</f>
        <v>-0.02982234916</v>
      </c>
      <c r="AM2788" s="373">
        <f>IPMT('Assumptions (T&amp;D) old'!$B$100,Model!Y$1,'Assumptions (T&amp;D) old'!$B$103,Model!$AK$2699)</f>
        <v>-0.02827410238</v>
      </c>
      <c r="AN2788" s="373">
        <f>IPMT('Assumptions (T&amp;D) old'!$B$100,Model!Z$1,'Assumptions (T&amp;D) old'!$B$103,Model!$AK$2699)</f>
        <v>-0.02665231389</v>
      </c>
      <c r="AO2788" s="373">
        <f>IPMT('Assumptions (T&amp;D) old'!$B$100,Model!AA$1,'Assumptions (T&amp;D) old'!$B$103,Model!$AK$2699)</f>
        <v>-0.02495349044</v>
      </c>
      <c r="AP2788" s="373">
        <f>IPMT('Assumptions (T&amp;D) old'!$B$100,Model!AB$1,'Assumptions (T&amp;D) old'!$B$103,Model!$AK$2699)</f>
        <v>-0.02317397288</v>
      </c>
      <c r="AQ2788" s="373">
        <f>IPMT('Assumptions (T&amp;D) old'!$B$100,Model!AC$1,'Assumptions (T&amp;D) old'!$B$103,Model!$AK$2699)</f>
        <v>-0.02130992824</v>
      </c>
      <c r="AR2788" s="373">
        <f>IPMT('Assumptions (T&amp;D) old'!$B$100,Model!AD$1,'Assumptions (T&amp;D) old'!$B$103,Model!$AK$2699)</f>
        <v>-0.01935734147</v>
      </c>
      <c r="AS2788" s="373">
        <f>IPMT('Assumptions (T&amp;D) old'!$B$100,Model!AE$1,'Assumptions (T&amp;D) old'!$B$103,Model!$AK$2699)</f>
        <v>-0.01731200684</v>
      </c>
      <c r="AT2788" s="373">
        <f>IPMT('Assumptions (T&amp;D) old'!$B$100,Model!AF$1,'Assumptions (T&amp;D) old'!$B$103,Model!$AK$2699)</f>
        <v>-0.0151695188</v>
      </c>
      <c r="AU2788" s="373">
        <f>IPMT('Assumptions (T&amp;D) old'!$B$100,Model!AG$1,'Assumptions (T&amp;D) old'!$B$103,Model!$AK$2699)</f>
        <v>-0.01292526259</v>
      </c>
      <c r="AV2788" s="373">
        <f>IPMT('Assumptions (T&amp;D) old'!$B$100,Model!AH$1,'Assumptions (T&amp;D) old'!$B$103,Model!$AK$2699)</f>
        <v>-0.01057440421</v>
      </c>
      <c r="AW2788" s="373">
        <f>IPMT('Assumptions (T&amp;D) old'!$B$100,Model!AI$1,'Assumptions (T&amp;D) old'!$B$103,Model!$AK$2699)</f>
        <v>-0.008111880049</v>
      </c>
      <c r="AX2788" s="373">
        <f>IPMT('Assumptions (T&amp;D) old'!$B$100,Model!AJ$1,'Assumptions (T&amp;D) old'!$B$103,Model!$AK$2699)</f>
        <v>-0.005532385995</v>
      </c>
      <c r="AY2788" s="373">
        <f>IPMT('Assumptions (T&amp;D) old'!$B$100,Model!AK$1,'Assumptions (T&amp;D) old'!$B$103,Model!$AK$2699)</f>
        <v>-0.002830365973</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-0.03218237571</v>
      </c>
      <c r="AM2789" s="373">
        <f>IPMT('Assumptions (T&amp;D) old'!$B$100,Model!X$1,'Assumptions (T&amp;D) old'!$B$103,Model!$AL$2699)</f>
        <v>-0.03066268742</v>
      </c>
      <c r="AN2789" s="373">
        <f>IPMT('Assumptions (T&amp;D) old'!$B$100,Model!Y$1,'Assumptions (T&amp;D) old'!$B$103,Model!$AL$2699)</f>
        <v>-0.02907081394</v>
      </c>
      <c r="AO2789" s="373">
        <f>IPMT('Assumptions (T&amp;D) old'!$B$100,Model!Z$1,'Assumptions (T&amp;D) old'!$B$103,Model!$AL$2699)</f>
        <v>-0.02740332647</v>
      </c>
      <c r="AP2789" s="373">
        <f>IPMT('Assumptions (T&amp;D) old'!$B$100,Model!AA$1,'Assumptions (T&amp;D) old'!$B$103,Model!$AL$2699)</f>
        <v>-0.02565663334</v>
      </c>
      <c r="AQ2789" s="373">
        <f>IPMT('Assumptions (T&amp;D) old'!$B$100,Model!AB$1,'Assumptions (T&amp;D) old'!$B$103,Model!$AL$2699)</f>
        <v>-0.02382697229</v>
      </c>
      <c r="AR2789" s="373">
        <f>IPMT('Assumptions (T&amp;D) old'!$B$100,Model!AC$1,'Assumptions (T&amp;D) old'!$B$103,Model!$AL$2699)</f>
        <v>-0.02191040234</v>
      </c>
      <c r="AS2789" s="373">
        <f>IPMT('Assumptions (T&amp;D) old'!$B$100,Model!AD$1,'Assumptions (T&amp;D) old'!$B$103,Model!$AL$2699)</f>
        <v>-0.01990279531</v>
      </c>
      <c r="AT2789" s="373">
        <f>IPMT('Assumptions (T&amp;D) old'!$B$100,Model!AE$1,'Assumptions (T&amp;D) old'!$B$103,Model!$AL$2699)</f>
        <v>-0.01779982695</v>
      </c>
      <c r="AU2789" s="373">
        <f>IPMT('Assumptions (T&amp;D) old'!$B$100,Model!AF$1,'Assumptions (T&amp;D) old'!$B$103,Model!$AL$2699)</f>
        <v>-0.0155969676</v>
      </c>
      <c r="AV2789" s="373">
        <f>IPMT('Assumptions (T&amp;D) old'!$B$100,Model!AG$1,'Assumptions (T&amp;D) old'!$B$103,Model!$AL$2699)</f>
        <v>-0.01328947242</v>
      </c>
      <c r="AW2789" s="373">
        <f>IPMT('Assumptions (T&amp;D) old'!$B$100,Model!AH$1,'Assumptions (T&amp;D) old'!$B$103,Model!$AL$2699)</f>
        <v>-0.01087237123</v>
      </c>
      <c r="AX2789" s="373">
        <f>IPMT('Assumptions (T&amp;D) old'!$B$100,Model!AI$1,'Assumptions (T&amp;D) old'!$B$103,Model!$AL$2699)</f>
        <v>-0.008340457724</v>
      </c>
      <c r="AY2789" s="373">
        <f>IPMT('Assumptions (T&amp;D) old'!$B$100,Model!AJ$1,'Assumptions (T&amp;D) old'!$B$103,Model!$AL$2699)</f>
        <v>-0.005688278331</v>
      </c>
      <c r="AZ2789" s="373">
        <f>IPMT('Assumptions (T&amp;D) old'!$B$100,Model!AK$1,'Assumptions (T&amp;D) old'!$B$103,Model!$AL$2699)</f>
        <v>-0.002910120416</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-0.03308699069</v>
      </c>
      <c r="AN2790" s="373">
        <f>IPMT('Assumptions (T&amp;D) old'!$B$100,Model!X$1,'Assumptions (T&amp;D) old'!$B$103,Model!$AM$2699)</f>
        <v>-0.03152458545</v>
      </c>
      <c r="AO2790" s="373">
        <f>IPMT('Assumptions (T&amp;D) old'!$B$100,Model!Y$1,'Assumptions (T&amp;D) old'!$B$103,Model!$AM$2699)</f>
        <v>-0.02988796597</v>
      </c>
      <c r="AP2790" s="373">
        <f>IPMT('Assumptions (T&amp;D) old'!$B$100,Model!Z$1,'Assumptions (T&amp;D) old'!$B$103,Model!$AM$2699)</f>
        <v>-0.02817360706</v>
      </c>
      <c r="AQ2790" s="373">
        <f>IPMT('Assumptions (T&amp;D) old'!$B$100,Model!AA$1,'Assumptions (T&amp;D) old'!$B$103,Model!$AM$2699)</f>
        <v>-0.02637781611</v>
      </c>
      <c r="AR2790" s="373">
        <f>IPMT('Assumptions (T&amp;D) old'!$B$100,Model!AB$1,'Assumptions (T&amp;D) old'!$B$103,Model!$AM$2699)</f>
        <v>-0.02449672508</v>
      </c>
      <c r="AS2790" s="373">
        <f>IPMT('Assumptions (T&amp;D) old'!$B$100,Model!AC$1,'Assumptions (T&amp;D) old'!$B$103,Model!$AM$2699)</f>
        <v>-0.02252628223</v>
      </c>
      <c r="AT2790" s="373">
        <f>IPMT('Assumptions (T&amp;D) old'!$B$100,Model!AD$1,'Assumptions (T&amp;D) old'!$B$103,Model!$AM$2699)</f>
        <v>-0.02046224334</v>
      </c>
      <c r="AU2790" s="373">
        <f>IPMT('Assumptions (T&amp;D) old'!$B$100,Model!AE$1,'Assumptions (T&amp;D) old'!$B$103,Model!$AM$2699)</f>
        <v>-0.01830016261</v>
      </c>
      <c r="AV2790" s="373">
        <f>IPMT('Assumptions (T&amp;D) old'!$B$100,Model!AF$1,'Assumptions (T&amp;D) old'!$B$103,Model!$AM$2699)</f>
        <v>-0.01603538304</v>
      </c>
      <c r="AW2790" s="373">
        <f>IPMT('Assumptions (T&amp;D) old'!$B$100,Model!AG$1,'Assumptions (T&amp;D) old'!$B$103,Model!$AM$2699)</f>
        <v>-0.01366302644</v>
      </c>
      <c r="AX2790" s="373">
        <f>IPMT('Assumptions (T&amp;D) old'!$B$100,Model!AH$1,'Assumptions (T&amp;D) old'!$B$103,Model!$AM$2699)</f>
        <v>-0.0111779829</v>
      </c>
      <c r="AY2790" s="373">
        <f>IPMT('Assumptions (T&amp;D) old'!$B$100,Model!AI$1,'Assumptions (T&amp;D) old'!$B$103,Model!$AM$2699)</f>
        <v>-0.0085748998</v>
      </c>
      <c r="AZ2790" s="373">
        <f>IPMT('Assumptions (T&amp;D) old'!$B$100,Model!AJ$1,'Assumptions (T&amp;D) old'!$B$103,Model!$AM$2699)</f>
        <v>-0.005848170248</v>
      </c>
      <c r="BA2790" s="373">
        <f>IPMT('Assumptions (T&amp;D) old'!$B$100,Model!AK$1,'Assumptions (T&amp;D) old'!$B$103,Model!$AM$2699)</f>
        <v>-0.002991921043</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-0.03401478373</v>
      </c>
      <c r="AO2791" s="373">
        <f>IPMT('Assumptions (T&amp;D) old'!$B$100,Model!X$1,'Assumptions (T&amp;D) old'!$B$103,Model!$AN$2699)</f>
        <v>-0.03240856705</v>
      </c>
      <c r="AP2791" s="373">
        <f>IPMT('Assumptions (T&amp;D) old'!$B$100,Model!Y$1,'Assumptions (T&amp;D) old'!$B$103,Model!$AN$2699)</f>
        <v>-0.03072605509</v>
      </c>
      <c r="AQ2791" s="373">
        <f>IPMT('Assumptions (T&amp;D) old'!$B$100,Model!Z$1,'Assumptions (T&amp;D) old'!$B$103,Model!$AN$2699)</f>
        <v>-0.0289636238</v>
      </c>
      <c r="AR2791" s="373">
        <f>IPMT('Assumptions (T&amp;D) old'!$B$100,Model!AA$1,'Assumptions (T&amp;D) old'!$B$103,Model!$AN$2699)</f>
        <v>-0.02711747703</v>
      </c>
      <c r="AS2791" s="373">
        <f>IPMT('Assumptions (T&amp;D) old'!$B$100,Model!AB$1,'Assumptions (T&amp;D) old'!$B$103,Model!$AN$2699)</f>
        <v>-0.02518363829</v>
      </c>
      <c r="AT2791" s="373">
        <f>IPMT('Assumptions (T&amp;D) old'!$B$100,Model!AC$1,'Assumptions (T&amp;D) old'!$B$103,Model!$AN$2699)</f>
        <v>-0.0231579422</v>
      </c>
      <c r="AU2791" s="373">
        <f>IPMT('Assumptions (T&amp;D) old'!$B$100,Model!AD$1,'Assumptions (T&amp;D) old'!$B$103,Model!$AN$2699)</f>
        <v>-0.02103602556</v>
      </c>
      <c r="AV2791" s="373">
        <f>IPMT('Assumptions (T&amp;D) old'!$B$100,Model!AE$1,'Assumptions (T&amp;D) old'!$B$103,Model!$AN$2699)</f>
        <v>-0.01881331787</v>
      </c>
      <c r="AW2791" s="373">
        <f>IPMT('Assumptions (T&amp;D) old'!$B$100,Model!AF$1,'Assumptions (T&amp;D) old'!$B$103,Model!$AN$2699)</f>
        <v>-0.01648503157</v>
      </c>
      <c r="AX2791" s="373">
        <f>IPMT('Assumptions (T&amp;D) old'!$B$100,Model!AG$1,'Assumptions (T&amp;D) old'!$B$103,Model!$AN$2699)</f>
        <v>-0.01404615167</v>
      </c>
      <c r="AY2791" s="373">
        <f>IPMT('Assumptions (T&amp;D) old'!$B$100,Model!AH$1,'Assumptions (T&amp;D) old'!$B$103,Model!$AN$2699)</f>
        <v>-0.01149142497</v>
      </c>
      <c r="AZ2791" s="373">
        <f>IPMT('Assumptions (T&amp;D) old'!$B$100,Model!AI$1,'Assumptions (T&amp;D) old'!$B$103,Model!$AN$2699)</f>
        <v>-0.008815348755</v>
      </c>
      <c r="BA2791" s="373">
        <f>IPMT('Assumptions (T&amp;D) old'!$B$100,Model!AJ$1,'Assumptions (T&amp;D) old'!$B$103,Model!$AN$2699)</f>
        <v>-0.006012158919</v>
      </c>
      <c r="BB2791" s="373">
        <f>IPMT('Assumptions (T&amp;D) old'!$B$100,Model!AK$1,'Assumptions (T&amp;D) old'!$B$103,Model!$AN$2699)</f>
        <v>-0.003075817567</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-0.03496631748</v>
      </c>
      <c r="AP2792" s="373">
        <f>IPMT('Assumptions (T&amp;D) old'!$B$100,Model!X$1,'Assumptions (T&amp;D) old'!$B$103,Model!$AO$2699)</f>
        <v>-0.0333151683</v>
      </c>
      <c r="AQ2792" s="373">
        <f>IPMT('Assumptions (T&amp;D) old'!$B$100,Model!Y$1,'Assumptions (T&amp;D) old'!$B$103,Model!$AO$2699)</f>
        <v>-0.03158558954</v>
      </c>
      <c r="AR2792" s="373">
        <f>IPMT('Assumptions (T&amp;D) old'!$B$100,Model!Z$1,'Assumptions (T&amp;D) old'!$B$103,Model!$AO$2699)</f>
        <v>-0.02977385578</v>
      </c>
      <c r="AS2792" s="373">
        <f>IPMT('Assumptions (T&amp;D) old'!$B$100,Model!AA$1,'Assumptions (T&amp;D) old'!$B$103,Model!$AO$2699)</f>
        <v>-0.02787606468</v>
      </c>
      <c r="AT2792" s="373">
        <f>IPMT('Assumptions (T&amp;D) old'!$B$100,Model!AB$1,'Assumptions (T&amp;D) old'!$B$103,Model!$AO$2699)</f>
        <v>-0.02588812849</v>
      </c>
      <c r="AU2792" s="373">
        <f>IPMT('Assumptions (T&amp;D) old'!$B$100,Model!AC$1,'Assumptions (T&amp;D) old'!$B$103,Model!$AO$2699)</f>
        <v>-0.02380576534</v>
      </c>
      <c r="AV2792" s="373">
        <f>IPMT('Assumptions (T&amp;D) old'!$B$100,Model!AD$1,'Assumptions (T&amp;D) old'!$B$103,Model!$AO$2699)</f>
        <v>-0.02162448993</v>
      </c>
      <c r="AW2792" s="373">
        <f>IPMT('Assumptions (T&amp;D) old'!$B$100,Model!AE$1,'Assumptions (T&amp;D) old'!$B$103,Model!$AO$2699)</f>
        <v>-0.01933960394</v>
      </c>
      <c r="AX2792" s="373">
        <f>IPMT('Assumptions (T&amp;D) old'!$B$100,Model!AF$1,'Assumptions (T&amp;D) old'!$B$103,Model!$AO$2699)</f>
        <v>-0.01694618587</v>
      </c>
      <c r="AY2792" s="373">
        <f>IPMT('Assumptions (T&amp;D) old'!$B$100,Model!AG$1,'Assumptions (T&amp;D) old'!$B$103,Model!$AO$2699)</f>
        <v>-0.01443908045</v>
      </c>
      <c r="AZ2792" s="373">
        <f>IPMT('Assumptions (T&amp;D) old'!$B$100,Model!AH$1,'Assumptions (T&amp;D) old'!$B$103,Model!$AO$2699)</f>
        <v>-0.01181288751</v>
      </c>
      <c r="BA2792" s="373">
        <f>IPMT('Assumptions (T&amp;D) old'!$B$100,Model!AI$1,'Assumptions (T&amp;D) old'!$B$103,Model!$AO$2699)</f>
        <v>-0.009061950408</v>
      </c>
      <c r="BB2792" s="373">
        <f>IPMT('Assumptions (T&amp;D) old'!$B$100,Model!AJ$1,'Assumptions (T&amp;D) old'!$B$103,Model!$AO$2699)</f>
        <v>-0.006180343794</v>
      </c>
      <c r="BC2792" s="373">
        <f>IPMT('Assumptions (T&amp;D) old'!$B$100,Model!AK$1,'Assumptions (T&amp;D) old'!$B$103,Model!$AO$2699)</f>
        <v>-0.003161860867</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-0.03594216779</v>
      </c>
      <c r="AQ2793" s="373">
        <f>IPMT('Assumptions (T&amp;D) old'!$B$100,Model!X$1,'Assumptions (T&amp;D) old'!$B$103,Model!$AP$2699)</f>
        <v>-0.03424493785</v>
      </c>
      <c r="AR2793" s="373">
        <f>IPMT('Assumptions (T&amp;D) old'!$B$100,Model!Y$1,'Assumptions (T&amp;D) old'!$B$103,Model!$AP$2699)</f>
        <v>-0.0324670895</v>
      </c>
      <c r="AS2793" s="373">
        <f>IPMT('Assumptions (T&amp;D) old'!$B$100,Model!Z$1,'Assumptions (T&amp;D) old'!$B$103,Model!$AP$2699)</f>
        <v>-0.03060479334</v>
      </c>
      <c r="AT2793" s="373">
        <f>IPMT('Assumptions (T&amp;D) old'!$B$100,Model!AA$1,'Assumptions (T&amp;D) old'!$B$103,Model!$AP$2699)</f>
        <v>-0.02865403812</v>
      </c>
      <c r="AU2793" s="373">
        <f>IPMT('Assumptions (T&amp;D) old'!$B$100,Model!AB$1,'Assumptions (T&amp;D) old'!$B$103,Model!$AP$2699)</f>
        <v>-0.02661062202</v>
      </c>
      <c r="AV2793" s="373">
        <f>IPMT('Assumptions (T&amp;D) old'!$B$100,Model!AC$1,'Assumptions (T&amp;D) old'!$B$103,Model!$AP$2699)</f>
        <v>-0.02447014366</v>
      </c>
      <c r="AW2793" s="373">
        <f>IPMT('Assumptions (T&amp;D) old'!$B$100,Model!AD$1,'Assumptions (T&amp;D) old'!$B$103,Model!$AP$2699)</f>
        <v>-0.02222799258</v>
      </c>
      <c r="AX2793" s="373">
        <f>IPMT('Assumptions (T&amp;D) old'!$B$100,Model!AE$1,'Assumptions (T&amp;D) old'!$B$103,Model!$AP$2699)</f>
        <v>-0.01987933932</v>
      </c>
      <c r="AY2793" s="373">
        <f>IPMT('Assumptions (T&amp;D) old'!$B$100,Model!AF$1,'Assumptions (T&amp;D) old'!$B$103,Model!$AP$2699)</f>
        <v>-0.01741912503</v>
      </c>
      <c r="AZ2793" s="373">
        <f>IPMT('Assumptions (T&amp;D) old'!$B$100,Model!AG$1,'Assumptions (T&amp;D) old'!$B$103,Model!$AP$2699)</f>
        <v>-0.01484205056</v>
      </c>
      <c r="BA2793" s="373">
        <f>IPMT('Assumptions (T&amp;D) old'!$B$100,Model!AH$1,'Assumptions (T&amp;D) old'!$B$103,Model!$AP$2699)</f>
        <v>-0.01214256506</v>
      </c>
      <c r="BB2793" s="373">
        <f>IPMT('Assumptions (T&amp;D) old'!$B$100,Model!AI$1,'Assumptions (T&amp;D) old'!$B$103,Model!$AP$2699)</f>
        <v>-0.009314853995</v>
      </c>
      <c r="BC2793" s="373">
        <f>IPMT('Assumptions (T&amp;D) old'!$B$100,Model!AJ$1,'Assumptions (T&amp;D) old'!$B$103,Model!$AP$2699)</f>
        <v>-0.006352826653</v>
      </c>
      <c r="BD2793" s="373">
        <f>IPMT('Assumptions (T&amp;D) old'!$B$100,Model!AK$1,'Assumptions (T&amp;D) old'!$B$103,Model!$AP$2699)</f>
        <v>-0.003250103013</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-0.03694292398</v>
      </c>
      <c r="AR2794" s="373">
        <f>IPMT('Assumptions (T&amp;D) old'!$B$100,Model!X$1,'Assumptions (T&amp;D) old'!$B$103,Model!$AQ$2699)</f>
        <v>-0.0351984372</v>
      </c>
      <c r="AS2794" s="373">
        <f>IPMT('Assumptions (T&amp;D) old'!$B$100,Model!Y$1,'Assumptions (T&amp;D) old'!$B$103,Model!$AQ$2699)</f>
        <v>-0.0333710873</v>
      </c>
      <c r="AT2794" s="373">
        <f>IPMT('Assumptions (T&amp;D) old'!$B$100,Model!Z$1,'Assumptions (T&amp;D) old'!$B$103,Model!$AQ$2699)</f>
        <v>-0.03145693828</v>
      </c>
      <c r="AU2794" s="373">
        <f>IPMT('Assumptions (T&amp;D) old'!$B$100,Model!AA$1,'Assumptions (T&amp;D) old'!$B$103,Model!$AQ$2699)</f>
        <v>-0.02945186718</v>
      </c>
      <c r="AV2794" s="373">
        <f>IPMT('Assumptions (T&amp;D) old'!$B$100,Model!AB$1,'Assumptions (T&amp;D) old'!$B$103,Model!$AQ$2699)</f>
        <v>-0.0273515552</v>
      </c>
      <c r="AW2794" s="373">
        <f>IPMT('Assumptions (T&amp;D) old'!$B$100,Model!AC$1,'Assumptions (T&amp;D) old'!$B$103,Model!$AQ$2699)</f>
        <v>-0.02515147841</v>
      </c>
      <c r="AX2794" s="373">
        <f>IPMT('Assumptions (T&amp;D) old'!$B$100,Model!AD$1,'Assumptions (T&amp;D) old'!$B$103,Model!$AQ$2699)</f>
        <v>-0.02284689796</v>
      </c>
      <c r="AY2794" s="373">
        <f>IPMT('Assumptions (T&amp;D) old'!$B$100,Model!AE$1,'Assumptions (T&amp;D) old'!$B$103,Model!$AQ$2699)</f>
        <v>-0.02043284995</v>
      </c>
      <c r="AZ2794" s="373">
        <f>IPMT('Assumptions (T&amp;D) old'!$B$100,Model!AF$1,'Assumptions (T&amp;D) old'!$B$103,Model!$AQ$2699)</f>
        <v>-0.01790413465</v>
      </c>
      <c r="BA2794" s="373">
        <f>IPMT('Assumptions (T&amp;D) old'!$B$100,Model!AG$1,'Assumptions (T&amp;D) old'!$B$103,Model!$AQ$2699)</f>
        <v>-0.01525530538</v>
      </c>
      <c r="BB2794" s="373">
        <f>IPMT('Assumptions (T&amp;D) old'!$B$100,Model!AH$1,'Assumptions (T&amp;D) old'!$B$103,Model!$AQ$2699)</f>
        <v>-0.01248065672</v>
      </c>
      <c r="BC2794" s="373">
        <f>IPMT('Assumptions (T&amp;D) old'!$B$100,Model!AI$1,'Assumptions (T&amp;D) old'!$B$103,Model!$AQ$2699)</f>
        <v>-0.009574212246</v>
      </c>
      <c r="BD2794" s="373">
        <f>IPMT('Assumptions (T&amp;D) old'!$B$100,Model!AJ$1,'Assumptions (T&amp;D) old'!$B$103,Model!$AQ$2699)</f>
        <v>-0.00652971166</v>
      </c>
      <c r="BE2794" s="373">
        <f>IPMT('Assumptions (T&amp;D) old'!$B$100,Model!AK$1,'Assumptions (T&amp;D) old'!$B$103,Model!$AQ$2699)</f>
        <v>-0.003340597296</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-0.03796918917</v>
      </c>
      <c r="AS2795" s="373">
        <f>IPMT('Assumptions (T&amp;D) old'!$B$100,Model!X$1,'Assumptions (T&amp;D) old'!$B$103,Model!$AR$2699)</f>
        <v>-0.03617624098</v>
      </c>
      <c r="AT2795" s="373">
        <f>IPMT('Assumptions (T&amp;D) old'!$B$100,Model!Y$1,'Assumptions (T&amp;D) old'!$B$103,Model!$AR$2699)</f>
        <v>-0.03429812776</v>
      </c>
      <c r="AU2795" s="373">
        <f>IPMT('Assumptions (T&amp;D) old'!$B$100,Model!Z$1,'Assumptions (T&amp;D) old'!$B$103,Model!$AR$2699)</f>
        <v>-0.03233080415</v>
      </c>
      <c r="AV2795" s="373">
        <f>IPMT('Assumptions (T&amp;D) old'!$B$100,Model!AA$1,'Assumptions (T&amp;D) old'!$B$103,Model!$AR$2699)</f>
        <v>-0.03027003268</v>
      </c>
      <c r="AW2795" s="373">
        <f>IPMT('Assumptions (T&amp;D) old'!$B$100,Model!AB$1,'Assumptions (T&amp;D) old'!$B$103,Model!$AR$2699)</f>
        <v>-0.02811137456</v>
      </c>
      <c r="AX2795" s="373">
        <f>IPMT('Assumptions (T&amp;D) old'!$B$100,Model!AC$1,'Assumptions (T&amp;D) old'!$B$103,Model!$AR$2699)</f>
        <v>-0.02585018018</v>
      </c>
      <c r="AY2795" s="373">
        <f>IPMT('Assumptions (T&amp;D) old'!$B$100,Model!AD$1,'Assumptions (T&amp;D) old'!$B$103,Model!$AR$2699)</f>
        <v>-0.02348157907</v>
      </c>
      <c r="AZ2795" s="373">
        <f>IPMT('Assumptions (T&amp;D) old'!$B$100,Model!AE$1,'Assumptions (T&amp;D) old'!$B$103,Model!$AR$2699)</f>
        <v>-0.02100046941</v>
      </c>
      <c r="BA2795" s="373">
        <f>IPMT('Assumptions (T&amp;D) old'!$B$100,Model!AF$1,'Assumptions (T&amp;D) old'!$B$103,Model!$AR$2699)</f>
        <v>-0.01840150704</v>
      </c>
      <c r="BB2795" s="373">
        <f>IPMT('Assumptions (T&amp;D) old'!$B$100,Model!AG$1,'Assumptions (T&amp;D) old'!$B$103,Model!$AR$2699)</f>
        <v>-0.01567909395</v>
      </c>
      <c r="BC2795" s="373">
        <f>IPMT('Assumptions (T&amp;D) old'!$B$100,Model!AH$1,'Assumptions (T&amp;D) old'!$B$103,Model!$AR$2699)</f>
        <v>-0.01282736624</v>
      </c>
      <c r="BD2795" s="373">
        <f>IPMT('Assumptions (T&amp;D) old'!$B$100,Model!AI$1,'Assumptions (T&amp;D) old'!$B$103,Model!$AR$2699)</f>
        <v>-0.009840181467</v>
      </c>
      <c r="BE2795" s="373">
        <f>IPMT('Assumptions (T&amp;D) old'!$B$100,Model!AJ$1,'Assumptions (T&amp;D) old'!$B$103,Model!$AR$2699)</f>
        <v>-0.006711105417</v>
      </c>
      <c r="BF2795" s="373">
        <f>IPMT('Assumptions (T&amp;D) old'!$B$100,Model!AK$1,'Assumptions (T&amp;D) old'!$B$103,Model!$AR$2699)</f>
        <v>-0.003433398253</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-0.03902158057</v>
      </c>
      <c r="AT2796" s="373">
        <f>IPMT('Assumptions (T&amp;D) old'!$B$100,Model!X$1,'Assumptions (T&amp;D) old'!$B$103,Model!$AS$2699)</f>
        <v>-0.03717893727</v>
      </c>
      <c r="AU2796" s="373">
        <f>IPMT('Assumptions (T&amp;D) old'!$B$100,Model!Y$1,'Assumptions (T&amp;D) old'!$B$103,Model!$AS$2699)</f>
        <v>-0.03524876841</v>
      </c>
      <c r="AV2796" s="373">
        <f>IPMT('Assumptions (T&amp;D) old'!$B$100,Model!Z$1,'Assumptions (T&amp;D) old'!$B$103,Model!$AS$2699)</f>
        <v>-0.03322691654</v>
      </c>
      <c r="AW2796" s="373">
        <f>IPMT('Assumptions (T&amp;D) old'!$B$100,Model!AA$1,'Assumptions (T&amp;D) old'!$B$103,Model!$AS$2699)</f>
        <v>-0.03110902669</v>
      </c>
      <c r="AX2796" s="373">
        <f>IPMT('Assumptions (T&amp;D) old'!$B$100,Model!AB$1,'Assumptions (T&amp;D) old'!$B$103,Model!$AS$2699)</f>
        <v>-0.02889053708</v>
      </c>
      <c r="AY2796" s="373">
        <f>IPMT('Assumptions (T&amp;D) old'!$B$100,Model!AC$1,'Assumptions (T&amp;D) old'!$B$103,Model!$AS$2699)</f>
        <v>-0.02656666921</v>
      </c>
      <c r="AZ2796" s="373">
        <f>IPMT('Assumptions (T&amp;D) old'!$B$100,Model!AD$1,'Assumptions (T&amp;D) old'!$B$103,Model!$AS$2699)</f>
        <v>-0.02413241762</v>
      </c>
      <c r="BA2796" s="373">
        <f>IPMT('Assumptions (T&amp;D) old'!$B$100,Model!AE$1,'Assumptions (T&amp;D) old'!$B$103,Model!$AS$2699)</f>
        <v>-0.02158253908</v>
      </c>
      <c r="BB2796" s="373">
        <f>IPMT('Assumptions (T&amp;D) old'!$B$100,Model!AF$1,'Assumptions (T&amp;D) old'!$B$103,Model!$AS$2699)</f>
        <v>-0.01891154131</v>
      </c>
      <c r="BC2796" s="373">
        <f>IPMT('Assumptions (T&amp;D) old'!$B$100,Model!AG$1,'Assumptions (T&amp;D) old'!$B$103,Model!$AS$2699)</f>
        <v>-0.01611367114</v>
      </c>
      <c r="BD2796" s="373">
        <f>IPMT('Assumptions (T&amp;D) old'!$B$100,Model!AH$1,'Assumptions (T&amp;D) old'!$B$103,Model!$AS$2699)</f>
        <v>-0.01318290215</v>
      </c>
      <c r="BE2796" s="373">
        <f>IPMT('Assumptions (T&amp;D) old'!$B$100,Model!AI$1,'Assumptions (T&amp;D) old'!$B$103,Model!$AS$2699)</f>
        <v>-0.01011292162</v>
      </c>
      <c r="BF2796" s="373">
        <f>IPMT('Assumptions (T&amp;D) old'!$B$100,Model!AJ$1,'Assumptions (T&amp;D) old'!$B$103,Model!$AS$2699)</f>
        <v>-0.006897117018</v>
      </c>
      <c r="BG2796" s="373">
        <f>IPMT('Assumptions (T&amp;D) old'!$B$100,Model!AK$1,'Assumptions (T&amp;D) old'!$B$103,Model!$AS$2699)</f>
        <v>-0.003528561698</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-0.04010072986</v>
      </c>
      <c r="AU2797" s="373">
        <f>IPMT('Assumptions (T&amp;D) old'!$B$100,Model!X$1,'Assumptions (T&amp;D) old'!$B$103,Model!$AT$2699)</f>
        <v>-0.0382071279</v>
      </c>
      <c r="AV2797" s="373">
        <f>IPMT('Assumptions (T&amp;D) old'!$B$100,Model!Y$1,'Assumptions (T&amp;D) old'!$B$103,Model!$AT$2699)</f>
        <v>-0.03622357985</v>
      </c>
      <c r="AW2797" s="373">
        <f>IPMT('Assumptions (T&amp;D) old'!$B$100,Model!Z$1,'Assumptions (T&amp;D) old'!$B$103,Model!$AT$2699)</f>
        <v>-0.03414581327</v>
      </c>
      <c r="AX2797" s="373">
        <f>IPMT('Assumptions (T&amp;D) old'!$B$100,Model!AA$1,'Assumptions (T&amp;D) old'!$B$103,Model!$AT$2699)</f>
        <v>-0.03196935278</v>
      </c>
      <c r="AY2797" s="373">
        <f>IPMT('Assumptions (T&amp;D) old'!$B$100,Model!AB$1,'Assumptions (T&amp;D) old'!$B$103,Model!$AT$2699)</f>
        <v>-0.02968951042</v>
      </c>
      <c r="AZ2797" s="373">
        <f>IPMT('Assumptions (T&amp;D) old'!$B$100,Model!AC$1,'Assumptions (T&amp;D) old'!$B$103,Model!$AT$2699)</f>
        <v>-0.02730137554</v>
      </c>
      <c r="BA2797" s="373">
        <f>IPMT('Assumptions (T&amp;D) old'!$B$100,Model!AD$1,'Assumptions (T&amp;D) old'!$B$103,Model!$AT$2699)</f>
        <v>-0.02479980425</v>
      </c>
      <c r="BB2797" s="373">
        <f>IPMT('Assumptions (T&amp;D) old'!$B$100,Model!AE$1,'Assumptions (T&amp;D) old'!$B$103,Model!$AT$2699)</f>
        <v>-0.02217940833</v>
      </c>
      <c r="BC2797" s="373">
        <f>IPMT('Assumptions (T&amp;D) old'!$B$100,Model!AF$1,'Assumptions (T&amp;D) old'!$B$103,Model!$AT$2699)</f>
        <v>-0.01943454361</v>
      </c>
      <c r="BD2797" s="373">
        <f>IPMT('Assumptions (T&amp;D) old'!$B$100,Model!AG$1,'Assumptions (T&amp;D) old'!$B$103,Model!$AT$2699)</f>
        <v>-0.01655929781</v>
      </c>
      <c r="BE2797" s="373">
        <f>IPMT('Assumptions (T&amp;D) old'!$B$100,Model!AH$1,'Assumptions (T&amp;D) old'!$B$103,Model!$AT$2699)</f>
        <v>-0.01354747783</v>
      </c>
      <c r="BF2797" s="373">
        <f>IPMT('Assumptions (T&amp;D) old'!$B$100,Model!AI$1,'Assumptions (T&amp;D) old'!$B$103,Model!$AT$2699)</f>
        <v>-0.0103925964</v>
      </c>
      <c r="BG2797" s="373">
        <f>IPMT('Assumptions (T&amp;D) old'!$B$100,Model!AJ$1,'Assumptions (T&amp;D) old'!$B$103,Model!$AT$2699)</f>
        <v>-0.00708785811</v>
      </c>
      <c r="BH2797" s="373">
        <f>IPMT('Assumptions (T&amp;D) old'!$B$100,Model!AK$1,'Assumptions (T&amp;D) old'!$B$103,Model!$AT$2699)</f>
        <v>-0.003626144747</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-0.04120728343</v>
      </c>
      <c r="AV2798" s="373">
        <f>IPMT('Assumptions (T&amp;D) old'!$B$100,Model!X$1,'Assumptions (T&amp;D) old'!$B$103,Model!$AU$2699)</f>
        <v>-0.03926142876</v>
      </c>
      <c r="AW2798" s="373">
        <f>IPMT('Assumptions (T&amp;D) old'!$B$100,Model!Y$1,'Assumptions (T&amp;D) old'!$B$103,Model!$AU$2699)</f>
        <v>-0.03722314599</v>
      </c>
      <c r="AX2798" s="373">
        <f>IPMT('Assumptions (T&amp;D) old'!$B$100,Model!Z$1,'Assumptions (T&amp;D) old'!$B$103,Model!$AU$2699)</f>
        <v>-0.0350880448</v>
      </c>
      <c r="AY2798" s="373">
        <f>IPMT('Assumptions (T&amp;D) old'!$B$100,Model!AA$1,'Assumptions (T&amp;D) old'!$B$103,Model!$AU$2699)</f>
        <v>-0.03285152629</v>
      </c>
      <c r="AZ2798" s="373">
        <f>IPMT('Assumptions (T&amp;D) old'!$B$100,Model!AB$1,'Assumptions (T&amp;D) old'!$B$103,Model!$AU$2699)</f>
        <v>-0.03050877316</v>
      </c>
      <c r="BA2798" s="373">
        <f>IPMT('Assumptions (T&amp;D) old'!$B$100,Model!AC$1,'Assumptions (T&amp;D) old'!$B$103,Model!$AU$2699)</f>
        <v>-0.02805473925</v>
      </c>
      <c r="BB2798" s="373">
        <f>IPMT('Assumptions (T&amp;D) old'!$B$100,Model!AD$1,'Assumptions (T&amp;D) old'!$B$103,Model!$AU$2699)</f>
        <v>-0.02548413873</v>
      </c>
      <c r="BC2798" s="373">
        <f>IPMT('Assumptions (T&amp;D) old'!$B$100,Model!AE$1,'Assumptions (T&amp;D) old'!$B$103,Model!$AU$2699)</f>
        <v>-0.02279143469</v>
      </c>
      <c r="BD2798" s="373">
        <f>IPMT('Assumptions (T&amp;D) old'!$B$100,Model!AF$1,'Assumptions (T&amp;D) old'!$B$103,Model!$AU$2699)</f>
        <v>-0.0199708272</v>
      </c>
      <c r="BE2798" s="373">
        <f>IPMT('Assumptions (T&amp;D) old'!$B$100,Model!AG$1,'Assumptions (T&amp;D) old'!$B$103,Model!$AU$2699)</f>
        <v>-0.01701624086</v>
      </c>
      <c r="BF2798" s="373">
        <f>IPMT('Assumptions (T&amp;D) old'!$B$100,Model!AH$1,'Assumptions (T&amp;D) old'!$B$103,Model!$AU$2699)</f>
        <v>-0.01392131167</v>
      </c>
      <c r="BG2798" s="373">
        <f>IPMT('Assumptions (T&amp;D) old'!$B$100,Model!AI$1,'Assumptions (T&amp;D) old'!$B$103,Model!$AU$2699)</f>
        <v>-0.01067937335</v>
      </c>
      <c r="BH2798" s="373">
        <f>IPMT('Assumptions (T&amp;D) old'!$B$100,Model!AJ$1,'Assumptions (T&amp;D) old'!$B$103,Model!$AU$2699)</f>
        <v>-0.007283442947</v>
      </c>
      <c r="BI2798" s="373">
        <f>IPMT('Assumptions (T&amp;D) old'!$B$100,Model!AK$1,'Assumptions (T&amp;D) old'!$B$103,Model!$AU$2699)</f>
        <v>-0.003726205854</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-0.0423419028</v>
      </c>
      <c r="AW2799" s="373">
        <f>IPMT('Assumptions (T&amp;D) old'!$B$100,Model!X$1,'Assumptions (T&amp;D) old'!$B$103,Model!$AV$2699)</f>
        <v>-0.04034247012</v>
      </c>
      <c r="AX2799" s="373">
        <f>IPMT('Assumptions (T&amp;D) old'!$B$100,Model!Y$1,'Assumptions (T&amp;D) old'!$B$103,Model!$AV$2699)</f>
        <v>-0.03824806438</v>
      </c>
      <c r="AY2799" s="373">
        <f>IPMT('Assumptions (T&amp;D) old'!$B$100,Model!Z$1,'Assumptions (T&amp;D) old'!$B$103,Model!$AV$2699)</f>
        <v>-0.03605417437</v>
      </c>
      <c r="AZ2799" s="373">
        <f>IPMT('Assumptions (T&amp;D) old'!$B$100,Model!AA$1,'Assumptions (T&amp;D) old'!$B$103,Model!$AV$2699)</f>
        <v>-0.03375607459</v>
      </c>
      <c r="BA2799" s="373">
        <f>IPMT('Assumptions (T&amp;D) old'!$B$100,Model!AB$1,'Assumptions (T&amp;D) old'!$B$103,Model!$AV$2699)</f>
        <v>-0.03134881507</v>
      </c>
      <c r="BB2799" s="373">
        <f>IPMT('Assumptions (T&amp;D) old'!$B$100,Model!AC$1,'Assumptions (T&amp;D) old'!$B$103,Model!$AV$2699)</f>
        <v>-0.02882721071</v>
      </c>
      <c r="BC2799" s="373">
        <f>IPMT('Assumptions (T&amp;D) old'!$B$100,Model!AD$1,'Assumptions (T&amp;D) old'!$B$103,Model!$AV$2699)</f>
        <v>-0.02618583016</v>
      </c>
      <c r="BD2799" s="373">
        <f>IPMT('Assumptions (T&amp;D) old'!$B$100,Model!AE$1,'Assumptions (T&amp;D) old'!$B$103,Model!$AV$2699)</f>
        <v>-0.02341898402</v>
      </c>
      <c r="BE2799" s="373">
        <f>IPMT('Assumptions (T&amp;D) old'!$B$100,Model!AF$1,'Assumptions (T&amp;D) old'!$B$103,Model!$AV$2699)</f>
        <v>-0.0205207127</v>
      </c>
      <c r="BF2799" s="373">
        <f>IPMT('Assumptions (T&amp;D) old'!$B$100,Model!AG$1,'Assumptions (T&amp;D) old'!$B$103,Model!$AV$2699)</f>
        <v>-0.01748477349</v>
      </c>
      <c r="BG2799" s="373">
        <f>IPMT('Assumptions (T&amp;D) old'!$B$100,Model!AH$1,'Assumptions (T&amp;D) old'!$B$103,Model!$AV$2699)</f>
        <v>-0.01430462716</v>
      </c>
      <c r="BH2799" s="373">
        <f>IPMT('Assumptions (T&amp;D) old'!$B$100,Model!AI$1,'Assumptions (T&amp;D) old'!$B$103,Model!$AV$2699)</f>
        <v>-0.01097342388</v>
      </c>
      <c r="BI2799" s="373">
        <f>IPMT('Assumptions (T&amp;D) old'!$B$100,Model!AJ$1,'Assumptions (T&amp;D) old'!$B$103,Model!$AV$2699)</f>
        <v>-0.007483988451</v>
      </c>
      <c r="BJ2799" s="373">
        <f>IPMT('Assumptions (T&amp;D) old'!$B$100,Model!AK$1,'Assumptions (T&amp;D) old'!$B$103,Model!$AV$2699)</f>
        <v>-0.003828804837</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-0.04350526492</v>
      </c>
      <c r="AX2800" s="373">
        <f>IPMT('Assumptions (T&amp;D) old'!$B$100,Model!X$1,'Assumptions (T&amp;D) old'!$B$103,Model!$AW$2699)</f>
        <v>-0.04145089695</v>
      </c>
      <c r="AY2800" s="373">
        <f>IPMT('Assumptions (T&amp;D) old'!$B$100,Model!Y$1,'Assumptions (T&amp;D) old'!$B$103,Model!$AW$2699)</f>
        <v>-0.03929894651</v>
      </c>
      <c r="AZ2800" s="373">
        <f>IPMT('Assumptions (T&amp;D) old'!$B$100,Model!Z$1,'Assumptions (T&amp;D) old'!$B$103,Model!$AW$2699)</f>
        <v>-0.03704477843</v>
      </c>
      <c r="BA2800" s="373">
        <f>IPMT('Assumptions (T&amp;D) old'!$B$100,Model!AA$1,'Assumptions (T&amp;D) old'!$B$103,Model!$AW$2699)</f>
        <v>-0.03468353736</v>
      </c>
      <c r="BB2800" s="373">
        <f>IPMT('Assumptions (T&amp;D) old'!$B$100,Model!AB$1,'Assumptions (T&amp;D) old'!$B$103,Model!$AW$2699)</f>
        <v>-0.03221013734</v>
      </c>
      <c r="BC2800" s="373">
        <f>IPMT('Assumptions (T&amp;D) old'!$B$100,Model!AC$1,'Assumptions (T&amp;D) old'!$B$103,Model!$AW$2699)</f>
        <v>-0.02961925081</v>
      </c>
      <c r="BD2800" s="373">
        <f>IPMT('Assumptions (T&amp;D) old'!$B$100,Model!AD$1,'Assumptions (T&amp;D) old'!$B$103,Model!$AW$2699)</f>
        <v>-0.02690529718</v>
      </c>
      <c r="BE2800" s="373">
        <f>IPMT('Assumptions (T&amp;D) old'!$B$100,Model!AE$1,'Assumptions (T&amp;D) old'!$B$103,Model!$AW$2699)</f>
        <v>-0.02406243075</v>
      </c>
      <c r="BF2800" s="373">
        <f>IPMT('Assumptions (T&amp;D) old'!$B$100,Model!AF$1,'Assumptions (T&amp;D) old'!$B$103,Model!$AW$2699)</f>
        <v>-0.02108452817</v>
      </c>
      <c r="BG2800" s="373">
        <f>IPMT('Assumptions (T&amp;D) old'!$B$100,Model!AG$1,'Assumptions (T&amp;D) old'!$B$103,Model!$AW$2699)</f>
        <v>-0.01796517521</v>
      </c>
      <c r="BH2800" s="373">
        <f>IPMT('Assumptions (T&amp;D) old'!$B$100,Model!AH$1,'Assumptions (T&amp;D) old'!$B$103,Model!$AW$2699)</f>
        <v>-0.01469765299</v>
      </c>
      <c r="BI2800" s="373">
        <f>IPMT('Assumptions (T&amp;D) old'!$B$100,Model!AI$1,'Assumptions (T&amp;D) old'!$B$103,Model!$AW$2699)</f>
        <v>-0.01127492346</v>
      </c>
      <c r="BJ2800" s="373">
        <f>IPMT('Assumptions (T&amp;D) old'!$B$100,Model!AJ$1,'Assumptions (T&amp;D) old'!$B$103,Model!$AW$2699)</f>
        <v>-0.007689614275</v>
      </c>
      <c r="BK2800" s="373">
        <f>IPMT('Assumptions (T&amp;D) old'!$B$100,Model!AK$1,'Assumptions (T&amp;D) old'!$B$103,Model!$AW$2699)</f>
        <v>-0.003934002908</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-0.04469806252</v>
      </c>
      <c r="AY2801" s="373">
        <f>IPMT('Assumptions (T&amp;D) old'!$B$100,Model!X$1,'Assumptions (T&amp;D) old'!$B$103,Model!$AX$2699)</f>
        <v>-0.0425873693</v>
      </c>
      <c r="AZ2801" s="373">
        <f>IPMT('Assumptions (T&amp;D) old'!$B$100,Model!Y$1,'Assumptions (T&amp;D) old'!$B$103,Model!$AX$2699)</f>
        <v>-0.04037641816</v>
      </c>
      <c r="BA2801" s="373">
        <f>IPMT('Assumptions (T&amp;D) old'!$B$100,Model!Z$1,'Assumptions (T&amp;D) old'!$B$103,Model!$AX$2699)</f>
        <v>-0.03806044683</v>
      </c>
      <c r="BB2801" s="373">
        <f>IPMT('Assumptions (T&amp;D) old'!$B$100,Model!AA$1,'Assumptions (T&amp;D) old'!$B$103,Model!$AX$2699)</f>
        <v>-0.03563446687</v>
      </c>
      <c r="BC2801" s="373">
        <f>IPMT('Assumptions (T&amp;D) old'!$B$100,Model!AB$1,'Assumptions (T&amp;D) old'!$B$103,Model!$AX$2699)</f>
        <v>-0.03309325286</v>
      </c>
      <c r="BD2801" s="373">
        <f>IPMT('Assumptions (T&amp;D) old'!$B$100,Model!AC$1,'Assumptions (T&amp;D) old'!$B$103,Model!$AX$2699)</f>
        <v>-0.03043133118</v>
      </c>
      <c r="BE2801" s="373">
        <f>IPMT('Assumptions (T&amp;D) old'!$B$100,Model!AD$1,'Assumptions (T&amp;D) old'!$B$103,Model!$AX$2699)</f>
        <v>-0.02764296822</v>
      </c>
      <c r="BF2801" s="373">
        <f>IPMT('Assumptions (T&amp;D) old'!$B$100,Model!AE$1,'Assumptions (T&amp;D) old'!$B$103,Model!$AX$2699)</f>
        <v>-0.02472215802</v>
      </c>
      <c r="BG2801" s="373">
        <f>IPMT('Assumptions (T&amp;D) old'!$B$100,Model!AF$1,'Assumptions (T&amp;D) old'!$B$103,Model!$AX$2699)</f>
        <v>-0.02166260934</v>
      </c>
      <c r="BH2801" s="373">
        <f>IPMT('Assumptions (T&amp;D) old'!$B$100,Model!AG$1,'Assumptions (T&amp;D) old'!$B$103,Model!$AX$2699)</f>
        <v>-0.0184577321</v>
      </c>
      <c r="BI2801" s="373">
        <f>IPMT('Assumptions (T&amp;D) old'!$B$100,Model!AH$1,'Assumptions (T&amp;D) old'!$B$103,Model!$AX$2699)</f>
        <v>-0.01510062318</v>
      </c>
      <c r="BJ2801" s="373">
        <f>IPMT('Assumptions (T&amp;D) old'!$B$100,Model!AI$1,'Assumptions (T&amp;D) old'!$B$103,Model!$AX$2699)</f>
        <v>-0.0115840516</v>
      </c>
      <c r="BK2801" s="373">
        <f>IPMT('Assumptions (T&amp;D) old'!$B$100,Model!AJ$1,'Assumptions (T&amp;D) old'!$B$103,Model!$AX$2699)</f>
        <v>-0.007900442861</v>
      </c>
      <c r="BL2801" s="373">
        <f>IPMT('Assumptions (T&amp;D) old'!$B$100,Model!AK$1,'Assumptions (T&amp;D) old'!$B$103,Model!$AX$2699)</f>
        <v>-0.004041862709</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-0.0459210045</v>
      </c>
      <c r="AZ2802" s="373">
        <f>IPMT('Assumptions (T&amp;D) old'!$B$100,Model!X$1,'Assumptions (T&amp;D) old'!$B$103,Model!$AY$2699)</f>
        <v>-0.04375256258</v>
      </c>
      <c r="BA2802" s="373">
        <f>IPMT('Assumptions (T&amp;D) old'!$B$100,Model!Y$1,'Assumptions (T&amp;D) old'!$B$103,Model!$AY$2699)</f>
        <v>-0.04148111966</v>
      </c>
      <c r="BB2802" s="373">
        <f>IPMT('Assumptions (T&amp;D) old'!$B$100,Model!Z$1,'Assumptions (T&amp;D) old'!$B$103,Model!$AY$2699)</f>
        <v>-0.0391017832</v>
      </c>
      <c r="BC2802" s="373">
        <f>IPMT('Assumptions (T&amp;D) old'!$B$100,Model!AA$1,'Assumptions (T&amp;D) old'!$B$103,Model!$AY$2699)</f>
        <v>-0.03660942827</v>
      </c>
      <c r="BD2802" s="373">
        <f>IPMT('Assumptions (T&amp;D) old'!$B$100,Model!AB$1,'Assumptions (T&amp;D) old'!$B$103,Model!$AY$2699)</f>
        <v>-0.03399868647</v>
      </c>
      <c r="BE2802" s="373">
        <f>IPMT('Assumptions (T&amp;D) old'!$B$100,Model!AC$1,'Assumptions (T&amp;D) old'!$B$103,Model!$AY$2699)</f>
        <v>-0.03126393444</v>
      </c>
      <c r="BF2802" s="373">
        <f>IPMT('Assumptions (T&amp;D) old'!$B$100,Model!AD$1,'Assumptions (T&amp;D) old'!$B$103,Model!$AY$2699)</f>
        <v>-0.02839928168</v>
      </c>
      <c r="BG2802" s="373">
        <f>IPMT('Assumptions (T&amp;D) old'!$B$100,Model!AE$1,'Assumptions (T&amp;D) old'!$B$103,Model!$AY$2699)</f>
        <v>-0.02539855792</v>
      </c>
      <c r="BH2802" s="373">
        <f>IPMT('Assumptions (T&amp;D) old'!$B$100,Model!AF$1,'Assumptions (T&amp;D) old'!$B$103,Model!$AY$2699)</f>
        <v>-0.02225529978</v>
      </c>
      <c r="BI2802" s="373">
        <f>IPMT('Assumptions (T&amp;D) old'!$B$100,Model!AG$1,'Assumptions (T&amp;D) old'!$B$103,Model!$AY$2699)</f>
        <v>-0.01896273688</v>
      </c>
      <c r="BJ2802" s="373">
        <f>IPMT('Assumptions (T&amp;D) old'!$B$100,Model!AH$1,'Assumptions (T&amp;D) old'!$B$103,Model!$AY$2699)</f>
        <v>-0.01551377725</v>
      </c>
      <c r="BK2802" s="373">
        <f>IPMT('Assumptions (T&amp;D) old'!$B$100,Model!AI$1,'Assumptions (T&amp;D) old'!$B$103,Model!$AY$2699)</f>
        <v>-0.01190099203</v>
      </c>
      <c r="BL2802" s="373">
        <f>IPMT('Assumptions (T&amp;D) old'!$B$100,Model!AJ$1,'Assumptions (T&amp;D) old'!$B$103,Model!$AY$2699)</f>
        <v>-0.008116599507</v>
      </c>
      <c r="BM2802" s="373">
        <f>IPMT('Assumptions (T&amp;D) old'!$B$100,Model!AK$1,'Assumptions (T&amp;D) old'!$B$103,Model!$AY$2699)</f>
        <v>-0.004152448344</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-0.0587831914</v>
      </c>
      <c r="BA2803" s="373">
        <f>IPMT('Assumptions (T&amp;D) old'!$B$100,Model!X$1,'Assumptions (T&amp;D) old'!$B$103,Model!$AZ$2699)</f>
        <v>-0.05600738242</v>
      </c>
      <c r="BB2803" s="373">
        <f>IPMT('Assumptions (T&amp;D) old'!$B$100,Model!Y$1,'Assumptions (T&amp;D) old'!$B$103,Model!$AZ$2699)</f>
        <v>-0.05309972251</v>
      </c>
      <c r="BC2803" s="373">
        <f>IPMT('Assumptions (T&amp;D) old'!$B$100,Model!Z$1,'Assumptions (T&amp;D) old'!$B$103,Model!$AZ$2699)</f>
        <v>-0.05005394875</v>
      </c>
      <c r="BD2803" s="373">
        <f>IPMT('Assumptions (T&amp;D) old'!$B$100,Model!AA$1,'Assumptions (T&amp;D) old'!$B$103,Model!$AZ$2699)</f>
        <v>-0.04686350075</v>
      </c>
      <c r="BE2803" s="373">
        <f>IPMT('Assumptions (T&amp;D) old'!$B$100,Model!AB$1,'Assumptions (T&amp;D) old'!$B$103,Model!$AZ$2699)</f>
        <v>-0.04352150646</v>
      </c>
      <c r="BF2803" s="373">
        <f>IPMT('Assumptions (T&amp;D) old'!$B$100,Model!AC$1,'Assumptions (T&amp;D) old'!$B$103,Model!$AZ$2699)</f>
        <v>-0.04002076744</v>
      </c>
      <c r="BG2803" s="373">
        <f>IPMT('Assumptions (T&amp;D) old'!$B$100,Model!AD$1,'Assumptions (T&amp;D) old'!$B$103,Model!$AZ$2699)</f>
        <v>-0.03635374332</v>
      </c>
      <c r="BH2803" s="373">
        <f>IPMT('Assumptions (T&amp;D) old'!$B$100,Model!AE$1,'Assumptions (T&amp;D) old'!$B$103,Model!$AZ$2699)</f>
        <v>-0.03251253556</v>
      </c>
      <c r="BI2803" s="373">
        <f>IPMT('Assumptions (T&amp;D) old'!$B$100,Model!AF$1,'Assumptions (T&amp;D) old'!$B$103,Model!$AZ$2699)</f>
        <v>-0.02848887042</v>
      </c>
      <c r="BJ2803" s="373">
        <f>IPMT('Assumptions (T&amp;D) old'!$B$100,Model!AG$1,'Assumptions (T&amp;D) old'!$B$103,Model!$AZ$2699)</f>
        <v>-0.02427408119</v>
      </c>
      <c r="BK2803" s="373">
        <f>IPMT('Assumptions (T&amp;D) old'!$B$100,Model!AH$1,'Assumptions (T&amp;D) old'!$B$103,Model!$AZ$2699)</f>
        <v>-0.01985908947</v>
      </c>
      <c r="BL2803" s="373">
        <f>IPMT('Assumptions (T&amp;D) old'!$B$100,Model!AI$1,'Assumptions (T&amp;D) old'!$B$103,Model!$AZ$2699)</f>
        <v>-0.01523438565</v>
      </c>
      <c r="BM2803" s="373">
        <f>IPMT('Assumptions (T&amp;D) old'!$B$100,Model!AJ$1,'Assumptions (T&amp;D) old'!$B$103,Model!$AZ$2699)</f>
        <v>-0.0103900084</v>
      </c>
      <c r="BN2803" s="373">
        <f>IPMT('Assumptions (T&amp;D) old'!$B$100,Model!AK$1,'Assumptions (T&amp;D) old'!$B$103,Model!$AZ$2699)</f>
        <v>-0.005315523221</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-0.05994404012</v>
      </c>
      <c r="BB2804" s="373">
        <f>IPMT('Assumptions (T&amp;D) old'!$B$100,Model!X$1,'Assumptions (T&amp;D) old'!$B$103,Model!$BA$2699)</f>
        <v>-0.05711341454</v>
      </c>
      <c r="BC2804" s="373">
        <f>IPMT('Assumptions (T&amp;D) old'!$B$100,Model!Y$1,'Assumptions (T&amp;D) old'!$B$103,Model!$BA$2699)</f>
        <v>-0.05414833425</v>
      </c>
      <c r="BD2804" s="373">
        <f>IPMT('Assumptions (T&amp;D) old'!$B$100,Model!Z$1,'Assumptions (T&amp;D) old'!$B$103,Model!$BA$2699)</f>
        <v>-0.05104241265</v>
      </c>
      <c r="BE2804" s="373">
        <f>IPMT('Assumptions (T&amp;D) old'!$B$100,Model!AA$1,'Assumptions (T&amp;D) old'!$B$103,Model!$BA$2699)</f>
        <v>-0.04778895977</v>
      </c>
      <c r="BF2804" s="373">
        <f>IPMT('Assumptions (T&amp;D) old'!$B$100,Model!AB$1,'Assumptions (T&amp;D) old'!$B$103,Model!$BA$2699)</f>
        <v>-0.04438096788</v>
      </c>
      <c r="BG2804" s="373">
        <f>IPMT('Assumptions (T&amp;D) old'!$B$100,Model!AC$1,'Assumptions (T&amp;D) old'!$B$103,Model!$BA$2699)</f>
        <v>-0.04081109637</v>
      </c>
      <c r="BH2804" s="373">
        <f>IPMT('Assumptions (T&amp;D) old'!$B$100,Model!AD$1,'Assumptions (T&amp;D) old'!$B$103,Model!$BA$2699)</f>
        <v>-0.03707165597</v>
      </c>
      <c r="BI2804" s="373">
        <f>IPMT('Assumptions (T&amp;D) old'!$B$100,Model!AE$1,'Assumptions (T&amp;D) old'!$B$103,Model!$BA$2699)</f>
        <v>-0.03315459214</v>
      </c>
      <c r="BJ2804" s="373">
        <f>IPMT('Assumptions (T&amp;D) old'!$B$100,Model!AF$1,'Assumptions (T&amp;D) old'!$B$103,Model!$BA$2699)</f>
        <v>-0.02905146779</v>
      </c>
      <c r="BK2804" s="373">
        <f>IPMT('Assumptions (T&amp;D) old'!$B$100,Model!AG$1,'Assumptions (T&amp;D) old'!$B$103,Model!$BA$2699)</f>
        <v>-0.02475344503</v>
      </c>
      <c r="BL2804" s="373">
        <f>IPMT('Assumptions (T&amp;D) old'!$B$100,Model!AH$1,'Assumptions (T&amp;D) old'!$B$103,Model!$BA$2699)</f>
        <v>-0.02025126618</v>
      </c>
      <c r="BM2804" s="373">
        <f>IPMT('Assumptions (T&amp;D) old'!$B$100,Model!AI$1,'Assumptions (T&amp;D) old'!$B$103,Model!$BA$2699)</f>
        <v>-0.01553523385</v>
      </c>
      <c r="BN2804" s="373">
        <f>IPMT('Assumptions (T&amp;D) old'!$B$100,Model!AJ$1,'Assumptions (T&amp;D) old'!$B$103,Model!$BA$2699)</f>
        <v>-0.01059518997</v>
      </c>
      <c r="BO2804" s="373">
        <f>IPMT('Assumptions (T&amp;D) old'!$B$100,Model!AK$1,'Assumptions (T&amp;D) old'!$B$103,Model!$BA$2699)</f>
        <v>-0.005420494016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0.006612828909</v>
      </c>
      <c r="D2805" s="375">
        <f>SUM($C$2698:D2698)*'Assumptions (T&amp;D)'!$C$25</f>
        <v>0.01325383909</v>
      </c>
      <c r="E2805" s="375">
        <f>SUM($C$2698:E2698)*'Assumptions (T&amp;D)'!$C$25</f>
        <v>0.01942991165</v>
      </c>
      <c r="F2805" s="375">
        <f>SUM($C$2698:F2698)*'Assumptions (T&amp;D)'!$C$25</f>
        <v>0.02926242894</v>
      </c>
      <c r="G2805" s="375">
        <f>SUM($C$2698:G2698)*'Assumptions (T&amp;D)'!$C$25</f>
        <v>0.03683494613</v>
      </c>
      <c r="H2805" s="375">
        <f>SUM($C$2698:H2698)*'Assumptions (T&amp;D)'!$C$25</f>
        <v>0.05049552701</v>
      </c>
      <c r="I2805" s="375">
        <f>SUM($C$2698:I2698)*'Assumptions (T&amp;D)'!$C$25</f>
        <v>0.0583032895</v>
      </c>
      <c r="J2805" s="375">
        <f>SUM($C$2698:J2698)*'Assumptions (T&amp;D)'!$C$25</f>
        <v>0.06173106844</v>
      </c>
      <c r="K2805" s="375">
        <f>SUM($C$2698:K2698)*'Assumptions (T&amp;D)'!$C$25</f>
        <v>0.0712305257</v>
      </c>
      <c r="L2805" s="375">
        <f>SUM($C$2698:L2698)*'Assumptions (T&amp;D)'!$C$25</f>
        <v>0.08462490458</v>
      </c>
      <c r="M2805" s="375">
        <f>SUM($C$2698:M2698)*'Assumptions (T&amp;D)'!$C$25</f>
        <v>0.09164987876</v>
      </c>
      <c r="N2805" s="375">
        <f>SUM($C$2698:N2698)*'Assumptions (T&amp;D)'!$C$25</f>
        <v>0.1138470468</v>
      </c>
      <c r="O2805" s="375">
        <f>SUM($C$2698:O2698)*'Assumptions (T&amp;D)'!$C$25</f>
        <v>0.1322391161</v>
      </c>
      <c r="P2805" s="375">
        <f>SUM($C$2698:P2698)*'Assumptions (T&amp;D)'!$C$25</f>
        <v>0.1509972439</v>
      </c>
      <c r="Q2805" s="375">
        <f>SUM($C$2698:Q2698)*'Assumptions (T&amp;D)'!$C$25</f>
        <v>0.1703855685</v>
      </c>
      <c r="R2805" s="375">
        <f>SUM($C$2698:R2698)*'Assumptions (T&amp;D)'!$C$25</f>
        <v>0.1837369241</v>
      </c>
      <c r="S2805" s="375">
        <f>SUM($C$2698:S2698)*'Assumptions (T&amp;D)'!$C$25</f>
        <v>0.2219849728</v>
      </c>
      <c r="T2805" s="375">
        <f>SUM($C$2698:T2698)*'Assumptions (T&amp;D)'!$C$25</f>
        <v>0.2453490631</v>
      </c>
      <c r="U2805" s="375">
        <f>SUM($C$2698:U2698)*'Assumptions (T&amp;D)'!$C$25</f>
        <v>0.2690082733</v>
      </c>
      <c r="V2805" s="375">
        <f>SUM($C$2698:V2698)*'Assumptions (T&amp;D)'!$C$25</f>
        <v>0.2935312058</v>
      </c>
      <c r="W2805" s="375">
        <f>SUM($C$2698:W2698)*'Assumptions (T&amp;D)'!$C$25</f>
        <v>0.3185384164</v>
      </c>
      <c r="X2805" s="375">
        <f>SUM($C$2698:X2698)*'Assumptions (T&amp;D)'!$C$25</f>
        <v>0.3565097815</v>
      </c>
      <c r="Y2805" s="375">
        <f>SUM($C$2698:Y2698)*'Assumptions (T&amp;D)'!$C$25</f>
        <v>0.3955896529</v>
      </c>
      <c r="Z2805" s="375">
        <f>SUM($C$2698:Z2698)*'Assumptions (T&amp;D)'!$C$25</f>
        <v>0.4358070039</v>
      </c>
      <c r="AA2805" s="375">
        <f>SUM($C$2698:AA2698)*'Assumptions (T&amp;D)'!$C$25</f>
        <v>0.47719152</v>
      </c>
      <c r="AB2805" s="375">
        <f>SUM($C$2698:AB2698)*'Assumptions (T&amp;D)'!$C$25</f>
        <v>0.5197736153</v>
      </c>
      <c r="AC2805" s="375">
        <f>SUM($C$2698:AC2698)*'Assumptions (T&amp;D)'!$C$25</f>
        <v>0.5635844502</v>
      </c>
      <c r="AD2805" s="375">
        <f>SUM($C$2698:AD2698)*'Assumptions (T&amp;D)'!$C$25</f>
        <v>0.6086559486</v>
      </c>
      <c r="AE2805" s="375">
        <f>SUM($C$2698:AE2698)*'Assumptions (T&amp;D)'!$C$25</f>
        <v>0.6550208161</v>
      </c>
      <c r="AF2805" s="375">
        <f>SUM($C$2698:AF2698)*'Assumptions (T&amp;D)'!$C$25</f>
        <v>0.7027125585</v>
      </c>
      <c r="AG2805" s="376">
        <f>SUM(D$2698:AG2698)*'Assumptions (T&amp;D)'!$C$25</f>
        <v>0.7451526715</v>
      </c>
      <c r="AH2805" s="376">
        <f>SUM(E$2698:AH2698)*'Assumptions (T&amp;D)'!$C$25</f>
        <v>0.7889609658</v>
      </c>
      <c r="AI2805" s="376">
        <f>SUM(F$2698:AI2698)*'Assumptions (T&amp;D)'!$C$25</f>
        <v>0.834666581</v>
      </c>
      <c r="AJ2805" s="376">
        <f>SUM(G$2698:AJ2698)*'Assumptions (T&amp;D)'!$C$25</f>
        <v>0.8781850339</v>
      </c>
      <c r="AK2805" s="376">
        <f>SUM(H$2698:AK2698)*'Assumptions (T&amp;D)'!$C$25</f>
        <v>0.9254705669</v>
      </c>
      <c r="AL2805" s="376">
        <f>SUM(I$2698:AL2698)*'Assumptions (T&amp;D)'!$C$25</f>
        <v>0.968213834</v>
      </c>
      <c r="AM2805" s="376">
        <f>SUM(J$2698:AM2698)*'Assumptions (T&amp;D)'!$C$25</f>
        <v>1.018395376</v>
      </c>
      <c r="AN2805" s="376">
        <f>SUM(K$2698:AN2698)*'Assumptions (T&amp;D)'!$C$25</f>
        <v>1.074582981</v>
      </c>
      <c r="AO2805" s="376">
        <f>SUM(L$2698:AO2698)*'Assumptions (T&amp;D)'!$C$25</f>
        <v>1.126366596</v>
      </c>
      <c r="AP2805" s="376">
        <f>SUM(M$2698:AP2698)*'Assumptions (T&amp;D)'!$C$25</f>
        <v>1.175965596</v>
      </c>
      <c r="AQ2805" s="376">
        <f>SUM(N$2698:AQ2698)*'Assumptions (T&amp;D)'!$C$25</f>
        <v>1.233687957</v>
      </c>
      <c r="AR2805" s="376">
        <f>SUM(O$2698:AR2698)*'Assumptions (T&amp;D)'!$C$25</f>
        <v>1.278036789</v>
      </c>
      <c r="AS2805" s="376">
        <f>SUM(P$2698:AS2698)*'Assumptions (T&amp;D)'!$C$25</f>
        <v>1.328035174</v>
      </c>
      <c r="AT2805" s="376">
        <f>SUM(Q$2698:AT2698)*'Assumptions (T&amp;D)'!$C$25</f>
        <v>1.379558852</v>
      </c>
      <c r="AU2805" s="376">
        <f>SUM(R$2698:AU2698)*'Assumptions (T&amp;D)'!$C$25</f>
        <v>1.432391713</v>
      </c>
      <c r="AV2805" s="376">
        <f>SUM(S$2698:AV2698)*'Assumptions (T&amp;D)'!$C$25</f>
        <v>1.493250113</v>
      </c>
      <c r="AW2805" s="376">
        <f>SUM(T$2698:AW2698)*'Assumptions (T&amp;D)'!$C$25</f>
        <v>1.531250766</v>
      </c>
      <c r="AX2805" s="376">
        <f>SUM(U$2698:AX2698)*'Assumptions (T&amp;D)'!$C$25</f>
        <v>1.586225911</v>
      </c>
      <c r="AY2805" s="376">
        <f>SUM(V$2698:AY2698)*'Assumptions (T&amp;D)'!$C$25</f>
        <v>1.643049304</v>
      </c>
      <c r="AZ2805" s="376">
        <f>SUM(W$2698:AZ2698)*'Assumptions (T&amp;D)'!$C$25</f>
        <v>1.721551649</v>
      </c>
      <c r="BA2805" s="376">
        <f>SUM(X$2698:BA2698)*'Assumptions (T&amp;D)'!$C$25</f>
        <v>1.801604256</v>
      </c>
      <c r="BB2805" s="376">
        <f>SUM(Y$2698:BB2698)*'Assumptions (T&amp;D)'!$C$25</f>
        <v>1.763632891</v>
      </c>
      <c r="BC2805" s="376">
        <f>SUM(Z$2698:BC2698)*'Assumptions (T&amp;D)'!$C$25</f>
        <v>1.72455302</v>
      </c>
      <c r="BD2805" s="376">
        <f>SUM(AA$2698:BD2698)*'Assumptions (T&amp;D)'!$C$25</f>
        <v>1.684335669</v>
      </c>
      <c r="BE2805" s="376">
        <f>SUM(AB$2698:BE2698)*'Assumptions (T&amp;D)'!$C$25</f>
        <v>1.642951152</v>
      </c>
      <c r="BF2805" s="376">
        <f>SUM(AC$2698:BF2698)*'Assumptions (T&amp;D)'!$C$25</f>
        <v>1.600369057</v>
      </c>
      <c r="BG2805" s="376">
        <f>SUM(AD$2698:BG2698)*'Assumptions (T&amp;D)'!$C$25</f>
        <v>1.556558222</v>
      </c>
      <c r="BH2805" s="376">
        <f>SUM(AE$2698:BH2698)*'Assumptions (T&amp;D)'!$C$25</f>
        <v>1.511486724</v>
      </c>
      <c r="BI2805" s="376">
        <f>SUM(AF$2698:BI2698)*'Assumptions (T&amp;D)'!$C$25</f>
        <v>1.465121856</v>
      </c>
      <c r="BJ2805" s="376">
        <f>SUM(AG$2698:BJ2698)*'Assumptions (T&amp;D)'!$C$25</f>
        <v>1.417430114</v>
      </c>
      <c r="BK2805" s="376">
        <f>SUM(AH$2698:BK2698)*'Assumptions (T&amp;D)'!$C$25</f>
        <v>1.368377172</v>
      </c>
      <c r="BL2805" s="376">
        <f>SUM(AI$2698:BL2698)*'Assumptions (T&amp;D)'!$C$25</f>
        <v>1.317927868</v>
      </c>
      <c r="BM2805" s="376">
        <f>SUM(AJ$2698:BM2698)*'Assumptions (T&amp;D)'!$C$25</f>
        <v>1.26604618</v>
      </c>
      <c r="BN2805" s="376">
        <f>SUM(AK$2698:BN2698)*'Assumptions (T&amp;D)'!$C$25</f>
        <v>1.21269521</v>
      </c>
      <c r="BO2805" s="376">
        <f>SUM(AL$2698:BO2698)*'Assumptions (T&amp;D)'!$C$25</f>
        <v>1.157837159</v>
      </c>
      <c r="BP2805" s="376">
        <f>SUM(AM$2698:BP2698)*'Assumptions (T&amp;D)'!$C$25</f>
        <v>1.101433311</v>
      </c>
      <c r="BQ2805" s="376">
        <f>SUM(AN$2698:BQ2698)*'Assumptions (T&amp;D)'!$C$25</f>
        <v>1.043444007</v>
      </c>
      <c r="BR2805" s="376">
        <f>SUM(AO$2698:BR2698)*'Assumptions (T&amp;D)'!$C$25</f>
        <v>0.9838286226</v>
      </c>
      <c r="BS2805" s="376">
        <f>SUM(AP$2698:BS2698)*'Assumptions (T&amp;D)'!$C$25</f>
        <v>0.9225455504</v>
      </c>
      <c r="BT2805" s="376">
        <f>SUM(AQ$2698:BT2698)*'Assumptions (T&amp;D)'!$C$25</f>
        <v>0.8595521721</v>
      </c>
      <c r="BU2805" s="376">
        <f>SUM(AR$2698:BU2698)*'Assumptions (T&amp;D)'!$C$25</f>
        <v>0.7948048369</v>
      </c>
      <c r="BV2805" s="376">
        <f>SUM(AS$2698:BV2698)*'Assumptions (T&amp;D)'!$C$25</f>
        <v>0.7282588369</v>
      </c>
      <c r="BW2805" s="376">
        <f>SUM(AT$2698:BW2698)*'Assumptions (T&amp;D)'!$C$25</f>
        <v>0.6598683826</v>
      </c>
      <c r="BX2805" s="376">
        <f>SUM(AU$2698:BX2698)*'Assumptions (T&amp;D)'!$C$25</f>
        <v>0.5895865771</v>
      </c>
      <c r="BY2805" s="376">
        <f>SUM(AV$2698:BY2698)*'Assumptions (T&amp;D)'!$C$25</f>
        <v>0.5173653909</v>
      </c>
      <c r="BZ2805" s="376">
        <f>SUM(AW$2698:BZ2698)*'Assumptions (T&amp;D)'!$C$25</f>
        <v>0.4431556349</v>
      </c>
      <c r="CA2805" s="376">
        <f>SUM(AX$2698:CA2698)*'Assumptions (T&amp;D)'!$C$25</f>
        <v>0.3669069338</v>
      </c>
      <c r="CB2805" s="376">
        <f>SUM(AY$2698:CB2698)*'Assumptions (T&amp;D)'!$C$25</f>
        <v>0.2885676979</v>
      </c>
      <c r="CC2805" s="376">
        <f>SUM(AZ$2698:CC2698)*'Assumptions (T&amp;D)'!$C$25</f>
        <v>0.2080850952</v>
      </c>
      <c r="CD2805" s="376">
        <f>SUM(BA$2698:CD2698)*'Assumptions (T&amp;D)'!$C$25</f>
        <v>0.1050598177</v>
      </c>
    </row>
    <row r="2806" ht="15.75" customHeight="1">
      <c r="A2806" s="365" t="s">
        <v>373</v>
      </c>
      <c r="B2806" s="159" t="s">
        <v>351</v>
      </c>
      <c r="C2806" s="372">
        <f t="shared" ref="C2806:BU2806" si="95">SUM(C2807:C2857)</f>
        <v>0.007446879402</v>
      </c>
      <c r="D2806" s="372">
        <f t="shared" si="95"/>
        <v>0.02181634021</v>
      </c>
      <c r="E2806" s="372">
        <f t="shared" si="95"/>
        <v>0.03461923804</v>
      </c>
      <c r="F2806" s="372">
        <f t="shared" si="95"/>
        <v>0.0500577821</v>
      </c>
      <c r="G2806" s="372">
        <f t="shared" si="95"/>
        <v>0.06589927177</v>
      </c>
      <c r="H2806" s="372">
        <f t="shared" si="95"/>
        <v>0.08488051934</v>
      </c>
      <c r="I2806" s="372">
        <f t="shared" si="95"/>
        <v>0.1026999779</v>
      </c>
      <c r="J2806" s="372">
        <f t="shared" si="95"/>
        <v>0.1076446477</v>
      </c>
      <c r="K2806" s="372">
        <f t="shared" si="95"/>
        <v>0.1146890208</v>
      </c>
      <c r="L2806" s="372">
        <f t="shared" si="95"/>
        <v>0.1330732884</v>
      </c>
      <c r="M2806" s="372">
        <f t="shared" si="95"/>
        <v>0.1479483204</v>
      </c>
      <c r="N2806" s="372">
        <f t="shared" si="95"/>
        <v>0.1725390159</v>
      </c>
      <c r="O2806" s="372">
        <f t="shared" si="95"/>
        <v>0.2088655848</v>
      </c>
      <c r="P2806" s="372">
        <f t="shared" si="95"/>
        <v>0.2398865317</v>
      </c>
      <c r="Q2806" s="372">
        <f t="shared" si="95"/>
        <v>0.2706080679</v>
      </c>
      <c r="R2806" s="372">
        <f t="shared" si="95"/>
        <v>0.2932982393</v>
      </c>
      <c r="S2806" s="372">
        <f t="shared" si="95"/>
        <v>0.3364236648</v>
      </c>
      <c r="T2806" s="372">
        <f t="shared" si="95"/>
        <v>0.3888589242</v>
      </c>
      <c r="U2806" s="372">
        <f t="shared" si="95"/>
        <v>0.421736883</v>
      </c>
      <c r="V2806" s="372">
        <f t="shared" si="95"/>
        <v>0.4554484273</v>
      </c>
      <c r="W2806" s="372">
        <f t="shared" si="95"/>
        <v>0.4855635849</v>
      </c>
      <c r="X2806" s="372">
        <f t="shared" si="95"/>
        <v>0.5257601547</v>
      </c>
      <c r="Y2806" s="372">
        <f t="shared" si="95"/>
        <v>0.5803029273</v>
      </c>
      <c r="Z2806" s="372">
        <f t="shared" si="95"/>
        <v>0.6319406992</v>
      </c>
      <c r="AA2806" s="372">
        <f t="shared" si="95"/>
        <v>0.6840091083</v>
      </c>
      <c r="AB2806" s="372">
        <f t="shared" si="95"/>
        <v>0.7339687234</v>
      </c>
      <c r="AC2806" s="372">
        <f t="shared" si="95"/>
        <v>0.7840913501</v>
      </c>
      <c r="AD2806" s="372">
        <f t="shared" si="95"/>
        <v>0.8414702024</v>
      </c>
      <c r="AE2806" s="372">
        <f t="shared" si="95"/>
        <v>0.8982167252</v>
      </c>
      <c r="AF2806" s="372">
        <f t="shared" si="95"/>
        <v>0.9499323368</v>
      </c>
      <c r="AG2806" s="372">
        <f t="shared" si="95"/>
        <v>1.005210521</v>
      </c>
      <c r="AH2806" s="372">
        <f t="shared" si="95"/>
        <v>1.056548342</v>
      </c>
      <c r="AI2806" s="372">
        <f t="shared" si="95"/>
        <v>1.10227887</v>
      </c>
      <c r="AJ2806" s="372">
        <f t="shared" si="95"/>
        <v>1.152368859</v>
      </c>
      <c r="AK2806" s="372">
        <f t="shared" si="95"/>
        <v>1.203900912</v>
      </c>
      <c r="AL2806" s="372">
        <f t="shared" si="95"/>
        <v>1.261217012</v>
      </c>
      <c r="AM2806" s="372">
        <f t="shared" si="95"/>
        <v>1.308122005</v>
      </c>
      <c r="AN2806" s="372">
        <f t="shared" si="95"/>
        <v>1.350597177</v>
      </c>
      <c r="AO2806" s="372">
        <f t="shared" si="95"/>
        <v>1.405175559</v>
      </c>
      <c r="AP2806" s="372">
        <f t="shared" si="95"/>
        <v>1.461370913</v>
      </c>
      <c r="AQ2806" s="372">
        <f t="shared" si="95"/>
        <v>1.519117517</v>
      </c>
      <c r="AR2806" s="372">
        <f t="shared" si="95"/>
        <v>1.5703745</v>
      </c>
      <c r="AS2806" s="372">
        <f t="shared" si="95"/>
        <v>1.614787768</v>
      </c>
      <c r="AT2806" s="372">
        <f t="shared" si="95"/>
        <v>1.660342761</v>
      </c>
      <c r="AU2806" s="372">
        <f t="shared" si="95"/>
        <v>1.707067253</v>
      </c>
      <c r="AV2806" s="372">
        <f t="shared" si="95"/>
        <v>1.754989669</v>
      </c>
      <c r="AW2806" s="372">
        <f t="shared" si="95"/>
        <v>1.804139099</v>
      </c>
      <c r="AX2806" s="372">
        <f t="shared" si="95"/>
        <v>1.854545318</v>
      </c>
      <c r="AY2806" s="372">
        <f t="shared" si="95"/>
        <v>1.906238795</v>
      </c>
      <c r="AZ2806" s="372">
        <f t="shared" si="95"/>
        <v>1.982161981</v>
      </c>
      <c r="BA2806" s="372">
        <f t="shared" si="95"/>
        <v>2.08039021</v>
      </c>
      <c r="BB2806" s="372">
        <f t="shared" si="95"/>
        <v>2.055563201</v>
      </c>
      <c r="BC2806" s="372">
        <f t="shared" si="95"/>
        <v>1.914583407</v>
      </c>
      <c r="BD2806" s="372">
        <f t="shared" si="95"/>
        <v>1.784426167</v>
      </c>
      <c r="BE2806" s="372">
        <f t="shared" si="95"/>
        <v>1.664393636</v>
      </c>
      <c r="BF2806" s="372">
        <f t="shared" si="95"/>
        <v>1.553904692</v>
      </c>
      <c r="BG2806" s="372">
        <f t="shared" si="95"/>
        <v>1.451781879</v>
      </c>
      <c r="BH2806" s="372">
        <f t="shared" si="95"/>
        <v>1.359495962</v>
      </c>
      <c r="BI2806" s="372">
        <f t="shared" si="95"/>
        <v>1.276640963</v>
      </c>
      <c r="BJ2806" s="372">
        <f t="shared" si="95"/>
        <v>1.193416793</v>
      </c>
      <c r="BK2806" s="372">
        <f t="shared" si="95"/>
        <v>1.107872712</v>
      </c>
      <c r="BL2806" s="372">
        <f t="shared" si="95"/>
        <v>1.019949547</v>
      </c>
      <c r="BM2806" s="372">
        <f t="shared" si="95"/>
        <v>0.9295866966</v>
      </c>
      <c r="BN2806" s="372">
        <f t="shared" si="95"/>
        <v>0.8367220901</v>
      </c>
      <c r="BO2806" s="372">
        <f t="shared" si="95"/>
        <v>0.7412921587</v>
      </c>
      <c r="BP2806" s="372">
        <f t="shared" si="95"/>
        <v>0.643231798</v>
      </c>
      <c r="BQ2806" s="372">
        <f t="shared" si="95"/>
        <v>0.5424743328</v>
      </c>
      <c r="BR2806" s="372">
        <f t="shared" si="95"/>
        <v>0.43895148</v>
      </c>
      <c r="BS2806" s="372">
        <f t="shared" si="95"/>
        <v>0.3325933119</v>
      </c>
      <c r="BT2806" s="372">
        <f t="shared" si="95"/>
        <v>0.2097036504</v>
      </c>
      <c r="BU2806" s="372">
        <f t="shared" si="95"/>
        <v>0.0703553734</v>
      </c>
      <c r="BV2806" s="32"/>
      <c r="BW2806" s="32"/>
      <c r="BX2806" s="32"/>
      <c r="BY2806" s="32"/>
      <c r="BZ2806" s="32"/>
      <c r="CA2806" s="32"/>
      <c r="CB2806" s="32"/>
      <c r="CC2806" s="32"/>
      <c r="CD2806" s="32"/>
    </row>
    <row r="2807" ht="15.75" hidden="1" customHeight="1" outlineLevel="1">
      <c r="A2807" s="365"/>
      <c r="B2807" s="38"/>
      <c r="C2807" s="372">
        <f>$C2698*'Assumptions (T&amp;D)'!C$24</f>
        <v>0.007446879402</v>
      </c>
      <c r="D2807" s="372">
        <f>$C2698*'Assumptions (T&amp;D)'!D$24</f>
        <v>0.01433772514</v>
      </c>
      <c r="E2807" s="372">
        <f>$C2698*'Assumptions (T&amp;D)'!E$24</f>
        <v>0.01326537451</v>
      </c>
      <c r="F2807" s="372">
        <f>$C2698*'Assumptions (T&amp;D)'!F$24</f>
        <v>0.01227245725</v>
      </c>
      <c r="G2807" s="372">
        <f>$C2698*'Assumptions (T&amp;D)'!G$24</f>
        <v>0.01133911504</v>
      </c>
      <c r="H2807" s="372">
        <f>$C2698*'Assumptions (T&amp;D)'!H$24</f>
        <v>0.01050506454</v>
      </c>
      <c r="I2807" s="372">
        <f>$C2698*'Assumptions (T&amp;D)'!I$24</f>
        <v>0.00971073074</v>
      </c>
      <c r="J2807" s="372">
        <f>$C2698*'Assumptions (T&amp;D)'!J$24</f>
        <v>0.008975971972</v>
      </c>
      <c r="K2807" s="372">
        <f>$C2698*'Assumptions (T&amp;D)'!K$24</f>
        <v>0.008856821902</v>
      </c>
      <c r="L2807" s="372">
        <f>$C2698*'Assumptions (T&amp;D)'!L$24</f>
        <v>0.008856821902</v>
      </c>
      <c r="M2807" s="372">
        <f>$C2698*'Assumptions (T&amp;D)'!M$24</f>
        <v>0.008856821902</v>
      </c>
      <c r="N2807" s="372">
        <f>$C2698*'Assumptions (T&amp;D)'!N$24</f>
        <v>0.008856821902</v>
      </c>
      <c r="O2807" s="372">
        <f>$C2698*'Assumptions (T&amp;D)'!O$24</f>
        <v>0.008856821902</v>
      </c>
      <c r="P2807" s="372">
        <f>$C2698*'Assumptions (T&amp;D)'!P$24</f>
        <v>0.008856821902</v>
      </c>
      <c r="Q2807" s="372">
        <f>$C2698*'Assumptions (T&amp;D)'!Q$24</f>
        <v>0.008856821902</v>
      </c>
      <c r="R2807" s="372">
        <f>$C2698*'Assumptions (T&amp;D)'!R$24</f>
        <v>0.008856821902</v>
      </c>
      <c r="S2807" s="372">
        <f>$C2698*'Assumptions (T&amp;D)'!S$24</f>
        <v>0.008856821902</v>
      </c>
      <c r="T2807" s="372">
        <f>$C2698*'Assumptions (T&amp;D)'!T$24</f>
        <v>0.008856821902</v>
      </c>
      <c r="U2807" s="372">
        <f>$C2698*'Assumptions (T&amp;D)'!U$24</f>
        <v>0.008856821902</v>
      </c>
      <c r="V2807" s="372">
        <f>$C2698*'Assumptions (T&amp;D)'!V$24</f>
        <v>0.008856821902</v>
      </c>
      <c r="W2807" s="372">
        <f>$C2698*'Assumptions (T&amp;D)'!W$24</f>
        <v>0.004428410951</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0.007478615065</v>
      </c>
      <c r="E2808" s="372">
        <f>$D2698*'Assumptions (T&amp;D)'!D$24</f>
        <v>0.01439882687</v>
      </c>
      <c r="F2808" s="372">
        <f>$D2698*'Assumptions (T&amp;D)'!E$24</f>
        <v>0.0133219063</v>
      </c>
      <c r="G2808" s="372">
        <f>$D2698*'Assumptions (T&amp;D)'!F$24</f>
        <v>0.01232475763</v>
      </c>
      <c r="H2808" s="372">
        <f>$D2698*'Assumptions (T&amp;D)'!G$24</f>
        <v>0.01138743787</v>
      </c>
      <c r="I2808" s="372">
        <f>$D2698*'Assumptions (T&amp;D)'!H$24</f>
        <v>0.01054983299</v>
      </c>
      <c r="J2808" s="372">
        <f>$D2698*'Assumptions (T&amp;D)'!I$24</f>
        <v>0.009752114045</v>
      </c>
      <c r="K2808" s="372">
        <f>$D2698*'Assumptions (T&amp;D)'!J$24</f>
        <v>0.009014224025</v>
      </c>
      <c r="L2808" s="372">
        <f>$D2698*'Assumptions (T&amp;D)'!K$24</f>
        <v>0.008894566184</v>
      </c>
      <c r="M2808" s="372">
        <f>$D2698*'Assumptions (T&amp;D)'!L$24</f>
        <v>0.008894566184</v>
      </c>
      <c r="N2808" s="372">
        <f>$D2698*'Assumptions (T&amp;D)'!M$24</f>
        <v>0.008894566184</v>
      </c>
      <c r="O2808" s="372">
        <f>$D2698*'Assumptions (T&amp;D)'!N$24</f>
        <v>0.008894566184</v>
      </c>
      <c r="P2808" s="372">
        <f>$D2698*'Assumptions (T&amp;D)'!O$24</f>
        <v>0.008894566184</v>
      </c>
      <c r="Q2808" s="372">
        <f>$D2698*'Assumptions (T&amp;D)'!P$24</f>
        <v>0.008894566184</v>
      </c>
      <c r="R2808" s="372">
        <f>$D2698*'Assumptions (T&amp;D)'!Q$24</f>
        <v>0.008894566184</v>
      </c>
      <c r="S2808" s="372">
        <f>$D2698*'Assumptions (T&amp;D)'!R$24</f>
        <v>0.008894566184</v>
      </c>
      <c r="T2808" s="372">
        <f>$D2698*'Assumptions (T&amp;D)'!S$24</f>
        <v>0.008894566184</v>
      </c>
      <c r="U2808" s="372">
        <f>$D2698*'Assumptions (T&amp;D)'!T$24</f>
        <v>0.008894566184</v>
      </c>
      <c r="V2808" s="372">
        <f>$D2698*'Assumptions (T&amp;D)'!U$24</f>
        <v>0.008894566184</v>
      </c>
      <c r="W2808" s="372">
        <f>$D2698*'Assumptions (T&amp;D)'!V$24</f>
        <v>0.008894566184</v>
      </c>
      <c r="X2808" s="372">
        <f>$D2698*'Assumptions (T&amp;D)'!W$24</f>
        <v>0.004447283092</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0.006955036665</v>
      </c>
      <c r="F2809" s="372">
        <f>$E2698*'Assumptions (T&amp;D)'!D$24</f>
        <v>0.01339076393</v>
      </c>
      <c r="G2809" s="372">
        <f>$E2698*'Assumptions (T&amp;D)'!E$24</f>
        <v>0.01238923865</v>
      </c>
      <c r="H2809" s="372">
        <f>$E2698*'Assumptions (T&amp;D)'!F$24</f>
        <v>0.01146190042</v>
      </c>
      <c r="I2809" s="372">
        <f>$E2698*'Assumptions (T&amp;D)'!G$24</f>
        <v>0.0105902025</v>
      </c>
      <c r="J2809" s="372">
        <f>$E2698*'Assumptions (T&amp;D)'!H$24</f>
        <v>0.009811238389</v>
      </c>
      <c r="K2809" s="372">
        <f>$E2698*'Assumptions (T&amp;D)'!I$24</f>
        <v>0.009069367812</v>
      </c>
      <c r="L2809" s="372">
        <f>$E2698*'Assumptions (T&amp;D)'!J$24</f>
        <v>0.008383137527</v>
      </c>
      <c r="M2809" s="372">
        <f>$E2698*'Assumptions (T&amp;D)'!K$24</f>
        <v>0.008271856941</v>
      </c>
      <c r="N2809" s="372">
        <f>$E2698*'Assumptions (T&amp;D)'!L$24</f>
        <v>0.008271856941</v>
      </c>
      <c r="O2809" s="372">
        <f>$E2698*'Assumptions (T&amp;D)'!M$24</f>
        <v>0.008271856941</v>
      </c>
      <c r="P2809" s="372">
        <f>$E2698*'Assumptions (T&amp;D)'!N$24</f>
        <v>0.008271856941</v>
      </c>
      <c r="Q2809" s="372">
        <f>$E2698*'Assumptions (T&amp;D)'!O$24</f>
        <v>0.008271856941</v>
      </c>
      <c r="R2809" s="372">
        <f>$E2698*'Assumptions (T&amp;D)'!P$24</f>
        <v>0.008271856941</v>
      </c>
      <c r="S2809" s="372">
        <f>$E2698*'Assumptions (T&amp;D)'!Q$24</f>
        <v>0.008271856941</v>
      </c>
      <c r="T2809" s="372">
        <f>$E2698*'Assumptions (T&amp;D)'!R$24</f>
        <v>0.008271856941</v>
      </c>
      <c r="U2809" s="372">
        <f>$E2698*'Assumptions (T&amp;D)'!S$24</f>
        <v>0.008271856941</v>
      </c>
      <c r="V2809" s="372">
        <f>$E2698*'Assumptions (T&amp;D)'!T$24</f>
        <v>0.008271856941</v>
      </c>
      <c r="W2809" s="372">
        <f>$E2698*'Assumptions (T&amp;D)'!U$24</f>
        <v>0.008271856941</v>
      </c>
      <c r="X2809" s="372">
        <f>$E2698*'Assumptions (T&amp;D)'!V$24</f>
        <v>0.008271856941</v>
      </c>
      <c r="Y2809" s="372">
        <f>$E2698*'Assumptions (T&amp;D)'!W$24</f>
        <v>0.00413592847</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0.01107265462</v>
      </c>
      <c r="G2810" s="372">
        <f>$F2698*'Assumptions (T&amp;D)'!D$24</f>
        <v>0.02131855102</v>
      </c>
      <c r="H2810" s="372">
        <f>$F2698*'Assumptions (T&amp;D)'!E$24</f>
        <v>0.01972408876</v>
      </c>
      <c r="I2810" s="372">
        <f>$F2698*'Assumptions (T&amp;D)'!F$24</f>
        <v>0.01824773481</v>
      </c>
      <c r="J2810" s="372">
        <f>$F2698*'Assumptions (T&amp;D)'!G$24</f>
        <v>0.0168599621</v>
      </c>
      <c r="K2810" s="372">
        <f>$F2698*'Assumptions (T&amp;D)'!H$24</f>
        <v>0.01561982478</v>
      </c>
      <c r="L2810" s="372">
        <f>$F2698*'Assumptions (T&amp;D)'!I$24</f>
        <v>0.01443874162</v>
      </c>
      <c r="M2810" s="372">
        <f>$F2698*'Assumptions (T&amp;D)'!J$24</f>
        <v>0.0133462397</v>
      </c>
      <c r="N2810" s="372">
        <f>$F2698*'Assumptions (T&amp;D)'!K$24</f>
        <v>0.01316907722</v>
      </c>
      <c r="O2810" s="372">
        <f>$F2698*'Assumptions (T&amp;D)'!L$24</f>
        <v>0.01316907722</v>
      </c>
      <c r="P2810" s="372">
        <f>$F2698*'Assumptions (T&amp;D)'!M$24</f>
        <v>0.01316907722</v>
      </c>
      <c r="Q2810" s="372">
        <f>$F2698*'Assumptions (T&amp;D)'!N$24</f>
        <v>0.01316907722</v>
      </c>
      <c r="R2810" s="372">
        <f>$F2698*'Assumptions (T&amp;D)'!O$24</f>
        <v>0.01316907722</v>
      </c>
      <c r="S2810" s="372">
        <f>$F2698*'Assumptions (T&amp;D)'!P$24</f>
        <v>0.01316907722</v>
      </c>
      <c r="T2810" s="372">
        <f>$F2698*'Assumptions (T&amp;D)'!Q$24</f>
        <v>0.01316907722</v>
      </c>
      <c r="U2810" s="372">
        <f>$F2698*'Assumptions (T&amp;D)'!R$24</f>
        <v>0.01316907722</v>
      </c>
      <c r="V2810" s="372">
        <f>$F2698*'Assumptions (T&amp;D)'!S$24</f>
        <v>0.01316907722</v>
      </c>
      <c r="W2810" s="372">
        <f>$F2698*'Assumptions (T&amp;D)'!T$24</f>
        <v>0.01316907722</v>
      </c>
      <c r="X2810" s="372">
        <f>$F2698*'Assumptions (T&amp;D)'!U$24</f>
        <v>0.01316907722</v>
      </c>
      <c r="Y2810" s="372">
        <f>$F2698*'Assumptions (T&amp;D)'!V$24</f>
        <v>0.01316907722</v>
      </c>
      <c r="Z2810" s="372">
        <f>$F2698*'Assumptions (T&amp;D)'!W$24</f>
        <v>0.006584538612</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0.008527609443</v>
      </c>
      <c r="H2811" s="372">
        <f>$G2698*'Assumptions (T&amp;D)'!D$24</f>
        <v>0.01641849071</v>
      </c>
      <c r="I2811" s="372">
        <f>$G2698*'Assumptions (T&amp;D)'!E$24</f>
        <v>0.01519051495</v>
      </c>
      <c r="J2811" s="372">
        <f>$G2698*'Assumptions (T&amp;D)'!F$24</f>
        <v>0.01405350036</v>
      </c>
      <c r="K2811" s="372">
        <f>$G2698*'Assumptions (T&amp;D)'!G$24</f>
        <v>0.01298470664</v>
      </c>
      <c r="L2811" s="372">
        <f>$G2698*'Assumptions (T&amp;D)'!H$24</f>
        <v>0.01202961439</v>
      </c>
      <c r="M2811" s="372">
        <f>$G2698*'Assumptions (T&amp;D)'!I$24</f>
        <v>0.01112000271</v>
      </c>
      <c r="N2811" s="372">
        <f>$G2698*'Assumptions (T&amp;D)'!J$24</f>
        <v>0.01027861192</v>
      </c>
      <c r="O2811" s="372">
        <f>$G2698*'Assumptions (T&amp;D)'!K$24</f>
        <v>0.01014217016</v>
      </c>
      <c r="P2811" s="372">
        <f>$G2698*'Assumptions (T&amp;D)'!L$24</f>
        <v>0.01014217016</v>
      </c>
      <c r="Q2811" s="372">
        <f>$G2698*'Assumptions (T&amp;D)'!M$24</f>
        <v>0.01014217016</v>
      </c>
      <c r="R2811" s="372">
        <f>$G2698*'Assumptions (T&amp;D)'!N$24</f>
        <v>0.01014217016</v>
      </c>
      <c r="S2811" s="372">
        <f>$G2698*'Assumptions (T&amp;D)'!O$24</f>
        <v>0.01014217016</v>
      </c>
      <c r="T2811" s="372">
        <f>$G2698*'Assumptions (T&amp;D)'!P$24</f>
        <v>0.01014217016</v>
      </c>
      <c r="U2811" s="372">
        <f>$G2698*'Assumptions (T&amp;D)'!Q$24</f>
        <v>0.01014217016</v>
      </c>
      <c r="V2811" s="372">
        <f>$G2698*'Assumptions (T&amp;D)'!R$24</f>
        <v>0.01014217016</v>
      </c>
      <c r="W2811" s="372">
        <f>$G2698*'Assumptions (T&amp;D)'!S$24</f>
        <v>0.01014217016</v>
      </c>
      <c r="X2811" s="372">
        <f>$G2698*'Assumptions (T&amp;D)'!T$24</f>
        <v>0.01014217016</v>
      </c>
      <c r="Y2811" s="372">
        <f>$G2698*'Assumptions (T&amp;D)'!U$24</f>
        <v>0.01014217016</v>
      </c>
      <c r="Z2811" s="372">
        <f>$G2698*'Assumptions (T&amp;D)'!V$24</f>
        <v>0.01014217016</v>
      </c>
      <c r="AA2811" s="372">
        <f>$G2698*'Assumptions (T&amp;D)'!W$24</f>
        <v>0.005071085082</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0.01538353703</v>
      </c>
      <c r="I2812" s="372">
        <f>$H2698*'Assumptions (T&amp;D)'!D$24</f>
        <v>0.02961843663</v>
      </c>
      <c r="J2812" s="372">
        <f>$H2698*'Assumptions (T&amp;D)'!E$24</f>
        <v>0.0274032073</v>
      </c>
      <c r="K2812" s="372">
        <f>$H2698*'Assumptions (T&amp;D)'!F$24</f>
        <v>0.02535206902</v>
      </c>
      <c r="L2812" s="372">
        <f>$H2698*'Assumptions (T&amp;D)'!G$24</f>
        <v>0.02342399905</v>
      </c>
      <c r="M2812" s="372">
        <f>$H2698*'Assumptions (T&amp;D)'!H$24</f>
        <v>0.0217010429</v>
      </c>
      <c r="N2812" s="372">
        <f>$H2698*'Assumptions (T&amp;D)'!I$24</f>
        <v>0.02006013229</v>
      </c>
      <c r="O2812" s="372">
        <f>$H2698*'Assumptions (T&amp;D)'!J$24</f>
        <v>0.01854228997</v>
      </c>
      <c r="P2812" s="372">
        <f>$H2698*'Assumptions (T&amp;D)'!K$24</f>
        <v>0.01829615337</v>
      </c>
      <c r="Q2812" s="372">
        <f>$H2698*'Assumptions (T&amp;D)'!L$24</f>
        <v>0.01829615337</v>
      </c>
      <c r="R2812" s="372">
        <f>$H2698*'Assumptions (T&amp;D)'!M$24</f>
        <v>0.01829615337</v>
      </c>
      <c r="S2812" s="372">
        <f>$H2698*'Assumptions (T&amp;D)'!N$24</f>
        <v>0.01829615337</v>
      </c>
      <c r="T2812" s="372">
        <f>$H2698*'Assumptions (T&amp;D)'!O$24</f>
        <v>0.01829615337</v>
      </c>
      <c r="U2812" s="372">
        <f>$H2698*'Assumptions (T&amp;D)'!P$24</f>
        <v>0.01829615337</v>
      </c>
      <c r="V2812" s="372">
        <f>$H2698*'Assumptions (T&amp;D)'!Q$24</f>
        <v>0.01829615337</v>
      </c>
      <c r="W2812" s="372">
        <f>$H2698*'Assumptions (T&amp;D)'!R$24</f>
        <v>0.01829615337</v>
      </c>
      <c r="X2812" s="372">
        <f>$H2698*'Assumptions (T&amp;D)'!S$24</f>
        <v>0.01829615337</v>
      </c>
      <c r="Y2812" s="372">
        <f>$H2698*'Assumptions (T&amp;D)'!T$24</f>
        <v>0.01829615337</v>
      </c>
      <c r="Z2812" s="372">
        <f>$H2698*'Assumptions (T&amp;D)'!U$24</f>
        <v>0.01829615337</v>
      </c>
      <c r="AA2812" s="372">
        <f>$H2698*'Assumptions (T&amp;D)'!V$24</f>
        <v>0.01829615337</v>
      </c>
      <c r="AB2812" s="372">
        <f>$H2698*'Assumptions (T&amp;D)'!W$24</f>
        <v>0.009148076687</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0.008792525321</v>
      </c>
      <c r="J2813" s="372">
        <f>$I2698*'Assumptions (T&amp;D)'!D$24</f>
        <v>0.01692854209</v>
      </c>
      <c r="K2813" s="372">
        <f>$I2698*'Assumptions (T&amp;D)'!E$24</f>
        <v>0.01566241844</v>
      </c>
      <c r="L2813" s="372">
        <f>$I2698*'Assumptions (T&amp;D)'!F$24</f>
        <v>0.01449008173</v>
      </c>
      <c r="M2813" s="372">
        <f>$I2698*'Assumptions (T&amp;D)'!G$24</f>
        <v>0.01338808522</v>
      </c>
      <c r="N2813" s="372">
        <f>$I2698*'Assumptions (T&amp;D)'!H$24</f>
        <v>0.01240332239</v>
      </c>
      <c r="O2813" s="372">
        <f>$I2698*'Assumptions (T&amp;D)'!I$24</f>
        <v>0.01146545302</v>
      </c>
      <c r="P2813" s="372">
        <f>$I2698*'Assumptions (T&amp;D)'!J$24</f>
        <v>0.01059792385</v>
      </c>
      <c r="Q2813" s="372">
        <f>$I2698*'Assumptions (T&amp;D)'!K$24</f>
        <v>0.01045724345</v>
      </c>
      <c r="R2813" s="372">
        <f>$I2698*'Assumptions (T&amp;D)'!L$24</f>
        <v>0.01045724345</v>
      </c>
      <c r="S2813" s="372">
        <f>$I2698*'Assumptions (T&amp;D)'!M$24</f>
        <v>0.01045724345</v>
      </c>
      <c r="T2813" s="372">
        <f>$I2698*'Assumptions (T&amp;D)'!N$24</f>
        <v>0.01045724345</v>
      </c>
      <c r="U2813" s="372">
        <f>$I2698*'Assumptions (T&amp;D)'!O$24</f>
        <v>0.01045724345</v>
      </c>
      <c r="V2813" s="372">
        <f>$I2698*'Assumptions (T&amp;D)'!P$24</f>
        <v>0.01045724345</v>
      </c>
      <c r="W2813" s="372">
        <f>$I2698*'Assumptions (T&amp;D)'!Q$24</f>
        <v>0.01045724345</v>
      </c>
      <c r="X2813" s="372">
        <f>$I2698*'Assumptions (T&amp;D)'!R$24</f>
        <v>0.01045724345</v>
      </c>
      <c r="Y2813" s="372">
        <f>$I2698*'Assumptions (T&amp;D)'!S$24</f>
        <v>0.01045724345</v>
      </c>
      <c r="Z2813" s="372">
        <f>$I2698*'Assumptions (T&amp;D)'!T$24</f>
        <v>0.01045724345</v>
      </c>
      <c r="AA2813" s="372">
        <f>$I2698*'Assumptions (T&amp;D)'!U$24</f>
        <v>0.01045724345</v>
      </c>
      <c r="AB2813" s="372">
        <f>$I2698*'Assumptions (T&amp;D)'!V$24</f>
        <v>0.01045724345</v>
      </c>
      <c r="AC2813" s="372">
        <f>$I2698*'Assumptions (T&amp;D)'!W$24</f>
        <v>0.005228621724</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0.003860111425</v>
      </c>
      <c r="K2814" s="372">
        <f>$J2698*'Assumptions (T&amp;D)'!D$24</f>
        <v>0.007432001196</v>
      </c>
      <c r="L2814" s="372">
        <f>$J2698*'Assumptions (T&amp;D)'!E$24</f>
        <v>0.006876145151</v>
      </c>
      <c r="M2814" s="372">
        <f>$J2698*'Assumptions (T&amp;D)'!F$24</f>
        <v>0.006361463628</v>
      </c>
      <c r="N2814" s="372">
        <f>$J2698*'Assumptions (T&amp;D)'!G$24</f>
        <v>0.005877662996</v>
      </c>
      <c r="O2814" s="372">
        <f>$J2698*'Assumptions (T&amp;D)'!H$24</f>
        <v>0.005445330516</v>
      </c>
      <c r="P2814" s="372">
        <f>$J2698*'Assumptions (T&amp;D)'!I$24</f>
        <v>0.005033585298</v>
      </c>
      <c r="Q2814" s="372">
        <f>$J2698*'Assumptions (T&amp;D)'!J$24</f>
        <v>0.00465272097</v>
      </c>
      <c r="R2814" s="372">
        <f>$J2698*'Assumptions (T&amp;D)'!K$24</f>
        <v>0.004590959188</v>
      </c>
      <c r="S2814" s="372">
        <f>$J2698*'Assumptions (T&amp;D)'!L$24</f>
        <v>0.004590959188</v>
      </c>
      <c r="T2814" s="372">
        <f>$J2698*'Assumptions (T&amp;D)'!M$24</f>
        <v>0.004590959188</v>
      </c>
      <c r="U2814" s="372">
        <f>$J2698*'Assumptions (T&amp;D)'!N$24</f>
        <v>0.004590959188</v>
      </c>
      <c r="V2814" s="372">
        <f>$J2698*'Assumptions (T&amp;D)'!O$24</f>
        <v>0.004590959188</v>
      </c>
      <c r="W2814" s="372">
        <f>$J2698*'Assumptions (T&amp;D)'!P$24</f>
        <v>0.004590959188</v>
      </c>
      <c r="X2814" s="372">
        <f>$J2698*'Assumptions (T&amp;D)'!Q$24</f>
        <v>0.004590959188</v>
      </c>
      <c r="Y2814" s="372">
        <f>$J2698*'Assumptions (T&amp;D)'!R$24</f>
        <v>0.004590959188</v>
      </c>
      <c r="Z2814" s="372">
        <f>$J2698*'Assumptions (T&amp;D)'!S$24</f>
        <v>0.004590959188</v>
      </c>
      <c r="AA2814" s="372">
        <f>$J2698*'Assumptions (T&amp;D)'!T$24</f>
        <v>0.004590959188</v>
      </c>
      <c r="AB2814" s="372">
        <f>$J2698*'Assumptions (T&amp;D)'!U$24</f>
        <v>0.004590959188</v>
      </c>
      <c r="AC2814" s="372">
        <f>$J2698*'Assumptions (T&amp;D)'!V$24</f>
        <v>0.004590959188</v>
      </c>
      <c r="AD2814" s="372">
        <f>$J2698*'Assumptions (T&amp;D)'!W$24</f>
        <v>0.002295479594</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0.010697587</v>
      </c>
      <c r="L2815" s="372">
        <f>$K2698*'Assumptions (T&amp;D)'!D$24</f>
        <v>0.02059642085</v>
      </c>
      <c r="M2815" s="372">
        <f>$K2698*'Assumptions (T&amp;D)'!E$24</f>
        <v>0.01905596832</v>
      </c>
      <c r="N2815" s="372">
        <f>$K2698*'Assumptions (T&amp;D)'!F$24</f>
        <v>0.01762962338</v>
      </c>
      <c r="O2815" s="372">
        <f>$K2698*'Assumptions (T&amp;D)'!G$24</f>
        <v>0.01628885915</v>
      </c>
      <c r="P2815" s="372">
        <f>$K2698*'Assumptions (T&amp;D)'!H$24</f>
        <v>0.0150907294</v>
      </c>
      <c r="Q2815" s="372">
        <f>$K2698*'Assumptions (T&amp;D)'!I$24</f>
        <v>0.01394965345</v>
      </c>
      <c r="R2815" s="372">
        <f>$K2698*'Assumptions (T&amp;D)'!J$24</f>
        <v>0.0128941582</v>
      </c>
      <c r="S2815" s="372">
        <f>$K2698*'Assumptions (T&amp;D)'!K$24</f>
        <v>0.01272299681</v>
      </c>
      <c r="T2815" s="372">
        <f>$K2698*'Assumptions (T&amp;D)'!L$24</f>
        <v>0.01272299681</v>
      </c>
      <c r="U2815" s="372">
        <f>$K2698*'Assumptions (T&amp;D)'!M$24</f>
        <v>0.01272299681</v>
      </c>
      <c r="V2815" s="372">
        <f>$K2698*'Assumptions (T&amp;D)'!N$24</f>
        <v>0.01272299681</v>
      </c>
      <c r="W2815" s="372">
        <f>$K2698*'Assumptions (T&amp;D)'!O$24</f>
        <v>0.01272299681</v>
      </c>
      <c r="X2815" s="372">
        <f>$K2698*'Assumptions (T&amp;D)'!P$24</f>
        <v>0.01272299681</v>
      </c>
      <c r="Y2815" s="372">
        <f>$K2698*'Assumptions (T&amp;D)'!Q$24</f>
        <v>0.01272299681</v>
      </c>
      <c r="Z2815" s="372">
        <f>$K2698*'Assumptions (T&amp;D)'!R$24</f>
        <v>0.01272299681</v>
      </c>
      <c r="AA2815" s="372">
        <f>$K2698*'Assumptions (T&amp;D)'!S$24</f>
        <v>0.01272299681</v>
      </c>
      <c r="AB2815" s="372">
        <f>$K2698*'Assumptions (T&amp;D)'!T$24</f>
        <v>0.01272299681</v>
      </c>
      <c r="AC2815" s="372">
        <f>$K2698*'Assumptions (T&amp;D)'!U$24</f>
        <v>0.01272299681</v>
      </c>
      <c r="AD2815" s="372">
        <f>$K2698*'Assumptions (T&amp;D)'!V$24</f>
        <v>0.01272299681</v>
      </c>
      <c r="AE2815" s="372">
        <f>$K2698*'Assumptions (T&amp;D)'!W$24</f>
        <v>0.006361498405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0.01508375999</v>
      </c>
      <c r="M2816" s="372">
        <f>$L2698*'Assumptions (T&amp;D)'!D$24</f>
        <v>0.02904126591</v>
      </c>
      <c r="N2816" s="372">
        <f>$L2698*'Assumptions (T&amp;D)'!E$24</f>
        <v>0.02686920447</v>
      </c>
      <c r="O2816" s="372">
        <f>$L2698*'Assumptions (T&amp;D)'!F$24</f>
        <v>0.02485803647</v>
      </c>
      <c r="P2816" s="372">
        <f>$L2698*'Assumptions (T&amp;D)'!G$24</f>
        <v>0.02296753855</v>
      </c>
      <c r="Q2816" s="372">
        <f>$L2698*'Assumptions (T&amp;D)'!H$24</f>
        <v>0.02127815743</v>
      </c>
      <c r="R2816" s="372">
        <f>$L2698*'Assumptions (T&amp;D)'!I$24</f>
        <v>0.01966922303</v>
      </c>
      <c r="S2816" s="372">
        <f>$L2698*'Assumptions (T&amp;D)'!J$24</f>
        <v>0.01818095871</v>
      </c>
      <c r="T2816" s="372">
        <f>$L2698*'Assumptions (T&amp;D)'!K$24</f>
        <v>0.01793961855</v>
      </c>
      <c r="U2816" s="372">
        <f>$L2698*'Assumptions (T&amp;D)'!L$24</f>
        <v>0.01793961855</v>
      </c>
      <c r="V2816" s="372">
        <f>$L2698*'Assumptions (T&amp;D)'!M$24</f>
        <v>0.01793961855</v>
      </c>
      <c r="W2816" s="372">
        <f>$L2698*'Assumptions (T&amp;D)'!N$24</f>
        <v>0.01793961855</v>
      </c>
      <c r="X2816" s="372">
        <f>$L2698*'Assumptions (T&amp;D)'!O$24</f>
        <v>0.01793961855</v>
      </c>
      <c r="Y2816" s="372">
        <f>$L2698*'Assumptions (T&amp;D)'!P$24</f>
        <v>0.01793961855</v>
      </c>
      <c r="Z2816" s="372">
        <f>$L2698*'Assumptions (T&amp;D)'!Q$24</f>
        <v>0.01793961855</v>
      </c>
      <c r="AA2816" s="372">
        <f>$L2698*'Assumptions (T&amp;D)'!R$24</f>
        <v>0.01793961855</v>
      </c>
      <c r="AB2816" s="372">
        <f>$L2698*'Assumptions (T&amp;D)'!S$24</f>
        <v>0.01793961855</v>
      </c>
      <c r="AC2816" s="372">
        <f>$L2698*'Assumptions (T&amp;D)'!T$24</f>
        <v>0.01793961855</v>
      </c>
      <c r="AD2816" s="372">
        <f>$L2698*'Assumptions (T&amp;D)'!U$24</f>
        <v>0.01793961855</v>
      </c>
      <c r="AE2816" s="372">
        <f>$L2698*'Assumptions (T&amp;D)'!V$24</f>
        <v>0.01793961855</v>
      </c>
      <c r="AF2816" s="372">
        <f>$L2698*'Assumptions (T&amp;D)'!W$24</f>
        <v>0.008969809276</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0.007911006961</v>
      </c>
      <c r="N2817" s="372">
        <f>$M2698*'Assumptions (T&amp;D)'!D$24</f>
        <v>0.0152313254</v>
      </c>
      <c r="O2817" s="372">
        <f>$M2698*'Assumptions (T&amp;D)'!E$24</f>
        <v>0.0140921404</v>
      </c>
      <c r="P2817" s="372">
        <f>$M2698*'Assumptions (T&amp;D)'!F$24</f>
        <v>0.01303733947</v>
      </c>
      <c r="Q2817" s="372">
        <f>$M2698*'Assumptions (T&amp;D)'!G$24</f>
        <v>0.0120458266</v>
      </c>
      <c r="R2817" s="372">
        <f>$M2698*'Assumptions (T&amp;D)'!H$24</f>
        <v>0.01115979382</v>
      </c>
      <c r="S2817" s="372">
        <f>$M2698*'Assumptions (T&amp;D)'!I$24</f>
        <v>0.01031595308</v>
      </c>
      <c r="T2817" s="372">
        <f>$M2698*'Assumptions (T&amp;D)'!J$24</f>
        <v>0.00953540039</v>
      </c>
      <c r="U2817" s="372">
        <f>$M2698*'Assumptions (T&amp;D)'!K$24</f>
        <v>0.009408824279</v>
      </c>
      <c r="V2817" s="372">
        <f>$M2698*'Assumptions (T&amp;D)'!L$24</f>
        <v>0.009408824279</v>
      </c>
      <c r="W2817" s="372">
        <f>$M2698*'Assumptions (T&amp;D)'!M$24</f>
        <v>0.009408824279</v>
      </c>
      <c r="X2817" s="372">
        <f>$M2698*'Assumptions (T&amp;D)'!N$24</f>
        <v>0.009408824279</v>
      </c>
      <c r="Y2817" s="372">
        <f>$M2698*'Assumptions (T&amp;D)'!O$24</f>
        <v>0.009408824279</v>
      </c>
      <c r="Z2817" s="372">
        <f>$M2698*'Assumptions (T&amp;D)'!P$24</f>
        <v>0.009408824279</v>
      </c>
      <c r="AA2817" s="372">
        <f>$M2698*'Assumptions (T&amp;D)'!Q$24</f>
        <v>0.009408824279</v>
      </c>
      <c r="AB2817" s="372">
        <f>$M2698*'Assumptions (T&amp;D)'!R$24</f>
        <v>0.009408824279</v>
      </c>
      <c r="AC2817" s="372">
        <f>$M2698*'Assumptions (T&amp;D)'!S$24</f>
        <v>0.009408824279</v>
      </c>
      <c r="AD2817" s="372">
        <f>$M2698*'Assumptions (T&amp;D)'!T$24</f>
        <v>0.009408824279</v>
      </c>
      <c r="AE2817" s="372">
        <f>$M2698*'Assumptions (T&amp;D)'!U$24</f>
        <v>0.009408824279</v>
      </c>
      <c r="AF2817" s="372">
        <f>$M2698*'Assumptions (T&amp;D)'!V$24</f>
        <v>0.009408824279</v>
      </c>
      <c r="AG2817" s="372">
        <f>$M2698*'Assumptions (T&amp;D)'!W$24</f>
        <v>0.004704412139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0.02499681082</v>
      </c>
      <c r="O2818" s="372">
        <f>$N2698*'Assumptions (T&amp;D)'!D$24</f>
        <v>0.0481271931</v>
      </c>
      <c r="P2818" s="372">
        <f>$N2698*'Assumptions (T&amp;D)'!E$24</f>
        <v>0.04452765234</v>
      </c>
      <c r="Q2818" s="372">
        <f>$N2698*'Assumptions (T&amp;D)'!F$24</f>
        <v>0.04119474423</v>
      </c>
      <c r="R2818" s="372">
        <f>$N2698*'Assumptions (T&amp;D)'!G$24</f>
        <v>0.03806181061</v>
      </c>
      <c r="S2818" s="372">
        <f>$N2698*'Assumptions (T&amp;D)'!H$24</f>
        <v>0.03526216779</v>
      </c>
      <c r="T2818" s="372">
        <f>$N2698*'Assumptions (T&amp;D)'!I$24</f>
        <v>0.03259584131</v>
      </c>
      <c r="U2818" s="372">
        <f>$N2698*'Assumptions (T&amp;D)'!J$24</f>
        <v>0.03012948931</v>
      </c>
      <c r="V2818" s="372">
        <f>$N2698*'Assumptions (T&amp;D)'!K$24</f>
        <v>0.02972954033</v>
      </c>
      <c r="W2818" s="372">
        <f>$N2698*'Assumptions (T&amp;D)'!L$24</f>
        <v>0.02972954033</v>
      </c>
      <c r="X2818" s="372">
        <f>$N2698*'Assumptions (T&amp;D)'!M$24</f>
        <v>0.02972954033</v>
      </c>
      <c r="Y2818" s="372">
        <f>$N2698*'Assumptions (T&amp;D)'!N$24</f>
        <v>0.02972954033</v>
      </c>
      <c r="Z2818" s="372">
        <f>$N2698*'Assumptions (T&amp;D)'!O$24</f>
        <v>0.02972954033</v>
      </c>
      <c r="AA2818" s="372">
        <f>$N2698*'Assumptions (T&amp;D)'!P$24</f>
        <v>0.02972954033</v>
      </c>
      <c r="AB2818" s="372">
        <f>$N2698*'Assumptions (T&amp;D)'!Q$24</f>
        <v>0.02972954033</v>
      </c>
      <c r="AC2818" s="372">
        <f>$N2698*'Assumptions (T&amp;D)'!R$24</f>
        <v>0.02972954033</v>
      </c>
      <c r="AD2818" s="372">
        <f>$N2698*'Assumptions (T&amp;D)'!S$24</f>
        <v>0.02972954033</v>
      </c>
      <c r="AE2818" s="372">
        <f>$N2698*'Assumptions (T&amp;D)'!T$24</f>
        <v>0.02972954033</v>
      </c>
      <c r="AF2818" s="372">
        <f>$N2698*'Assumptions (T&amp;D)'!U$24</f>
        <v>0.02972954033</v>
      </c>
      <c r="AG2818" s="372">
        <f>$N2698*'Assumptions (T&amp;D)'!V$24</f>
        <v>0.02972954033</v>
      </c>
      <c r="AH2818" s="372">
        <f>$N2698*'Assumptions (T&amp;D)'!W$24</f>
        <v>0.01486477017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0.02071178974</v>
      </c>
      <c r="P2819" s="372">
        <f>$O2698*'Assumptions (T&amp;D)'!D$24</f>
        <v>0.03987709917</v>
      </c>
      <c r="Q2819" s="372">
        <f>$O2698*'Assumptions (T&amp;D)'!E$24</f>
        <v>0.03689460145</v>
      </c>
      <c r="R2819" s="372">
        <f>$O2698*'Assumptions (T&amp;D)'!F$24</f>
        <v>0.03413302949</v>
      </c>
      <c r="S2819" s="372">
        <f>$O2698*'Assumptions (T&amp;D)'!G$24</f>
        <v>0.03153715184</v>
      </c>
      <c r="T2819" s="372">
        <f>$O2698*'Assumptions (T&amp;D)'!H$24</f>
        <v>0.02921743139</v>
      </c>
      <c r="U2819" s="372">
        <f>$O2698*'Assumptions (T&amp;D)'!I$24</f>
        <v>0.02700817382</v>
      </c>
      <c r="V2819" s="372">
        <f>$O2698*'Assumptions (T&amp;D)'!J$24</f>
        <v>0.02496461056</v>
      </c>
      <c r="W2819" s="372">
        <f>$O2698*'Assumptions (T&amp;D)'!K$24</f>
        <v>0.02463322193</v>
      </c>
      <c r="X2819" s="372">
        <f>$O2698*'Assumptions (T&amp;D)'!L$24</f>
        <v>0.02463322193</v>
      </c>
      <c r="Y2819" s="372">
        <f>$O2698*'Assumptions (T&amp;D)'!M$24</f>
        <v>0.02463322193</v>
      </c>
      <c r="Z2819" s="372">
        <f>$O2698*'Assumptions (T&amp;D)'!N$24</f>
        <v>0.02463322193</v>
      </c>
      <c r="AA2819" s="372">
        <f>$O2698*'Assumptions (T&amp;D)'!O$24</f>
        <v>0.02463322193</v>
      </c>
      <c r="AB2819" s="372">
        <f>$O2698*'Assumptions (T&amp;D)'!P$24</f>
        <v>0.02463322193</v>
      </c>
      <c r="AC2819" s="372">
        <f>$O2698*'Assumptions (T&amp;D)'!Q$24</f>
        <v>0.02463322193</v>
      </c>
      <c r="AD2819" s="372">
        <f>$O2698*'Assumptions (T&amp;D)'!R$24</f>
        <v>0.02463322193</v>
      </c>
      <c r="AE2819" s="372">
        <f>$O2698*'Assumptions (T&amp;D)'!S$24</f>
        <v>0.02463322193</v>
      </c>
      <c r="AF2819" s="372">
        <f>$O2698*'Assumptions (T&amp;D)'!T$24</f>
        <v>0.02463322193</v>
      </c>
      <c r="AG2819" s="372">
        <f>$O2698*'Assumptions (T&amp;D)'!U$24</f>
        <v>0.02463322193</v>
      </c>
      <c r="AH2819" s="372">
        <f>$O2698*'Assumptions (T&amp;D)'!V$24</f>
        <v>0.02463322193</v>
      </c>
      <c r="AI2819" s="372">
        <f>$O2698*'Assumptions (T&amp;D)'!W$24</f>
        <v>0.01231661096</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0.02112401779</v>
      </c>
      <c r="Q2820" s="372">
        <f>$P2698*'Assumptions (T&amp;D)'!D$24</f>
        <v>0.04067077559</v>
      </c>
      <c r="R2820" s="372">
        <f>$P2698*'Assumptions (T&amp;D)'!E$24</f>
        <v>0.03762891703</v>
      </c>
      <c r="S2820" s="372">
        <f>$P2698*'Assumptions (T&amp;D)'!F$24</f>
        <v>0.03481238132</v>
      </c>
      <c r="T2820" s="372">
        <f>$P2698*'Assumptions (T&amp;D)'!G$24</f>
        <v>0.03216483776</v>
      </c>
      <c r="U2820" s="372">
        <f>$P2698*'Assumptions (T&amp;D)'!H$24</f>
        <v>0.02979894777</v>
      </c>
      <c r="V2820" s="372">
        <f>$P2698*'Assumptions (T&amp;D)'!I$24</f>
        <v>0.0275457192</v>
      </c>
      <c r="W2820" s="372">
        <f>$P2698*'Assumptions (T&amp;D)'!J$24</f>
        <v>0.02546148278</v>
      </c>
      <c r="X2820" s="372">
        <f>$P2698*'Assumptions (T&amp;D)'!K$24</f>
        <v>0.0251234985</v>
      </c>
      <c r="Y2820" s="372">
        <f>$P2698*'Assumptions (T&amp;D)'!L$24</f>
        <v>0.0251234985</v>
      </c>
      <c r="Z2820" s="372">
        <f>$P2698*'Assumptions (T&amp;D)'!M$24</f>
        <v>0.0251234985</v>
      </c>
      <c r="AA2820" s="372">
        <f>$P2698*'Assumptions (T&amp;D)'!N$24</f>
        <v>0.0251234985</v>
      </c>
      <c r="AB2820" s="372">
        <f>$P2698*'Assumptions (T&amp;D)'!O$24</f>
        <v>0.0251234985</v>
      </c>
      <c r="AC2820" s="372">
        <f>$P2698*'Assumptions (T&amp;D)'!P$24</f>
        <v>0.0251234985</v>
      </c>
      <c r="AD2820" s="372">
        <f>$P2698*'Assumptions (T&amp;D)'!Q$24</f>
        <v>0.0251234985</v>
      </c>
      <c r="AE2820" s="372">
        <f>$P2698*'Assumptions (T&amp;D)'!R$24</f>
        <v>0.0251234985</v>
      </c>
      <c r="AF2820" s="372">
        <f>$P2698*'Assumptions (T&amp;D)'!S$24</f>
        <v>0.0251234985</v>
      </c>
      <c r="AG2820" s="372">
        <f>$P2698*'Assumptions (T&amp;D)'!T$24</f>
        <v>0.0251234985</v>
      </c>
      <c r="AH2820" s="372">
        <f>$P2698*'Assumptions (T&amp;D)'!U$24</f>
        <v>0.0251234985</v>
      </c>
      <c r="AI2820" s="372">
        <f>$P2698*'Assumptions (T&amp;D)'!V$24</f>
        <v>0.0251234985</v>
      </c>
      <c r="AJ2820" s="372">
        <f>$P2698*'Assumptions (T&amp;D)'!W$24</f>
        <v>0.01256174925</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0.0218336989</v>
      </c>
      <c r="R2821" s="372">
        <f>$Q2698*'Assumptions (T&amp;D)'!D$24</f>
        <v>0.04203714829</v>
      </c>
      <c r="S2821" s="372">
        <f>$Q2698*'Assumptions (T&amp;D)'!E$24</f>
        <v>0.03889309565</v>
      </c>
      <c r="T2821" s="372">
        <f>$Q2698*'Assumptions (T&amp;D)'!F$24</f>
        <v>0.03598193579</v>
      </c>
      <c r="U2821" s="372">
        <f>$Q2698*'Assumptions (T&amp;D)'!G$24</f>
        <v>0.03324544553</v>
      </c>
      <c r="V2821" s="372">
        <f>$Q2698*'Assumptions (T&amp;D)'!H$24</f>
        <v>0.03080007125</v>
      </c>
      <c r="W2821" s="372">
        <f>$Q2698*'Assumptions (T&amp;D)'!I$24</f>
        <v>0.02847114337</v>
      </c>
      <c r="X2821" s="372">
        <f>$Q2698*'Assumptions (T&amp;D)'!J$24</f>
        <v>0.02631688508</v>
      </c>
      <c r="Y2821" s="372">
        <f>$Q2698*'Assumptions (T&amp;D)'!K$24</f>
        <v>0.0259675459</v>
      </c>
      <c r="Z2821" s="372">
        <f>$Q2698*'Assumptions (T&amp;D)'!L$24</f>
        <v>0.0259675459</v>
      </c>
      <c r="AA2821" s="372">
        <f>$Q2698*'Assumptions (T&amp;D)'!M$24</f>
        <v>0.0259675459</v>
      </c>
      <c r="AB2821" s="372">
        <f>$Q2698*'Assumptions (T&amp;D)'!N$24</f>
        <v>0.0259675459</v>
      </c>
      <c r="AC2821" s="372">
        <f>$Q2698*'Assumptions (T&amp;D)'!O$24</f>
        <v>0.0259675459</v>
      </c>
      <c r="AD2821" s="372">
        <f>$Q2698*'Assumptions (T&amp;D)'!P$24</f>
        <v>0.0259675459</v>
      </c>
      <c r="AE2821" s="372">
        <f>$Q2698*'Assumptions (T&amp;D)'!Q$24</f>
        <v>0.0259675459</v>
      </c>
      <c r="AF2821" s="372">
        <f>$Q2698*'Assumptions (T&amp;D)'!R$24</f>
        <v>0.0259675459</v>
      </c>
      <c r="AG2821" s="372">
        <f>$Q2698*'Assumptions (T&amp;D)'!S$24</f>
        <v>0.0259675459</v>
      </c>
      <c r="AH2821" s="372">
        <f>$Q2698*'Assumptions (T&amp;D)'!T$24</f>
        <v>0.0259675459</v>
      </c>
      <c r="AI2821" s="372">
        <f>$Q2698*'Assumptions (T&amp;D)'!U$24</f>
        <v>0.0259675459</v>
      </c>
      <c r="AJ2821" s="372">
        <f>$Q2698*'Assumptions (T&amp;D)'!V$24</f>
        <v>0.0259675459</v>
      </c>
      <c r="AK2821" s="372">
        <f>$Q2698*'Assumptions (T&amp;D)'!W$24</f>
        <v>0.01298377295</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0.01503531037</v>
      </c>
      <c r="S2822" s="372">
        <f>$R2698*'Assumptions (T&amp;D)'!D$24</f>
        <v>0.02894798422</v>
      </c>
      <c r="T2822" s="372">
        <f>$R2698*'Assumptions (T&amp;D)'!E$24</f>
        <v>0.02678289953</v>
      </c>
      <c r="U2822" s="372">
        <f>$R2698*'Assumptions (T&amp;D)'!F$24</f>
        <v>0.02477819148</v>
      </c>
      <c r="V2822" s="372">
        <f>$R2698*'Assumptions (T&amp;D)'!G$24</f>
        <v>0.02289376592</v>
      </c>
      <c r="W2822" s="372">
        <f>$R2698*'Assumptions (T&amp;D)'!H$24</f>
        <v>0.02120981116</v>
      </c>
      <c r="X2822" s="372">
        <f>$R2698*'Assumptions (T&amp;D)'!I$24</f>
        <v>0.01960604472</v>
      </c>
      <c r="Y2822" s="372">
        <f>$R2698*'Assumptions (T&amp;D)'!J$24</f>
        <v>0.01812256076</v>
      </c>
      <c r="Z2822" s="372">
        <f>$R2698*'Assumptions (T&amp;D)'!K$24</f>
        <v>0.0178819958</v>
      </c>
      <c r="AA2822" s="372">
        <f>$R2698*'Assumptions (T&amp;D)'!L$24</f>
        <v>0.0178819958</v>
      </c>
      <c r="AB2822" s="372">
        <f>$R2698*'Assumptions (T&amp;D)'!M$24</f>
        <v>0.0178819958</v>
      </c>
      <c r="AC2822" s="372">
        <f>$R2698*'Assumptions (T&amp;D)'!N$24</f>
        <v>0.0178819958</v>
      </c>
      <c r="AD2822" s="372">
        <f>$R2698*'Assumptions (T&amp;D)'!O$24</f>
        <v>0.0178819958</v>
      </c>
      <c r="AE2822" s="372">
        <f>$R2698*'Assumptions (T&amp;D)'!P$24</f>
        <v>0.0178819958</v>
      </c>
      <c r="AF2822" s="372">
        <f>$R2698*'Assumptions (T&amp;D)'!Q$24</f>
        <v>0.0178819958</v>
      </c>
      <c r="AG2822" s="372">
        <f>$R2698*'Assumptions (T&amp;D)'!R$24</f>
        <v>0.0178819958</v>
      </c>
      <c r="AH2822" s="372">
        <f>$R2698*'Assumptions (T&amp;D)'!S$24</f>
        <v>0.0178819958</v>
      </c>
      <c r="AI2822" s="372">
        <f>$R2698*'Assumptions (T&amp;D)'!T$24</f>
        <v>0.0178819958</v>
      </c>
      <c r="AJ2822" s="372">
        <f>$R2698*'Assumptions (T&amp;D)'!U$24</f>
        <v>0.0178819958</v>
      </c>
      <c r="AK2822" s="372">
        <f>$R2698*'Assumptions (T&amp;D)'!V$24</f>
        <v>0.0178819958</v>
      </c>
      <c r="AL2822" s="372">
        <f>$R2698*'Assumptions (T&amp;D)'!W$24</f>
        <v>0.008940997898</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0.04307212697</v>
      </c>
      <c r="T2823" s="372">
        <f>$S2698*'Assumptions (T&amp;D)'!D$24</f>
        <v>0.08292820178</v>
      </c>
      <c r="U2823" s="372">
        <f>$S2698*'Assumptions (T&amp;D)'!E$24</f>
        <v>0.0767258155</v>
      </c>
      <c r="V2823" s="372">
        <f>$S2698*'Assumptions (T&amp;D)'!F$24</f>
        <v>0.07098286524</v>
      </c>
      <c r="W2823" s="372">
        <f>$S2698*'Assumptions (T&amp;D)'!G$24</f>
        <v>0.06558449199</v>
      </c>
      <c r="X2823" s="372">
        <f>$S2698*'Assumptions (T&amp;D)'!H$24</f>
        <v>0.06076041377</v>
      </c>
      <c r="Y2823" s="372">
        <f>$S2698*'Assumptions (T&amp;D)'!I$24</f>
        <v>0.05616605356</v>
      </c>
      <c r="Z2823" s="372">
        <f>$S2698*'Assumptions (T&amp;D)'!J$24</f>
        <v>0.05191627037</v>
      </c>
      <c r="AA2823" s="372">
        <f>$S2698*'Assumptions (T&amp;D)'!K$24</f>
        <v>0.05122711634</v>
      </c>
      <c r="AB2823" s="372">
        <f>$S2698*'Assumptions (T&amp;D)'!L$24</f>
        <v>0.05122711634</v>
      </c>
      <c r="AC2823" s="372">
        <f>$S2698*'Assumptions (T&amp;D)'!M$24</f>
        <v>0.05122711634</v>
      </c>
      <c r="AD2823" s="372">
        <f>$S2698*'Assumptions (T&amp;D)'!N$24</f>
        <v>0.05122711634</v>
      </c>
      <c r="AE2823" s="372">
        <f>$S2698*'Assumptions (T&amp;D)'!O$24</f>
        <v>0.05122711634</v>
      </c>
      <c r="AF2823" s="372">
        <f>$S2698*'Assumptions (T&amp;D)'!P$24</f>
        <v>0.05122711634</v>
      </c>
      <c r="AG2823" s="372">
        <f>$S2698*'Assumptions (T&amp;D)'!Q$24</f>
        <v>0.05122711634</v>
      </c>
      <c r="AH2823" s="372">
        <f>$S2698*'Assumptions (T&amp;D)'!R$24</f>
        <v>0.05122711634</v>
      </c>
      <c r="AI2823" s="372">
        <f>$S2698*'Assumptions (T&amp;D)'!S$24</f>
        <v>0.05122711634</v>
      </c>
      <c r="AJ2823" s="372">
        <f>$S2698*'Assumptions (T&amp;D)'!T$24</f>
        <v>0.05122711634</v>
      </c>
      <c r="AK2823" s="372">
        <f>$S2698*'Assumptions (T&amp;D)'!U$24</f>
        <v>0.05122711634</v>
      </c>
      <c r="AL2823" s="372">
        <f>$S2698*'Assumptions (T&amp;D)'!V$24</f>
        <v>0.05122711634</v>
      </c>
      <c r="AM2823" s="372">
        <f>$S2698*'Assumptions (T&amp;D)'!W$24</f>
        <v>0.02561355817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0.02631091251</v>
      </c>
      <c r="U2824" s="372">
        <f>$T2698*'Assumptions (T&amp;D)'!D$24</f>
        <v>0.05065727688</v>
      </c>
      <c r="V2824" s="372">
        <f>$T2698*'Assumptions (T&amp;D)'!E$24</f>
        <v>0.04686850548</v>
      </c>
      <c r="W2824" s="372">
        <f>$T2698*'Assumptions (T&amp;D)'!F$24</f>
        <v>0.04336038381</v>
      </c>
      <c r="X2824" s="372">
        <f>$T2698*'Assumptions (T&amp;D)'!G$24</f>
        <v>0.04006274944</v>
      </c>
      <c r="Y2824" s="372">
        <f>$T2698*'Assumptions (T&amp;D)'!H$24</f>
        <v>0.03711592724</v>
      </c>
      <c r="Z2824" s="372">
        <f>$T2698*'Assumptions (T&amp;D)'!I$24</f>
        <v>0.03430942991</v>
      </c>
      <c r="AA2824" s="372">
        <f>$T2698*'Assumptions (T&amp;D)'!J$24</f>
        <v>0.03171341987</v>
      </c>
      <c r="AB2824" s="372">
        <f>$T2698*'Assumptions (T&amp;D)'!K$24</f>
        <v>0.03129244527</v>
      </c>
      <c r="AC2824" s="372">
        <f>$T2698*'Assumptions (T&amp;D)'!L$24</f>
        <v>0.03129244527</v>
      </c>
      <c r="AD2824" s="372">
        <f>$T2698*'Assumptions (T&amp;D)'!M$24</f>
        <v>0.03129244527</v>
      </c>
      <c r="AE2824" s="372">
        <f>$T2698*'Assumptions (T&amp;D)'!N$24</f>
        <v>0.03129244527</v>
      </c>
      <c r="AF2824" s="372">
        <f>$T2698*'Assumptions (T&amp;D)'!O$24</f>
        <v>0.03129244527</v>
      </c>
      <c r="AG2824" s="372">
        <f>$T2698*'Assumptions (T&amp;D)'!P$24</f>
        <v>0.03129244527</v>
      </c>
      <c r="AH2824" s="372">
        <f>$T2698*'Assumptions (T&amp;D)'!Q$24</f>
        <v>0.03129244527</v>
      </c>
      <c r="AI2824" s="372">
        <f>$T2698*'Assumptions (T&amp;D)'!R$24</f>
        <v>0.03129244527</v>
      </c>
      <c r="AJ2824" s="372">
        <f>$T2698*'Assumptions (T&amp;D)'!S$24</f>
        <v>0.03129244527</v>
      </c>
      <c r="AK2824" s="372">
        <f>$T2698*'Assumptions (T&amp;D)'!T$24</f>
        <v>0.03129244527</v>
      </c>
      <c r="AL2824" s="372">
        <f>$T2698*'Assumptions (T&amp;D)'!U$24</f>
        <v>0.03129244527</v>
      </c>
      <c r="AM2824" s="372">
        <f>$T2698*'Assumptions (T&amp;D)'!V$24</f>
        <v>0.03129244527</v>
      </c>
      <c r="AN2824" s="372">
        <f>$T2698*'Assumptions (T&amp;D)'!W$24</f>
        <v>0.01564622264</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0.02664325468</v>
      </c>
      <c r="V2825" s="372">
        <f>$U2698*'Assumptions (T&amp;D)'!D$24</f>
        <v>0.05129714635</v>
      </c>
      <c r="W2825" s="372">
        <f>$U2698*'Assumptions (T&amp;D)'!E$24</f>
        <v>0.04746051768</v>
      </c>
      <c r="X2825" s="372">
        <f>$U2698*'Assumptions (T&amp;D)'!F$24</f>
        <v>0.04390808372</v>
      </c>
      <c r="Y2825" s="372">
        <f>$U2698*'Assumptions (T&amp;D)'!G$24</f>
        <v>0.0405687958</v>
      </c>
      <c r="Z2825" s="372">
        <f>$U2698*'Assumptions (T&amp;D)'!H$24</f>
        <v>0.03758475127</v>
      </c>
      <c r="AA2825" s="372">
        <f>$U2698*'Assumptions (T&amp;D)'!I$24</f>
        <v>0.03474280411</v>
      </c>
      <c r="AB2825" s="372">
        <f>$U2698*'Assumptions (T&amp;D)'!J$24</f>
        <v>0.03211400298</v>
      </c>
      <c r="AC2825" s="372">
        <f>$U2698*'Assumptions (T&amp;D)'!K$24</f>
        <v>0.0316877109</v>
      </c>
      <c r="AD2825" s="372">
        <f>$U2698*'Assumptions (T&amp;D)'!L$24</f>
        <v>0.0316877109</v>
      </c>
      <c r="AE2825" s="372">
        <f>$U2698*'Assumptions (T&amp;D)'!M$24</f>
        <v>0.0316877109</v>
      </c>
      <c r="AF2825" s="372">
        <f>$U2698*'Assumptions (T&amp;D)'!N$24</f>
        <v>0.0316877109</v>
      </c>
      <c r="AG2825" s="372">
        <f>$U2698*'Assumptions (T&amp;D)'!O$24</f>
        <v>0.0316877109</v>
      </c>
      <c r="AH2825" s="372">
        <f>$U2698*'Assumptions (T&amp;D)'!P$24</f>
        <v>0.0316877109</v>
      </c>
      <c r="AI2825" s="372">
        <f>$U2698*'Assumptions (T&amp;D)'!Q$24</f>
        <v>0.0316877109</v>
      </c>
      <c r="AJ2825" s="372">
        <f>$U2698*'Assumptions (T&amp;D)'!R$24</f>
        <v>0.0316877109</v>
      </c>
      <c r="AK2825" s="372">
        <f>$U2698*'Assumptions (T&amp;D)'!S$24</f>
        <v>0.0316877109</v>
      </c>
      <c r="AL2825" s="372">
        <f>$U2698*'Assumptions (T&amp;D)'!T$24</f>
        <v>0.0316877109</v>
      </c>
      <c r="AM2825" s="372">
        <f>$U2698*'Assumptions (T&amp;D)'!U$24</f>
        <v>0.0316877109</v>
      </c>
      <c r="AN2825" s="372">
        <f>$U2698*'Assumptions (T&amp;D)'!V$24</f>
        <v>0.0316877109</v>
      </c>
      <c r="AO2825" s="372">
        <f>$U2698*'Assumptions (T&amp;D)'!W$24</f>
        <v>0.01584385545</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0.02761591494</v>
      </c>
      <c r="W2826" s="372">
        <f>$V2698*'Assumptions (T&amp;D)'!D$24</f>
        <v>0.05316984156</v>
      </c>
      <c r="X2826" s="372">
        <f>$V2698*'Assumptions (T&amp;D)'!E$24</f>
        <v>0.04919314981</v>
      </c>
      <c r="Y2826" s="372">
        <f>$V2698*'Assumptions (T&amp;D)'!F$24</f>
        <v>0.04551102782</v>
      </c>
      <c r="Z2826" s="372">
        <f>$V2698*'Assumptions (T&amp;D)'!G$24</f>
        <v>0.04204983315</v>
      </c>
      <c r="AA2826" s="372">
        <f>$V2698*'Assumptions (T&amp;D)'!H$24</f>
        <v>0.03895685068</v>
      </c>
      <c r="AB2826" s="372">
        <f>$V2698*'Assumptions (T&amp;D)'!I$24</f>
        <v>0.03601115308</v>
      </c>
      <c r="AC2826" s="372">
        <f>$V2698*'Assumptions (T&amp;D)'!J$24</f>
        <v>0.03328638281</v>
      </c>
      <c r="AD2826" s="372">
        <f>$V2698*'Assumptions (T&amp;D)'!K$24</f>
        <v>0.03284452817</v>
      </c>
      <c r="AE2826" s="372">
        <f>$V2698*'Assumptions (T&amp;D)'!L$24</f>
        <v>0.03284452817</v>
      </c>
      <c r="AF2826" s="372">
        <f>$V2698*'Assumptions (T&amp;D)'!M$24</f>
        <v>0.03284452817</v>
      </c>
      <c r="AG2826" s="372">
        <f>$V2698*'Assumptions (T&amp;D)'!N$24</f>
        <v>0.03284452817</v>
      </c>
      <c r="AH2826" s="372">
        <f>$V2698*'Assumptions (T&amp;D)'!O$24</f>
        <v>0.03284452817</v>
      </c>
      <c r="AI2826" s="372">
        <f>$V2698*'Assumptions (T&amp;D)'!P$24</f>
        <v>0.03284452817</v>
      </c>
      <c r="AJ2826" s="372">
        <f>$V2698*'Assumptions (T&amp;D)'!Q$24</f>
        <v>0.03284452817</v>
      </c>
      <c r="AK2826" s="372">
        <f>$V2698*'Assumptions (T&amp;D)'!R$24</f>
        <v>0.03284452817</v>
      </c>
      <c r="AL2826" s="372">
        <f>$V2698*'Assumptions (T&amp;D)'!S$24</f>
        <v>0.03284452817</v>
      </c>
      <c r="AM2826" s="372">
        <f>$V2698*'Assumptions (T&amp;D)'!T$24</f>
        <v>0.03284452817</v>
      </c>
      <c r="AN2826" s="372">
        <f>$V2698*'Assumptions (T&amp;D)'!U$24</f>
        <v>0.03284452817</v>
      </c>
      <c r="AO2826" s="372">
        <f>$V2698*'Assumptions (T&amp;D)'!V$24</f>
        <v>0.03284452817</v>
      </c>
      <c r="AP2826" s="372">
        <f>$V2698*'Assumptions (T&amp;D)'!W$24</f>
        <v>0.01642226408</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0.02816127321</v>
      </c>
      <c r="X2827" s="372">
        <f>$W2698*'Assumptions (T&amp;D)'!D$24</f>
        <v>0.05421983802</v>
      </c>
      <c r="Y2827" s="372">
        <f>$W2698*'Assumptions (T&amp;D)'!E$24</f>
        <v>0.05016461468</v>
      </c>
      <c r="Z2827" s="372">
        <f>$W2698*'Assumptions (T&amp;D)'!F$24</f>
        <v>0.04640977825</v>
      </c>
      <c r="AA2827" s="372">
        <f>$W2698*'Assumptions (T&amp;D)'!G$24</f>
        <v>0.04288023201</v>
      </c>
      <c r="AB2827" s="372">
        <f>$W2698*'Assumptions (T&amp;D)'!H$24</f>
        <v>0.03972616941</v>
      </c>
      <c r="AC2827" s="372">
        <f>$W2698*'Assumptions (T&amp;D)'!I$24</f>
        <v>0.03672230026</v>
      </c>
      <c r="AD2827" s="372">
        <f>$W2698*'Assumptions (T&amp;D)'!J$24</f>
        <v>0.03394372131</v>
      </c>
      <c r="AE2827" s="372">
        <f>$W2698*'Assumptions (T&amp;D)'!K$24</f>
        <v>0.03349314094</v>
      </c>
      <c r="AF2827" s="372">
        <f>$W2698*'Assumptions (T&amp;D)'!L$24</f>
        <v>0.03349314094</v>
      </c>
      <c r="AG2827" s="372">
        <f>$W2698*'Assumptions (T&amp;D)'!M$24</f>
        <v>0.03349314094</v>
      </c>
      <c r="AH2827" s="372">
        <f>$W2698*'Assumptions (T&amp;D)'!N$24</f>
        <v>0.03349314094</v>
      </c>
      <c r="AI2827" s="372">
        <f>$W2698*'Assumptions (T&amp;D)'!O$24</f>
        <v>0.03349314094</v>
      </c>
      <c r="AJ2827" s="372">
        <f>$W2698*'Assumptions (T&amp;D)'!P$24</f>
        <v>0.03349314094</v>
      </c>
      <c r="AK2827" s="372">
        <f>$W2698*'Assumptions (T&amp;D)'!Q$24</f>
        <v>0.03349314094</v>
      </c>
      <c r="AL2827" s="372">
        <f>$W2698*'Assumptions (T&amp;D)'!R$24</f>
        <v>0.03349314094</v>
      </c>
      <c r="AM2827" s="372">
        <f>$W2698*'Assumptions (T&amp;D)'!S$24</f>
        <v>0.03349314094</v>
      </c>
      <c r="AN2827" s="372">
        <f>$W2698*'Assumptions (T&amp;D)'!T$24</f>
        <v>0.03349314094</v>
      </c>
      <c r="AO2827" s="372">
        <f>$W2698*'Assumptions (T&amp;D)'!U$24</f>
        <v>0.03349314094</v>
      </c>
      <c r="AP2827" s="372">
        <f>$W2698*'Assumptions (T&amp;D)'!V$24</f>
        <v>0.03349314094</v>
      </c>
      <c r="AQ2827" s="372">
        <f>$W2698*'Assumptions (T&amp;D)'!W$24</f>
        <v>0.01674657047</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0.04276054627</v>
      </c>
      <c r="Y2828" s="372">
        <f>$X2698*'Assumptions (T&amp;D)'!D$24</f>
        <v>0.08232830509</v>
      </c>
      <c r="Z2828" s="372">
        <f>$X2698*'Assumptions (T&amp;D)'!E$24</f>
        <v>0.07617078642</v>
      </c>
      <c r="AA2828" s="372">
        <f>$X2698*'Assumptions (T&amp;D)'!F$24</f>
        <v>0.07046938025</v>
      </c>
      <c r="AB2828" s="372">
        <f>$X2698*'Assumptions (T&amp;D)'!G$24</f>
        <v>0.06511005846</v>
      </c>
      <c r="AC2828" s="372">
        <f>$X2698*'Assumptions (T&amp;D)'!H$24</f>
        <v>0.06032087727</v>
      </c>
      <c r="AD2828" s="372">
        <f>$X2698*'Assumptions (T&amp;D)'!I$24</f>
        <v>0.05575975234</v>
      </c>
      <c r="AE2828" s="372">
        <f>$X2698*'Assumptions (T&amp;D)'!J$24</f>
        <v>0.05154071177</v>
      </c>
      <c r="AF2828" s="372">
        <f>$X2698*'Assumptions (T&amp;D)'!K$24</f>
        <v>0.05085654303</v>
      </c>
      <c r="AG2828" s="372">
        <f>$X2698*'Assumptions (T&amp;D)'!L$24</f>
        <v>0.05085654303</v>
      </c>
      <c r="AH2828" s="372">
        <f>$X2698*'Assumptions (T&amp;D)'!M$24</f>
        <v>0.05085654303</v>
      </c>
      <c r="AI2828" s="372">
        <f>$X2698*'Assumptions (T&amp;D)'!N$24</f>
        <v>0.05085654303</v>
      </c>
      <c r="AJ2828" s="372">
        <f>$X2698*'Assumptions (T&amp;D)'!O$24</f>
        <v>0.05085654303</v>
      </c>
      <c r="AK2828" s="372">
        <f>$X2698*'Assumptions (T&amp;D)'!P$24</f>
        <v>0.05085654303</v>
      </c>
      <c r="AL2828" s="372">
        <f>$X2698*'Assumptions (T&amp;D)'!Q$24</f>
        <v>0.05085654303</v>
      </c>
      <c r="AM2828" s="372">
        <f>$X2698*'Assumptions (T&amp;D)'!R$24</f>
        <v>0.05085654303</v>
      </c>
      <c r="AN2828" s="372">
        <f>$X2698*'Assumptions (T&amp;D)'!S$24</f>
        <v>0.05085654303</v>
      </c>
      <c r="AO2828" s="372">
        <f>$X2698*'Assumptions (T&amp;D)'!T$24</f>
        <v>0.05085654303</v>
      </c>
      <c r="AP2828" s="372">
        <f>$X2698*'Assumptions (T&amp;D)'!U$24</f>
        <v>0.05085654303</v>
      </c>
      <c r="AQ2828" s="372">
        <f>$X2698*'Assumptions (T&amp;D)'!V$24</f>
        <v>0.05085654303</v>
      </c>
      <c r="AR2828" s="372">
        <f>$X2698*'Assumptions (T&amp;D)'!W$24</f>
        <v>0.02542827152</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0.0440088642</v>
      </c>
      <c r="Z2829" s="372">
        <f>$Y2698*'Assumptions (T&amp;D)'!D$24</f>
        <v>0.0847317332</v>
      </c>
      <c r="AA2829" s="372">
        <f>$Y2698*'Assumptions (T&amp;D)'!E$24</f>
        <v>0.07839445675</v>
      </c>
      <c r="AB2829" s="372">
        <f>$Y2698*'Assumptions (T&amp;D)'!F$24</f>
        <v>0.07252660819</v>
      </c>
      <c r="AC2829" s="372">
        <f>$Y2698*'Assumptions (T&amp;D)'!G$24</f>
        <v>0.06701083055</v>
      </c>
      <c r="AD2829" s="372">
        <f>$Y2698*'Assumptions (T&amp;D)'!H$24</f>
        <v>0.06208183776</v>
      </c>
      <c r="AE2829" s="372">
        <f>$Y2698*'Assumptions (T&amp;D)'!I$24</f>
        <v>0.05738755891</v>
      </c>
      <c r="AF2829" s="372">
        <f>$Y2698*'Assumptions (T&amp;D)'!J$24</f>
        <v>0.05304535098</v>
      </c>
      <c r="AG2829" s="372">
        <f>$Y2698*'Assumptions (T&amp;D)'!K$24</f>
        <v>0.05234120915</v>
      </c>
      <c r="AH2829" s="372">
        <f>$Y2698*'Assumptions (T&amp;D)'!L$24</f>
        <v>0.05234120915</v>
      </c>
      <c r="AI2829" s="372">
        <f>$Y2698*'Assumptions (T&amp;D)'!M$24</f>
        <v>0.05234120915</v>
      </c>
      <c r="AJ2829" s="372">
        <f>$Y2698*'Assumptions (T&amp;D)'!N$24</f>
        <v>0.05234120915</v>
      </c>
      <c r="AK2829" s="372">
        <f>$Y2698*'Assumptions (T&amp;D)'!O$24</f>
        <v>0.05234120915</v>
      </c>
      <c r="AL2829" s="372">
        <f>$Y2698*'Assumptions (T&amp;D)'!P$24</f>
        <v>0.05234120915</v>
      </c>
      <c r="AM2829" s="372">
        <f>$Y2698*'Assumptions (T&amp;D)'!Q$24</f>
        <v>0.05234120915</v>
      </c>
      <c r="AN2829" s="372">
        <f>$Y2698*'Assumptions (T&amp;D)'!R$24</f>
        <v>0.05234120915</v>
      </c>
      <c r="AO2829" s="372">
        <f>$Y2698*'Assumptions (T&amp;D)'!S$24</f>
        <v>0.05234120915</v>
      </c>
      <c r="AP2829" s="372">
        <f>$Y2698*'Assumptions (T&amp;D)'!T$24</f>
        <v>0.05234120915</v>
      </c>
      <c r="AQ2829" s="372">
        <f>$Y2698*'Assumptions (T&amp;D)'!U$24</f>
        <v>0.05234120915</v>
      </c>
      <c r="AR2829" s="372">
        <f>$Y2698*'Assumptions (T&amp;D)'!V$24</f>
        <v>0.05234120915</v>
      </c>
      <c r="AS2829" s="372">
        <f>$Y2698*'Assumptions (T&amp;D)'!W$24</f>
        <v>0.02617060457</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0.04528980975</v>
      </c>
      <c r="AA2830" s="372">
        <f>$Z2698*'Assumptions (T&amp;D)'!D$24</f>
        <v>0.08719798038</v>
      </c>
      <c r="AB2830" s="372">
        <f>$Z2698*'Assumptions (T&amp;D)'!E$24</f>
        <v>0.08067624777</v>
      </c>
      <c r="AC2830" s="372">
        <f>$Z2698*'Assumptions (T&amp;D)'!F$24</f>
        <v>0.07463760647</v>
      </c>
      <c r="AD2830" s="372">
        <f>$Z2698*'Assumptions (T&amp;D)'!G$24</f>
        <v>0.06896128365</v>
      </c>
      <c r="AE2830" s="372">
        <f>$Z2698*'Assumptions (T&amp;D)'!H$24</f>
        <v>0.06388882496</v>
      </c>
      <c r="AF2830" s="372">
        <f>$Z2698*'Assumptions (T&amp;D)'!I$24</f>
        <v>0.05905791192</v>
      </c>
      <c r="AG2830" s="372">
        <f>$Z2698*'Assumptions (T&amp;D)'!J$24</f>
        <v>0.05458931736</v>
      </c>
      <c r="AH2830" s="372">
        <f>$Z2698*'Assumptions (T&amp;D)'!K$24</f>
        <v>0.0538646804</v>
      </c>
      <c r="AI2830" s="372">
        <f>$Z2698*'Assumptions (T&amp;D)'!L$24</f>
        <v>0.0538646804</v>
      </c>
      <c r="AJ2830" s="372">
        <f>$Z2698*'Assumptions (T&amp;D)'!M$24</f>
        <v>0.0538646804</v>
      </c>
      <c r="AK2830" s="372">
        <f>$Z2698*'Assumptions (T&amp;D)'!N$24</f>
        <v>0.0538646804</v>
      </c>
      <c r="AL2830" s="372">
        <f>$Z2698*'Assumptions (T&amp;D)'!O$24</f>
        <v>0.0538646804</v>
      </c>
      <c r="AM2830" s="372">
        <f>$Z2698*'Assumptions (T&amp;D)'!P$24</f>
        <v>0.0538646804</v>
      </c>
      <c r="AN2830" s="372">
        <f>$Z2698*'Assumptions (T&amp;D)'!Q$24</f>
        <v>0.0538646804</v>
      </c>
      <c r="AO2830" s="372">
        <f>$Z2698*'Assumptions (T&amp;D)'!R$24</f>
        <v>0.0538646804</v>
      </c>
      <c r="AP2830" s="372">
        <f>$Z2698*'Assumptions (T&amp;D)'!S$24</f>
        <v>0.0538646804</v>
      </c>
      <c r="AQ2830" s="372">
        <f>$Z2698*'Assumptions (T&amp;D)'!T$24</f>
        <v>0.0538646804</v>
      </c>
      <c r="AR2830" s="372">
        <f>$Z2698*'Assumptions (T&amp;D)'!U$24</f>
        <v>0.0538646804</v>
      </c>
      <c r="AS2830" s="372">
        <f>$Z2698*'Assumptions (T&amp;D)'!V$24</f>
        <v>0.0538646804</v>
      </c>
      <c r="AT2830" s="372">
        <f>$Z2698*'Assumptions (T&amp;D)'!W$24</f>
        <v>0.0269323402</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0.04660418478</v>
      </c>
      <c r="AB2831" s="372">
        <f>$AA2698*'Assumptions (T&amp;D)'!D$24</f>
        <v>0.08972859043</v>
      </c>
      <c r="AC2831" s="372">
        <f>$AA2698*'Assumptions (T&amp;D)'!E$24</f>
        <v>0.08301758782</v>
      </c>
      <c r="AD2831" s="372">
        <f>$AA2698*'Assumptions (T&amp;D)'!F$24</f>
        <v>0.07680369652</v>
      </c>
      <c r="AE2831" s="372">
        <f>$AA2698*'Assumptions (T&amp;D)'!G$24</f>
        <v>0.07096263869</v>
      </c>
      <c r="AF2831" s="372">
        <f>$AA2698*'Assumptions (T&amp;D)'!H$24</f>
        <v>0.06574297</v>
      </c>
      <c r="AG2831" s="372">
        <f>$AA2698*'Assumptions (T&amp;D)'!I$24</f>
        <v>0.06077185695</v>
      </c>
      <c r="AH2831" s="372">
        <f>$AA2698*'Assumptions (T&amp;D)'!J$24</f>
        <v>0.05617357739</v>
      </c>
      <c r="AI2831" s="372">
        <f>$AA2698*'Assumptions (T&amp;D)'!K$24</f>
        <v>0.05542791043</v>
      </c>
      <c r="AJ2831" s="372">
        <f>$AA2698*'Assumptions (T&amp;D)'!L$24</f>
        <v>0.05542791043</v>
      </c>
      <c r="AK2831" s="372">
        <f>$AA2698*'Assumptions (T&amp;D)'!M$24</f>
        <v>0.05542791043</v>
      </c>
      <c r="AL2831" s="372">
        <f>$AA2698*'Assumptions (T&amp;D)'!N$24</f>
        <v>0.05542791043</v>
      </c>
      <c r="AM2831" s="372">
        <f>$AA2698*'Assumptions (T&amp;D)'!O$24</f>
        <v>0.05542791043</v>
      </c>
      <c r="AN2831" s="372">
        <f>$AA2698*'Assumptions (T&amp;D)'!P$24</f>
        <v>0.05542791043</v>
      </c>
      <c r="AO2831" s="372">
        <f>$AA2698*'Assumptions (T&amp;D)'!Q$24</f>
        <v>0.05542791043</v>
      </c>
      <c r="AP2831" s="372">
        <f>$AA2698*'Assumptions (T&amp;D)'!R$24</f>
        <v>0.05542791043</v>
      </c>
      <c r="AQ2831" s="372">
        <f>$AA2698*'Assumptions (T&amp;D)'!S$24</f>
        <v>0.05542791043</v>
      </c>
      <c r="AR2831" s="372">
        <f>$AA2698*'Assumptions (T&amp;D)'!T$24</f>
        <v>0.05542791043</v>
      </c>
      <c r="AS2831" s="372">
        <f>$AA2698*'Assumptions (T&amp;D)'!U$24</f>
        <v>0.05542791043</v>
      </c>
      <c r="AT2831" s="372">
        <f>$AA2698*'Assumptions (T&amp;D)'!V$24</f>
        <v>0.05542791043</v>
      </c>
      <c r="AU2831" s="372">
        <f>$AA2698*'Assumptions (T&amp;D)'!W$24</f>
        <v>0.02771395522</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0.04795281006</v>
      </c>
      <c r="AC2832" s="372">
        <f>$AB2698*'Assumptions (T&amp;D)'!D$24</f>
        <v>0.09232514364</v>
      </c>
      <c r="AD2832" s="372">
        <f>$AB2698*'Assumptions (T&amp;D)'!E$24</f>
        <v>0.08541993899</v>
      </c>
      <c r="AE2832" s="372">
        <f>$AB2698*'Assumptions (T&amp;D)'!F$24</f>
        <v>0.07902623098</v>
      </c>
      <c r="AF2832" s="372">
        <f>$AB2698*'Assumptions (T&amp;D)'!G$24</f>
        <v>0.07301614545</v>
      </c>
      <c r="AG2832" s="372">
        <f>$AB2698*'Assumptions (T&amp;D)'!H$24</f>
        <v>0.06764543072</v>
      </c>
      <c r="AH2832" s="372">
        <f>$AB2698*'Assumptions (T&amp;D)'!I$24</f>
        <v>0.06253046432</v>
      </c>
      <c r="AI2832" s="372">
        <f>$AB2698*'Assumptions (T&amp;D)'!J$24</f>
        <v>0.05779912039</v>
      </c>
      <c r="AJ2832" s="372">
        <f>$AB2698*'Assumptions (T&amp;D)'!K$24</f>
        <v>0.05703187543</v>
      </c>
      <c r="AK2832" s="372">
        <f>$AB2698*'Assumptions (T&amp;D)'!L$24</f>
        <v>0.05703187543</v>
      </c>
      <c r="AL2832" s="372">
        <f>$AB2698*'Assumptions (T&amp;D)'!M$24</f>
        <v>0.05703187543</v>
      </c>
      <c r="AM2832" s="372">
        <f>$AB2698*'Assumptions (T&amp;D)'!N$24</f>
        <v>0.05703187543</v>
      </c>
      <c r="AN2832" s="372">
        <f>$AB2698*'Assumptions (T&amp;D)'!O$24</f>
        <v>0.05703187543</v>
      </c>
      <c r="AO2832" s="372">
        <f>$AB2698*'Assumptions (T&amp;D)'!P$24</f>
        <v>0.05703187543</v>
      </c>
      <c r="AP2832" s="372">
        <f>$AB2698*'Assumptions (T&amp;D)'!Q$24</f>
        <v>0.05703187543</v>
      </c>
      <c r="AQ2832" s="372">
        <f>$AB2698*'Assumptions (T&amp;D)'!R$24</f>
        <v>0.05703187543</v>
      </c>
      <c r="AR2832" s="372">
        <f>$AB2698*'Assumptions (T&amp;D)'!S$24</f>
        <v>0.05703187543</v>
      </c>
      <c r="AS2832" s="372">
        <f>$AB2698*'Assumptions (T&amp;D)'!T$24</f>
        <v>0.05703187543</v>
      </c>
      <c r="AT2832" s="372">
        <f>$AB2698*'Assumptions (T&amp;D)'!U$24</f>
        <v>0.05703187543</v>
      </c>
      <c r="AU2832" s="372">
        <f>$AB2698*'Assumptions (T&amp;D)'!V$24</f>
        <v>0.05703187543</v>
      </c>
      <c r="AV2832" s="372">
        <f>$AB2698*'Assumptions (T&amp;D)'!W$24</f>
        <v>0.02851593772</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0.04933652576</v>
      </c>
      <c r="AD2833" s="372">
        <f>$AC2698*'Assumptions (T&amp;D)'!D$24</f>
        <v>0.09498925759</v>
      </c>
      <c r="AE2833" s="372">
        <f>$AC2698*'Assumptions (T&amp;D)'!E$24</f>
        <v>0.08788479788</v>
      </c>
      <c r="AF2833" s="372">
        <f>$AC2698*'Assumptions (T&amp;D)'!F$24</f>
        <v>0.08130659445</v>
      </c>
      <c r="AG2833" s="372">
        <f>$AC2698*'Assumptions (T&amp;D)'!G$24</f>
        <v>0.07512308322</v>
      </c>
      <c r="AH2833" s="372">
        <f>$AC2698*'Assumptions (T&amp;D)'!H$24</f>
        <v>0.06959739233</v>
      </c>
      <c r="AI2833" s="372">
        <f>$AC2698*'Assumptions (T&amp;D)'!I$24</f>
        <v>0.06433482959</v>
      </c>
      <c r="AJ2833" s="372">
        <f>$AC2698*'Assumptions (T&amp;D)'!J$24</f>
        <v>0.05946695904</v>
      </c>
      <c r="AK2833" s="372">
        <f>$AC2698*'Assumptions (T&amp;D)'!K$24</f>
        <v>0.05867757463</v>
      </c>
      <c r="AL2833" s="372">
        <f>$AC2698*'Assumptions (T&amp;D)'!L$24</f>
        <v>0.05867757463</v>
      </c>
      <c r="AM2833" s="372">
        <f>$AC2698*'Assumptions (T&amp;D)'!M$24</f>
        <v>0.05867757463</v>
      </c>
      <c r="AN2833" s="372">
        <f>$AC2698*'Assumptions (T&amp;D)'!N$24</f>
        <v>0.05867757463</v>
      </c>
      <c r="AO2833" s="372">
        <f>$AC2698*'Assumptions (T&amp;D)'!O$24</f>
        <v>0.05867757463</v>
      </c>
      <c r="AP2833" s="372">
        <f>$AC2698*'Assumptions (T&amp;D)'!P$24</f>
        <v>0.05867757463</v>
      </c>
      <c r="AQ2833" s="372">
        <f>$AC2698*'Assumptions (T&amp;D)'!Q$24</f>
        <v>0.05867757463</v>
      </c>
      <c r="AR2833" s="372">
        <f>$AC2698*'Assumptions (T&amp;D)'!R$24</f>
        <v>0.05867757463</v>
      </c>
      <c r="AS2833" s="372">
        <f>$AC2698*'Assumptions (T&amp;D)'!S$24</f>
        <v>0.05867757463</v>
      </c>
      <c r="AT2833" s="372">
        <f>$AC2698*'Assumptions (T&amp;D)'!T$24</f>
        <v>0.05867757463</v>
      </c>
      <c r="AU2833" s="372">
        <f>$AC2698*'Assumptions (T&amp;D)'!U$24</f>
        <v>0.05867757463</v>
      </c>
      <c r="AV2833" s="372">
        <f>$AC2698*'Assumptions (T&amp;D)'!V$24</f>
        <v>0.05867757463</v>
      </c>
      <c r="AW2833" s="372">
        <f>$AC2698*'Assumptions (T&amp;D)'!W$24</f>
        <v>0.02933878732</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0.05075619186</v>
      </c>
      <c r="AE2834" s="372">
        <f>$AD2698*'Assumptions (T&amp;D)'!D$24</f>
        <v>0.09772258805</v>
      </c>
      <c r="AF2834" s="372">
        <f>$AD2698*'Assumptions (T&amp;D)'!E$24</f>
        <v>0.09041369642</v>
      </c>
      <c r="AG2834" s="372">
        <f>$AD2698*'Assumptions (T&amp;D)'!F$24</f>
        <v>0.08364620418</v>
      </c>
      <c r="AH2834" s="372">
        <f>$AD2698*'Assumptions (T&amp;D)'!G$24</f>
        <v>0.07728476146</v>
      </c>
      <c r="AI2834" s="372">
        <f>$AD2698*'Assumptions (T&amp;D)'!H$24</f>
        <v>0.07160006798</v>
      </c>
      <c r="AJ2834" s="372">
        <f>$AD2698*'Assumptions (T&amp;D)'!I$24</f>
        <v>0.06618607418</v>
      </c>
      <c r="AK2834" s="372">
        <f>$AD2698*'Assumptions (T&amp;D)'!J$24</f>
        <v>0.06117812992</v>
      </c>
      <c r="AL2834" s="372">
        <f>$AD2698*'Assumptions (T&amp;D)'!K$24</f>
        <v>0.06036603085</v>
      </c>
      <c r="AM2834" s="372">
        <f>$AD2698*'Assumptions (T&amp;D)'!L$24</f>
        <v>0.06036603085</v>
      </c>
      <c r="AN2834" s="372">
        <f>$AD2698*'Assumptions (T&amp;D)'!M$24</f>
        <v>0.06036603085</v>
      </c>
      <c r="AO2834" s="372">
        <f>$AD2698*'Assumptions (T&amp;D)'!N$24</f>
        <v>0.06036603085</v>
      </c>
      <c r="AP2834" s="372">
        <f>$AD2698*'Assumptions (T&amp;D)'!O$24</f>
        <v>0.06036603085</v>
      </c>
      <c r="AQ2834" s="372">
        <f>$AD2698*'Assumptions (T&amp;D)'!P$24</f>
        <v>0.06036603085</v>
      </c>
      <c r="AR2834" s="372">
        <f>$AD2698*'Assumptions (T&amp;D)'!Q$24</f>
        <v>0.06036603085</v>
      </c>
      <c r="AS2834" s="372">
        <f>$AD2698*'Assumptions (T&amp;D)'!R$24</f>
        <v>0.06036603085</v>
      </c>
      <c r="AT2834" s="372">
        <f>$AD2698*'Assumptions (T&amp;D)'!S$24</f>
        <v>0.06036603085</v>
      </c>
      <c r="AU2834" s="372">
        <f>$AD2698*'Assumptions (T&amp;D)'!T$24</f>
        <v>0.06036603085</v>
      </c>
      <c r="AV2834" s="372">
        <f>$AD2698*'Assumptions (T&amp;D)'!U$24</f>
        <v>0.06036603085</v>
      </c>
      <c r="AW2834" s="372">
        <f>$AD2698*'Assumptions (T&amp;D)'!V$24</f>
        <v>0.06036603085</v>
      </c>
      <c r="AX2834" s="372">
        <f>$AD2698*'Assumptions (T&amp;D)'!W$24</f>
        <v>0.03018301542</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0.05221268863</v>
      </c>
      <c r="AF2835" s="372">
        <f>$AE2698*'Assumptions (T&amp;D)'!D$24</f>
        <v>0.1005268298</v>
      </c>
      <c r="AG2835" s="372">
        <f>$AE2698*'Assumptions (T&amp;D)'!E$24</f>
        <v>0.09300820268</v>
      </c>
      <c r="AH2835" s="372">
        <f>$AE2698*'Assumptions (T&amp;D)'!F$24</f>
        <v>0.08604651086</v>
      </c>
      <c r="AI2835" s="372">
        <f>$AE2698*'Assumptions (T&amp;D)'!G$24</f>
        <v>0.07950252055</v>
      </c>
      <c r="AJ2835" s="372">
        <f>$AE2698*'Assumptions (T&amp;D)'!H$24</f>
        <v>0.07365469943</v>
      </c>
      <c r="AK2835" s="372">
        <f>$AE2698*'Assumptions (T&amp;D)'!I$24</f>
        <v>0.06808534597</v>
      </c>
      <c r="AL2835" s="372">
        <f>$AE2698*'Assumptions (T&amp;D)'!J$24</f>
        <v>0.06293369403</v>
      </c>
      <c r="AM2835" s="372">
        <f>$AE2698*'Assumptions (T&amp;D)'!K$24</f>
        <v>0.06209829101</v>
      </c>
      <c r="AN2835" s="372">
        <f>$AE2698*'Assumptions (T&amp;D)'!L$24</f>
        <v>0.06209829101</v>
      </c>
      <c r="AO2835" s="372">
        <f>$AE2698*'Assumptions (T&amp;D)'!M$24</f>
        <v>0.06209829101</v>
      </c>
      <c r="AP2835" s="372">
        <f>$AE2698*'Assumptions (T&amp;D)'!N$24</f>
        <v>0.06209829101</v>
      </c>
      <c r="AQ2835" s="372">
        <f>$AE2698*'Assumptions (T&amp;D)'!O$24</f>
        <v>0.06209829101</v>
      </c>
      <c r="AR2835" s="372">
        <f>$AE2698*'Assumptions (T&amp;D)'!P$24</f>
        <v>0.06209829101</v>
      </c>
      <c r="AS2835" s="372">
        <f>$AE2698*'Assumptions (T&amp;D)'!Q$24</f>
        <v>0.06209829101</v>
      </c>
      <c r="AT2835" s="372">
        <f>$AE2698*'Assumptions (T&amp;D)'!R$24</f>
        <v>0.06209829101</v>
      </c>
      <c r="AU2835" s="372">
        <f>$AE2698*'Assumptions (T&amp;D)'!S$24</f>
        <v>0.06209829101</v>
      </c>
      <c r="AV2835" s="372">
        <f>$AE2698*'Assumptions (T&amp;D)'!T$24</f>
        <v>0.06209829101</v>
      </c>
      <c r="AW2835" s="372">
        <f>$AE2698*'Assumptions (T&amp;D)'!U$24</f>
        <v>0.06209829101</v>
      </c>
      <c r="AX2835" s="372">
        <f>$AE2698*'Assumptions (T&amp;D)'!V$24</f>
        <v>0.06209829101</v>
      </c>
      <c r="AY2835" s="372">
        <f>$AE2698*'Assumptions (T&amp;D)'!W$24</f>
        <v>0.03104914551</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0.0537069171</v>
      </c>
      <c r="AG2836" s="372">
        <f>$AF2698*'Assumptions (T&amp;D)'!D$24</f>
        <v>0.1034037177</v>
      </c>
      <c r="AH2836" s="372">
        <f>$AF2698*'Assumptions (T&amp;D)'!E$24</f>
        <v>0.09566992165</v>
      </c>
      <c r="AI2836" s="372">
        <f>$AF2698*'Assumptions (T&amp;D)'!F$24</f>
        <v>0.08850899937</v>
      </c>
      <c r="AJ2836" s="372">
        <f>$AF2698*'Assumptions (T&amp;D)'!G$24</f>
        <v>0.08177773243</v>
      </c>
      <c r="AK2836" s="372">
        <f>$AF2698*'Assumptions (T&amp;D)'!H$24</f>
        <v>0.07576255772</v>
      </c>
      <c r="AL2836" s="372">
        <f>$AF2698*'Assumptions (T&amp;D)'!I$24</f>
        <v>0.07003381989</v>
      </c>
      <c r="AM2836" s="372">
        <f>$AF2698*'Assumptions (T&amp;D)'!J$24</f>
        <v>0.06473473741</v>
      </c>
      <c r="AN2836" s="372">
        <f>$AF2698*'Assumptions (T&amp;D)'!K$24</f>
        <v>0.06387542673</v>
      </c>
      <c r="AO2836" s="372">
        <f>$AF2698*'Assumptions (T&amp;D)'!L$24</f>
        <v>0.06387542673</v>
      </c>
      <c r="AP2836" s="372">
        <f>$AF2698*'Assumptions (T&amp;D)'!M$24</f>
        <v>0.06387542673</v>
      </c>
      <c r="AQ2836" s="372">
        <f>$AF2698*'Assumptions (T&amp;D)'!N$24</f>
        <v>0.06387542673</v>
      </c>
      <c r="AR2836" s="372">
        <f>$AF2698*'Assumptions (T&amp;D)'!O$24</f>
        <v>0.06387542673</v>
      </c>
      <c r="AS2836" s="372">
        <f>$AF2698*'Assumptions (T&amp;D)'!P$24</f>
        <v>0.06387542673</v>
      </c>
      <c r="AT2836" s="372">
        <f>$AF2698*'Assumptions (T&amp;D)'!Q$24</f>
        <v>0.06387542673</v>
      </c>
      <c r="AU2836" s="372">
        <f>$AF2698*'Assumptions (T&amp;D)'!R$24</f>
        <v>0.06387542673</v>
      </c>
      <c r="AV2836" s="372">
        <f>$AF2698*'Assumptions (T&amp;D)'!S$24</f>
        <v>0.06387542673</v>
      </c>
      <c r="AW2836" s="372">
        <f>$AF2698*'Assumptions (T&amp;D)'!T$24</f>
        <v>0.06387542673</v>
      </c>
      <c r="AX2836" s="372">
        <f>$AF2698*'Assumptions (T&amp;D)'!U$24</f>
        <v>0.06387542673</v>
      </c>
      <c r="AY2836" s="372">
        <f>$AF2698*'Assumptions (T&amp;D)'!V$24</f>
        <v>0.06387542673</v>
      </c>
      <c r="AZ2836" s="372">
        <f>$AF2698*'Assumptions (T&amp;D)'!W$24</f>
        <v>0.03193771337</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0.0552397995</v>
      </c>
      <c r="AH2837" s="372">
        <f>$AG2698*'Assumptions (T&amp;D)'!D$24</f>
        <v>0.1063550273</v>
      </c>
      <c r="AI2837" s="372">
        <f>$AG2698*'Assumptions (T&amp;D)'!E$24</f>
        <v>0.09840049617</v>
      </c>
      <c r="AJ2837" s="372">
        <f>$AG2698*'Assumptions (T&amp;D)'!F$24</f>
        <v>0.09103518957</v>
      </c>
      <c r="AK2837" s="372">
        <f>$AG2698*'Assumptions (T&amp;D)'!G$24</f>
        <v>0.08411180136</v>
      </c>
      <c r="AL2837" s="372">
        <f>$AG2698*'Assumptions (T&amp;D)'!H$24</f>
        <v>0.07792494382</v>
      </c>
      <c r="AM2837" s="372">
        <f>$AG2698*'Assumptions (T&amp;D)'!I$24</f>
        <v>0.07203269854</v>
      </c>
      <c r="AN2837" s="372">
        <f>$AG2698*'Assumptions (T&amp;D)'!J$24</f>
        <v>0.06658237166</v>
      </c>
      <c r="AO2837" s="372">
        <f>$AG2698*'Assumptions (T&amp;D)'!K$24</f>
        <v>0.06569853487</v>
      </c>
      <c r="AP2837" s="372">
        <f>$AG2698*'Assumptions (T&amp;D)'!L$24</f>
        <v>0.06569853487</v>
      </c>
      <c r="AQ2837" s="372">
        <f>$AG2698*'Assumptions (T&amp;D)'!M$24</f>
        <v>0.06569853487</v>
      </c>
      <c r="AR2837" s="372">
        <f>$AG2698*'Assumptions (T&amp;D)'!N$24</f>
        <v>0.06569853487</v>
      </c>
      <c r="AS2837" s="372">
        <f>$AG2698*'Assumptions (T&amp;D)'!O$24</f>
        <v>0.06569853487</v>
      </c>
      <c r="AT2837" s="372">
        <f>$AG2698*'Assumptions (T&amp;D)'!P$24</f>
        <v>0.06569853487</v>
      </c>
      <c r="AU2837" s="372">
        <f>$AG2698*'Assumptions (T&amp;D)'!Q$24</f>
        <v>0.06569853487</v>
      </c>
      <c r="AV2837" s="372">
        <f>$AG2698*'Assumptions (T&amp;D)'!R$24</f>
        <v>0.06569853487</v>
      </c>
      <c r="AW2837" s="372">
        <f>$AG2698*'Assumptions (T&amp;D)'!S$24</f>
        <v>0.06569853487</v>
      </c>
      <c r="AX2837" s="372">
        <f>$AG2698*'Assumptions (T&amp;D)'!T$24</f>
        <v>0.06569853487</v>
      </c>
      <c r="AY2837" s="372">
        <f>$AG2698*'Assumptions (T&amp;D)'!U$24</f>
        <v>0.06569853487</v>
      </c>
      <c r="AZ2837" s="372">
        <f>$AG2698*'Assumptions (T&amp;D)'!V$24</f>
        <v>0.06569853487</v>
      </c>
      <c r="BA2837" s="372">
        <f>$AG2698*'Assumptions (T&amp;D)'!W$24</f>
        <v>0.03284926743</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0.05681227978</v>
      </c>
      <c r="AI2838" s="372">
        <f>$AH2698*'Assumptions (T&amp;D)'!D$24</f>
        <v>0.109382576</v>
      </c>
      <c r="AJ2838" s="372">
        <f>$AH2698*'Assumptions (T&amp;D)'!E$24</f>
        <v>0.1012016077</v>
      </c>
      <c r="AK2838" s="372">
        <f>$AH2698*'Assumptions (T&amp;D)'!F$24</f>
        <v>0.09362663707</v>
      </c>
      <c r="AL2838" s="372">
        <f>$AH2698*'Assumptions (T&amp;D)'!G$24</f>
        <v>0.08650616468</v>
      </c>
      <c r="AM2838" s="372">
        <f>$AH2698*'Assumptions (T&amp;D)'!H$24</f>
        <v>0.08014318934</v>
      </c>
      <c r="AN2838" s="372">
        <f>$AH2698*'Assumptions (T&amp;D)'!I$24</f>
        <v>0.07408321283</v>
      </c>
      <c r="AO2838" s="372">
        <f>$AH2698*'Assumptions (T&amp;D)'!J$24</f>
        <v>0.06847773456</v>
      </c>
      <c r="AP2838" s="372">
        <f>$AH2698*'Assumptions (T&amp;D)'!K$24</f>
        <v>0.06756873808</v>
      </c>
      <c r="AQ2838" s="372">
        <f>$AH2698*'Assumptions (T&amp;D)'!L$24</f>
        <v>0.06756873808</v>
      </c>
      <c r="AR2838" s="372">
        <f>$AH2698*'Assumptions (T&amp;D)'!M$24</f>
        <v>0.06756873808</v>
      </c>
      <c r="AS2838" s="372">
        <f>$AH2698*'Assumptions (T&amp;D)'!N$24</f>
        <v>0.06756873808</v>
      </c>
      <c r="AT2838" s="372">
        <f>$AH2698*'Assumptions (T&amp;D)'!O$24</f>
        <v>0.06756873808</v>
      </c>
      <c r="AU2838" s="372">
        <f>$AH2698*'Assumptions (T&amp;D)'!P$24</f>
        <v>0.06756873808</v>
      </c>
      <c r="AV2838" s="372">
        <f>$AH2698*'Assumptions (T&amp;D)'!Q$24</f>
        <v>0.06756873808</v>
      </c>
      <c r="AW2838" s="372">
        <f>$AH2698*'Assumptions (T&amp;D)'!R$24</f>
        <v>0.06756873808</v>
      </c>
      <c r="AX2838" s="372">
        <f>$AH2698*'Assumptions (T&amp;D)'!S$24</f>
        <v>0.06756873808</v>
      </c>
      <c r="AY2838" s="372">
        <f>$AH2698*'Assumptions (T&amp;D)'!T$24</f>
        <v>0.06756873808</v>
      </c>
      <c r="AZ2838" s="372">
        <f>$AH2698*'Assumptions (T&amp;D)'!U$24</f>
        <v>0.06756873808</v>
      </c>
      <c r="BA2838" s="372">
        <f>$AH2698*'Assumptions (T&amp;D)'!V$24</f>
        <v>0.06756873808</v>
      </c>
      <c r="BB2838" s="372">
        <f>$AH2698*'Assumptions (T&amp;D)'!W$24</f>
        <v>0.03378436904</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0.0584253241</v>
      </c>
      <c r="AJ2839" s="372">
        <f>$AI2698*'Assumptions (T&amp;D)'!D$24</f>
        <v>0.112488224</v>
      </c>
      <c r="AK2839" s="372">
        <f>$AI2698*'Assumptions (T&amp;D)'!E$24</f>
        <v>0.1040749773</v>
      </c>
      <c r="AL2839" s="372">
        <f>$AI2698*'Assumptions (T&amp;D)'!F$24</f>
        <v>0.09628493412</v>
      </c>
      <c r="AM2839" s="372">
        <f>$AI2698*'Assumptions (T&amp;D)'!G$24</f>
        <v>0.0889622935</v>
      </c>
      <c r="AN2839" s="372">
        <f>$AI2698*'Assumptions (T&amp;D)'!H$24</f>
        <v>0.0824186572</v>
      </c>
      <c r="AO2839" s="372">
        <f>$AI2698*'Assumptions (T&amp;D)'!I$24</f>
        <v>0.07618662263</v>
      </c>
      <c r="AP2839" s="372">
        <f>$AI2698*'Assumptions (T&amp;D)'!J$24</f>
        <v>0.07042199065</v>
      </c>
      <c r="AQ2839" s="372">
        <f>$AI2698*'Assumptions (T&amp;D)'!K$24</f>
        <v>0.06948718547</v>
      </c>
      <c r="AR2839" s="372">
        <f>$AI2698*'Assumptions (T&amp;D)'!L$24</f>
        <v>0.06948718547</v>
      </c>
      <c r="AS2839" s="372">
        <f>$AI2698*'Assumptions (T&amp;D)'!M$24</f>
        <v>0.06948718547</v>
      </c>
      <c r="AT2839" s="372">
        <f>$AI2698*'Assumptions (T&amp;D)'!N$24</f>
        <v>0.06948718547</v>
      </c>
      <c r="AU2839" s="372">
        <f>$AI2698*'Assumptions (T&amp;D)'!O$24</f>
        <v>0.06948718547</v>
      </c>
      <c r="AV2839" s="372">
        <f>$AI2698*'Assumptions (T&amp;D)'!P$24</f>
        <v>0.06948718547</v>
      </c>
      <c r="AW2839" s="372">
        <f>$AI2698*'Assumptions (T&amp;D)'!Q$24</f>
        <v>0.06948718547</v>
      </c>
      <c r="AX2839" s="372">
        <f>$AI2698*'Assumptions (T&amp;D)'!R$24</f>
        <v>0.06948718547</v>
      </c>
      <c r="AY2839" s="372">
        <f>$AI2698*'Assumptions (T&amp;D)'!S$24</f>
        <v>0.06948718547</v>
      </c>
      <c r="AZ2839" s="372">
        <f>$AI2698*'Assumptions (T&amp;D)'!T$24</f>
        <v>0.06948718547</v>
      </c>
      <c r="BA2839" s="372">
        <f>$AI2698*'Assumptions (T&amp;D)'!U$24</f>
        <v>0.06948718547</v>
      </c>
      <c r="BB2839" s="372">
        <f>$AI2698*'Assumptions (T&amp;D)'!V$24</f>
        <v>0.06948718547</v>
      </c>
      <c r="BC2839" s="372">
        <f>$AI2698*'Assumptions (T&amp;D)'!W$24</f>
        <v>0.03474359273</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0.06007992135</v>
      </c>
      <c r="AK2840" s="372">
        <f>$AJ2698*'Assumptions (T&amp;D)'!D$24</f>
        <v>0.1156738752</v>
      </c>
      <c r="AL2840" s="372">
        <f>$AJ2698*'Assumptions (T&amp;D)'!E$24</f>
        <v>0.1070223666</v>
      </c>
      <c r="AM2840" s="372">
        <f>$AJ2698*'Assumptions (T&amp;D)'!F$24</f>
        <v>0.09901171038</v>
      </c>
      <c r="AN2840" s="372">
        <f>$AJ2698*'Assumptions (T&amp;D)'!G$24</f>
        <v>0.09148169357</v>
      </c>
      <c r="AO2840" s="372">
        <f>$AJ2698*'Assumptions (T&amp;D)'!H$24</f>
        <v>0.08475274238</v>
      </c>
      <c r="AP2840" s="372">
        <f>$AJ2698*'Assumptions (T&amp;D)'!I$24</f>
        <v>0.07834421743</v>
      </c>
      <c r="AQ2840" s="372">
        <f>$AJ2698*'Assumptions (T&amp;D)'!J$24</f>
        <v>0.07241633186</v>
      </c>
      <c r="AR2840" s="372">
        <f>$AJ2698*'Assumptions (T&amp;D)'!K$24</f>
        <v>0.07145505312</v>
      </c>
      <c r="AS2840" s="372">
        <f>$AJ2698*'Assumptions (T&amp;D)'!L$24</f>
        <v>0.07145505312</v>
      </c>
      <c r="AT2840" s="372">
        <f>$AJ2698*'Assumptions (T&amp;D)'!M$24</f>
        <v>0.07145505312</v>
      </c>
      <c r="AU2840" s="372">
        <f>$AJ2698*'Assumptions (T&amp;D)'!N$24</f>
        <v>0.07145505312</v>
      </c>
      <c r="AV2840" s="372">
        <f>$AJ2698*'Assumptions (T&amp;D)'!O$24</f>
        <v>0.07145505312</v>
      </c>
      <c r="AW2840" s="372">
        <f>$AJ2698*'Assumptions (T&amp;D)'!P$24</f>
        <v>0.07145505312</v>
      </c>
      <c r="AX2840" s="372">
        <f>$AJ2698*'Assumptions (T&amp;D)'!Q$24</f>
        <v>0.07145505312</v>
      </c>
      <c r="AY2840" s="372">
        <f>$AJ2698*'Assumptions (T&amp;D)'!R$24</f>
        <v>0.07145505312</v>
      </c>
      <c r="AZ2840" s="372">
        <f>$AJ2698*'Assumptions (T&amp;D)'!S$24</f>
        <v>0.07145505312</v>
      </c>
      <c r="BA2840" s="372">
        <f>$AJ2698*'Assumptions (T&amp;D)'!T$24</f>
        <v>0.07145505312</v>
      </c>
      <c r="BB2840" s="372">
        <f>$AJ2698*'Assumptions (T&amp;D)'!U$24</f>
        <v>0.07145505312</v>
      </c>
      <c r="BC2840" s="372">
        <f>$AJ2698*'Assumptions (T&amp;D)'!V$24</f>
        <v>0.07145505312</v>
      </c>
      <c r="BD2840" s="372">
        <f>$AJ2698*'Assumptions (T&amp;D)'!W$24</f>
        <v>0.03572752656</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0.06177708362</v>
      </c>
      <c r="AL2841" s="372">
        <f>$AK2698*'Assumptions (T&amp;D)'!D$24</f>
        <v>0.1189414783</v>
      </c>
      <c r="AM2841" s="372">
        <f>$AK2698*'Assumptions (T&amp;D)'!E$24</f>
        <v>0.1100455783</v>
      </c>
      <c r="AN2841" s="372">
        <f>$AK2698*'Assumptions (T&amp;D)'!F$24</f>
        <v>0.1018086338</v>
      </c>
      <c r="AO2841" s="372">
        <f>$AK2698*'Assumptions (T&amp;D)'!G$24</f>
        <v>0.09406590599</v>
      </c>
      <c r="AP2841" s="372">
        <f>$AK2698*'Assumptions (T&amp;D)'!H$24</f>
        <v>0.08714687262</v>
      </c>
      <c r="AQ2841" s="372">
        <f>$AK2698*'Assumptions (T&amp;D)'!I$24</f>
        <v>0.08055731704</v>
      </c>
      <c r="AR2841" s="372">
        <f>$AK2698*'Assumptions (T&amp;D)'!J$24</f>
        <v>0.07446197812</v>
      </c>
      <c r="AS2841" s="372">
        <f>$AK2698*'Assumptions (T&amp;D)'!K$24</f>
        <v>0.07347354478</v>
      </c>
      <c r="AT2841" s="372">
        <f>$AK2698*'Assumptions (T&amp;D)'!L$24</f>
        <v>0.07347354478</v>
      </c>
      <c r="AU2841" s="372">
        <f>$AK2698*'Assumptions (T&amp;D)'!M$24</f>
        <v>0.07347354478</v>
      </c>
      <c r="AV2841" s="372">
        <f>$AK2698*'Assumptions (T&amp;D)'!N$24</f>
        <v>0.07347354478</v>
      </c>
      <c r="AW2841" s="372">
        <f>$AK2698*'Assumptions (T&amp;D)'!O$24</f>
        <v>0.07347354478</v>
      </c>
      <c r="AX2841" s="372">
        <f>$AK2698*'Assumptions (T&amp;D)'!P$24</f>
        <v>0.07347354478</v>
      </c>
      <c r="AY2841" s="372">
        <f>$AK2698*'Assumptions (T&amp;D)'!Q$24</f>
        <v>0.07347354478</v>
      </c>
      <c r="AZ2841" s="372">
        <f>$AK2698*'Assumptions (T&amp;D)'!R$24</f>
        <v>0.07347354478</v>
      </c>
      <c r="BA2841" s="372">
        <f>$AK2698*'Assumptions (T&amp;D)'!S$24</f>
        <v>0.07347354478</v>
      </c>
      <c r="BB2841" s="372">
        <f>$AK2698*'Assumptions (T&amp;D)'!T$24</f>
        <v>0.07347354478</v>
      </c>
      <c r="BC2841" s="372">
        <f>$AK2698*'Assumptions (T&amp;D)'!U$24</f>
        <v>0.07347354478</v>
      </c>
      <c r="BD2841" s="372">
        <f>$AK2698*'Assumptions (T&amp;D)'!V$24</f>
        <v>0.07347354478</v>
      </c>
      <c r="BE2841" s="372">
        <f>$AK2698*'Assumptions (T&amp;D)'!W$24</f>
        <v>0.03673677239</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0.0635178468</v>
      </c>
      <c r="AM2842" s="372">
        <f>$AL2698*'Assumptions (T&amp;D)'!D$24</f>
        <v>0.1222930277</v>
      </c>
      <c r="AN2842" s="372">
        <f>$AL2698*'Assumptions (T&amp;D)'!E$24</f>
        <v>0.1131464578</v>
      </c>
      <c r="AO2842" s="372">
        <f>$AL2698*'Assumptions (T&amp;D)'!F$24</f>
        <v>0.1046774115</v>
      </c>
      <c r="AP2842" s="372">
        <f>$AL2698*'Assumptions (T&amp;D)'!G$24</f>
        <v>0.09671650807</v>
      </c>
      <c r="AQ2842" s="372">
        <f>$AL2698*'Assumptions (T&amp;D)'!H$24</f>
        <v>0.08960250922</v>
      </c>
      <c r="AR2842" s="372">
        <f>$AL2698*'Assumptions (T&amp;D)'!I$24</f>
        <v>0.08282727223</v>
      </c>
      <c r="AS2842" s="372">
        <f>$AL2698*'Assumptions (T&amp;D)'!J$24</f>
        <v>0.07656017801</v>
      </c>
      <c r="AT2842" s="372">
        <f>$AL2698*'Assumptions (T&amp;D)'!K$24</f>
        <v>0.07554389246</v>
      </c>
      <c r="AU2842" s="372">
        <f>$AL2698*'Assumptions (T&amp;D)'!L$24</f>
        <v>0.07554389246</v>
      </c>
      <c r="AV2842" s="372">
        <f>$AL2698*'Assumptions (T&amp;D)'!M$24</f>
        <v>0.07554389246</v>
      </c>
      <c r="AW2842" s="372">
        <f>$AL2698*'Assumptions (T&amp;D)'!N$24</f>
        <v>0.07554389246</v>
      </c>
      <c r="AX2842" s="372">
        <f>$AL2698*'Assumptions (T&amp;D)'!O$24</f>
        <v>0.07554389246</v>
      </c>
      <c r="AY2842" s="372">
        <f>$AL2698*'Assumptions (T&amp;D)'!P$24</f>
        <v>0.07554389246</v>
      </c>
      <c r="AZ2842" s="372">
        <f>$AL2698*'Assumptions (T&amp;D)'!Q$24</f>
        <v>0.07554389246</v>
      </c>
      <c r="BA2842" s="372">
        <f>$AL2698*'Assumptions (T&amp;D)'!R$24</f>
        <v>0.07554389246</v>
      </c>
      <c r="BB2842" s="372">
        <f>$AL2698*'Assumptions (T&amp;D)'!S$24</f>
        <v>0.07554389246</v>
      </c>
      <c r="BC2842" s="372">
        <f>$AL2698*'Assumptions (T&amp;D)'!T$24</f>
        <v>0.07554389246</v>
      </c>
      <c r="BD2842" s="372">
        <f>$AL2698*'Assumptions (T&amp;D)'!U$24</f>
        <v>0.07554389246</v>
      </c>
      <c r="BE2842" s="372">
        <f>$AL2698*'Assumptions (T&amp;D)'!V$24</f>
        <v>0.07554389246</v>
      </c>
      <c r="BF2842" s="372">
        <f>$AL2698*'Assumptions (T&amp;D)'!W$24</f>
        <v>0.03777194623</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0.0653032711</v>
      </c>
      <c r="AN2843" s="372">
        <f>$AM2698*'Assumptions (T&amp;D)'!D$24</f>
        <v>0.1257305646</v>
      </c>
      <c r="AO2843" s="372">
        <f>$AM2698*'Assumptions (T&amp;D)'!E$24</f>
        <v>0.1163268936</v>
      </c>
      <c r="AP2843" s="372">
        <f>$AM2698*'Assumptions (T&amp;D)'!F$24</f>
        <v>0.1076197908</v>
      </c>
      <c r="AQ2843" s="372">
        <f>$AM2698*'Assumptions (T&amp;D)'!G$24</f>
        <v>0.09943511412</v>
      </c>
      <c r="AR2843" s="372">
        <f>$AM2698*'Assumptions (T&amp;D)'!H$24</f>
        <v>0.09212114776</v>
      </c>
      <c r="AS2843" s="372">
        <f>$AM2698*'Assumptions (T&amp;D)'!I$24</f>
        <v>0.08515546551</v>
      </c>
      <c r="AT2843" s="372">
        <f>$AM2698*'Assumptions (T&amp;D)'!J$24</f>
        <v>0.07871220943</v>
      </c>
      <c r="AU2843" s="372">
        <f>$AM2698*'Assumptions (T&amp;D)'!K$24</f>
        <v>0.07766735709</v>
      </c>
      <c r="AV2843" s="372">
        <f>$AM2698*'Assumptions (T&amp;D)'!L$24</f>
        <v>0.07766735709</v>
      </c>
      <c r="AW2843" s="372">
        <f>$AM2698*'Assumptions (T&amp;D)'!M$24</f>
        <v>0.07766735709</v>
      </c>
      <c r="AX2843" s="372">
        <f>$AM2698*'Assumptions (T&amp;D)'!N$24</f>
        <v>0.07766735709</v>
      </c>
      <c r="AY2843" s="372">
        <f>$AM2698*'Assumptions (T&amp;D)'!O$24</f>
        <v>0.07766735709</v>
      </c>
      <c r="AZ2843" s="372">
        <f>$AM2698*'Assumptions (T&amp;D)'!P$24</f>
        <v>0.07766735709</v>
      </c>
      <c r="BA2843" s="372">
        <f>$AM2698*'Assumptions (T&amp;D)'!Q$24</f>
        <v>0.07766735709</v>
      </c>
      <c r="BB2843" s="372">
        <f>$AM2698*'Assumptions (T&amp;D)'!R$24</f>
        <v>0.07766735709</v>
      </c>
      <c r="BC2843" s="372">
        <f>$AM2698*'Assumptions (T&amp;D)'!S$24</f>
        <v>0.07766735709</v>
      </c>
      <c r="BD2843" s="372">
        <f>$AM2698*'Assumptions (T&amp;D)'!T$24</f>
        <v>0.07766735709</v>
      </c>
      <c r="BE2843" s="372">
        <f>$AM2698*'Assumptions (T&amp;D)'!U$24</f>
        <v>0.07766735709</v>
      </c>
      <c r="BF2843" s="372">
        <f>$AM2698*'Assumptions (T&amp;D)'!V$24</f>
        <v>0.07766735709</v>
      </c>
      <c r="BG2843" s="372">
        <f>$AM2698*'Assumptions (T&amp;D)'!W$24</f>
        <v>0.03883367855</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0.06713444156</v>
      </c>
      <c r="AO2844" s="372">
        <f>$AN2698*'Assumptions (T&amp;D)'!D$24</f>
        <v>0.1292561782</v>
      </c>
      <c r="AP2844" s="372">
        <f>$AN2698*'Assumptions (T&amp;D)'!E$24</f>
        <v>0.1195888186</v>
      </c>
      <c r="AQ2844" s="372">
        <f>$AN2698*'Assumptions (T&amp;D)'!F$24</f>
        <v>0.1106375597</v>
      </c>
      <c r="AR2844" s="372">
        <f>$AN2698*'Assumptions (T&amp;D)'!G$24</f>
        <v>0.1022233764</v>
      </c>
      <c r="AS2844" s="372">
        <f>$AN2698*'Assumptions (T&amp;D)'!H$24</f>
        <v>0.0947043189</v>
      </c>
      <c r="AT2844" s="372">
        <f>$AN2698*'Assumptions (T&amp;D)'!I$24</f>
        <v>0.0875433118</v>
      </c>
      <c r="AU2844" s="372">
        <f>$AN2698*'Assumptions (T&amp;D)'!J$24</f>
        <v>0.08091938023</v>
      </c>
      <c r="AV2844" s="372">
        <f>$AN2698*'Assumptions (T&amp;D)'!K$24</f>
        <v>0.07984522917</v>
      </c>
      <c r="AW2844" s="372">
        <f>$AN2698*'Assumptions (T&amp;D)'!L$24</f>
        <v>0.07984522917</v>
      </c>
      <c r="AX2844" s="372">
        <f>$AN2698*'Assumptions (T&amp;D)'!M$24</f>
        <v>0.07984522917</v>
      </c>
      <c r="AY2844" s="372">
        <f>$AN2698*'Assumptions (T&amp;D)'!N$24</f>
        <v>0.07984522917</v>
      </c>
      <c r="AZ2844" s="372">
        <f>$AN2698*'Assumptions (T&amp;D)'!O$24</f>
        <v>0.07984522917</v>
      </c>
      <c r="BA2844" s="372">
        <f>$AN2698*'Assumptions (T&amp;D)'!P$24</f>
        <v>0.07984522917</v>
      </c>
      <c r="BB2844" s="372">
        <f>$AN2698*'Assumptions (T&amp;D)'!Q$24</f>
        <v>0.07984522917</v>
      </c>
      <c r="BC2844" s="372">
        <f>$AN2698*'Assumptions (T&amp;D)'!R$24</f>
        <v>0.07984522917</v>
      </c>
      <c r="BD2844" s="372">
        <f>$AN2698*'Assumptions (T&amp;D)'!S$24</f>
        <v>0.07984522917</v>
      </c>
      <c r="BE2844" s="372">
        <f>$AN2698*'Assumptions (T&amp;D)'!T$24</f>
        <v>0.07984522917</v>
      </c>
      <c r="BF2844" s="372">
        <f>$AN2698*'Assumptions (T&amp;D)'!U$24</f>
        <v>0.07984522917</v>
      </c>
      <c r="BG2844" s="372">
        <f>$AN2698*'Assumptions (T&amp;D)'!V$24</f>
        <v>0.07984522917</v>
      </c>
      <c r="BH2844" s="372">
        <f>$AN2698*'Assumptions (T&amp;D)'!W$24</f>
        <v>0.03992261458</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0.06901246871</v>
      </c>
      <c r="AP2845" s="372">
        <f>$AO2698*'Assumptions (T&amp;D)'!D$24</f>
        <v>0.1328720064</v>
      </c>
      <c r="AQ2845" s="372">
        <f>$AO2698*'Assumptions (T&amp;D)'!E$24</f>
        <v>0.1229342109</v>
      </c>
      <c r="AR2845" s="372">
        <f>$AO2698*'Assumptions (T&amp;D)'!F$24</f>
        <v>0.1137325484</v>
      </c>
      <c r="AS2845" s="372">
        <f>$AO2698*'Assumptions (T&amp;D)'!G$24</f>
        <v>0.1050829857</v>
      </c>
      <c r="AT2845" s="372">
        <f>$AO2698*'Assumptions (T&amp;D)'!H$24</f>
        <v>0.09735358919</v>
      </c>
      <c r="AU2845" s="372">
        <f>$AO2698*'Assumptions (T&amp;D)'!I$24</f>
        <v>0.0899922592</v>
      </c>
      <c r="AV2845" s="372">
        <f>$AO2698*'Assumptions (T&amp;D)'!J$24</f>
        <v>0.08318302895</v>
      </c>
      <c r="AW2845" s="372">
        <f>$AO2698*'Assumptions (T&amp;D)'!K$24</f>
        <v>0.08207882945</v>
      </c>
      <c r="AX2845" s="372">
        <f>$AO2698*'Assumptions (T&amp;D)'!L$24</f>
        <v>0.08207882945</v>
      </c>
      <c r="AY2845" s="372">
        <f>$AO2698*'Assumptions (T&amp;D)'!M$24</f>
        <v>0.08207882945</v>
      </c>
      <c r="AZ2845" s="372">
        <f>$AO2698*'Assumptions (T&amp;D)'!N$24</f>
        <v>0.08207882945</v>
      </c>
      <c r="BA2845" s="372">
        <f>$AO2698*'Assumptions (T&amp;D)'!O$24</f>
        <v>0.08207882945</v>
      </c>
      <c r="BB2845" s="372">
        <f>$AO2698*'Assumptions (T&amp;D)'!P$24</f>
        <v>0.08207882945</v>
      </c>
      <c r="BC2845" s="372">
        <f>$AO2698*'Assumptions (T&amp;D)'!Q$24</f>
        <v>0.08207882945</v>
      </c>
      <c r="BD2845" s="372">
        <f>$AO2698*'Assumptions (T&amp;D)'!R$24</f>
        <v>0.08207882945</v>
      </c>
      <c r="BE2845" s="372">
        <f>$AO2698*'Assumptions (T&amp;D)'!S$24</f>
        <v>0.08207882945</v>
      </c>
      <c r="BF2845" s="372">
        <f>$AO2698*'Assumptions (T&amp;D)'!T$24</f>
        <v>0.08207882945</v>
      </c>
      <c r="BG2845" s="372">
        <f>$AO2698*'Assumptions (T&amp;D)'!U$24</f>
        <v>0.08207882945</v>
      </c>
      <c r="BH2845" s="372">
        <f>$AO2698*'Assumptions (T&amp;D)'!V$24</f>
        <v>0.08207882945</v>
      </c>
      <c r="BI2845" s="372">
        <f>$AO2698*'Assumptions (T&amp;D)'!W$24</f>
        <v>0.04103941473</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0.07093848906</v>
      </c>
      <c r="AQ2846" s="372">
        <f>$AP2698*'Assumptions (T&amp;D)'!D$24</f>
        <v>0.1365802376</v>
      </c>
      <c r="AR2846" s="372">
        <f>$AP2698*'Assumptions (T&amp;D)'!E$24</f>
        <v>0.1263650952</v>
      </c>
      <c r="AS2846" s="372">
        <f>$AP2698*'Assumptions (T&amp;D)'!F$24</f>
        <v>0.11690663</v>
      </c>
      <c r="AT2846" s="372">
        <f>$AP2698*'Assumptions (T&amp;D)'!G$24</f>
        <v>0.1080156727</v>
      </c>
      <c r="AU2846" s="372">
        <f>$AP2698*'Assumptions (T&amp;D)'!H$24</f>
        <v>0.1000705619</v>
      </c>
      <c r="AV2846" s="372">
        <f>$AP2698*'Assumptions (T&amp;D)'!I$24</f>
        <v>0.09250378973</v>
      </c>
      <c r="AW2846" s="372">
        <f>$AP2698*'Assumptions (T&amp;D)'!J$24</f>
        <v>0.08550452548</v>
      </c>
      <c r="AX2846" s="372">
        <f>$AP2698*'Assumptions (T&amp;D)'!K$24</f>
        <v>0.08436950965</v>
      </c>
      <c r="AY2846" s="372">
        <f>$AP2698*'Assumptions (T&amp;D)'!L$24</f>
        <v>0.08436950965</v>
      </c>
      <c r="AZ2846" s="372">
        <f>$AP2698*'Assumptions (T&amp;D)'!M$24</f>
        <v>0.08436950965</v>
      </c>
      <c r="BA2846" s="372">
        <f>$AP2698*'Assumptions (T&amp;D)'!N$24</f>
        <v>0.08436950965</v>
      </c>
      <c r="BB2846" s="372">
        <f>$AP2698*'Assumptions (T&amp;D)'!O$24</f>
        <v>0.08436950965</v>
      </c>
      <c r="BC2846" s="372">
        <f>$AP2698*'Assumptions (T&amp;D)'!P$24</f>
        <v>0.08436950965</v>
      </c>
      <c r="BD2846" s="372">
        <f>$AP2698*'Assumptions (T&amp;D)'!Q$24</f>
        <v>0.08436950965</v>
      </c>
      <c r="BE2846" s="372">
        <f>$AP2698*'Assumptions (T&amp;D)'!R$24</f>
        <v>0.08436950965</v>
      </c>
      <c r="BF2846" s="372">
        <f>$AP2698*'Assumptions (T&amp;D)'!S$24</f>
        <v>0.08436950965</v>
      </c>
      <c r="BG2846" s="372">
        <f>$AP2698*'Assumptions (T&amp;D)'!T$24</f>
        <v>0.08436950965</v>
      </c>
      <c r="BH2846" s="372">
        <f>$AP2698*'Assumptions (T&amp;D)'!U$24</f>
        <v>0.08436950965</v>
      </c>
      <c r="BI2846" s="372">
        <f>$AP2698*'Assumptions (T&amp;D)'!V$24</f>
        <v>0.08436950965</v>
      </c>
      <c r="BJ2846" s="372">
        <f>$AP2698*'Assumptions (T&amp;D)'!W$24</f>
        <v>0.04218475483</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0.07291366575</v>
      </c>
      <c r="AR2847" s="372">
        <f>$AQ2698*'Assumptions (T&amp;D)'!D$24</f>
        <v>0.1403831111</v>
      </c>
      <c r="AS2847" s="372">
        <f>$AQ2698*'Assumptions (T&amp;D)'!E$24</f>
        <v>0.1298835433</v>
      </c>
      <c r="AT2847" s="372">
        <f>$AQ2698*'Assumptions (T&amp;D)'!F$24</f>
        <v>0.1201617212</v>
      </c>
      <c r="AU2847" s="372">
        <f>$AQ2698*'Assumptions (T&amp;D)'!G$24</f>
        <v>0.1110232084</v>
      </c>
      <c r="AV2847" s="372">
        <f>$AQ2698*'Assumptions (T&amp;D)'!H$24</f>
        <v>0.1028568778</v>
      </c>
      <c r="AW2847" s="372">
        <f>$AQ2698*'Assumptions (T&amp;D)'!I$24</f>
        <v>0.09507942014</v>
      </c>
      <c r="AX2847" s="372">
        <f>$AQ2698*'Assumptions (T&amp;D)'!J$24</f>
        <v>0.08788527178</v>
      </c>
      <c r="AY2847" s="372">
        <f>$AQ2698*'Assumptions (T&amp;D)'!K$24</f>
        <v>0.08671865313</v>
      </c>
      <c r="AZ2847" s="372">
        <f>$AQ2698*'Assumptions (T&amp;D)'!L$24</f>
        <v>0.08671865313</v>
      </c>
      <c r="BA2847" s="372">
        <f>$AQ2698*'Assumptions (T&amp;D)'!M$24</f>
        <v>0.08671865313</v>
      </c>
      <c r="BB2847" s="372">
        <f>$AQ2698*'Assumptions (T&amp;D)'!N$24</f>
        <v>0.08671865313</v>
      </c>
      <c r="BC2847" s="372">
        <f>$AQ2698*'Assumptions (T&amp;D)'!O$24</f>
        <v>0.08671865313</v>
      </c>
      <c r="BD2847" s="372">
        <f>$AQ2698*'Assumptions (T&amp;D)'!P$24</f>
        <v>0.08671865313</v>
      </c>
      <c r="BE2847" s="372">
        <f>$AQ2698*'Assumptions (T&amp;D)'!Q$24</f>
        <v>0.08671865313</v>
      </c>
      <c r="BF2847" s="372">
        <f>$AQ2698*'Assumptions (T&amp;D)'!R$24</f>
        <v>0.08671865313</v>
      </c>
      <c r="BG2847" s="372">
        <f>$AQ2698*'Assumptions (T&amp;D)'!S$24</f>
        <v>0.08671865313</v>
      </c>
      <c r="BH2847" s="372">
        <f>$AQ2698*'Assumptions (T&amp;D)'!T$24</f>
        <v>0.08671865313</v>
      </c>
      <c r="BI2847" s="372">
        <f>$AQ2698*'Assumptions (T&amp;D)'!U$24</f>
        <v>0.08671865313</v>
      </c>
      <c r="BJ2847" s="372">
        <f>$AQ2698*'Assumptions (T&amp;D)'!V$24</f>
        <v>0.08671865313</v>
      </c>
      <c r="BK2847" s="372">
        <f>$AQ2698*'Assumptions (T&amp;D)'!W$24</f>
        <v>0.04335932657</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0.07493918914</v>
      </c>
      <c r="AS2848" s="372">
        <f>$AR2698*'Assumptions (T&amp;D)'!D$24</f>
        <v>0.1442829188</v>
      </c>
      <c r="AT2848" s="372">
        <f>$AR2698*'Assumptions (T&amp;D)'!E$24</f>
        <v>0.1334916756</v>
      </c>
      <c r="AU2848" s="372">
        <f>$AR2698*'Assumptions (T&amp;D)'!F$24</f>
        <v>0.1234997837</v>
      </c>
      <c r="AV2848" s="372">
        <f>$AR2698*'Assumptions (T&amp;D)'!G$24</f>
        <v>0.1141074053</v>
      </c>
      <c r="AW2848" s="372">
        <f>$AR2698*'Assumptions (T&amp;D)'!H$24</f>
        <v>0.1057142162</v>
      </c>
      <c r="AX2848" s="372">
        <f>$AR2698*'Assumptions (T&amp;D)'!I$24</f>
        <v>0.09772070264</v>
      </c>
      <c r="AY2848" s="372">
        <f>$AR2698*'Assumptions (T&amp;D)'!J$24</f>
        <v>0.09032670265</v>
      </c>
      <c r="AZ2848" s="372">
        <f>$AR2698*'Assumptions (T&amp;D)'!K$24</f>
        <v>0.08912767562</v>
      </c>
      <c r="BA2848" s="372">
        <f>$AR2698*'Assumptions (T&amp;D)'!L$24</f>
        <v>0.08912767562</v>
      </c>
      <c r="BB2848" s="372">
        <f>$AR2698*'Assumptions (T&amp;D)'!M$24</f>
        <v>0.08912767562</v>
      </c>
      <c r="BC2848" s="372">
        <f>$AR2698*'Assumptions (T&amp;D)'!N$24</f>
        <v>0.08912767562</v>
      </c>
      <c r="BD2848" s="372">
        <f>$AR2698*'Assumptions (T&amp;D)'!O$24</f>
        <v>0.08912767562</v>
      </c>
      <c r="BE2848" s="372">
        <f>$AR2698*'Assumptions (T&amp;D)'!P$24</f>
        <v>0.08912767562</v>
      </c>
      <c r="BF2848" s="372">
        <f>$AR2698*'Assumptions (T&amp;D)'!Q$24</f>
        <v>0.08912767562</v>
      </c>
      <c r="BG2848" s="372">
        <f>$AR2698*'Assumptions (T&amp;D)'!R$24</f>
        <v>0.08912767562</v>
      </c>
      <c r="BH2848" s="372">
        <f>$AR2698*'Assumptions (T&amp;D)'!S$24</f>
        <v>0.08912767562</v>
      </c>
      <c r="BI2848" s="372">
        <f>$AR2698*'Assumptions (T&amp;D)'!T$24</f>
        <v>0.08912767562</v>
      </c>
      <c r="BJ2848" s="372">
        <f>$AR2698*'Assumptions (T&amp;D)'!U$24</f>
        <v>0.08912767562</v>
      </c>
      <c r="BK2848" s="372">
        <f>$AR2698*'Assumptions (T&amp;D)'!V$24</f>
        <v>0.08912767562</v>
      </c>
      <c r="BL2848" s="372">
        <f>$AR2698*'Assumptions (T&amp;D)'!W$24</f>
        <v>0.04456383781</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0.07701627745</v>
      </c>
      <c r="AT2849" s="372">
        <f>$AS2698*'Assumptions (T&amp;D)'!D$24</f>
        <v>0.1482820062</v>
      </c>
      <c r="AU2849" s="372">
        <f>$AS2698*'Assumptions (T&amp;D)'!E$24</f>
        <v>0.1371916622</v>
      </c>
      <c r="AV2849" s="372">
        <f>$AS2698*'Assumptions (T&amp;D)'!F$24</f>
        <v>0.1269228252</v>
      </c>
      <c r="AW2849" s="372">
        <f>$AS2698*'Assumptions (T&amp;D)'!G$24</f>
        <v>0.1172701185</v>
      </c>
      <c r="AX2849" s="372">
        <f>$AS2698*'Assumptions (T&amp;D)'!H$24</f>
        <v>0.1086442954</v>
      </c>
      <c r="AY2849" s="372">
        <f>$AS2698*'Assumptions (T&amp;D)'!I$24</f>
        <v>0.1004292258</v>
      </c>
      <c r="AZ2849" s="372">
        <f>$AS2698*'Assumptions (T&amp;D)'!J$24</f>
        <v>0.09283028642</v>
      </c>
      <c r="BA2849" s="372">
        <f>$AS2698*'Assumptions (T&amp;D)'!K$24</f>
        <v>0.09159802598</v>
      </c>
      <c r="BB2849" s="372">
        <f>$AS2698*'Assumptions (T&amp;D)'!L$24</f>
        <v>0.09159802598</v>
      </c>
      <c r="BC2849" s="372">
        <f>$AS2698*'Assumptions (T&amp;D)'!M$24</f>
        <v>0.09159802598</v>
      </c>
      <c r="BD2849" s="372">
        <f>$AS2698*'Assumptions (T&amp;D)'!N$24</f>
        <v>0.09159802598</v>
      </c>
      <c r="BE2849" s="372">
        <f>$AS2698*'Assumptions (T&amp;D)'!O$24</f>
        <v>0.09159802598</v>
      </c>
      <c r="BF2849" s="372">
        <f>$AS2698*'Assumptions (T&amp;D)'!P$24</f>
        <v>0.09159802598</v>
      </c>
      <c r="BG2849" s="372">
        <f>$AS2698*'Assumptions (T&amp;D)'!Q$24</f>
        <v>0.09159802598</v>
      </c>
      <c r="BH2849" s="372">
        <f>$AS2698*'Assumptions (T&amp;D)'!R$24</f>
        <v>0.09159802598</v>
      </c>
      <c r="BI2849" s="372">
        <f>$AS2698*'Assumptions (T&amp;D)'!S$24</f>
        <v>0.09159802598</v>
      </c>
      <c r="BJ2849" s="372">
        <f>$AS2698*'Assumptions (T&amp;D)'!T$24</f>
        <v>0.09159802598</v>
      </c>
      <c r="BK2849" s="372">
        <f>$AS2698*'Assumptions (T&amp;D)'!U$24</f>
        <v>0.09159802598</v>
      </c>
      <c r="BL2849" s="372">
        <f>$AS2698*'Assumptions (T&amp;D)'!V$24</f>
        <v>0.09159802598</v>
      </c>
      <c r="BM2849" s="372">
        <f>$AS2698*'Assumptions (T&amp;D)'!W$24</f>
        <v>0.04579901299</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0.07914617735</v>
      </c>
      <c r="AU2850" s="372">
        <f>$AT2698*'Assumptions (T&amp;D)'!D$24</f>
        <v>0.1523827735</v>
      </c>
      <c r="AV2850" s="372">
        <f>$AT2698*'Assumptions (T&amp;D)'!E$24</f>
        <v>0.1409857239</v>
      </c>
      <c r="AW2850" s="372">
        <f>$AT2698*'Assumptions (T&amp;D)'!F$24</f>
        <v>0.1304329003</v>
      </c>
      <c r="AX2850" s="372">
        <f>$AT2698*'Assumptions (T&amp;D)'!G$24</f>
        <v>0.120513246</v>
      </c>
      <c r="AY2850" s="372">
        <f>$AT2698*'Assumptions (T&amp;D)'!H$24</f>
        <v>0.1116488742</v>
      </c>
      <c r="AZ2850" s="372">
        <f>$AT2698*'Assumptions (T&amp;D)'!I$24</f>
        <v>0.1032066153</v>
      </c>
      <c r="BA2850" s="372">
        <f>$AT2698*'Assumptions (T&amp;D)'!J$24</f>
        <v>0.09539752576</v>
      </c>
      <c r="BB2850" s="372">
        <f>$AT2698*'Assumptions (T&amp;D)'!K$24</f>
        <v>0.09413118693</v>
      </c>
      <c r="BC2850" s="372">
        <f>$AT2698*'Assumptions (T&amp;D)'!L$24</f>
        <v>0.09413118693</v>
      </c>
      <c r="BD2850" s="372">
        <f>$AT2698*'Assumptions (T&amp;D)'!M$24</f>
        <v>0.09413118693</v>
      </c>
      <c r="BE2850" s="372">
        <f>$AT2698*'Assumptions (T&amp;D)'!N$24</f>
        <v>0.09413118693</v>
      </c>
      <c r="BF2850" s="372">
        <f>$AT2698*'Assumptions (T&amp;D)'!O$24</f>
        <v>0.09413118693</v>
      </c>
      <c r="BG2850" s="372">
        <f>$AT2698*'Assumptions (T&amp;D)'!P$24</f>
        <v>0.09413118693</v>
      </c>
      <c r="BH2850" s="372">
        <f>$AT2698*'Assumptions (T&amp;D)'!Q$24</f>
        <v>0.09413118693</v>
      </c>
      <c r="BI2850" s="372">
        <f>$AT2698*'Assumptions (T&amp;D)'!R$24</f>
        <v>0.09413118693</v>
      </c>
      <c r="BJ2850" s="372">
        <f>$AT2698*'Assumptions (T&amp;D)'!S$24</f>
        <v>0.09413118693</v>
      </c>
      <c r="BK2850" s="372">
        <f>$AT2698*'Assumptions (T&amp;D)'!T$24</f>
        <v>0.09413118693</v>
      </c>
      <c r="BL2850" s="372">
        <f>$AT2698*'Assumptions (T&amp;D)'!U$24</f>
        <v>0.09413118693</v>
      </c>
      <c r="BM2850" s="372">
        <f>$AT2698*'Assumptions (T&amp;D)'!V$24</f>
        <v>0.09413118693</v>
      </c>
      <c r="BN2850" s="372">
        <f>$AT2698*'Assumptions (T&amp;D)'!W$24</f>
        <v>0.04706559346</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0.08133016466</v>
      </c>
      <c r="AV2851" s="372">
        <f>$AU2698*'Assumptions (T&amp;D)'!D$24</f>
        <v>0.156587677</v>
      </c>
      <c r="AW2851" s="372">
        <f>$AU2698*'Assumptions (T&amp;D)'!E$24</f>
        <v>0.1448761333</v>
      </c>
      <c r="AX2851" s="372">
        <f>$AU2698*'Assumptions (T&amp;D)'!F$24</f>
        <v>0.1340321114</v>
      </c>
      <c r="AY2851" s="372">
        <f>$AU2698*'Assumptions (T&amp;D)'!G$24</f>
        <v>0.1238387307</v>
      </c>
      <c r="AZ2851" s="372">
        <f>$AU2698*'Assumptions (T&amp;D)'!H$24</f>
        <v>0.1147297523</v>
      </c>
      <c r="BA2851" s="372">
        <f>$AU2698*'Assumptions (T&amp;D)'!I$24</f>
        <v>0.1060545347</v>
      </c>
      <c r="BB2851" s="372">
        <f>$AU2698*'Assumptions (T&amp;D)'!J$24</f>
        <v>0.09802995847</v>
      </c>
      <c r="BC2851" s="372">
        <f>$AU2698*'Assumptions (T&amp;D)'!K$24</f>
        <v>0.09672867584</v>
      </c>
      <c r="BD2851" s="372">
        <f>$AU2698*'Assumptions (T&amp;D)'!L$24</f>
        <v>0.09672867584</v>
      </c>
      <c r="BE2851" s="372">
        <f>$AU2698*'Assumptions (T&amp;D)'!M$24</f>
        <v>0.09672867584</v>
      </c>
      <c r="BF2851" s="372">
        <f>$AU2698*'Assumptions (T&amp;D)'!N$24</f>
        <v>0.09672867584</v>
      </c>
      <c r="BG2851" s="372">
        <f>$AU2698*'Assumptions (T&amp;D)'!O$24</f>
        <v>0.09672867584</v>
      </c>
      <c r="BH2851" s="372">
        <f>$AU2698*'Assumptions (T&amp;D)'!P$24</f>
        <v>0.09672867584</v>
      </c>
      <c r="BI2851" s="372">
        <f>$AU2698*'Assumptions (T&amp;D)'!Q$24</f>
        <v>0.09672867584</v>
      </c>
      <c r="BJ2851" s="372">
        <f>$AU2698*'Assumptions (T&amp;D)'!R$24</f>
        <v>0.09672867584</v>
      </c>
      <c r="BK2851" s="372">
        <f>$AU2698*'Assumptions (T&amp;D)'!S$24</f>
        <v>0.09672867584</v>
      </c>
      <c r="BL2851" s="372">
        <f>$AU2698*'Assumptions (T&amp;D)'!T$24</f>
        <v>0.09672867584</v>
      </c>
      <c r="BM2851" s="372">
        <f>$AU2698*'Assumptions (T&amp;D)'!U$24</f>
        <v>0.09672867584</v>
      </c>
      <c r="BN2851" s="372">
        <f>$AU2698*'Assumptions (T&amp;D)'!V$24</f>
        <v>0.09672867584</v>
      </c>
      <c r="BO2851" s="372">
        <f>$AU2698*'Assumptions (T&amp;D)'!W$24</f>
        <v>0.04836433792</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0.083569545</v>
      </c>
      <c r="AW2852" s="372">
        <f>$AV2698*'Assumptions (T&amp;D)'!D$24</f>
        <v>0.1608992306</v>
      </c>
      <c r="AX2852" s="372">
        <f>$AV2698*'Assumptions (T&amp;D)'!E$24</f>
        <v>0.1488652162</v>
      </c>
      <c r="AY2852" s="372">
        <f>$AV2698*'Assumptions (T&amp;D)'!F$24</f>
        <v>0.1377226102</v>
      </c>
      <c r="AZ2852" s="372">
        <f>$AV2698*'Assumptions (T&amp;D)'!G$24</f>
        <v>0.1272485605</v>
      </c>
      <c r="BA2852" s="372">
        <f>$AV2698*'Assumptions (T&amp;D)'!H$24</f>
        <v>0.1178887715</v>
      </c>
      <c r="BB2852" s="372">
        <f>$AV2698*'Assumptions (T&amp;D)'!I$24</f>
        <v>0.1089746867</v>
      </c>
      <c r="BC2852" s="372">
        <f>$AV2698*'Assumptions (T&amp;D)'!J$24</f>
        <v>0.1007291582</v>
      </c>
      <c r="BD2852" s="372">
        <f>$AV2698*'Assumptions (T&amp;D)'!K$24</f>
        <v>0.09939204552</v>
      </c>
      <c r="BE2852" s="372">
        <f>$AV2698*'Assumptions (T&amp;D)'!L$24</f>
        <v>0.09939204552</v>
      </c>
      <c r="BF2852" s="372">
        <f>$AV2698*'Assumptions (T&amp;D)'!M$24</f>
        <v>0.09939204552</v>
      </c>
      <c r="BG2852" s="372">
        <f>$AV2698*'Assumptions (T&amp;D)'!N$24</f>
        <v>0.09939204552</v>
      </c>
      <c r="BH2852" s="372">
        <f>$AV2698*'Assumptions (T&amp;D)'!O$24</f>
        <v>0.09939204552</v>
      </c>
      <c r="BI2852" s="372">
        <f>$AV2698*'Assumptions (T&amp;D)'!P$24</f>
        <v>0.09939204552</v>
      </c>
      <c r="BJ2852" s="372">
        <f>$AV2698*'Assumptions (T&amp;D)'!Q$24</f>
        <v>0.09939204552</v>
      </c>
      <c r="BK2852" s="372">
        <f>$AV2698*'Assumptions (T&amp;D)'!R$24</f>
        <v>0.09939204552</v>
      </c>
      <c r="BL2852" s="372">
        <f>$AV2698*'Assumptions (T&amp;D)'!S$24</f>
        <v>0.09939204552</v>
      </c>
      <c r="BM2852" s="372">
        <f>$AV2698*'Assumptions (T&amp;D)'!T$24</f>
        <v>0.09939204552</v>
      </c>
      <c r="BN2852" s="372">
        <f>$AV2698*'Assumptions (T&amp;D)'!U$24</f>
        <v>0.09939204552</v>
      </c>
      <c r="BO2852" s="372">
        <f>$AV2698*'Assumptions (T&amp;D)'!V$24</f>
        <v>0.09939204552</v>
      </c>
      <c r="BP2852" s="372">
        <f>$AV2698*'Assumptions (T&amp;D)'!W$24</f>
        <v>0.04969602276</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0.08586565444</v>
      </c>
      <c r="AX2853" s="372">
        <f>$AW2698*'Assumptions (T&amp;D)'!D$24</f>
        <v>0.1653200067</v>
      </c>
      <c r="AY2853" s="372">
        <f>$AW2698*'Assumptions (T&amp;D)'!E$24</f>
        <v>0.1529553524</v>
      </c>
      <c r="AZ2853" s="372">
        <f>$AW2698*'Assumptions (T&amp;D)'!F$24</f>
        <v>0.1415065985</v>
      </c>
      <c r="BA2853" s="372">
        <f>$AW2698*'Assumptions (T&amp;D)'!G$24</f>
        <v>0.1307447698</v>
      </c>
      <c r="BB2853" s="372">
        <f>$AW2698*'Assumptions (T&amp;D)'!H$24</f>
        <v>0.1211278165</v>
      </c>
      <c r="BC2853" s="372">
        <f>$AW2698*'Assumptions (T&amp;D)'!I$24</f>
        <v>0.1119688134</v>
      </c>
      <c r="BD2853" s="372">
        <f>$AW2698*'Assumptions (T&amp;D)'!J$24</f>
        <v>0.1034967355</v>
      </c>
      <c r="BE2853" s="372">
        <f>$AW2698*'Assumptions (T&amp;D)'!K$24</f>
        <v>0.102122885</v>
      </c>
      <c r="BF2853" s="372">
        <f>$AW2698*'Assumptions (T&amp;D)'!L$24</f>
        <v>0.102122885</v>
      </c>
      <c r="BG2853" s="372">
        <f>$AW2698*'Assumptions (T&amp;D)'!M$24</f>
        <v>0.102122885</v>
      </c>
      <c r="BH2853" s="372">
        <f>$AW2698*'Assumptions (T&amp;D)'!N$24</f>
        <v>0.102122885</v>
      </c>
      <c r="BI2853" s="372">
        <f>$AW2698*'Assumptions (T&amp;D)'!O$24</f>
        <v>0.102122885</v>
      </c>
      <c r="BJ2853" s="372">
        <f>$AW2698*'Assumptions (T&amp;D)'!P$24</f>
        <v>0.102122885</v>
      </c>
      <c r="BK2853" s="372">
        <f>$AW2698*'Assumptions (T&amp;D)'!Q$24</f>
        <v>0.102122885</v>
      </c>
      <c r="BL2853" s="372">
        <f>$AW2698*'Assumptions (T&amp;D)'!R$24</f>
        <v>0.102122885</v>
      </c>
      <c r="BM2853" s="372">
        <f>$AW2698*'Assumptions (T&amp;D)'!S$24</f>
        <v>0.102122885</v>
      </c>
      <c r="BN2853" s="372">
        <f>$AW2698*'Assumptions (T&amp;D)'!T$24</f>
        <v>0.102122885</v>
      </c>
      <c r="BO2853" s="372">
        <f>$AW2698*'Assumptions (T&amp;D)'!U$24</f>
        <v>0.102122885</v>
      </c>
      <c r="BP2853" s="372">
        <f>$AW2698*'Assumptions (T&amp;D)'!V$24</f>
        <v>0.102122885</v>
      </c>
      <c r="BQ2853" s="372">
        <f>$AW2698*'Assumptions (T&amp;D)'!W$24</f>
        <v>0.05106144251</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0.08821986024</v>
      </c>
      <c r="AY2854" s="372">
        <f>$AX2698*'Assumptions (T&amp;D)'!D$24</f>
        <v>0.1698526376</v>
      </c>
      <c r="AZ2854" s="372">
        <f>$AX2698*'Assumptions (T&amp;D)'!E$24</f>
        <v>0.1571489777</v>
      </c>
      <c r="BA2854" s="372">
        <f>$AX2698*'Assumptions (T&amp;D)'!F$24</f>
        <v>0.1453863297</v>
      </c>
      <c r="BB2854" s="372">
        <f>$AX2698*'Assumptions (T&amp;D)'!G$24</f>
        <v>0.1343294405</v>
      </c>
      <c r="BC2854" s="372">
        <f>$AX2698*'Assumptions (T&amp;D)'!H$24</f>
        <v>0.1244488162</v>
      </c>
      <c r="BD2854" s="372">
        <f>$AX2698*'Assumptions (T&amp;D)'!I$24</f>
        <v>0.1150386978</v>
      </c>
      <c r="BE2854" s="372">
        <f>$AX2698*'Assumptions (T&amp;D)'!J$24</f>
        <v>0.1063343382</v>
      </c>
      <c r="BF2854" s="372">
        <f>$AX2698*'Assumptions (T&amp;D)'!K$24</f>
        <v>0.1049228204</v>
      </c>
      <c r="BG2854" s="372">
        <f>$AX2698*'Assumptions (T&amp;D)'!L$24</f>
        <v>0.1049228204</v>
      </c>
      <c r="BH2854" s="372">
        <f>$AX2698*'Assumptions (T&amp;D)'!M$24</f>
        <v>0.1049228204</v>
      </c>
      <c r="BI2854" s="372">
        <f>$AX2698*'Assumptions (T&amp;D)'!N$24</f>
        <v>0.1049228204</v>
      </c>
      <c r="BJ2854" s="372">
        <f>$AX2698*'Assumptions (T&amp;D)'!O$24</f>
        <v>0.1049228204</v>
      </c>
      <c r="BK2854" s="372">
        <f>$AX2698*'Assumptions (T&amp;D)'!P$24</f>
        <v>0.1049228204</v>
      </c>
      <c r="BL2854" s="372">
        <f>$AX2698*'Assumptions (T&amp;D)'!Q$24</f>
        <v>0.1049228204</v>
      </c>
      <c r="BM2854" s="372">
        <f>$AX2698*'Assumptions (T&amp;D)'!R$24</f>
        <v>0.1049228204</v>
      </c>
      <c r="BN2854" s="372">
        <f>$AX2698*'Assumptions (T&amp;D)'!S$24</f>
        <v>0.1049228204</v>
      </c>
      <c r="BO2854" s="372">
        <f>$AX2698*'Assumptions (T&amp;D)'!T$24</f>
        <v>0.1049228204</v>
      </c>
      <c r="BP2854" s="372">
        <f>$AX2698*'Assumptions (T&amp;D)'!U$24</f>
        <v>0.1049228204</v>
      </c>
      <c r="BQ2854" s="372">
        <f>$AX2698*'Assumptions (T&amp;D)'!V$24</f>
        <v>0.1049228204</v>
      </c>
      <c r="BR2854" s="372">
        <f>$AX2698*'Assumptions (T&amp;D)'!W$24</f>
        <v>0.05246141022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0.09063356152</v>
      </c>
      <c r="AZ2855" s="372">
        <f>$AY2698*'Assumptions (T&amp;D)'!D$24</f>
        <v>0.1744998171</v>
      </c>
      <c r="BA2855" s="372">
        <f>$AY2698*'Assumptions (T&amp;D)'!E$24</f>
        <v>0.1614485843</v>
      </c>
      <c r="BB2855" s="372">
        <f>$AY2698*'Assumptions (T&amp;D)'!F$24</f>
        <v>0.1493641094</v>
      </c>
      <c r="BC2855" s="372">
        <f>$AY2698*'Assumptions (T&amp;D)'!G$24</f>
        <v>0.138004703</v>
      </c>
      <c r="BD2855" s="372">
        <f>$AY2698*'Assumptions (T&amp;D)'!H$24</f>
        <v>0.1278537441</v>
      </c>
      <c r="BE2855" s="372">
        <f>$AY2698*'Assumptions (T&amp;D)'!I$24</f>
        <v>0.1181861642</v>
      </c>
      <c r="BF2855" s="372">
        <f>$AY2698*'Assumptions (T&amp;D)'!J$24</f>
        <v>0.1092436528</v>
      </c>
      <c r="BG2855" s="372">
        <f>$AY2698*'Assumptions (T&amp;D)'!K$24</f>
        <v>0.1077935158</v>
      </c>
      <c r="BH2855" s="372">
        <f>$AY2698*'Assumptions (T&amp;D)'!L$24</f>
        <v>0.1077935158</v>
      </c>
      <c r="BI2855" s="372">
        <f>$AY2698*'Assumptions (T&amp;D)'!M$24</f>
        <v>0.1077935158</v>
      </c>
      <c r="BJ2855" s="372">
        <f>$AY2698*'Assumptions (T&amp;D)'!N$24</f>
        <v>0.1077935158</v>
      </c>
      <c r="BK2855" s="372">
        <f>$AY2698*'Assumptions (T&amp;D)'!O$24</f>
        <v>0.1077935158</v>
      </c>
      <c r="BL2855" s="372">
        <f>$AY2698*'Assumptions (T&amp;D)'!P$24</f>
        <v>0.1077935158</v>
      </c>
      <c r="BM2855" s="372">
        <f>$AY2698*'Assumptions (T&amp;D)'!Q$24</f>
        <v>0.1077935158</v>
      </c>
      <c r="BN2855" s="372">
        <f>$AY2698*'Assumptions (T&amp;D)'!R$24</f>
        <v>0.1077935158</v>
      </c>
      <c r="BO2855" s="372">
        <f>$AY2698*'Assumptions (T&amp;D)'!S$24</f>
        <v>0.1077935158</v>
      </c>
      <c r="BP2855" s="372">
        <f>$AY2698*'Assumptions (T&amp;D)'!T$24</f>
        <v>0.1077935158</v>
      </c>
      <c r="BQ2855" s="372">
        <f>$AY2698*'Assumptions (T&amp;D)'!U$24</f>
        <v>0.1077935158</v>
      </c>
      <c r="BR2855" s="372">
        <f>$AY2698*'Assumptions (T&amp;D)'!V$24</f>
        <v>0.1077935158</v>
      </c>
      <c r="BS2855" s="372">
        <f>$AY2698*'Assumptions (T&amp;D)'!W$24</f>
        <v>0.05389675792</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0.1160194567</v>
      </c>
      <c r="BA2856" s="372">
        <f>$AZ2698*'Assumptions (T&amp;D)'!D$24</f>
        <v>0.2233761273</v>
      </c>
      <c r="BB2856" s="372">
        <f>$AZ2698*'Assumptions (T&amp;D)'!E$24</f>
        <v>0.2066693256</v>
      </c>
      <c r="BC2856" s="372">
        <f>$AZ2698*'Assumptions (T&amp;D)'!F$24</f>
        <v>0.1912000647</v>
      </c>
      <c r="BD2856" s="372">
        <f>$AZ2698*'Assumptions (T&amp;D)'!G$24</f>
        <v>0.1766589594</v>
      </c>
      <c r="BE2856" s="372">
        <f>$AZ2698*'Assumptions (T&amp;D)'!H$24</f>
        <v>0.1636647803</v>
      </c>
      <c r="BF2856" s="372">
        <f>$AZ2698*'Assumptions (T&amp;D)'!I$24</f>
        <v>0.1512893716</v>
      </c>
      <c r="BG2856" s="372">
        <f>$AZ2698*'Assumptions (T&amp;D)'!J$24</f>
        <v>0.1398421185</v>
      </c>
      <c r="BH2856" s="372">
        <f>$AZ2698*'Assumptions (T&amp;D)'!K$24</f>
        <v>0.1379858072</v>
      </c>
      <c r="BI2856" s="372">
        <f>$AZ2698*'Assumptions (T&amp;D)'!L$24</f>
        <v>0.1379858072</v>
      </c>
      <c r="BJ2856" s="372">
        <f>$AZ2698*'Assumptions (T&amp;D)'!M$24</f>
        <v>0.1379858072</v>
      </c>
      <c r="BK2856" s="372">
        <f>$AZ2698*'Assumptions (T&amp;D)'!N$24</f>
        <v>0.1379858072</v>
      </c>
      <c r="BL2856" s="372">
        <f>$AZ2698*'Assumptions (T&amp;D)'!O$24</f>
        <v>0.1379858072</v>
      </c>
      <c r="BM2856" s="372">
        <f>$AZ2698*'Assumptions (T&amp;D)'!P$24</f>
        <v>0.1379858072</v>
      </c>
      <c r="BN2856" s="372">
        <f>$AZ2698*'Assumptions (T&amp;D)'!Q$24</f>
        <v>0.1379858072</v>
      </c>
      <c r="BO2856" s="372">
        <f>$AZ2698*'Assumptions (T&amp;D)'!R$24</f>
        <v>0.1379858072</v>
      </c>
      <c r="BP2856" s="372">
        <f>$AZ2698*'Assumptions (T&amp;D)'!S$24</f>
        <v>0.1379858072</v>
      </c>
      <c r="BQ2856" s="372">
        <f>$AZ2698*'Assumptions (T&amp;D)'!T$24</f>
        <v>0.1379858072</v>
      </c>
      <c r="BR2856" s="372">
        <f>$AZ2698*'Assumptions (T&amp;D)'!U$24</f>
        <v>0.1379858072</v>
      </c>
      <c r="BS2856" s="372">
        <f>$AZ2698*'Assumptions (T&amp;D)'!V$24</f>
        <v>0.1379858072</v>
      </c>
      <c r="BT2856" s="372">
        <f>$AZ2698*'Assumptions (T&amp;D)'!W$24</f>
        <v>0.06899290359</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0.1183106055</v>
      </c>
      <c r="BB2857" s="372">
        <f>$BA2698*'Assumptions (T&amp;D)'!D$24</f>
        <v>0.2277873525</v>
      </c>
      <c r="BC2857" s="372">
        <f>$BA2698*'Assumptions (T&amp;D)'!E$24</f>
        <v>0.2107506253</v>
      </c>
      <c r="BD2857" s="372">
        <f>$BA2698*'Assumptions (T&amp;D)'!F$24</f>
        <v>0.1949758779</v>
      </c>
      <c r="BE2857" s="372">
        <f>$BA2698*'Assumptions (T&amp;D)'!G$24</f>
        <v>0.1801476153</v>
      </c>
      <c r="BF2857" s="372">
        <f>$BA2698*'Assumptions (T&amp;D)'!H$24</f>
        <v>0.1668968275</v>
      </c>
      <c r="BG2857" s="372">
        <f>$BA2698*'Assumptions (T&amp;D)'!I$24</f>
        <v>0.1542770296</v>
      </c>
      <c r="BH2857" s="372">
        <f>$BA2698*'Assumptions (T&amp;D)'!J$24</f>
        <v>0.1426037165</v>
      </c>
      <c r="BI2857" s="372">
        <f>$BA2698*'Assumptions (T&amp;D)'!K$24</f>
        <v>0.1407107468</v>
      </c>
      <c r="BJ2857" s="372">
        <f>$BA2698*'Assumptions (T&amp;D)'!L$24</f>
        <v>0.1407107468</v>
      </c>
      <c r="BK2857" s="372">
        <f>$BA2698*'Assumptions (T&amp;D)'!M$24</f>
        <v>0.1407107468</v>
      </c>
      <c r="BL2857" s="372">
        <f>$BA2698*'Assumptions (T&amp;D)'!N$24</f>
        <v>0.1407107468</v>
      </c>
      <c r="BM2857" s="372">
        <f>$BA2698*'Assumptions (T&amp;D)'!O$24</f>
        <v>0.1407107468</v>
      </c>
      <c r="BN2857" s="372">
        <f>$BA2698*'Assumptions (T&amp;D)'!P$24</f>
        <v>0.1407107468</v>
      </c>
      <c r="BO2857" s="372">
        <f>$BA2698*'Assumptions (T&amp;D)'!Q$24</f>
        <v>0.1407107468</v>
      </c>
      <c r="BP2857" s="372">
        <f>$BA2698*'Assumptions (T&amp;D)'!R$24</f>
        <v>0.1407107468</v>
      </c>
      <c r="BQ2857" s="372">
        <f>$BA2698*'Assumptions (T&amp;D)'!S$24</f>
        <v>0.1407107468</v>
      </c>
      <c r="BR2857" s="372">
        <f>$BA2698*'Assumptions (T&amp;D)'!T$24</f>
        <v>0.1407107468</v>
      </c>
      <c r="BS2857" s="372">
        <f>$BA2698*'Assumptions (T&amp;D)'!U$24</f>
        <v>0.1407107468</v>
      </c>
      <c r="BT2857" s="372">
        <f>$BA2698*'Assumptions (T&amp;D)'!V$24</f>
        <v>0.1407107468</v>
      </c>
      <c r="BU2857" s="372">
        <f>$BA2698*'Assumptions (T&amp;D)'!W$24</f>
        <v>0.0703553734</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10.14670339</v>
      </c>
      <c r="D2858" s="377">
        <f>(1/(1-'Assumptions (T&amp;D)'!D$26))*(D2695+D2805+(D2696-D2805-D2696*'Assumptions (T&amp;D)'!$C$25)*'Assumptions (T&amp;D)'!$C$22)</f>
        <v>10.38315294</v>
      </c>
      <c r="E2858" s="377">
        <f>(1/(1-'Assumptions (T&amp;D)'!E$26))*(E2695+E2805+(E2696-E2805-E2696*'Assumptions (T&amp;D)'!$C$25)*'Assumptions (T&amp;D)'!$C$22)</f>
        <v>10.28466469</v>
      </c>
      <c r="F2858" s="377">
        <f>(1/(1-'Assumptions (T&amp;D)'!F$26))*(F2695+F2805+(F2696-F2805-F2696*'Assumptions (T&amp;D)'!$C$25)*'Assumptions (T&amp;D)'!$C$22)</f>
        <v>10.77840966</v>
      </c>
      <c r="G2858" s="377">
        <f>(1/(1-'Assumptions (T&amp;D)'!G$26))*(G2695+G2805+(G2696-G2805-G2696*'Assumptions (T&amp;D)'!$C$25)*'Assumptions (T&amp;D)'!$C$22)</f>
        <v>11.19113982</v>
      </c>
      <c r="H2858" s="377">
        <f>(1/(1-'Assumptions (T&amp;D)'!H$26))*(H2695+H2805+(H2696-H2805-H2696*'Assumptions (T&amp;D)'!$C$25)*'Assumptions (T&amp;D)'!$C$22)</f>
        <v>12.04197726</v>
      </c>
      <c r="I2858" s="377">
        <f>(1/(1-'Assumptions (T&amp;D)'!I$26))*(I2695+I2805+(I2696-I2805-I2696*'Assumptions (T&amp;D)'!$C$25)*'Assumptions (T&amp;D)'!$C$22)</f>
        <v>12.38115173</v>
      </c>
      <c r="J2858" s="377">
        <f>(1/(1-'Assumptions (T&amp;D)'!J$26))*(J2695+J2805+(J2696-J2805-J2696*'Assumptions (T&amp;D)'!$C$25)*'Assumptions (T&amp;D)'!$C$22)</f>
        <v>13.31068282</v>
      </c>
      <c r="K2858" s="377">
        <f>(1/(1-'Assumptions (T&amp;D)'!K$26))*(K2695+K2805+(K2696-K2805-K2696*'Assumptions (T&amp;D)'!$C$25)*'Assumptions (T&amp;D)'!$C$22)</f>
        <v>16.74349903</v>
      </c>
      <c r="L2858" s="377">
        <f>(1/(1-'Assumptions (T&amp;D)'!L$26))*(L2695+L2805+(L2696-L2805-L2696*'Assumptions (T&amp;D)'!$C$25)*'Assumptions (T&amp;D)'!$C$22)</f>
        <v>18.09378146</v>
      </c>
      <c r="M2858" s="377">
        <f>(1/(1-'Assumptions (T&amp;D)'!M$26))*(M2695+M2805+(M2696-M2805-M2696*'Assumptions (T&amp;D)'!$C$25)*'Assumptions (T&amp;D)'!$C$22)</f>
        <v>19.41115449</v>
      </c>
      <c r="N2858" s="377">
        <f>(1/(1-'Assumptions (T&amp;D)'!N$26))*(N2695+N2805+(N2696-N2805-N2696*'Assumptions (T&amp;D)'!$C$25)*'Assumptions (T&amp;D)'!$C$22)</f>
        <v>21.15526929</v>
      </c>
      <c r="O2858" s="377">
        <f>(1/(1-'Assumptions (T&amp;D)'!O$26))*(O2695+O2805+(O2696-O2805-O2696*'Assumptions (T&amp;D)'!$C$25)*'Assumptions (T&amp;D)'!$C$22)</f>
        <v>22.70131164</v>
      </c>
      <c r="P2858" s="377">
        <f>(1/(1-'Assumptions (T&amp;D)'!P$26))*(P2695+P2805+(P2696-P2805-P2696*'Assumptions (T&amp;D)'!$C$25)*'Assumptions (T&amp;D)'!$C$22)</f>
        <v>25.13619972</v>
      </c>
      <c r="Q2858" s="377">
        <f>(1/(1-'Assumptions (T&amp;D)'!Q$26))*(Q2695+Q2805+(Q2696-Q2805-Q2696*'Assumptions (T&amp;D)'!$C$25)*'Assumptions (T&amp;D)'!$C$22)</f>
        <v>27.82084162</v>
      </c>
      <c r="R2858" s="377">
        <f>(1/(1-'Assumptions (T&amp;D)'!R$26))*(R2695+R2805+(R2696-R2805-R2696*'Assumptions (T&amp;D)'!$C$25)*'Assumptions (T&amp;D)'!$C$22)</f>
        <v>21.32952162</v>
      </c>
      <c r="S2858" s="377">
        <f>(1/(1-'Assumptions (T&amp;D)'!S$26))*(S2695+S2805+(S2696-S2805-S2696*'Assumptions (T&amp;D)'!$C$25)*'Assumptions (T&amp;D)'!$C$22)</f>
        <v>34.51882986</v>
      </c>
      <c r="T2858" s="377">
        <f>(1/(1-'Assumptions (T&amp;D)'!T$26))*(T2695+T2805+(T2696-T2805-T2696*'Assumptions (T&amp;D)'!$C$25)*'Assumptions (T&amp;D)'!$C$22)</f>
        <v>0.7556775995</v>
      </c>
      <c r="U2858" s="377">
        <f>(1/(1-'Assumptions (T&amp;D)'!U$26))*(U2695+U2805+(U2696-U2805-U2696*'Assumptions (T&amp;D)'!$C$25)*'Assumptions (T&amp;D)'!$C$22)</f>
        <v>0.6352277501</v>
      </c>
      <c r="V2858" s="377">
        <f>(1/(1-'Assumptions (T&amp;D)'!V$26))*(V2695+V2805+(V2696-V2805-V2696*'Assumptions (T&amp;D)'!$C$25)*'Assumptions (T&amp;D)'!$C$22)</f>
        <v>0.6994567951</v>
      </c>
      <c r="W2858" s="377">
        <f>(1/(1-'Assumptions (T&amp;D)'!W$26))*(W2695+W2805+(W2696-W2805-W2696*'Assumptions (T&amp;D)'!$C$25)*'Assumptions (T&amp;D)'!$C$22)</f>
        <v>0.7363119324</v>
      </c>
      <c r="X2858" s="377">
        <f>(1/(1-'Assumptions (T&amp;D)'!X$26))*(X2695+X2805+(X2696-X2805-X2696*'Assumptions (T&amp;D)'!$C$25)*'Assumptions (T&amp;D)'!$C$22)</f>
        <v>0.7882681164</v>
      </c>
      <c r="Y2858" s="377">
        <f>(1/(1-'Assumptions (T&amp;D)'!Y$26))*(Y2695+Y2805+(Y2696-Y2805-Y2696*'Assumptions (T&amp;D)'!$C$25)*'Assumptions (T&amp;D)'!$C$22)</f>
        <v>0.8462948982</v>
      </c>
      <c r="Z2858" s="377">
        <f>(1/(1-'Assumptions (T&amp;D)'!Z$26))*(Z2695+Z2805+(Z2696-Z2805-Z2696*'Assumptions (T&amp;D)'!$C$25)*'Assumptions (T&amp;D)'!$C$22)</f>
        <v>0.9059907801</v>
      </c>
      <c r="AA2858" s="377">
        <f>(1/(1-'Assumptions (T&amp;D)'!AA$26))*(AA2695+AA2805+(AA2696-AA2805-AA2696*'Assumptions (T&amp;D)'!$C$25)*'Assumptions (T&amp;D)'!$C$22)</f>
        <v>0.9673990554</v>
      </c>
      <c r="AB2858" s="377">
        <f>(1/(1-'Assumptions (T&amp;D)'!AB$26))*(AB2695+AB2805+(AB2696-AB2805-AB2696*'Assumptions (T&amp;D)'!$C$25)*'Assumptions (T&amp;D)'!$C$22)</f>
        <v>1.030564076</v>
      </c>
      <c r="AC2858" s="377">
        <f>(1/(1-'Assumptions (T&amp;D)'!AC$26))*(AC2695+AC2805+(AC2696-AC2805-AC2696*'Assumptions (T&amp;D)'!$C$25)*'Assumptions (T&amp;D)'!$C$22)</f>
        <v>1.095531279</v>
      </c>
      <c r="AD2858" s="377">
        <f>(1/(1-'Assumptions (T&amp;D)'!AD$26))*(AD2695+AD2805+(AD2696-AD2805-AD2696*'Assumptions (T&amp;D)'!$C$25)*'Assumptions (T&amp;D)'!$C$22)</f>
        <v>1.162347209</v>
      </c>
      <c r="AE2858" s="377">
        <f>(1/(1-'Assumptions (T&amp;D)'!AE$26))*(AE2695+AE2805+(AE2696-AE2805-AE2696*'Assumptions (T&amp;D)'!$C$25)*'Assumptions (T&amp;D)'!$C$22)</f>
        <v>1.231059547</v>
      </c>
      <c r="AF2858" s="377">
        <f>(1/(1-'Assumptions (T&amp;D)'!AF$26))*(AF2695+AF2805+(AF2696-AF2805-AF2696*'Assumptions (T&amp;D)'!$C$25)*'Assumptions (T&amp;D)'!$C$22)</f>
        <v>1.301717138</v>
      </c>
      <c r="AG2858" s="377">
        <f>(1/(1-'Assumptions (T&amp;D)'!AG$26))*(AG2695+AG2805+(AG2696-AG2805-AG2696*'Assumptions (T&amp;D)'!$C$25)*'Assumptions (T&amp;D)'!$C$22)</f>
        <v>1.366560178</v>
      </c>
      <c r="AH2858" s="377">
        <f>(1/(1-'Assumptions (T&amp;D)'!AH$26))*(AH2695+AH2805+(AH2696-AH2805-AH2696*'Assumptions (T&amp;D)'!$C$25)*'Assumptions (T&amp;D)'!$C$22)</f>
        <v>1.433416472</v>
      </c>
      <c r="AI2858" s="377">
        <f>(1/(1-'Assumptions (T&amp;D)'!AI$26))*(AI2695+AI2805+(AI2696-AI2805-AI2696*'Assumptions (T&amp;D)'!$C$25)*'Assumptions (T&amp;D)'!$C$22)</f>
        <v>1.502920895</v>
      </c>
      <c r="AJ2858" s="377">
        <f>(1/(1-'Assumptions (T&amp;D)'!AJ$26))*(AJ2695+AJ2805+(AJ2696-AJ2805-AJ2696*'Assumptions (T&amp;D)'!$C$25)*'Assumptions (T&amp;D)'!$C$22)</f>
        <v>1.570259814</v>
      </c>
      <c r="AK2858" s="377">
        <f>(1/(1-'Assumptions (T&amp;D)'!AK$26))*(AK2695+AK2805+(AK2696-AK2805-AK2696*'Assumptions (T&amp;D)'!$C$25)*'Assumptions (T&amp;D)'!$C$22)</f>
        <v>1.642475702</v>
      </c>
      <c r="AL2858" s="377">
        <f>(1/(1-'Assumptions (T&amp;D)'!AL$26))*(AL2695+AL2805+(AL2696-AL2805-AL2696*'Assumptions (T&amp;D)'!$C$25)*'Assumptions (T&amp;D)'!$C$22)</f>
        <v>1.709765803</v>
      </c>
      <c r="AM2858" s="377">
        <f>(1/(1-'Assumptions (T&amp;D)'!AM$26))*(AM2695+AM2805+(AM2696-AM2805-AM2696*'Assumptions (T&amp;D)'!$C$25)*'Assumptions (T&amp;D)'!$C$22)</f>
        <v>1.78629023</v>
      </c>
      <c r="AN2858" s="377">
        <f>(1/(1-'Assumptions (T&amp;D)'!AN$26))*(AN2695+AN2805+(AN2696-AN2805-AN2696*'Assumptions (T&amp;D)'!$C$25)*'Assumptions (T&amp;D)'!$C$22)</f>
        <v>1.870368725</v>
      </c>
      <c r="AO2858" s="377">
        <f>(1/(1-'Assumptions (T&amp;D)'!AO$26))*(AO2695+AO2805+(AO2696-AO2805-AO2696*'Assumptions (T&amp;D)'!$C$25)*'Assumptions (T&amp;D)'!$C$22)</f>
        <v>1.949718353</v>
      </c>
      <c r="AP2858" s="377">
        <f>(1/(1-'Assumptions (T&amp;D)'!AP$26))*(AP2695+AP2805+(AP2696-AP2805-AP2696*'Assumptions (T&amp;D)'!$C$25)*'Assumptions (T&amp;D)'!$C$22)</f>
        <v>2.026971968</v>
      </c>
      <c r="AQ2858" s="377">
        <f>(1/(1-'Assumptions (T&amp;D)'!AQ$26))*(AQ2695+AQ2805+(AQ2696-AQ2805-AQ2696*'Assumptions (T&amp;D)'!$C$25)*'Assumptions (T&amp;D)'!$C$22)</f>
        <v>2.114315444</v>
      </c>
      <c r="AR2858" s="377">
        <f>(1/(1-'Assumptions (T&amp;D)'!AR$26))*(AR2695+AR2805+(AR2696-AR2805-AR2696*'Assumptions (T&amp;D)'!$C$25)*'Assumptions (T&amp;D)'!$C$22)</f>
        <v>2.186372991</v>
      </c>
      <c r="AS2858" s="377">
        <f>(1/(1-'Assumptions (T&amp;D)'!AS$26))*(AS2695+AS2805+(AS2696-AS2805-AS2696*'Assumptions (T&amp;D)'!$C$25)*'Assumptions (T&amp;D)'!$C$22)</f>
        <v>2.26562371</v>
      </c>
      <c r="AT2858" s="377">
        <f>(1/(1-'Assumptions (T&amp;D)'!AT$26))*(AT2695+AT2805+(AT2696-AT2805-AT2696*'Assumptions (T&amp;D)'!$C$25)*'Assumptions (T&amp;D)'!$C$22)</f>
        <v>2.347209699</v>
      </c>
      <c r="AU2858" s="377">
        <f>(1/(1-'Assumptions (T&amp;D)'!AU$26))*(AU2695+AU2805+(AU2696-AU2805-AU2696*'Assumptions (T&amp;D)'!$C$25)*'Assumptions (T&amp;D)'!$C$22)</f>
        <v>2.43088894</v>
      </c>
      <c r="AV2858" s="377">
        <f>(1/(1-'Assumptions (T&amp;D)'!AV$26))*(AV2695+AV2805+(AV2696-AV2805-AV2696*'Assumptions (T&amp;D)'!$C$25)*'Assumptions (T&amp;D)'!$C$22)</f>
        <v>2.524607053</v>
      </c>
      <c r="AW2858" s="377">
        <f>(1/(1-'Assumptions (T&amp;D)'!AW$26))*(AW2695+AW2805+(AW2696-AW2805-AW2696*'Assumptions (T&amp;D)'!$C$25)*'Assumptions (T&amp;D)'!$C$22)</f>
        <v>2.591904327</v>
      </c>
      <c r="AX2858" s="377">
        <f>(1/(1-'Assumptions (T&amp;D)'!AX$26))*(AX2695+AX2805+(AX2696-AX2805-AX2696*'Assumptions (T&amp;D)'!$C$25)*'Assumptions (T&amp;D)'!$C$22)</f>
        <v>2.679837313</v>
      </c>
      <c r="AY2858" s="377">
        <f>(1/(1-'Assumptions (T&amp;D)'!AY$26))*(AY2695+AY2805+(AY2696-AY2805-AY2696*'Assumptions (T&amp;D)'!$C$25)*'Assumptions (T&amp;D)'!$C$22)</f>
        <v>2.77055623</v>
      </c>
      <c r="AZ2858" s="377">
        <f>(1/(1-'Assumptions (T&amp;D)'!AZ$26))*(AZ2695+AZ2805+(AZ2696-AZ2805-AZ2696*'Assumptions (T&amp;D)'!$C$25)*'Assumptions (T&amp;D)'!$C$22)</f>
        <v>2.887496238</v>
      </c>
      <c r="BA2858" s="377">
        <f>(1/(1-'Assumptions (T&amp;D)'!BA$26))*(BA2695+BA2805+(BA2696-BA2805-BA2696*'Assumptions (T&amp;D)'!$C$25)*'Assumptions (T&amp;D)'!$C$22)</f>
        <v>3.006900302</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6.390491084</v>
      </c>
      <c r="D2859" s="372">
        <f>IF(D2858-D2695-D2806-D2753&gt;0,(1-'Assumptions (T&amp;D)'!D$26)*(D2858-D2695-D2806+D2753)-D2700+D2701+Model!D2806,D2858-D2695-D2700+D2701+D2753)</f>
        <v>6.543697383</v>
      </c>
      <c r="E2859" s="372">
        <f>IF(E2858-E2695-E2806-E2753&gt;0,(1-'Assumptions (T&amp;D)'!E$26)*(E2858-E2695-E2806+E2753)-E2700+E2701+Model!E2806,E2858-E2695-E2700+E2701+E2753)</f>
        <v>6.492420793</v>
      </c>
      <c r="F2859" s="372">
        <f>IF(F2858-F2695-F2806-F2753&gt;0,(1-'Assumptions (T&amp;D)'!F$26)*(F2858-F2695-F2806+F2753)-F2700+F2701+Model!F2806,F2858-F2695-F2700+F2701+F2753)</f>
        <v>6.742381979</v>
      </c>
      <c r="G2859" s="372">
        <f>IF(G2858-G2695-G2806-G2753&gt;0,(1-'Assumptions (T&amp;D)'!G$26)*(G2858-G2695-G2806+G2753)-G2700+G2701+Model!G2806,G2858-G2695-G2700+G2701+G2753)</f>
        <v>7.043877433</v>
      </c>
      <c r="H2859" s="372">
        <f>IF(H2858-H2695-H2806-H2753&gt;0,(1-'Assumptions (T&amp;D)'!H$26)*(H2858-H2695-H2806+H2753)-H2700+H2701+Model!H2806,H2858-H2695-H2700+H2701+H2753)</f>
        <v>7.474495161</v>
      </c>
      <c r="I2859" s="372">
        <f>IF(I2858-I2695-I2806-I2753&gt;0,(1-'Assumptions (T&amp;D)'!I$26)*(I2858-I2695-I2806+I2753)-I2700+I2701+Model!I2806,I2858-I2695-I2700+I2701+I2753)</f>
        <v>7.792239453</v>
      </c>
      <c r="J2859" s="372">
        <f>IF(J2858-J2695-J2806-J2753&gt;0,(1-'Assumptions (T&amp;D)'!J$26)*(J2858-J2695-J2806+J2753)-J2700+J2701+Model!J2806,J2858-J2695-J2700+J2701+J2753)</f>
        <v>8.455371533</v>
      </c>
      <c r="K2859" s="372">
        <f>IF(K2858-K2695-K2806-K2753&gt;0,(1-'Assumptions (T&amp;D)'!K$26)*(K2858-K2695-K2806+K2753)-K2700+K2701+Model!K2806,K2858-K2695-K2700+K2701+K2753)</f>
        <v>10.54759127</v>
      </c>
      <c r="L2859" s="372">
        <f>IF(L2858-L2695-L2806-L2753&gt;0,(1-'Assumptions (T&amp;D)'!L$26)*(L2858-L2695-L2806+L2753)-L2700+L2701+Model!L2806,L2858-L2695-L2700+L2701+L2753)</f>
        <v>11.34954817</v>
      </c>
      <c r="M2859" s="372">
        <f>IF(M2858-M2695-M2806-M2753&gt;0,(1-'Assumptions (T&amp;D)'!M$26)*(M2858-M2695-M2806+M2753)-M2700+M2701+Model!M2806,M2858-M2695-M2700+M2701+M2753)</f>
        <v>12.3055642</v>
      </c>
      <c r="N2859" s="372">
        <f>IF(N2858-N2695-N2806-N2753&gt;0,(1-'Assumptions (T&amp;D)'!N$26)*(N2858-N2695-N2806+N2753)-N2700+N2701+Model!N2806,N2858-N2695-N2700+N2701+N2753)</f>
        <v>13.12322917</v>
      </c>
      <c r="O2859" s="372">
        <f>IF(O2858-O2695-O2806-O2753&gt;0,(1-'Assumptions (T&amp;D)'!O$26)*(O2858-O2695-O2806+O2753)-O2700+O2701+Model!O2806,O2858-O2695-O2700+O2701+O2753)</f>
        <v>14.23557314</v>
      </c>
      <c r="P2859" s="372">
        <f>IF(P2858-P2695-P2806-P2753&gt;0,(1-'Assumptions (T&amp;D)'!P$26)*(P2858-P2695-P2806+P2753)-P2700+P2701+Model!P2806,P2858-P2695-P2700+P2701+P2753)</f>
        <v>15.79288641</v>
      </c>
      <c r="Q2859" s="372">
        <f>IF(Q2858-Q2695-Q2806-Q2753&gt;0,(1-'Assumptions (T&amp;D)'!Q$26)*(Q2858-Q2695-Q2806+Q2753)-Q2700+Q2701+Model!Q2806,Q2858-Q2695-Q2700+Q2701+Q2753)</f>
        <v>17.46512679</v>
      </c>
      <c r="R2859" s="372">
        <f>IF(R2858-R2695-R2806-R2753&gt;0,(1-'Assumptions (T&amp;D)'!R$26)*(R2858-R2695-R2806+R2753)-R2700+R2701+Model!R2806,R2858-R2695-R2700+R2701+R2753)</f>
        <v>13.40970534</v>
      </c>
      <c r="S2859" s="372">
        <f>IF(S2858-S2695-S2806-S2753&gt;0,(1-'Assumptions (T&amp;D)'!S$26)*(S2858-S2695-S2806+S2753)-S2700+S2701+Model!S2806,S2858-S2695-S2700+S2701+S2753)</f>
        <v>21.46631238</v>
      </c>
      <c r="T2859" s="372">
        <f>IF(T2858-T2695-T2806-T2753&gt;0,(1-'Assumptions (T&amp;D)'!T$26)*(T2858-T2695-T2806+T2753)-T2700+T2701+Model!T2806,T2858-T2695-T2700+T2701+T2753)</f>
        <v>-0.1896143308</v>
      </c>
      <c r="U2859" s="372">
        <f>IF(U2858-U2695-U2806-U2753&gt;0,(1-'Assumptions (T&amp;D)'!U$26)*(U2858-U2695-U2806+U2753)-U2700+U2701+Model!U2806,U2858-U2695-U2700+U2701+U2753)</f>
        <v>-0.2867145484</v>
      </c>
      <c r="V2859" s="372">
        <f>IF(V2858-V2695-V2806-V2753&gt;0,(1-'Assumptions (T&amp;D)'!V$26)*(V2858-V2695-V2806+V2753)-V2700+V2701+Model!V2806,V2858-V2695-V2700+V2701+V2753)</f>
        <v>-0.2845794251</v>
      </c>
      <c r="W2859" s="372">
        <f>IF(W2858-W2695-W2806-W2753&gt;0,(1-'Assumptions (T&amp;D)'!W$26)*(W2858-W2695-W2806+W2753)-W2700+W2701+Model!W2806,W2858-W2695-W2700+W2701+W2753)</f>
        <v>-0.2742497635</v>
      </c>
      <c r="X2859" s="372">
        <f>IF(X2858-X2695-X2806-X2753&gt;0,(1-'Assumptions (T&amp;D)'!X$26)*(X2858-X2695-X2806+X2753)-X2700+X2701+Model!X2806,X2858-X2695-X2700+X2701+X2753)</f>
        <v>-0.4945380833</v>
      </c>
      <c r="Y2859" s="372">
        <f>IF(Y2858-Y2695-Y2806-Y2753&gt;0,(1-'Assumptions (T&amp;D)'!Y$26)*(Y2858-Y2695-Y2806+Y2753)-Y2700+Y2701+Model!Y2806,Y2858-Y2695-Y2700+Y2701+Y2753)</f>
        <v>-0.502706386</v>
      </c>
      <c r="Z2859" s="372">
        <f>IF(Z2858-Z2695-Z2806-Z2753&gt;0,(1-'Assumptions (T&amp;D)'!Z$26)*(Z2858-Z2695-Z2806+Z2753)-Z2700+Z2701+Model!Z2806,Z2858-Z2695-Z2700+Z2701+Z2753)</f>
        <v>-0.5054277265</v>
      </c>
      <c r="AA2859" s="372">
        <f>IF(AA2858-AA2695-AA2806-AA2753&gt;0,(1-'Assumptions (T&amp;D)'!AA$26)*(AA2858-AA2695-AA2806+AA2753)-AA2700+AA2701+Model!AA2806,AA2858-AA2695-AA2700+AA2701+AA2753)</f>
        <v>-0.5044434421</v>
      </c>
      <c r="AB2859" s="372">
        <f>IF(AB2858-AB2695-AB2806-AB2753&gt;0,(1-'Assumptions (T&amp;D)'!AB$26)*(AB2858-AB2695-AB2806+AB2753)-AB2700+AB2701+Model!AB2806,AB2858-AB2695-AB2700+AB2701+AB2753)</f>
        <v>-0.5119534865</v>
      </c>
      <c r="AC2859" s="372">
        <f>IF(AC2858-AC2695-AC2806-AC2753&gt;0,(1-'Assumptions (T&amp;D)'!AC$26)*(AC2858-AC2695-AC2806+AC2753)-AC2700+AC2701+Model!AC2806,AC2858-AC2695-AC2700+AC2701+AC2753)</f>
        <v>-0.5030747022</v>
      </c>
      <c r="AD2859" s="372">
        <f>IF(AD2858-AD2695-AD2806-AD2753&gt;0,(1-'Assumptions (T&amp;D)'!AD$26)*(AD2858-AD2695-AD2806+AD2753)-AD2700+AD2701+Model!AD2806,AD2858-AD2695-AD2700+AD2701+AD2753)</f>
        <v>-0.4977737536</v>
      </c>
      <c r="AE2859" s="372">
        <f>IF(AE2858-AE2695-AE2806-AE2753&gt;0,(1-'Assumptions (T&amp;D)'!AE$26)*(AE2858-AE2695-AE2806+AE2753)-AE2700+AE2701+Model!AE2806,AE2858-AE2695-AE2700+AE2701+AE2753)</f>
        <v>-0.4930341164</v>
      </c>
      <c r="AF2859" s="372">
        <f>IF(AF2858-AF2695-AF2806-AF2753&gt;0,(1-'Assumptions (T&amp;D)'!AF$26)*(AF2858-AF2695-AF2806+AF2753)-AF2700+AF2701+Model!AF2806,AF2858-AF2695-AF2700+AF2701+AF2753)</f>
        <v>-0.4895076811</v>
      </c>
      <c r="AG2859" s="372">
        <f>IF(AG2858-AG2695-AG2806-AG2753&gt;0,(1-'Assumptions (T&amp;D)'!AG$26)*(AG2858-AG2695-AG2806+AG2753)-AG2700+AG2701+Model!AG2806,AG2858-AG2695-AG2700+AG2701+AG2753)</f>
        <v>-0.4991723333</v>
      </c>
      <c r="AH2859" s="372">
        <f>IF(AH2858-AH2695-AH2806-AH2753&gt;0,(1-'Assumptions (T&amp;D)'!AH$26)*(AH2858-AH2695-AH2806+AH2753)-AH2700+AH2701+Model!AH2806,AH2858-AH2695-AH2700+AH2701+AH2753)</f>
        <v>-0.4823678193</v>
      </c>
      <c r="AI2859" s="372">
        <f>IF(AI2858-AI2695-AI2806-AI2753&gt;0,(1-'Assumptions (T&amp;D)'!AI$26)*(AI2858-AI2695-AI2806+AI2753)-AI2700+AI2701+Model!AI2806,AI2858-AI2695-AI2700+AI2701+AI2753)</f>
        <v>-0.484003508</v>
      </c>
      <c r="AJ2859" s="372">
        <f>IF(AJ2858-AJ2695-AJ2806-AJ2753&gt;0,(1-'Assumptions (T&amp;D)'!AJ$26)*(AJ2858-AJ2695-AJ2806+AJ2753)-AJ2700+AJ2701+Model!AJ2806,AJ2858-AJ2695-AJ2700+AJ2701+AJ2753)</f>
        <v>-0.4887580788</v>
      </c>
      <c r="AK2859" s="372">
        <f>IF(AK2858-AK2695-AK2806-AK2753&gt;0,(1-'Assumptions (T&amp;D)'!AK$26)*(AK2858-AK2695-AK2806+AK2753)-AK2700+AK2701+Model!AK2806,AK2858-AK2695-AK2700+AK2701+AK2753)</f>
        <v>-0.4911111466</v>
      </c>
      <c r="AL2859" s="372">
        <f>IF(AL2858-AL2695-AL2806-AL2753&gt;0,(1-'Assumptions (T&amp;D)'!AL$26)*(AL2858-AL2695-AL2806+AL2753)-AL2700+AL2701+Model!AL2806,AL2858-AL2695-AL2700+AL2701+AL2753)</f>
        <v>-0.4984002735</v>
      </c>
      <c r="AM2859" s="372">
        <f>IF(AM2858-AM2695-AM2806-AM2753&gt;0,(1-'Assumptions (T&amp;D)'!AM$26)*(AM2858-AM2695-AM2806+AM2753)-AM2700+AM2701+Model!AM2806,AM2858-AM2695-AM2700+AM2701+AM2753)</f>
        <v>-0.4887204754</v>
      </c>
      <c r="AN2859" s="372">
        <f>IF(AN2858-AN2695-AN2806-AN2753&gt;0,(1-'Assumptions (T&amp;D)'!AN$26)*(AN2858-AN2695-AN2806+AN2753)-AN2700+AN2701+Model!AN2806,AN2858-AN2695-AN2700+AN2701+AN2753)</f>
        <v>-0.4755732382</v>
      </c>
      <c r="AO2859" s="372">
        <f>IF(AO2858-AO2695-AO2806-AO2753&gt;0,(1-'Assumptions (T&amp;D)'!AO$26)*(AO2858-AO2695-AO2806+AO2753)-AO2700+AO2701+Model!AO2806,AO2858-AO2695-AO2700+AO2701+AO2753)</f>
        <v>-0.4652285105</v>
      </c>
      <c r="AP2859" s="372">
        <f>IF(AP2858-AP2695-AP2806-AP2753&gt;0,(1-'Assumptions (T&amp;D)'!AP$26)*(AP2858-AP2695-AP2806+AP2753)-AP2700+AP2701+Model!AP2806,AP2858-AP2695-AP2700+AP2701+AP2753)</f>
        <v>-0.4578477177</v>
      </c>
      <c r="AQ2859" s="372">
        <f>IF(AQ2858-AQ2695-AQ2806-AQ2753&gt;0,(1-'Assumptions (T&amp;D)'!AQ$26)*(AQ2858-AQ2695-AQ2806+AQ2753)-AQ2700+AQ2701+Model!AQ2806,AQ2858-AQ2695-AQ2700+AQ2701+AQ2753)</f>
        <v>-0.4438580142</v>
      </c>
      <c r="AR2859" s="372">
        <f>IF(AR2858-AR2695-AR2806-AR2753&gt;0,(1-'Assumptions (T&amp;D)'!AR$26)*(AR2858-AR2695-AR2806+AR2753)-AR2700+AR2701+Model!AR2806,AR2858-AR2695-AR2700+AR2701+AR2753)</f>
        <v>-0.4450359958</v>
      </c>
      <c r="AS2859" s="372">
        <f>IF(AS2858-AS2695-AS2806-AS2753&gt;0,(1-'Assumptions (T&amp;D)'!AS$26)*(AS2858-AS2695-AS2806+AS2753)-AS2700+AS2701+Model!AS2806,AS2858-AS2695-AS2700+AS2701+AS2753)</f>
        <v>-0.4437396362</v>
      </c>
      <c r="AT2859" s="372">
        <f>IF(AT2858-AT2695-AT2806-AT2753&gt;0,(1-'Assumptions (T&amp;D)'!AT$26)*(AT2858-AT2695-AT2806+AT2753)-AT2700+AT2701+Model!AT2806,AT2858-AT2695-AT2700+AT2701+AT2753)</f>
        <v>-0.4421728293</v>
      </c>
      <c r="AU2859" s="372">
        <f>IF(AU2858-AU2695-AU2806-AU2753&gt;0,(1-'Assumptions (T&amp;D)'!AU$26)*(AU2858-AU2695-AU2806+AU2753)-AU2700+AU2701+Model!AU2806,AU2858-AU2695-AU2700+AU2701+AU2753)</f>
        <v>-0.4405650432</v>
      </c>
      <c r="AV2859" s="372">
        <f>IF(AV2858-AV2695-AV2806-AV2753&gt;0,(1-'Assumptions (T&amp;D)'!AV$26)*(AV2858-AV2695-AV2806+AV2753)-AV2700+AV2701+Model!AV2806,AV2858-AV2695-AV2700+AV2701+AV2753)</f>
        <v>-0.4326784073</v>
      </c>
      <c r="AW2859" s="372">
        <f>IF(AW2858-AW2695-AW2806-AW2753&gt;0,(1-'Assumptions (T&amp;D)'!AW$26)*(AW2858-AW2695-AW2806+AW2753)-AW2700+AW2701+Model!AW2806,AW2858-AW2695-AW2700+AW2701+AW2753)</f>
        <v>-0.4473561813</v>
      </c>
      <c r="AX2859" s="372">
        <f>IF(AX2858-AX2695-AX2806-AX2753&gt;0,(1-'Assumptions (T&amp;D)'!AX$26)*(AX2858-AX2695-AX2806+AX2753)-AX2700+AX2701+Model!AX2806,AX2858-AX2695-AX2700+AX2701+AX2753)</f>
        <v>-0.4474647176</v>
      </c>
      <c r="AY2859" s="372">
        <f>IF(AY2858-AY2695-AY2806-AY2753&gt;0,(1-'Assumptions (T&amp;D)'!AY$26)*(AY2858-AY2695-AY2806+AY2753)-AY2700+AY2701+Model!AY2806,AY2858-AY2695-AY2700+AY2701+AY2753)</f>
        <v>-0.4471473325</v>
      </c>
      <c r="AZ2859" s="372">
        <f>IF(AZ2858-AZ2695-AZ2806-AZ2753&gt;0,(1-'Assumptions (T&amp;D)'!AZ$26)*(AZ2858-AZ2695-AZ2806+AZ2753)-AZ2700+AZ2701+Model!AZ2806,AZ2858-AZ2695-AZ2700+AZ2701+AZ2753)</f>
        <v>-0.8104129593</v>
      </c>
      <c r="BA2859" s="372">
        <f>IF(BA2858-BA2695-BA2806-BA2753&gt;0,(1-'Assumptions (T&amp;D)'!BA$26)*(BA2858-BA2695-BA2806+BA2753)-BA2700+BA2701+Model!BA2806,BA2858-BA2695-BA2700+BA2701+BA2753)</f>
        <v>-0.7985720443</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3.503201266</v>
      </c>
      <c r="D2860" s="372">
        <f>IF(D2858-D2695-D2806-D2753&gt;0,'Assumptions (T&amp;D)'!D$26*(D2858-D2695-D2806+D2753),0)</f>
        <v>3.580357257</v>
      </c>
      <c r="E2860" s="372">
        <f>IF(E2858-E2695-E2806-E2753&gt;0,'Assumptions (T&amp;D)'!E$26*(E2858-E2695-E2806+E2753),0)</f>
        <v>3.543425266</v>
      </c>
      <c r="F2860" s="372">
        <f>IF(F2858-F2695-F2806-F2753&gt;0,'Assumptions (T&amp;D)'!F$26*(F2858-F2695-F2806+F2753),0)</f>
        <v>3.708480455</v>
      </c>
      <c r="G2860" s="372">
        <f>IF(G2858-G2695-G2806-G2753&gt;0,'Assumptions (T&amp;D)'!G$26*(G2858-G2695-G2806+G2753),0)</f>
        <v>3.843132923</v>
      </c>
      <c r="H2860" s="372">
        <f>IF(H2858-H2695-H2806-H2753&gt;0,'Assumptions (T&amp;D)'!H$26*(H2858-H2695-H2806+H2753),0)</f>
        <v>4.128605936</v>
      </c>
      <c r="I2860" s="372">
        <f>IF(I2858-I2695-I2806-I2753&gt;0,'Assumptions (T&amp;D)'!I$26*(I2858-I2695-I2806+I2753),0)</f>
        <v>4.236514281</v>
      </c>
      <c r="J2860" s="372">
        <f>IF(J2858-J2695-J2806-J2753&gt;0,'Assumptions (T&amp;D)'!J$26*(J2858-J2695-J2806+J2753),0)</f>
        <v>4.550436675</v>
      </c>
      <c r="K2860" s="372">
        <f>IF(K2858-K2695-K2806-K2753&gt;0,'Assumptions (T&amp;D)'!K$26*(K2858-K2695-K2806+K2753),0)</f>
        <v>5.736089174</v>
      </c>
      <c r="L2860" s="372">
        <f>IF(L2858-L2695-L2806-L2753&gt;0,'Assumptions (T&amp;D)'!L$26*(L2858-L2695-L2806+L2753),0)</f>
        <v>6.201137382</v>
      </c>
      <c r="M2860" s="372">
        <f>IF(M2858-M2695-M2806-M2753&gt;0,'Assumptions (T&amp;D)'!M$26*(M2858-M2695-M2806+M2753),0)</f>
        <v>6.649753573</v>
      </c>
      <c r="N2860" s="372">
        <f>IF(N2858-N2695-N2806-N2753&gt;0,'Assumptions (T&amp;D)'!N$26*(N2858-N2695-N2806+N2753),0)</f>
        <v>7.232445403</v>
      </c>
      <c r="O2860" s="372">
        <f>IF(O2858-O2695-O2806-O2753&gt;0,'Assumptions (T&amp;D)'!O$26*(O2858-O2695-O2806+O2753),0)</f>
        <v>7.782612601</v>
      </c>
      <c r="P2860" s="372">
        <f>IF(P2858-P2695-P2806-P2753&gt;0,'Assumptions (T&amp;D)'!P$26*(P2858-P2695-P2806+P2753),0)</f>
        <v>8.616181222</v>
      </c>
      <c r="Q2860" s="372">
        <f>IF(Q2858-Q2695-Q2806-Q2753&gt;0,'Assumptions (T&amp;D)'!Q$26*(Q2858-Q2695-Q2806+Q2753),0)</f>
        <v>9.514938001</v>
      </c>
      <c r="R2860" s="372">
        <f>IF(R2858-R2695-R2806-R2753&gt;0,'Assumptions (T&amp;D)'!R$26*(R2858-R2695-R2806+R2753),0)</f>
        <v>7.263729125</v>
      </c>
      <c r="S2860" s="372">
        <f>IF(S2858-S2695-S2806-S2753&gt;0,'Assumptions (T&amp;D)'!S$26*(S2858-S2695-S2806+S2753),0)</f>
        <v>11.83123892</v>
      </c>
      <c r="T2860" s="372">
        <f>IF(T2858-T2695-T2806-T2753&gt;0,'Assumptions (T&amp;D)'!T$26*(T2858-T2695-T2806+T2753),0)</f>
        <v>0.004988697778</v>
      </c>
      <c r="U2860" s="372">
        <f>IF(U2858-U2695-U2806-U2753&gt;0,'Assumptions (T&amp;D)'!U$26*(U2858-U2695-U2806+U2753),0)</f>
        <v>-0.027975741</v>
      </c>
      <c r="V2860" s="372">
        <f>IF(V2858-V2695-V2806-V2753&gt;0,'Assumptions (T&amp;D)'!V$26*(V2858-V2695-V2806+V2753),0)</f>
        <v>-0.02859146971</v>
      </c>
      <c r="W2860" s="372">
        <f>IF(W2858-W2695-W2806-W2753&gt;0,'Assumptions (T&amp;D)'!W$26*(W2858-W2695-W2806+W2753),0)</f>
        <v>-0.02948565504</v>
      </c>
      <c r="X2860" s="372">
        <f>IF(X2858-X2695-X2806-X2753&gt;0,'Assumptions (T&amp;D)'!X$26*(X2858-X2695-X2806+X2753),0)</f>
        <v>-0.03076750979</v>
      </c>
      <c r="Y2860" s="372">
        <f>IF(Y2858-Y2695-Y2806-Y2753&gt;0,'Assumptions (T&amp;D)'!Y$26*(Y2858-Y2695-Y2806+Y2753),0)</f>
        <v>-0.03448979398</v>
      </c>
      <c r="Z2860" s="372">
        <f>IF(Z2858-Z2695-Z2806-Z2753&gt;0,'Assumptions (T&amp;D)'!Z$26*(Z2858-Z2695-Z2806+Z2753),0)</f>
        <v>-0.0371552142</v>
      </c>
      <c r="AA2860" s="372">
        <f>IF(AA2858-AA2695-AA2806-AA2753&gt;0,'Assumptions (T&amp;D)'!AA$26*(AA2858-AA2695-AA2806+AA2753),0)</f>
        <v>-0.03950894521</v>
      </c>
      <c r="AB2860" s="372">
        <f>IF(AB2858-AB2695-AB2806-AB2753&gt;0,'Assumptions (T&amp;D)'!AB$26*(AB2858-AB2695-AB2806+AB2753),0)</f>
        <v>-0.04103974287</v>
      </c>
      <c r="AC2860" s="372">
        <f>IF(AC2858-AC2695-AC2806-AC2753&gt;0,'Assumptions (T&amp;D)'!AC$26*(AC2858-AC2695-AC2806+AC2753),0)</f>
        <v>-0.0421312011</v>
      </c>
      <c r="AD2860" s="372">
        <f>IF(AD2858-AD2695-AD2806-AD2753&gt;0,'Assumptions (T&amp;D)'!AD$26*(AD2858-AD2695-AD2806+AD2753),0)</f>
        <v>-0.04441937916</v>
      </c>
      <c r="AE2860" s="372">
        <f>IF(AE2858-AE2695-AE2806-AE2753&gt;0,'Assumptions (T&amp;D)'!AE$26*(AE2858-AE2695-AE2806+AE2753),0)</f>
        <v>-0.04618566337</v>
      </c>
      <c r="AF2860" s="372">
        <f>IF(AF2858-AF2695-AF2806-AF2753&gt;0,'Assumptions (T&amp;D)'!AF$26*(AF2858-AF2695-AF2806+AF2753),0)</f>
        <v>-0.04648864994</v>
      </c>
      <c r="AG2860" s="372">
        <f>IF(AG2858-AG2695-AG2806-AG2753&gt;0,'Assumptions (T&amp;D)'!AG$26*(AG2858-AG2695-AG2806+AG2753),0)</f>
        <v>-0.04875741016</v>
      </c>
      <c r="AH2860" s="372">
        <f>IF(AH2858-AH2695-AH2806-AH2753&gt;0,'Assumptions (T&amp;D)'!AH$26*(AH2858-AH2695-AH2806+AH2753),0)</f>
        <v>-0.04969113231</v>
      </c>
      <c r="AI2860" s="372">
        <f>IF(AI2858-AI2695-AI2806-AI2753&gt;0,'Assumptions (T&amp;D)'!AI$26*(AI2858-AI2695-AI2806+AI2753),0)</f>
        <v>-0.0490719624</v>
      </c>
      <c r="AJ2860" s="372">
        <f>IF(AJ2858-AJ2695-AJ2806-AJ2753&gt;0,'Assumptions (T&amp;D)'!AJ$26*(AJ2858-AJ2695-AJ2806+AJ2753),0)</f>
        <v>-0.04983008729</v>
      </c>
      <c r="AK2860" s="372">
        <f>IF(AK2858-AK2695-AK2806-AK2753&gt;0,'Assumptions (T&amp;D)'!AK$26*(AK2858-AK2695-AK2806+AK2753),0)</f>
        <v>-0.04986391321</v>
      </c>
      <c r="AL2860" s="372">
        <f>IF(AL2858-AL2695-AL2806-AL2753&gt;0,'Assumptions (T&amp;D)'!AL$26*(AL2858-AL2695-AL2806+AL2753),0)</f>
        <v>-0.05213943193</v>
      </c>
      <c r="AM2860" s="372">
        <f>IF(AM2858-AM2695-AM2806-AM2753&gt;0,'Assumptions (T&amp;D)'!AM$26*(AM2858-AM2695-AM2806+AM2753),0)</f>
        <v>-0.05027274981</v>
      </c>
      <c r="AN2860" s="372">
        <f>IF(AN2858-AN2695-AN2806-AN2753&gt;0,'Assumptions (T&amp;D)'!AN$26*(AN2858-AN2695-AN2806+AN2753),0)</f>
        <v>-0.04600432482</v>
      </c>
      <c r="AO2860" s="372">
        <f>IF(AO2858-AO2695-AO2806-AO2753&gt;0,'Assumptions (T&amp;D)'!AO$26*(AO2858-AO2695-AO2806+AO2753),0)</f>
        <v>-0.04538834854</v>
      </c>
      <c r="AP2860" s="372">
        <f>IF(AP2858-AP2695-AP2806-AP2753&gt;0,'Assumptions (T&amp;D)'!AP$26*(AP2858-AP2695-AP2806+AP2753),0)</f>
        <v>-0.04567271907</v>
      </c>
      <c r="AQ2860" s="372">
        <f>IF(AQ2858-AQ2695-AQ2806-AQ2753&gt;0,'Assumptions (T&amp;D)'!AQ$26*(AQ2858-AQ2695-AQ2806+AQ2753),0)</f>
        <v>-0.04428757615</v>
      </c>
      <c r="AR2860" s="372">
        <f>IF(AR2858-AR2695-AR2806-AR2753&gt;0,'Assumptions (T&amp;D)'!AR$26*(AR2858-AR2695-AR2806+AR2753),0)</f>
        <v>-0.04487629936</v>
      </c>
      <c r="AS2860" s="372">
        <f>IF(AS2858-AS2695-AS2806-AS2753&gt;0,'Assumptions (T&amp;D)'!AS$26*(AS2858-AS2695-AS2806+AS2753),0)</f>
        <v>-0.04264703527</v>
      </c>
      <c r="AT2860" s="372">
        <f>IF(AT2858-AT2695-AT2806-AT2753&gt;0,'Assumptions (T&amp;D)'!AT$26*(AT2858-AT2695-AT2806+AT2753),0)</f>
        <v>-0.04030007787</v>
      </c>
      <c r="AU2860" s="372">
        <f>IF(AU2858-AU2695-AU2806-AU2753&gt;0,'Assumptions (T&amp;D)'!AU$26*(AU2858-AU2695-AU2806+AU2753),0)</f>
        <v>-0.03789535096</v>
      </c>
      <c r="AV2860" s="372">
        <f>IF(AV2858-AV2695-AV2806-AV2753&gt;0,'Assumptions (T&amp;D)'!AV$26*(AV2858-AV2695-AV2806+AV2753),0)</f>
        <v>-0.03377358781</v>
      </c>
      <c r="AW2860" s="372">
        <f>IF(AW2858-AW2695-AW2806-AW2753&gt;0,'Assumptions (T&amp;D)'!AW$26*(AW2858-AW2695-AW2806+AW2753),0)</f>
        <v>-0.03560086039</v>
      </c>
      <c r="AX2860" s="372">
        <f>IF(AX2858-AX2695-AX2806-AX2753&gt;0,'Assumptions (T&amp;D)'!AX$26*(AX2858-AX2695-AX2806+AX2753),0)</f>
        <v>-0.03350504969</v>
      </c>
      <c r="AY2860" s="372">
        <f>IF(AY2858-AY2695-AY2806-AY2753&gt;0,'Assumptions (T&amp;D)'!AY$26*(AY2858-AY2695-AY2806+AY2753),0)</f>
        <v>-0.0312445959</v>
      </c>
      <c r="AZ2860" s="372">
        <f>IF(AZ2858-AZ2695-AZ2806-AZ2753&gt;0,'Assumptions (T&amp;D)'!AZ$26*(AZ2858-AZ2695-AZ2806+AZ2753),0)</f>
        <v>-0.03115745959</v>
      </c>
      <c r="BA2860" s="372">
        <f>IF(BA2858-BA2695-BA2806-BA2753&gt;0,'Assumptions (T&amp;D)'!BA$26*(BA2858-BA2695-BA2806+BA2753),0)</f>
        <v>-0.03525316358</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1.101982495</v>
      </c>
      <c r="D2862" s="366">
        <f>('Assumptions (T&amp;D)'!D58)*'Inflation GDP Population'!C$11/'Inflation GDP Population'!$S$11</f>
        <v>0.9813531224</v>
      </c>
      <c r="E2862" s="366">
        <f>('Assumptions (T&amp;D)'!E58)*'Inflation GDP Population'!D$11/'Inflation GDP Population'!$S$11</f>
        <v>1.281818441</v>
      </c>
      <c r="F2862" s="366">
        <f>('Assumptions (T&amp;D)'!F58)*'Inflation GDP Population'!E$11/'Inflation GDP Population'!$S$11</f>
        <v>1.113657269</v>
      </c>
      <c r="G2862" s="366">
        <f>('Assumptions (T&amp;D)'!G58)*'Inflation GDP Population'!F$11/'Inflation GDP Population'!$S$11</f>
        <v>1.066401298</v>
      </c>
      <c r="H2862" s="366">
        <f>('Assumptions (T&amp;D)'!H58)*'Inflation GDP Population'!G$11/'Inflation GDP Population'!$S$11</f>
        <v>1.081191936</v>
      </c>
      <c r="I2862" s="366">
        <f>('Assumptions (T&amp;D)'!I58)*'Inflation GDP Population'!H$11/'Inflation GDP Population'!$S$11</f>
        <v>1.293941979</v>
      </c>
      <c r="J2862" s="366">
        <f>('Assumptions (T&amp;D)'!J58)*'Inflation GDP Population'!I$11/'Inflation GDP Population'!$S$11</f>
        <v>1.348309694</v>
      </c>
      <c r="K2862" s="366">
        <f>('Assumptions (T&amp;D)'!K58)*'Inflation GDP Population'!J$11/'Inflation GDP Population'!$S$11</f>
        <v>1.38549326</v>
      </c>
      <c r="L2862" s="366">
        <f>('Assumptions (T&amp;D)'!L58)*'Inflation GDP Population'!K$11/'Inflation GDP Population'!$S$11</f>
        <v>1.32982039</v>
      </c>
      <c r="M2862" s="366">
        <f>('Assumptions (T&amp;D)'!M58)*'Inflation GDP Population'!L$11/'Inflation GDP Population'!$S$11</f>
        <v>1.398326549</v>
      </c>
      <c r="N2862" s="366">
        <f>('Assumptions (T&amp;D)'!N58)*'Inflation GDP Population'!M$11/'Inflation GDP Population'!$S$11</f>
        <v>1.439223068</v>
      </c>
      <c r="O2862" s="366">
        <f>('Assumptions (T&amp;D)'!O58)*'Inflation GDP Population'!N$11/'Inflation GDP Population'!$S$11</f>
        <v>1.488033346</v>
      </c>
      <c r="P2862" s="366">
        <f>('Assumptions (T&amp;D)'!P58)*'Inflation GDP Population'!O$11/'Inflation GDP Population'!$S$11</f>
        <v>1.619279762</v>
      </c>
      <c r="Q2862" s="366">
        <f>('Assumptions (T&amp;D)'!Q58)*'Inflation GDP Population'!P$11/'Inflation GDP Population'!$S$11</f>
        <v>1.65046925</v>
      </c>
      <c r="R2862" s="366">
        <f>('Assumptions (T&amp;D)'!R58)*'Inflation GDP Population'!Q$11/'Inflation GDP Population'!$S$11</f>
        <v>1.231805741</v>
      </c>
      <c r="S2862" s="366">
        <f>('Assumptions (T&amp;D)'!S58)*'Inflation GDP Population'!R$11/'Inflation GDP Population'!$S$11</f>
        <v>1.690992086</v>
      </c>
      <c r="T2862" s="366">
        <f>('Assumptions (T&amp;D)'!T58)*'Inflation GDP Population'!S$11/'Inflation GDP Population'!$S$11</f>
        <v>1.650015161</v>
      </c>
      <c r="U2862" s="366">
        <f>('Assumptions (T&amp;D)'!U58)*'Inflation GDP Population'!T$11/'Inflation GDP Population'!$S$11</f>
        <v>1.57807977</v>
      </c>
      <c r="V2862" s="367">
        <f>('Assumptions (T&amp;D)'!V58)*'Inflation GDP Population'!U$16/'Inflation GDP Population'!$S$16</f>
        <v>1.753355031</v>
      </c>
      <c r="W2862" s="367">
        <f>('Assumptions (T&amp;D)'!W58)*'Inflation GDP Population'!V$16/'Inflation GDP Population'!$S$16</f>
        <v>1.789741402</v>
      </c>
      <c r="X2862" s="367">
        <f>('Assumptions (T&amp;D)'!X58)*'Inflation GDP Population'!W$16/'Inflation GDP Population'!$S$16</f>
        <v>1.825085162</v>
      </c>
      <c r="Y2862" s="367">
        <f>('Assumptions (T&amp;D)'!Y58)*'Inflation GDP Population'!X$16/'Inflation GDP Population'!$S$16</f>
        <v>1.884092933</v>
      </c>
      <c r="Z2862" s="367">
        <f>('Assumptions (T&amp;D)'!Z58)*'Inflation GDP Population'!Y$16/'Inflation GDP Population'!$S$16</f>
        <v>1.944719521</v>
      </c>
      <c r="AA2862" s="367">
        <f>('Assumptions (T&amp;D)'!AA58)*'Inflation GDP Population'!Z$16/'Inflation GDP Population'!$S$16</f>
        <v>2.00700585</v>
      </c>
      <c r="AB2862" s="367">
        <f>('Assumptions (T&amp;D)'!AB58)*'Inflation GDP Population'!AA$16/'Inflation GDP Population'!$S$16</f>
        <v>2.070993829</v>
      </c>
      <c r="AC2862" s="367">
        <f>('Assumptions (T&amp;D)'!AC58)*'Inflation GDP Population'!AB$16/'Inflation GDP Population'!$S$16</f>
        <v>2.136726378</v>
      </c>
      <c r="AD2862" s="367">
        <f>('Assumptions (T&amp;D)'!AD58)*'Inflation GDP Population'!AC$16/'Inflation GDP Population'!$S$16</f>
        <v>2.204247444</v>
      </c>
      <c r="AE2862" s="367">
        <f>('Assumptions (T&amp;D)'!AE58)*'Inflation GDP Population'!AD$16/'Inflation GDP Population'!$S$16</f>
        <v>2.273602033</v>
      </c>
      <c r="AF2862" s="367">
        <f>('Assumptions (T&amp;D)'!AF58)*'Inflation GDP Population'!AE$16/'Inflation GDP Population'!$S$16</f>
        <v>2.344836228</v>
      </c>
      <c r="AG2862" s="367">
        <f>('Assumptions (T&amp;D)'!AG58)*'Inflation GDP Population'!AF$16/'Inflation GDP Population'!$S$16</f>
        <v>2.417997221</v>
      </c>
      <c r="AH2862" s="367">
        <f>('Assumptions (T&amp;D)'!AH58)*'Inflation GDP Population'!AG$16/'Inflation GDP Population'!$S$16</f>
        <v>2.493133331</v>
      </c>
      <c r="AI2862" s="367">
        <f>('Assumptions (T&amp;D)'!AI58)*'Inflation GDP Population'!AH$16/'Inflation GDP Population'!$S$16</f>
        <v>2.570294037</v>
      </c>
      <c r="AJ2862" s="367">
        <f>('Assumptions (T&amp;D)'!AJ58)*'Inflation GDP Population'!AI$16/'Inflation GDP Population'!$S$16</f>
        <v>2.649529999</v>
      </c>
      <c r="AK2862" s="367">
        <f>('Assumptions (T&amp;D)'!AK58)*'Inflation GDP Population'!AJ$16/'Inflation GDP Population'!$S$16</f>
        <v>2.730893091</v>
      </c>
      <c r="AL2862" s="367">
        <f>('Assumptions (T&amp;D)'!AL58)*'Inflation GDP Population'!AK$16/'Inflation GDP Population'!$S$16</f>
        <v>2.814436424</v>
      </c>
      <c r="AM2862" s="367">
        <f>('Assumptions (T&amp;D)'!AM58)*'Inflation GDP Population'!AL$16/'Inflation GDP Population'!$S$16</f>
        <v>2.90021438</v>
      </c>
      <c r="AN2862" s="367">
        <f>('Assumptions (T&amp;D)'!AN58)*'Inflation GDP Population'!AM$16/'Inflation GDP Population'!$S$16</f>
        <v>2.988282637</v>
      </c>
      <c r="AO2862" s="367">
        <f>('Assumptions (T&amp;D)'!AO58)*'Inflation GDP Population'!AN$16/'Inflation GDP Population'!$S$16</f>
        <v>3.0786982</v>
      </c>
      <c r="AP2862" s="367">
        <f>('Assumptions (T&amp;D)'!AP58)*'Inflation GDP Population'!AO$16/'Inflation GDP Population'!$S$16</f>
        <v>3.171519433</v>
      </c>
      <c r="AQ2862" s="367">
        <f>('Assumptions (T&amp;D)'!AQ58)*'Inflation GDP Population'!AP$16/'Inflation GDP Population'!$S$16</f>
        <v>3.266806091</v>
      </c>
      <c r="AR2862" s="367">
        <f>('Assumptions (T&amp;D)'!AR58)*'Inflation GDP Population'!AQ$16/'Inflation GDP Population'!$S$16</f>
        <v>3.364619348</v>
      </c>
      <c r="AS2862" s="367">
        <f>('Assumptions (T&amp;D)'!AS58)*'Inflation GDP Population'!AR$16/'Inflation GDP Population'!$S$16</f>
        <v>3.465021834</v>
      </c>
      <c r="AT2862" s="367">
        <f>('Assumptions (T&amp;D)'!AT58)*'Inflation GDP Population'!AS$16/'Inflation GDP Population'!$S$16</f>
        <v>3.56807767</v>
      </c>
      <c r="AU2862" s="367">
        <f>('Assumptions (T&amp;D)'!AU58)*'Inflation GDP Population'!AT$16/'Inflation GDP Population'!$S$16</f>
        <v>3.673852495</v>
      </c>
      <c r="AV2862" s="367">
        <f>('Assumptions (T&amp;D)'!AV58)*'Inflation GDP Population'!AU$16/'Inflation GDP Population'!$S$16</f>
        <v>3.782413509</v>
      </c>
      <c r="AW2862" s="367">
        <f>('Assumptions (T&amp;D)'!AW58)*'Inflation GDP Population'!AV$16/'Inflation GDP Population'!$S$16</f>
        <v>3.893829505</v>
      </c>
      <c r="AX2862" s="367">
        <f>('Assumptions (T&amp;D)'!AX58)*'Inflation GDP Population'!AW$16/'Inflation GDP Population'!$S$16</f>
        <v>4.008170907</v>
      </c>
      <c r="AY2862" s="367">
        <f>('Assumptions (T&amp;D)'!AY58)*'Inflation GDP Population'!AX$16/'Inflation GDP Population'!$S$16</f>
        <v>4.125509804</v>
      </c>
      <c r="AZ2862" s="367">
        <f>('Assumptions (T&amp;D)'!AZ58)*'Inflation GDP Population'!AY$16/'Inflation GDP Population'!$S$16</f>
        <v>4.245919996</v>
      </c>
      <c r="BA2862" s="367">
        <f>('Assumptions (T&amp;D)'!BA58)*'Inflation GDP Population'!AZ$16/'Inflation GDP Population'!$S$16</f>
        <v>4.369477026</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506.6104652</v>
      </c>
      <c r="D2863" s="379">
        <f>'Assumptions (T&amp;D)'!D66*(2+'Assumptions (T&amp;D)'!D9)</f>
        <v>533.7476214</v>
      </c>
      <c r="E2863" s="379">
        <f>'Assumptions (T&amp;D)'!E66*(2+'Assumptions (T&amp;D)'!E9)</f>
        <v>550.0317387</v>
      </c>
      <c r="F2863" s="379">
        <f>'Assumptions (T&amp;D)'!F66*(2+'Assumptions (T&amp;D)'!F9)</f>
        <v>578.05787</v>
      </c>
      <c r="G2863" s="379">
        <f>'Assumptions (T&amp;D)'!G66*(2+'Assumptions (T&amp;D)'!G9)</f>
        <v>606.0833836</v>
      </c>
      <c r="H2863" s="379">
        <f>'Assumptions (T&amp;D)'!H66*(2+'Assumptions (T&amp;D)'!H9)</f>
        <v>635.7782888</v>
      </c>
      <c r="I2863" s="379">
        <f>'Assumptions (T&amp;D)'!I66*(2+'Assumptions (T&amp;D)'!I9)</f>
        <v>669.0767074</v>
      </c>
      <c r="J2863" s="379">
        <f>'Assumptions (T&amp;D)'!J66*(2+'Assumptions (T&amp;D)'!J9)</f>
        <v>702.1269625</v>
      </c>
      <c r="K2863" s="379">
        <f>'Assumptions (T&amp;D)'!K66*(2+'Assumptions (T&amp;D)'!K9)</f>
        <v>708.371918</v>
      </c>
      <c r="L2863" s="379">
        <f>'Assumptions (T&amp;D)'!L66*(2+'Assumptions (T&amp;D)'!L9)</f>
        <v>746.0325248</v>
      </c>
      <c r="M2863" s="379">
        <f>'Assumptions (T&amp;D)'!M66*(2+'Assumptions (T&amp;D)'!M9)</f>
        <v>791.9690262</v>
      </c>
      <c r="N2863" s="379">
        <f>'Assumptions (T&amp;D)'!N66*(2+'Assumptions (T&amp;D)'!N9)</f>
        <v>818.3274989</v>
      </c>
      <c r="O2863" s="379">
        <f>'Assumptions (T&amp;D)'!O66*(2+'Assumptions (T&amp;D)'!O9)</f>
        <v>855.0928223</v>
      </c>
      <c r="P2863" s="379">
        <f>'Assumptions (T&amp;D)'!P66*(2+'Assumptions (T&amp;D)'!P9)</f>
        <v>893.5533833</v>
      </c>
      <c r="Q2863" s="379">
        <f>'Assumptions (T&amp;D)'!Q66*(2+'Assumptions (T&amp;D)'!Q9)</f>
        <v>934.2676319</v>
      </c>
      <c r="R2863" s="379">
        <f>'Assumptions (T&amp;D)'!R66*(2+'Assumptions (T&amp;D)'!R9)</f>
        <v>1079.9509</v>
      </c>
      <c r="S2863" s="379">
        <f>'Assumptions (T&amp;D)'!S66*(2+'Assumptions (T&amp;D)'!S9)</f>
        <v>1025.805747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2.566107478</v>
      </c>
      <c r="D2864" s="371">
        <f>'Assumptions (T&amp;D)'!D68/('Assumptions (T&amp;D)'!D9)</f>
        <v>2.816304067</v>
      </c>
      <c r="E2864" s="371">
        <f>'Assumptions (T&amp;D)'!E68/('Assumptions (T&amp;D)'!E9)</f>
        <v>2.714106155</v>
      </c>
      <c r="F2864" s="371">
        <f>'Assumptions (T&amp;D)'!F68/('Assumptions (T&amp;D)'!F9)</f>
        <v>3.217309501</v>
      </c>
      <c r="G2864" s="371">
        <f>'Assumptions (T&amp;D)'!G68/('Assumptions (T&amp;D)'!G9)</f>
        <v>3.219070727</v>
      </c>
      <c r="H2864" s="371">
        <f>'Assumptions (T&amp;D)'!H68/('Assumptions (T&amp;D)'!H9)</f>
        <v>3.728312891</v>
      </c>
      <c r="I2864" s="371">
        <f>'Assumptions (T&amp;D)'!I68/('Assumptions (T&amp;D)'!I9)</f>
        <v>3.981177212</v>
      </c>
      <c r="J2864" s="371">
        <f>'Assumptions (T&amp;D)'!J68/('Assumptions (T&amp;D)'!J9)</f>
        <v>4.287943248</v>
      </c>
      <c r="K2864" s="371">
        <f>'Assumptions (T&amp;D)'!K68/('Assumptions (T&amp;D)'!K9)</f>
        <v>4.984790319</v>
      </c>
      <c r="L2864" s="371">
        <f>'Assumptions (T&amp;D)'!L68/('Assumptions (T&amp;D)'!L9)</f>
        <v>4.934593932</v>
      </c>
      <c r="M2864" s="371">
        <f>'Assumptions (T&amp;D)'!M68/('Assumptions (T&amp;D)'!M9)</f>
        <v>6.560458356</v>
      </c>
      <c r="N2864" s="371">
        <f>'Assumptions (T&amp;D)'!N68/('Assumptions (T&amp;D)'!N9)</f>
        <v>6.015496218</v>
      </c>
      <c r="O2864" s="371">
        <f>'Assumptions (T&amp;D)'!O68/('Assumptions (T&amp;D)'!O9)</f>
        <v>6.445654248</v>
      </c>
      <c r="P2864" s="371">
        <f>'Assumptions (T&amp;D)'!P68/('Assumptions (T&amp;D)'!P9)</f>
        <v>5.586032173</v>
      </c>
      <c r="Q2864" s="371">
        <f>'Assumptions (T&amp;D)'!Q68/('Assumptions (T&amp;D)'!Q9)</f>
        <v>6.038573617</v>
      </c>
      <c r="R2864" s="371">
        <f>'Assumptions (T&amp;D)'!R68/('Assumptions (T&amp;D)'!R9)</f>
        <v>4.690709676</v>
      </c>
      <c r="S2864" s="371">
        <f>'Assumptions (T&amp;D)'!S68/('Assumptions (T&amp;D)'!S9)</f>
        <v>7.107849526</v>
      </c>
      <c r="T2864" s="371">
        <f>'Assumptions (T&amp;D)'!T68/('Assumptions (T&amp;D)'!T9)</f>
        <v>7.970488418</v>
      </c>
      <c r="U2864" s="371">
        <f>'Assumptions (T&amp;D)'!U68/('Assumptions (T&amp;D)'!U9)</f>
        <v>7.970488418</v>
      </c>
      <c r="V2864" s="371">
        <f>'Assumptions (T&amp;D)'!V68/('Assumptions (T&amp;D)'!V9)</f>
        <v>7.970488418</v>
      </c>
      <c r="W2864" s="371">
        <f>'Assumptions (T&amp;D)'!W68/('Assumptions (T&amp;D)'!W9)</f>
        <v>7.970488418</v>
      </c>
      <c r="X2864" s="371">
        <f>'Assumptions (T&amp;D)'!X68/('Assumptions (T&amp;D)'!X9)</f>
        <v>7.970488418</v>
      </c>
      <c r="Y2864" s="371">
        <f>'Assumptions (T&amp;D)'!Y68/('Assumptions (T&amp;D)'!Y9)</f>
        <v>7.970488418</v>
      </c>
      <c r="Z2864" s="371">
        <f>'Assumptions (T&amp;D)'!Z68/('Assumptions (T&amp;D)'!Z9)</f>
        <v>7.970488418</v>
      </c>
      <c r="AA2864" s="371">
        <f>'Assumptions (T&amp;D)'!AA68/('Assumptions (T&amp;D)'!AA9)</f>
        <v>7.970488418</v>
      </c>
      <c r="AB2864" s="371">
        <f>'Assumptions (T&amp;D)'!AB68/('Assumptions (T&amp;D)'!AB9)</f>
        <v>7.970488418</v>
      </c>
      <c r="AC2864" s="371">
        <f>'Assumptions (T&amp;D)'!AC68/('Assumptions (T&amp;D)'!AC9)</f>
        <v>7.970488418</v>
      </c>
      <c r="AD2864" s="371">
        <f>'Assumptions (T&amp;D)'!AD68/('Assumptions (T&amp;D)'!AD9)</f>
        <v>7.970488418</v>
      </c>
      <c r="AE2864" s="371">
        <f>'Assumptions (T&amp;D)'!AE68/('Assumptions (T&amp;D)'!AE9)</f>
        <v>7.970488418</v>
      </c>
      <c r="AF2864" s="371">
        <f>'Assumptions (T&amp;D)'!AF68/('Assumptions (T&amp;D)'!AF9)</f>
        <v>7.970488418</v>
      </c>
      <c r="AG2864" s="371">
        <f>'Assumptions (T&amp;D)'!AG68/('Assumptions (T&amp;D)'!AG9)</f>
        <v>7.970488418</v>
      </c>
      <c r="AH2864" s="371">
        <f>'Assumptions (T&amp;D)'!AH68/('Assumptions (T&amp;D)'!AH9)</f>
        <v>7.970488418</v>
      </c>
      <c r="AI2864" s="371">
        <f>'Assumptions (T&amp;D)'!AI68/('Assumptions (T&amp;D)'!AI9)</f>
        <v>7.970488418</v>
      </c>
      <c r="AJ2864" s="371">
        <f>'Assumptions (T&amp;D)'!AJ68/('Assumptions (T&amp;D)'!AJ9)</f>
        <v>7.970488418</v>
      </c>
      <c r="AK2864" s="371">
        <f>'Assumptions (T&amp;D)'!AK68/('Assumptions (T&amp;D)'!AK9)</f>
        <v>7.970488418</v>
      </c>
      <c r="AL2864" s="371">
        <f>'Assumptions (T&amp;D)'!AL68/('Assumptions (T&amp;D)'!AL9)</f>
        <v>7.970488418</v>
      </c>
      <c r="AM2864" s="371">
        <f>'Assumptions (T&amp;D)'!AM68/('Assumptions (T&amp;D)'!AM9)</f>
        <v>7.970488418</v>
      </c>
      <c r="AN2864" s="371">
        <f>'Assumptions (T&amp;D)'!AN68/('Assumptions (T&amp;D)'!AN9)</f>
        <v>7.970488418</v>
      </c>
      <c r="AO2864" s="371">
        <f>'Assumptions (T&amp;D)'!AO68/('Assumptions (T&amp;D)'!AO9)</f>
        <v>7.970488418</v>
      </c>
      <c r="AP2864" s="371">
        <f>'Assumptions (T&amp;D)'!AP68/('Assumptions (T&amp;D)'!AP9)</f>
        <v>7.970488418</v>
      </c>
      <c r="AQ2864" s="371">
        <f>'Assumptions (T&amp;D)'!AQ68/('Assumptions (T&amp;D)'!AQ9)</f>
        <v>7.970488418</v>
      </c>
      <c r="AR2864" s="371">
        <f>'Assumptions (T&amp;D)'!AR68/('Assumptions (T&amp;D)'!AR9)</f>
        <v>7.970488418</v>
      </c>
      <c r="AS2864" s="371">
        <f>'Assumptions (T&amp;D)'!AS68/('Assumptions (T&amp;D)'!AS9)</f>
        <v>7.970488418</v>
      </c>
      <c r="AT2864" s="371">
        <f>'Assumptions (T&amp;D)'!AT68/('Assumptions (T&amp;D)'!AT9)</f>
        <v>7.970488418</v>
      </c>
      <c r="AU2864" s="371">
        <f>'Assumptions (T&amp;D)'!AU68/('Assumptions (T&amp;D)'!AU9)</f>
        <v>7.970488418</v>
      </c>
      <c r="AV2864" s="371">
        <f>'Assumptions (T&amp;D)'!AV68/('Assumptions (T&amp;D)'!AV9)</f>
        <v>7.970488418</v>
      </c>
      <c r="AW2864" s="371">
        <f>'Assumptions (T&amp;D)'!AW68/('Assumptions (T&amp;D)'!AW9)</f>
        <v>7.970488418</v>
      </c>
      <c r="AX2864" s="371">
        <f>'Assumptions (T&amp;D)'!AX68/('Assumptions (T&amp;D)'!AX9)</f>
        <v>7.970488418</v>
      </c>
      <c r="AY2864" s="371">
        <f>'Assumptions (T&amp;D)'!AY68/('Assumptions (T&amp;D)'!AY9)</f>
        <v>7.970488418</v>
      </c>
      <c r="AZ2864" s="371">
        <f>'Assumptions (T&amp;D)'!AZ68/('Assumptions (T&amp;D)'!AZ9)</f>
        <v>7.970488418</v>
      </c>
      <c r="BA2864" s="371">
        <f>'Assumptions (T&amp;D)'!BA68/('Assumptions (T&amp;D)'!BA9)</f>
        <v>7.970488418</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0.8716286483</v>
      </c>
      <c r="D2865" s="366">
        <f>('Assumptions (T&amp;D)'!D56)*'Inflation GDP Population'!C$11/'Inflation GDP Population'!$S$11</f>
        <v>0.6109209464</v>
      </c>
      <c r="E2865" s="366">
        <f>('Assumptions (T&amp;D)'!E56)*'Inflation GDP Population'!D$11/'Inflation GDP Population'!$S$11</f>
        <v>0.7409984378</v>
      </c>
      <c r="F2865" s="366">
        <f>('Assumptions (T&amp;D)'!F56)*'Inflation GDP Population'!E$11/'Inflation GDP Population'!$S$11</f>
        <v>0.7097201996</v>
      </c>
      <c r="G2865" s="366">
        <f>('Assumptions (T&amp;D)'!G56)*'Inflation GDP Population'!F$11/'Inflation GDP Population'!$S$11</f>
        <v>0.7465857523</v>
      </c>
      <c r="H2865" s="366">
        <f>('Assumptions (T&amp;D)'!H56)*'Inflation GDP Population'!G$11/'Inflation GDP Population'!$S$11</f>
        <v>0.6798266995</v>
      </c>
      <c r="I2865" s="366">
        <f>('Assumptions (T&amp;D)'!I56)*'Inflation GDP Population'!H$11/'Inflation GDP Population'!$S$11</f>
        <v>1.099430218</v>
      </c>
      <c r="J2865" s="366">
        <f>('Assumptions (T&amp;D)'!J56)*'Inflation GDP Population'!I$11/'Inflation GDP Population'!$S$11</f>
        <v>0.5501384939</v>
      </c>
      <c r="K2865" s="366">
        <f>('Assumptions (T&amp;D)'!K56)*'Inflation GDP Population'!J$11/'Inflation GDP Population'!$S$11</f>
        <v>0.822606709</v>
      </c>
      <c r="L2865" s="366">
        <f>('Assumptions (T&amp;D)'!L56)*'Inflation GDP Population'!K$11/'Inflation GDP Population'!$S$11</f>
        <v>1.318136456</v>
      </c>
      <c r="M2865" s="366">
        <f>('Assumptions (T&amp;D)'!M56)*'Inflation GDP Population'!L$11/'Inflation GDP Population'!$S$11</f>
        <v>0.4764538305</v>
      </c>
      <c r="N2865" s="366">
        <f>('Assumptions (T&amp;D)'!N56)*'Inflation GDP Population'!M$11/'Inflation GDP Population'!$S$11</f>
        <v>0.8076493997</v>
      </c>
      <c r="O2865" s="366">
        <f>('Assumptions (T&amp;D)'!O56)*'Inflation GDP Population'!N$11/'Inflation GDP Population'!$S$11</f>
        <v>1.08124451</v>
      </c>
      <c r="P2865" s="366">
        <f>('Assumptions (T&amp;D)'!P56)*'Inflation GDP Population'!O$11/'Inflation GDP Population'!$S$11</f>
        <v>0.7824133303</v>
      </c>
      <c r="Q2865" s="366">
        <f>('Assumptions (T&amp;D)'!Q56)*'Inflation GDP Population'!P$11/'Inflation GDP Population'!$S$11</f>
        <v>0.8616877787</v>
      </c>
      <c r="R2865" s="366">
        <f>('Assumptions (T&amp;D)'!R56)*'Inflation GDP Population'!Q$11/'Inflation GDP Population'!$S$11</f>
        <v>0.6150464394</v>
      </c>
      <c r="S2865" s="366">
        <f>('Assumptions (T&amp;D)'!S56)*'Inflation GDP Population'!R$11/'Inflation GDP Population'!$S$11</f>
        <v>1.245951032</v>
      </c>
      <c r="T2865" s="366">
        <f>('Assumptions (T&amp;D)'!T56)*'Inflation GDP Population'!S$11/'Inflation GDP Population'!$S$11</f>
        <v>0.9977792221</v>
      </c>
      <c r="U2865" s="366">
        <f>('Assumptions (T&amp;D)'!U56)*'Inflation GDP Population'!T$11/'Inflation GDP Population'!$S$11</f>
        <v>1.010382514</v>
      </c>
      <c r="V2865" s="367">
        <f>('Assumptions (T&amp;D)'!V56)*'Inflation GDP Population'!U$16/'Inflation GDP Population'!$S$16</f>
        <v>1.047268358</v>
      </c>
      <c r="W2865" s="367">
        <f>('Assumptions (T&amp;D)'!W56)*'Inflation GDP Population'!V$16/'Inflation GDP Population'!$S$16</f>
        <v>1.067949782</v>
      </c>
      <c r="X2865" s="367">
        <f>('Assumptions (T&amp;D)'!X56)*'Inflation GDP Population'!W$16/'Inflation GDP Population'!$S$16</f>
        <v>1.119079092</v>
      </c>
      <c r="Y2865" s="367">
        <f>('Assumptions (T&amp;D)'!Y56)*'Inflation GDP Population'!X$16/'Inflation GDP Population'!$S$16</f>
        <v>1.156494977</v>
      </c>
      <c r="Z2865" s="367">
        <f>('Assumptions (T&amp;D)'!Z56)*'Inflation GDP Population'!Y$16/'Inflation GDP Population'!$S$16</f>
        <v>1.194952216</v>
      </c>
      <c r="AA2865" s="367">
        <f>('Assumptions (T&amp;D)'!AA56)*'Inflation GDP Population'!Z$16/'Inflation GDP Population'!$S$16</f>
        <v>1.234477348</v>
      </c>
      <c r="AB2865" s="367">
        <f>('Assumptions (T&amp;D)'!AB56)*'Inflation GDP Population'!AA$16/'Inflation GDP Population'!$S$16</f>
        <v>1.275097551</v>
      </c>
      <c r="AC2865" s="367">
        <f>('Assumptions (T&amp;D)'!AC56)*'Inflation GDP Population'!AB$16/'Inflation GDP Population'!$S$16</f>
        <v>1.316840663</v>
      </c>
      <c r="AD2865" s="367">
        <f>('Assumptions (T&amp;D)'!AD56)*'Inflation GDP Population'!AC$16/'Inflation GDP Population'!$S$16</f>
        <v>1.359735194</v>
      </c>
      <c r="AE2865" s="367">
        <f>('Assumptions (T&amp;D)'!AE56)*'Inflation GDP Population'!AD$16/'Inflation GDP Population'!$S$16</f>
        <v>1.403810339</v>
      </c>
      <c r="AF2865" s="367">
        <f>('Assumptions (T&amp;D)'!AF56)*'Inflation GDP Population'!AE$16/'Inflation GDP Population'!$S$16</f>
        <v>1.449096001</v>
      </c>
      <c r="AG2865" s="367">
        <f>('Assumptions (T&amp;D)'!AG56)*'Inflation GDP Population'!AF$16/'Inflation GDP Population'!$S$16</f>
        <v>1.495622802</v>
      </c>
      <c r="AH2865" s="367">
        <f>('Assumptions (T&amp;D)'!AH56)*'Inflation GDP Population'!AG$16/'Inflation GDP Population'!$S$16</f>
        <v>1.543422101</v>
      </c>
      <c r="AI2865" s="367">
        <f>('Assumptions (T&amp;D)'!AI56)*'Inflation GDP Population'!AH$16/'Inflation GDP Population'!$S$16</f>
        <v>1.592526011</v>
      </c>
      <c r="AJ2865" s="367">
        <f>('Assumptions (T&amp;D)'!AJ56)*'Inflation GDP Population'!AI$16/'Inflation GDP Population'!$S$16</f>
        <v>1.642967419</v>
      </c>
      <c r="AK2865" s="367">
        <f>('Assumptions (T&amp;D)'!AK56)*'Inflation GDP Population'!AJ$16/'Inflation GDP Population'!$S$16</f>
        <v>1.694780001</v>
      </c>
      <c r="AL2865" s="367">
        <f>('Assumptions (T&amp;D)'!AL56)*'Inflation GDP Population'!AK$16/'Inflation GDP Population'!$S$16</f>
        <v>1.747998242</v>
      </c>
      <c r="AM2865" s="367">
        <f>('Assumptions (T&amp;D)'!AM56)*'Inflation GDP Population'!AL$16/'Inflation GDP Population'!$S$16</f>
        <v>1.802657453</v>
      </c>
      <c r="AN2865" s="367">
        <f>('Assumptions (T&amp;D)'!AN56)*'Inflation GDP Population'!AM$16/'Inflation GDP Population'!$S$16</f>
        <v>1.858793792</v>
      </c>
      <c r="AO2865" s="367">
        <f>('Assumptions (T&amp;D)'!AO56)*'Inflation GDP Population'!AN$16/'Inflation GDP Population'!$S$16</f>
        <v>1.916444284</v>
      </c>
      <c r="AP2865" s="367">
        <f>('Assumptions (T&amp;D)'!AP56)*'Inflation GDP Population'!AO$16/'Inflation GDP Population'!$S$16</f>
        <v>1.97564684</v>
      </c>
      <c r="AQ2865" s="367">
        <f>('Assumptions (T&amp;D)'!AQ56)*'Inflation GDP Population'!AP$16/'Inflation GDP Population'!$S$16</f>
        <v>2.036440277</v>
      </c>
      <c r="AR2865" s="367">
        <f>('Assumptions (T&amp;D)'!AR56)*'Inflation GDP Population'!AQ$16/'Inflation GDP Population'!$S$16</f>
        <v>2.09886434</v>
      </c>
      <c r="AS2865" s="367">
        <f>('Assumptions (T&amp;D)'!AS56)*'Inflation GDP Population'!AR$16/'Inflation GDP Population'!$S$16</f>
        <v>2.162959725</v>
      </c>
      <c r="AT2865" s="367">
        <f>('Assumptions (T&amp;D)'!AT56)*'Inflation GDP Population'!AS$16/'Inflation GDP Population'!$S$16</f>
        <v>2.228768098</v>
      </c>
      <c r="AU2865" s="367">
        <f>('Assumptions (T&amp;D)'!AU56)*'Inflation GDP Population'!AT$16/'Inflation GDP Population'!$S$16</f>
        <v>2.296332118</v>
      </c>
      <c r="AV2865" s="367">
        <f>('Assumptions (T&amp;D)'!AV56)*'Inflation GDP Population'!AU$16/'Inflation GDP Population'!$S$16</f>
        <v>2.365695462</v>
      </c>
      <c r="AW2865" s="367">
        <f>('Assumptions (T&amp;D)'!AW56)*'Inflation GDP Population'!AV$16/'Inflation GDP Population'!$S$16</f>
        <v>2.436902848</v>
      </c>
      <c r="AX2865" s="367">
        <f>('Assumptions (T&amp;D)'!AX56)*'Inflation GDP Population'!AW$16/'Inflation GDP Population'!$S$16</f>
        <v>2.510000058</v>
      </c>
      <c r="AY2865" s="367">
        <f>('Assumptions (T&amp;D)'!AY56)*'Inflation GDP Population'!AX$16/'Inflation GDP Population'!$S$16</f>
        <v>2.585033961</v>
      </c>
      <c r="AZ2865" s="367">
        <f>('Assumptions (T&amp;D)'!AZ56)*'Inflation GDP Population'!AY$16/'Inflation GDP Population'!$S$16</f>
        <v>2.662052543</v>
      </c>
      <c r="BA2865" s="367">
        <f>('Assumptions (T&amp;D)'!BA56)*'Inflation GDP Population'!AZ$16/'Inflation GDP Population'!$S$16</f>
        <v>2.714622678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0.3486514593</v>
      </c>
      <c r="D2866" s="371">
        <f>D2865*'Assumptions (T&amp;D)'!$C$18</f>
        <v>0.2443683785</v>
      </c>
      <c r="E2866" s="371">
        <f>E2865*'Assumptions (T&amp;D)'!$C$18</f>
        <v>0.2963993751</v>
      </c>
      <c r="F2866" s="371">
        <f>F2865*'Assumptions (T&amp;D)'!$C$18</f>
        <v>0.2838880798</v>
      </c>
      <c r="G2866" s="371">
        <f>G2865*'Assumptions (T&amp;D)'!$C$18</f>
        <v>0.2986343009</v>
      </c>
      <c r="H2866" s="371">
        <f>H2865*'Assumptions (T&amp;D)'!$C$18</f>
        <v>0.2719306798</v>
      </c>
      <c r="I2866" s="371">
        <f>I2865*'Assumptions (T&amp;D)'!$C$18</f>
        <v>0.439772087</v>
      </c>
      <c r="J2866" s="371">
        <f>J2865*'Assumptions (T&amp;D)'!$C$18</f>
        <v>0.2200553975</v>
      </c>
      <c r="K2866" s="371">
        <f>K2865*'Assumptions (T&amp;D)'!$C$18</f>
        <v>0.3290426836</v>
      </c>
      <c r="L2866" s="371">
        <f>L2865*'Assumptions (T&amp;D)'!$C$18</f>
        <v>0.5272545825</v>
      </c>
      <c r="M2866" s="371">
        <f>M2865*'Assumptions (T&amp;D)'!$C$18</f>
        <v>0.1905815322</v>
      </c>
      <c r="N2866" s="371">
        <f>N2865*'Assumptions (T&amp;D)'!$C$18</f>
        <v>0.3230597599</v>
      </c>
      <c r="O2866" s="371">
        <f>O2865*'Assumptions (T&amp;D)'!$C$18</f>
        <v>0.4324978041</v>
      </c>
      <c r="P2866" s="371">
        <f>P2865*'Assumptions (T&amp;D)'!$C$18</f>
        <v>0.3129653321</v>
      </c>
      <c r="Q2866" s="371">
        <f>Q2865*'Assumptions (T&amp;D)'!$C$18</f>
        <v>0.3446751115</v>
      </c>
      <c r="R2866" s="371">
        <f>R2865*'Assumptions (T&amp;D)'!$C$18</f>
        <v>0.2460185758</v>
      </c>
      <c r="S2866" s="371">
        <f>S2865*'Assumptions (T&amp;D)'!$C$18</f>
        <v>0.4983804127</v>
      </c>
      <c r="T2866" s="371">
        <f>T2865*'Assumptions (T&amp;D)'!$C$18</f>
        <v>0.3991116888</v>
      </c>
      <c r="U2866" s="371">
        <f>U2865*'Assumptions (T&amp;D)'!$C$18</f>
        <v>0.4041530057</v>
      </c>
      <c r="V2866" s="371">
        <f>V2865*'Assumptions (T&amp;D)'!$C$18</f>
        <v>0.418907343</v>
      </c>
      <c r="W2866" s="371">
        <f>W2865*'Assumptions (T&amp;D)'!$C$18</f>
        <v>0.4271799128</v>
      </c>
      <c r="X2866" s="371">
        <f>X2865*'Assumptions (T&amp;D)'!$C$18</f>
        <v>0.4476316369</v>
      </c>
      <c r="Y2866" s="371">
        <f>Y2865*'Assumptions (T&amp;D)'!$C$18</f>
        <v>0.4625979908</v>
      </c>
      <c r="Z2866" s="371">
        <f>Z2865*'Assumptions (T&amp;D)'!$C$18</f>
        <v>0.4779808865</v>
      </c>
      <c r="AA2866" s="371">
        <f>AA2865*'Assumptions (T&amp;D)'!$C$18</f>
        <v>0.4937909391</v>
      </c>
      <c r="AB2866" s="371">
        <f>AB2865*'Assumptions (T&amp;D)'!$C$18</f>
        <v>0.5100390205</v>
      </c>
      <c r="AC2866" s="371">
        <f>AC2865*'Assumptions (T&amp;D)'!$C$18</f>
        <v>0.5267362654</v>
      </c>
      <c r="AD2866" s="371">
        <f>AD2865*'Assumptions (T&amp;D)'!$C$18</f>
        <v>0.5438940775</v>
      </c>
      <c r="AE2866" s="371">
        <f>AE2865*'Assumptions (T&amp;D)'!$C$18</f>
        <v>0.5615241357</v>
      </c>
      <c r="AF2866" s="371">
        <f>AF2865*'Assumptions (T&amp;D)'!$C$18</f>
        <v>0.5796384005</v>
      </c>
      <c r="AG2866" s="371">
        <f>AG2865*'Assumptions (T&amp;D)'!$C$18</f>
        <v>0.5982491208</v>
      </c>
      <c r="AH2866" s="371">
        <f>AH2865*'Assumptions (T&amp;D)'!$C$18</f>
        <v>0.6173688403</v>
      </c>
      <c r="AI2866" s="371">
        <f>AI2865*'Assumptions (T&amp;D)'!$C$18</f>
        <v>0.6370104044</v>
      </c>
      <c r="AJ2866" s="371">
        <f>AJ2865*'Assumptions (T&amp;D)'!$C$18</f>
        <v>0.6571869677</v>
      </c>
      <c r="AK2866" s="371">
        <f>AK2865*'Assumptions (T&amp;D)'!$C$18</f>
        <v>0.6779120005</v>
      </c>
      <c r="AL2866" s="371">
        <f>AL2865*'Assumptions (T&amp;D)'!$C$18</f>
        <v>0.6991992967</v>
      </c>
      <c r="AM2866" s="371">
        <f>AM2865*'Assumptions (T&amp;D)'!$C$18</f>
        <v>0.721062981</v>
      </c>
      <c r="AN2866" s="371">
        <f>AN2865*'Assumptions (T&amp;D)'!$C$18</f>
        <v>0.7435175167</v>
      </c>
      <c r="AO2866" s="371">
        <f>AO2865*'Assumptions (T&amp;D)'!$C$18</f>
        <v>0.7665777135</v>
      </c>
      <c r="AP2866" s="371">
        <f>AP2865*'Assumptions (T&amp;D)'!$C$18</f>
        <v>0.7902587359</v>
      </c>
      <c r="AQ2866" s="371">
        <f>AQ2865*'Assumptions (T&amp;D)'!$C$18</f>
        <v>0.8145761107</v>
      </c>
      <c r="AR2866" s="371">
        <f>AR2865*'Assumptions (T&amp;D)'!$C$18</f>
        <v>0.8395457361</v>
      </c>
      <c r="AS2866" s="371">
        <f>AS2865*'Assumptions (T&amp;D)'!$C$18</f>
        <v>0.8651838902</v>
      </c>
      <c r="AT2866" s="371">
        <f>AT2865*'Assumptions (T&amp;D)'!$C$18</f>
        <v>0.8915072392</v>
      </c>
      <c r="AU2866" s="371">
        <f>AU2865*'Assumptions (T&amp;D)'!$C$18</f>
        <v>0.9185328472</v>
      </c>
      <c r="AV2866" s="371">
        <f>AV2865*'Assumptions (T&amp;D)'!$C$18</f>
        <v>0.946278185</v>
      </c>
      <c r="AW2866" s="371">
        <f>AW2865*'Assumptions (T&amp;D)'!$C$18</f>
        <v>0.9747611394</v>
      </c>
      <c r="AX2866" s="371">
        <f>AX2865*'Assumptions (T&amp;D)'!$C$18</f>
        <v>1.004000023</v>
      </c>
      <c r="AY2866" s="371">
        <f>AY2865*'Assumptions (T&amp;D)'!$C$18</f>
        <v>1.034013584</v>
      </c>
      <c r="AZ2866" s="371">
        <f>AZ2865*'Assumptions (T&amp;D)'!$C$18</f>
        <v>1.064821017</v>
      </c>
      <c r="BA2866" s="371">
        <f>BA2865*'Assumptions (T&amp;D)'!$C$18</f>
        <v>1.085849071</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0.522977189</v>
      </c>
      <c r="D2867" s="371">
        <f>D2865*'Assumptions (T&amp;D)'!$C$19</f>
        <v>0.3665525678</v>
      </c>
      <c r="E2867" s="371">
        <f>E2865*'Assumptions (T&amp;D)'!$C$19</f>
        <v>0.4445990627</v>
      </c>
      <c r="F2867" s="371">
        <f>F2865*'Assumptions (T&amp;D)'!$C$19</f>
        <v>0.4258321197</v>
      </c>
      <c r="G2867" s="371">
        <f>G2865*'Assumptions (T&amp;D)'!$C$19</f>
        <v>0.4479514514</v>
      </c>
      <c r="H2867" s="371">
        <f>H2865*'Assumptions (T&amp;D)'!$C$19</f>
        <v>0.4078960197</v>
      </c>
      <c r="I2867" s="371">
        <f>I2865*'Assumptions (T&amp;D)'!$C$19</f>
        <v>0.6596581305</v>
      </c>
      <c r="J2867" s="371">
        <f>J2865*'Assumptions (T&amp;D)'!$C$19</f>
        <v>0.3300830963</v>
      </c>
      <c r="K2867" s="371">
        <f>K2865*'Assumptions (T&amp;D)'!$C$19</f>
        <v>0.4935640254</v>
      </c>
      <c r="L2867" s="371">
        <f>L2865*'Assumptions (T&amp;D)'!$C$19</f>
        <v>0.7908818737</v>
      </c>
      <c r="M2867" s="371">
        <f>M2865*'Assumptions (T&amp;D)'!$C$19</f>
        <v>0.2858722983</v>
      </c>
      <c r="N2867" s="371">
        <f>N2865*'Assumptions (T&amp;D)'!$C$19</f>
        <v>0.4845896398</v>
      </c>
      <c r="O2867" s="371">
        <f>O2865*'Assumptions (T&amp;D)'!$C$19</f>
        <v>0.6487467061</v>
      </c>
      <c r="P2867" s="371">
        <f>P2865*'Assumptions (T&amp;D)'!$C$19</f>
        <v>0.4694479982</v>
      </c>
      <c r="Q2867" s="371">
        <f>Q2865*'Assumptions (T&amp;D)'!$C$19</f>
        <v>0.5170126672</v>
      </c>
      <c r="R2867" s="371">
        <f>R2865*'Assumptions (T&amp;D)'!$C$19</f>
        <v>0.3690278636</v>
      </c>
      <c r="S2867" s="371">
        <f>S2865*'Assumptions (T&amp;D)'!$C$19</f>
        <v>0.7475706191</v>
      </c>
      <c r="T2867" s="371">
        <f>T2865*'Assumptions (T&amp;D)'!$C$19</f>
        <v>0.5986675333</v>
      </c>
      <c r="U2867" s="371">
        <f>U2865*'Assumptions (T&amp;D)'!$C$19</f>
        <v>0.6062295086</v>
      </c>
      <c r="V2867" s="371">
        <f>V2865*'Assumptions (T&amp;D)'!$C$19</f>
        <v>0.6283610145</v>
      </c>
      <c r="W2867" s="371">
        <f>W2865*'Assumptions (T&amp;D)'!$C$19</f>
        <v>0.6407698692</v>
      </c>
      <c r="X2867" s="371">
        <f>X2865*'Assumptions (T&amp;D)'!$C$19</f>
        <v>0.6714474553</v>
      </c>
      <c r="Y2867" s="371">
        <f>Y2865*'Assumptions (T&amp;D)'!$C$19</f>
        <v>0.6938969862</v>
      </c>
      <c r="Z2867" s="371">
        <f>Z2865*'Assumptions (T&amp;D)'!$C$19</f>
        <v>0.7169713297</v>
      </c>
      <c r="AA2867" s="371">
        <f>AA2865*'Assumptions (T&amp;D)'!$C$19</f>
        <v>0.7406864086</v>
      </c>
      <c r="AB2867" s="371">
        <f>AB2865*'Assumptions (T&amp;D)'!$C$19</f>
        <v>0.7650585307</v>
      </c>
      <c r="AC2867" s="371">
        <f>AC2865*'Assumptions (T&amp;D)'!$C$19</f>
        <v>0.7901043981</v>
      </c>
      <c r="AD2867" s="371">
        <f>AD2865*'Assumptions (T&amp;D)'!$C$19</f>
        <v>0.8158411162</v>
      </c>
      <c r="AE2867" s="371">
        <f>AE2865*'Assumptions (T&amp;D)'!$C$19</f>
        <v>0.8422862035</v>
      </c>
      <c r="AF2867" s="371">
        <f>AF2865*'Assumptions (T&amp;D)'!$C$19</f>
        <v>0.8694576008</v>
      </c>
      <c r="AG2867" s="371">
        <f>AG2865*'Assumptions (T&amp;D)'!$C$19</f>
        <v>0.8973736812</v>
      </c>
      <c r="AH2867" s="371">
        <f>AH2865*'Assumptions (T&amp;D)'!$C$19</f>
        <v>0.9260532604</v>
      </c>
      <c r="AI2867" s="371">
        <f>AI2865*'Assumptions (T&amp;D)'!$C$19</f>
        <v>0.9555156067</v>
      </c>
      <c r="AJ2867" s="371">
        <f>AJ2865*'Assumptions (T&amp;D)'!$C$19</f>
        <v>0.9857804516</v>
      </c>
      <c r="AK2867" s="371">
        <f>AK2865*'Assumptions (T&amp;D)'!$C$19</f>
        <v>1.016868001</v>
      </c>
      <c r="AL2867" s="371">
        <f>AL2865*'Assumptions (T&amp;D)'!$C$19</f>
        <v>1.048798945</v>
      </c>
      <c r="AM2867" s="371">
        <f>AM2865*'Assumptions (T&amp;D)'!$C$19</f>
        <v>1.081594472</v>
      </c>
      <c r="AN2867" s="371">
        <f>AN2865*'Assumptions (T&amp;D)'!$C$19</f>
        <v>1.115276275</v>
      </c>
      <c r="AO2867" s="371">
        <f>AO2865*'Assumptions (T&amp;D)'!$C$19</f>
        <v>1.14986657</v>
      </c>
      <c r="AP2867" s="371">
        <f>AP2865*'Assumptions (T&amp;D)'!$C$19</f>
        <v>1.185388104</v>
      </c>
      <c r="AQ2867" s="371">
        <f>AQ2865*'Assumptions (T&amp;D)'!$C$19</f>
        <v>1.221864166</v>
      </c>
      <c r="AR2867" s="371">
        <f>AR2865*'Assumptions (T&amp;D)'!$C$19</f>
        <v>1.259318604</v>
      </c>
      <c r="AS2867" s="371">
        <f>AS2865*'Assumptions (T&amp;D)'!$C$19</f>
        <v>1.297775835</v>
      </c>
      <c r="AT2867" s="371">
        <f>AT2865*'Assumptions (T&amp;D)'!$C$19</f>
        <v>1.337260859</v>
      </c>
      <c r="AU2867" s="371">
        <f>AU2865*'Assumptions (T&amp;D)'!$C$19</f>
        <v>1.377799271</v>
      </c>
      <c r="AV2867" s="371">
        <f>AV2865*'Assumptions (T&amp;D)'!$C$19</f>
        <v>1.419417277</v>
      </c>
      <c r="AW2867" s="371">
        <f>AW2865*'Assumptions (T&amp;D)'!$C$19</f>
        <v>1.462141709</v>
      </c>
      <c r="AX2867" s="371">
        <f>AX2865*'Assumptions (T&amp;D)'!$C$19</f>
        <v>1.506000035</v>
      </c>
      <c r="AY2867" s="371">
        <f>AY2865*'Assumptions (T&amp;D)'!$C$19</f>
        <v>1.551020377</v>
      </c>
      <c r="AZ2867" s="371">
        <f>AZ2865*'Assumptions (T&amp;D)'!$C$19</f>
        <v>1.597231526</v>
      </c>
      <c r="BA2867" s="371">
        <f>BA2865*'Assumptions (T&amp;D)'!$C$19</f>
        <v>1.628773607</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-0.01646371742</v>
      </c>
      <c r="D2868" s="372">
        <f t="array" ref="D2868">SUM(IF(ISERROR(D2869:D2919),"",D2869:D2919))</f>
        <v>-0.02878509605</v>
      </c>
      <c r="E2868" s="372">
        <f t="array" ref="E2868">SUM(IF(ISERROR(E2869:E2919),"",E2869:E2919))</f>
        <v>-0.04414870284</v>
      </c>
      <c r="F2868" s="372">
        <f t="array" ref="F2868">SUM(IF(ISERROR(F2869:F2919),"",F2869:F2919))</f>
        <v>-0.0596512834</v>
      </c>
      <c r="G2868" s="372">
        <f t="array" ref="G2868">SUM(IF(ISERROR(G2869:G2919),"",G2869:G2919))</f>
        <v>-0.07658656983</v>
      </c>
      <c r="H2868" s="372">
        <f t="array" ref="H2868">SUM(IF(ISERROR(H2869:H2919),"",H2869:H2919))</f>
        <v>-0.09306530708</v>
      </c>
      <c r="I2868" s="372">
        <f t="array" ref="I2868">SUM(IF(ISERROR(I2869:I2919),"",I2869:I2919))</f>
        <v>-0.118252446</v>
      </c>
      <c r="J2868" s="372">
        <f t="array" ref="J2868">SUM(IF(ISERROR(J2869:J2919),"",J2869:J2919))</f>
        <v>-0.1342607027</v>
      </c>
      <c r="K2868" s="372">
        <f t="array" ref="K2868">SUM(IF(ISERROR(K2869:K2919),"",K2869:K2919))</f>
        <v>-0.1561758548</v>
      </c>
      <c r="L2868" s="372">
        <f t="array" ref="L2868">SUM(IF(ISERROR(L2869:L2919),"",L2869:L2919))</f>
        <v>-0.1884917675</v>
      </c>
      <c r="M2868" s="372">
        <f t="array" ref="M2868">SUM(IF(ISERROR(M2869:M2919),"",M2869:M2919))</f>
        <v>-0.2064446026</v>
      </c>
      <c r="N2868" s="372">
        <f t="array" ref="N2868">SUM(IF(ISERROR(N2869:N2919),"",N2869:N2919))</f>
        <v>-0.2315059695</v>
      </c>
      <c r="O2868" s="372">
        <f t="array" ref="O2868">SUM(IF(ISERROR(O2869:O2919),"",O2869:O2919))</f>
        <v>-0.26292554</v>
      </c>
      <c r="P2868" s="372">
        <f t="array" ref="P2868">SUM(IF(ISERROR(P2869:P2919),"",P2869:P2919))</f>
        <v>-0.2901930812</v>
      </c>
      <c r="Q2868" s="372">
        <f t="array" ref="Q2868">SUM(IF(ISERROR(Q2869:Q2919),"",Q2869:Q2919))</f>
        <v>-0.3202532023</v>
      </c>
      <c r="R2868" s="372">
        <f t="array" ref="R2868">SUM(IF(ISERROR(R2869:R2919),"",R2869:R2919))</f>
        <v>-0.3140578439</v>
      </c>
      <c r="S2868" s="372">
        <f t="array" ref="S2868">SUM(IF(ISERROR(S2869:S2919),"",S2869:S2919))</f>
        <v>-0.3293628299</v>
      </c>
      <c r="T2868" s="372">
        <f t="array" ref="T2868">SUM(IF(ISERROR(T2869:T2919),"",T2869:T2919))</f>
        <v>-0.335778786</v>
      </c>
      <c r="U2868" s="372">
        <f t="array" ref="U2868">SUM(IF(ISERROR(U2869:U2919),"",U2869:U2919))</f>
        <v>-0.3439226408</v>
      </c>
      <c r="V2868" s="372">
        <f t="array" ref="V2868">SUM(IF(ISERROR(V2869:V2919),"",V2869:V2919))</f>
        <v>-0.3517532664</v>
      </c>
      <c r="W2868" s="372">
        <f t="array" ref="W2868">SUM(IF(ISERROR(W2869:W2919),"",W2869:W2919))</f>
        <v>-0.3628758842</v>
      </c>
      <c r="X2868" s="372">
        <f t="array" ref="X2868">SUM(IF(ISERROR(X2869:X2919),"",X2869:X2919))</f>
        <v>-0.3595944514</v>
      </c>
      <c r="Y2868" s="372">
        <f t="array" ref="Y2868">SUM(IF(ISERROR(Y2869:Y2919),"",Y2869:Y2919))</f>
        <v>-0.3776756928</v>
      </c>
      <c r="Z2868" s="372">
        <f t="array" ref="Z2868">SUM(IF(ISERROR(Z2869:Z2919),"",Z2869:Z2919))</f>
        <v>-0.3870187917</v>
      </c>
      <c r="AA2868" s="372">
        <f t="array" ref="AA2868">SUM(IF(ISERROR(AA2869:AA2919),"",AA2869:AA2919))</f>
        <v>-0.3787774004</v>
      </c>
      <c r="AB2868" s="372">
        <f t="array" ref="AB2868">SUM(IF(ISERROR(AB2869:AB2919),"",AB2869:AB2919))</f>
        <v>-0.4028018492</v>
      </c>
      <c r="AC2868" s="372">
        <f t="array" ref="AC2868">SUM(IF(ISERROR(AC2869:AC2919),"",AC2869:AC2919))</f>
        <v>-0.416207434</v>
      </c>
      <c r="AD2868" s="372">
        <f t="array" ref="AD2868">SUM(IF(ISERROR(AD2869:AD2919),"",AD2869:AD2919))</f>
        <v>-0.4206938999</v>
      </c>
      <c r="AE2868" s="372">
        <f t="array" ref="AE2868">SUM(IF(ISERROR(AE2869:AE2919),"",AE2869:AE2919))</f>
        <v>-0.4375482355</v>
      </c>
      <c r="AF2868" s="372">
        <f t="array" ref="AF2868">SUM(IF(ISERROR(AF2869:AF2919),"",AF2869:AF2919))</f>
        <v>-0.4530549419</v>
      </c>
      <c r="AG2868" s="372">
        <f t="array" ref="AG2868">SUM(IF(ISERROR(AG2869:AG2919),"",AG2869:AG2919))</f>
        <v>-0.4795218953</v>
      </c>
      <c r="AH2868" s="372">
        <f t="array" ref="AH2868">SUM(IF(ISERROR(AH2869:AH2919),"",AH2869:AH2919))</f>
        <v>-0.4842448842</v>
      </c>
      <c r="AI2868" s="372">
        <f t="array" ref="AI2868">SUM(IF(ISERROR(AI2869:AI2919),"",AI2869:AI2919))</f>
        <v>-0.4995225582</v>
      </c>
      <c r="AJ2868" s="372">
        <f t="array" ref="AJ2868">SUM(IF(ISERROR(AJ2869:AJ2919),"",AJ2869:AJ2919))</f>
        <v>-0.5160011627</v>
      </c>
      <c r="AK2868" s="372">
        <f t="array" ref="AK2868">SUM(IF(ISERROR(AK2869:AK2919),"",AK2869:AK2919))</f>
        <v>-0.5328436129</v>
      </c>
      <c r="AL2868" s="372">
        <f t="array" ref="AL2868">SUM(IF(ISERROR(AL2869:AL2919),"",AL2869:AL2919))</f>
        <v>-0.5507077025</v>
      </c>
      <c r="AM2868" s="372">
        <f t="array" ref="AM2868">SUM(IF(ISERROR(AM2869:AM2919),"",AM2869:AM2919))</f>
        <v>-0.5685155539</v>
      </c>
      <c r="AN2868" s="372">
        <f t="array" ref="AN2868">SUM(IF(ISERROR(AN2869:AN2919),"",AN2869:AN2919))</f>
        <v>-0.5868119768</v>
      </c>
      <c r="AO2868" s="372">
        <f t="array" ref="AO2868">SUM(IF(ISERROR(AO2869:AO2919),"",AO2869:AO2919))</f>
        <v>-0.6056093232</v>
      </c>
      <c r="AP2868" s="372">
        <f t="array" ref="AP2868">SUM(IF(ISERROR(AP2869:AP2919),"",AP2869:AP2919))</f>
        <v>-0.6249202421</v>
      </c>
      <c r="AQ2868" s="372">
        <f t="array" ref="AQ2868">SUM(IF(ISERROR(AQ2869:AQ2919),"",AQ2869:AQ2919))</f>
        <v>-0.644757687</v>
      </c>
      <c r="AR2868" s="372">
        <f t="array" ref="AR2868">SUM(IF(ISERROR(AR2869:AR2919),"",AR2869:AR2919))</f>
        <v>-0.6651349226</v>
      </c>
      <c r="AS2868" s="372">
        <f t="array" ref="AS2868">SUM(IF(ISERROR(AS2869:AS2919),"",AS2869:AS2919))</f>
        <v>-0.6860655322</v>
      </c>
      <c r="AT2868" s="372">
        <f t="array" ref="AT2868">SUM(IF(ISERROR(AT2869:AT2919),"",AT2869:AT2919))</f>
        <v>-0.707563425</v>
      </c>
      <c r="AU2868" s="372">
        <f t="array" ref="AU2868">SUM(IF(ISERROR(AU2869:AU2919),"",AU2869:AU2919))</f>
        <v>-0.7296428438</v>
      </c>
      <c r="AV2868" s="372">
        <f t="array" ref="AV2868">SUM(IF(ISERROR(AV2869:AV2919),"",AV2869:AV2919))</f>
        <v>-0.7523183729</v>
      </c>
      <c r="AW2868" s="372">
        <f t="array" ref="AW2868">SUM(IF(ISERROR(AW2869:AW2919),"",AW2869:AW2919))</f>
        <v>-0.7756049455</v>
      </c>
      <c r="AX2868" s="372">
        <f t="array" ref="AX2868">SUM(IF(ISERROR(AX2869:AX2919),"",AX2869:AX2919))</f>
        <v>-0.7995178523</v>
      </c>
      <c r="AY2868" s="372">
        <f t="array" ref="AY2868">SUM(IF(ISERROR(AY2869:AY2919),"",AY2869:AY2919))</f>
        <v>-0.8240727496</v>
      </c>
      <c r="AZ2868" s="372">
        <f t="array" ref="AZ2868">SUM(IF(ISERROR(AZ2869:AZ2919),"",AZ2869:AZ2919))</f>
        <v>-0.8492856679</v>
      </c>
      <c r="BA2868" s="372">
        <f t="array" ref="BA2868">SUM(IF(ISERROR(BA2869:BA2919),"",BA2869:BA2919))</f>
        <v>-0.8746728115</v>
      </c>
      <c r="BB2868" s="372">
        <f t="array" ref="BB2868">SUM(IF(ISERROR(BB2869:BB2919),"",BB2869:BB2919))</f>
        <v>-0.8479198665</v>
      </c>
      <c r="BC2868" s="372">
        <f t="array" ref="BC2868">SUM(IF(ISERROR(BC2869:BC2919),"",BC2869:BC2919))</f>
        <v>-0.8177692375</v>
      </c>
      <c r="BD2868" s="372">
        <f t="array" ref="BD2868">SUM(IF(ISERROR(BD2869:BD2919),"",BD2869:BD2919))</f>
        <v>-0.7840021657</v>
      </c>
      <c r="BE2868" s="372">
        <f t="array" ref="BE2868">SUM(IF(ISERROR(BE2869:BE2919),"",BE2869:BE2919))</f>
        <v>-0.7463880646</v>
      </c>
      <c r="BF2868" s="372">
        <f t="array" ref="BF2868">SUM(IF(ISERROR(BF2869:BF2919),"",BF2869:BF2919))</f>
        <v>-0.7046839244</v>
      </c>
      <c r="BG2868" s="372">
        <f t="array" ref="BG2868">SUM(IF(ISERROR(BG2869:BG2919),"",BG2869:BG2919))</f>
        <v>-0.6586336863</v>
      </c>
      <c r="BH2868" s="372">
        <f t="array" ref="BH2868">SUM(IF(ISERROR(BH2869:BH2919),"",BH2869:BH2919))</f>
        <v>-0.6079675868</v>
      </c>
      <c r="BI2868" s="372">
        <f t="array" ref="BI2868">SUM(IF(ISERROR(BI2869:BI2919),"",BI2869:BI2919))</f>
        <v>-0.5524014702</v>
      </c>
      <c r="BJ2868" s="372">
        <f t="array" ref="BJ2868">SUM(IF(ISERROR(BJ2869:BJ2919),"",BJ2869:BJ2919))</f>
        <v>-0.4916360667</v>
      </c>
      <c r="BK2868" s="372">
        <f t="array" ref="BK2868">SUM(IF(ISERROR(BK2869:BK2919),"",BK2869:BK2919))</f>
        <v>-0.4253562368</v>
      </c>
      <c r="BL2868" s="372">
        <f t="array" ref="BL2868">SUM(IF(ISERROR(BL2869:BL2919),"",BL2869:BL2919))</f>
        <v>-0.3532301771</v>
      </c>
      <c r="BM2868" s="372">
        <f t="array" ref="BM2868">SUM(IF(ISERROR(BM2869:BM2919),"",BM2869:BM2919))</f>
        <v>-0.2749085894</v>
      </c>
      <c r="BN2868" s="372">
        <f t="array" ref="BN2868">SUM(IF(ISERROR(BN2869:BN2919),"",BN2869:BN2919))</f>
        <v>-0.1900238077</v>
      </c>
      <c r="BO2868" s="372">
        <f t="array" ref="BO2868">SUM(IF(ISERROR(BO2869:BO2919),"",BO2869:BO2919))</f>
        <v>-0.09818888383</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-0.01646371742</v>
      </c>
      <c r="D2869" s="373">
        <f>PPMT('Assumptions (T&amp;D)'!$C$20,Model!X$1,'Assumptions (T&amp;D)'!$C$23,Model!$C$2866)</f>
        <v>-0.017245744</v>
      </c>
      <c r="E2869" s="373">
        <f>PPMT('Assumptions (T&amp;D)'!$C$20,Model!Y$1,'Assumptions (T&amp;D)'!$C$23,Model!$C$2866)</f>
        <v>-0.01806491684</v>
      </c>
      <c r="F2869" s="373">
        <f>PPMT('Assumptions (T&amp;D)'!$C$20,Model!Z$1,'Assumptions (T&amp;D)'!$C$23,Model!$C$2866)</f>
        <v>-0.01892300039</v>
      </c>
      <c r="G2869" s="373">
        <f>PPMT('Assumptions (T&amp;D)'!$C$20,Model!AA$1,'Assumptions (T&amp;D)'!$C$23,Model!$C$2866)</f>
        <v>-0.01982184291</v>
      </c>
      <c r="H2869" s="373">
        <f>PPMT('Assumptions (T&amp;D)'!$C$20,Model!AB$1,'Assumptions (T&amp;D)'!$C$23,Model!$C$2866)</f>
        <v>-0.02076338045</v>
      </c>
      <c r="I2869" s="373">
        <f>PPMT('Assumptions (T&amp;D)'!$C$20,Model!AC$1,'Assumptions (T&amp;D)'!$C$23,Model!$C$2866)</f>
        <v>-0.02174964102</v>
      </c>
      <c r="J2869" s="373">
        <f>PPMT('Assumptions (T&amp;D)'!$C$20,Model!AD$1,'Assumptions (T&amp;D)'!$C$23,Model!$C$2866)</f>
        <v>-0.02278274897</v>
      </c>
      <c r="K2869" s="373">
        <f>PPMT('Assumptions (T&amp;D)'!$C$20,Model!AE$1,'Assumptions (T&amp;D)'!$C$23,Model!$C$2866)</f>
        <v>-0.02386492954</v>
      </c>
      <c r="L2869" s="373">
        <f>PPMT('Assumptions (T&amp;D)'!$C$20,Model!AF$1,'Assumptions (T&amp;D)'!$C$23,Model!$C$2866)</f>
        <v>-0.0249985137</v>
      </c>
      <c r="M2869" s="373">
        <f>PPMT('Assumptions (T&amp;D)'!$C$20,Model!AG$1,'Assumptions (T&amp;D)'!$C$23,Model!$C$2866)</f>
        <v>-0.0261859431</v>
      </c>
      <c r="N2869" s="373">
        <f>PPMT('Assumptions (T&amp;D)'!$C$20,Model!AH$1,'Assumptions (T&amp;D)'!$C$23,Model!$C$2866)</f>
        <v>-0.02742977539</v>
      </c>
      <c r="O2869" s="373">
        <f>PPMT('Assumptions (T&amp;D)'!$C$20,Model!AI$1,'Assumptions (T&amp;D)'!$C$23,Model!$C$2866)</f>
        <v>-0.02873268972</v>
      </c>
      <c r="P2869" s="373">
        <f>PPMT('Assumptions (T&amp;D)'!$C$20,Model!AJ$1,'Assumptions (T&amp;D)'!$C$23,Model!$C$2866)</f>
        <v>-0.03009749249</v>
      </c>
      <c r="Q2869" s="373">
        <f>PPMT('Assumptions (T&amp;D)'!$C$20,Model!AK$1,'Assumptions (T&amp;D)'!$C$23,Model!$C$2866)</f>
        <v>-0.03152712338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-0.01153935205</v>
      </c>
      <c r="E2870" s="373">
        <f>PPMT('Assumptions (T&amp;D)'!$C$20,Model!X$1,'Assumptions (T&amp;D)'!$C$23,Model!$D$2866)</f>
        <v>-0.01208747127</v>
      </c>
      <c r="F2870" s="373">
        <f>PPMT('Assumptions (T&amp;D)'!$C$20,Model!Y$1,'Assumptions (T&amp;D)'!$C$23,Model!$D$2866)</f>
        <v>-0.01266162616</v>
      </c>
      <c r="G2870" s="373">
        <f>PPMT('Assumptions (T&amp;D)'!$C$20,Model!Z$1,'Assumptions (T&amp;D)'!$C$23,Model!$D$2866)</f>
        <v>-0.0132630534</v>
      </c>
      <c r="H2870" s="373">
        <f>PPMT('Assumptions (T&amp;D)'!$C$20,Model!AA$1,'Assumptions (T&amp;D)'!$C$23,Model!$D$2866)</f>
        <v>-0.01389304844</v>
      </c>
      <c r="I2870" s="373">
        <f>PPMT('Assumptions (T&amp;D)'!$C$20,Model!AB$1,'Assumptions (T&amp;D)'!$C$23,Model!$D$2866)</f>
        <v>-0.01455296824</v>
      </c>
      <c r="J2870" s="373">
        <f>PPMT('Assumptions (T&amp;D)'!$C$20,Model!AC$1,'Assumptions (T&amp;D)'!$C$23,Model!$D$2866)</f>
        <v>-0.01524423423</v>
      </c>
      <c r="K2870" s="373">
        <f>PPMT('Assumptions (T&amp;D)'!$C$20,Model!AD$1,'Assumptions (T&amp;D)'!$C$23,Model!$D$2866)</f>
        <v>-0.01596833535</v>
      </c>
      <c r="L2870" s="373">
        <f>PPMT('Assumptions (T&amp;D)'!$C$20,Model!AE$1,'Assumptions (T&amp;D)'!$C$23,Model!$D$2866)</f>
        <v>-0.01672683128</v>
      </c>
      <c r="M2870" s="373">
        <f>PPMT('Assumptions (T&amp;D)'!$C$20,Model!AF$1,'Assumptions (T&amp;D)'!$C$23,Model!$D$2866)</f>
        <v>-0.01752135577</v>
      </c>
      <c r="N2870" s="373">
        <f>PPMT('Assumptions (T&amp;D)'!$C$20,Model!AG$1,'Assumptions (T&amp;D)'!$C$23,Model!$D$2866)</f>
        <v>-0.01835362017</v>
      </c>
      <c r="O2870" s="373">
        <f>PPMT('Assumptions (T&amp;D)'!$C$20,Model!AH$1,'Assumptions (T&amp;D)'!$C$23,Model!$D$2866)</f>
        <v>-0.01922541713</v>
      </c>
      <c r="P2870" s="373">
        <f>PPMT('Assumptions (T&amp;D)'!$C$20,Model!AI$1,'Assumptions (T&amp;D)'!$C$23,Model!$D$2866)</f>
        <v>-0.02013862444</v>
      </c>
      <c r="Q2870" s="373">
        <f>PPMT('Assumptions (T&amp;D)'!$C$20,Model!AJ$1,'Assumptions (T&amp;D)'!$C$23,Model!$D$2866)</f>
        <v>-0.0210952091</v>
      </c>
      <c r="R2870" s="373">
        <f>PPMT('Assumptions (T&amp;D)'!$C$20,Model!AK$1,'Assumptions (T&amp;D)'!$C$23,Model!$D$2866)</f>
        <v>-0.02209723153</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-0.01399631473</v>
      </c>
      <c r="F2871" s="373">
        <f>PPMT('Assumptions (T&amp;D)'!$C$20,Model!X$1,'Assumptions (T&amp;D)'!$C$23,Model!$E$2866)</f>
        <v>-0.01466113968</v>
      </c>
      <c r="G2871" s="373">
        <f>PPMT('Assumptions (T&amp;D)'!$C$20,Model!Y$1,'Assumptions (T&amp;D)'!$C$23,Model!$E$2866)</f>
        <v>-0.01535754382</v>
      </c>
      <c r="H2871" s="373">
        <f>PPMT('Assumptions (T&amp;D)'!$C$20,Model!Z$1,'Assumptions (T&amp;D)'!$C$23,Model!$E$2866)</f>
        <v>-0.01608702715</v>
      </c>
      <c r="I2871" s="373">
        <f>PPMT('Assumptions (T&amp;D)'!$C$20,Model!AA$1,'Assumptions (T&amp;D)'!$C$23,Model!$E$2866)</f>
        <v>-0.01685116094</v>
      </c>
      <c r="J2871" s="373">
        <f>PPMT('Assumptions (T&amp;D)'!$C$20,Model!AB$1,'Assumptions (T&amp;D)'!$C$23,Model!$E$2866)</f>
        <v>-0.01765159108</v>
      </c>
      <c r="K2871" s="373">
        <f>PPMT('Assumptions (T&amp;D)'!$C$20,Model!AC$1,'Assumptions (T&amp;D)'!$C$23,Model!$E$2866)</f>
        <v>-0.01849004166</v>
      </c>
      <c r="L2871" s="373">
        <f>PPMT('Assumptions (T&amp;D)'!$C$20,Model!AD$1,'Assumptions (T&amp;D)'!$C$23,Model!$E$2866)</f>
        <v>-0.01936831864</v>
      </c>
      <c r="M2871" s="373">
        <f>PPMT('Assumptions (T&amp;D)'!$C$20,Model!AE$1,'Assumptions (T&amp;D)'!$C$23,Model!$E$2866)</f>
        <v>-0.02028831377</v>
      </c>
      <c r="N2871" s="373">
        <f>PPMT('Assumptions (T&amp;D)'!$C$20,Model!AF$1,'Assumptions (T&amp;D)'!$C$23,Model!$E$2866)</f>
        <v>-0.02125200868</v>
      </c>
      <c r="O2871" s="373">
        <f>PPMT('Assumptions (T&amp;D)'!$C$20,Model!AG$1,'Assumptions (T&amp;D)'!$C$23,Model!$E$2866)</f>
        <v>-0.02226147909</v>
      </c>
      <c r="P2871" s="373">
        <f>PPMT('Assumptions (T&amp;D)'!$C$20,Model!AH$1,'Assumptions (T&amp;D)'!$C$23,Model!$E$2866)</f>
        <v>-0.02331889934</v>
      </c>
      <c r="Q2871" s="373">
        <f>PPMT('Assumptions (T&amp;D)'!$C$20,Model!AI$1,'Assumptions (T&amp;D)'!$C$23,Model!$E$2866)</f>
        <v>-0.02442654706</v>
      </c>
      <c r="R2871" s="373">
        <f>PPMT('Assumptions (T&amp;D)'!$C$20,Model!AJ$1,'Assumptions (T&amp;D)'!$C$23,Model!$E$2866)</f>
        <v>-0.02558680805</v>
      </c>
      <c r="S2871" s="373">
        <f>PPMT('Assumptions (T&amp;D)'!$C$20,Model!AK$1,'Assumptions (T&amp;D)'!$C$23,Model!$E$2866)</f>
        <v>-0.02680218143</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-0.01340551717</v>
      </c>
      <c r="G2872" s="373">
        <f>PPMT('Assumptions (T&amp;D)'!$C$20,Model!X$1,'Assumptions (T&amp;D)'!$C$23,Model!$F$2866)</f>
        <v>-0.01404227924</v>
      </c>
      <c r="H2872" s="373">
        <f>PPMT('Assumptions (T&amp;D)'!$C$20,Model!Y$1,'Assumptions (T&amp;D)'!$C$23,Model!$F$2866)</f>
        <v>-0.0147092875</v>
      </c>
      <c r="I2872" s="373">
        <f>PPMT('Assumptions (T&amp;D)'!$C$20,Model!Z$1,'Assumptions (T&amp;D)'!$C$23,Model!$F$2866)</f>
        <v>-0.01540797866</v>
      </c>
      <c r="J2872" s="373">
        <f>PPMT('Assumptions (T&amp;D)'!$C$20,Model!AA$1,'Assumptions (T&amp;D)'!$C$23,Model!$F$2866)</f>
        <v>-0.01613985765</v>
      </c>
      <c r="K2872" s="373">
        <f>PPMT('Assumptions (T&amp;D)'!$C$20,Model!AB$1,'Assumptions (T&amp;D)'!$C$23,Model!$F$2866)</f>
        <v>-0.01690650089</v>
      </c>
      <c r="L2872" s="373">
        <f>PPMT('Assumptions (T&amp;D)'!$C$20,Model!AC$1,'Assumptions (T&amp;D)'!$C$23,Model!$F$2866)</f>
        <v>-0.01770955968</v>
      </c>
      <c r="M2872" s="373">
        <f>PPMT('Assumptions (T&amp;D)'!$C$20,Model!AD$1,'Assumptions (T&amp;D)'!$C$23,Model!$F$2866)</f>
        <v>-0.01855076376</v>
      </c>
      <c r="N2872" s="373">
        <f>PPMT('Assumptions (T&amp;D)'!$C$20,Model!AE$1,'Assumptions (T&amp;D)'!$C$23,Model!$F$2866)</f>
        <v>-0.01943192504</v>
      </c>
      <c r="O2872" s="373">
        <f>PPMT('Assumptions (T&amp;D)'!$C$20,Model!AF$1,'Assumptions (T&amp;D)'!$C$23,Model!$F$2866)</f>
        <v>-0.02035494148</v>
      </c>
      <c r="P2872" s="373">
        <f>PPMT('Assumptions (T&amp;D)'!$C$20,Model!AG$1,'Assumptions (T&amp;D)'!$C$23,Model!$F$2866)</f>
        <v>-0.0213218012</v>
      </c>
      <c r="Q2872" s="373">
        <f>PPMT('Assumptions (T&amp;D)'!$C$20,Model!AH$1,'Assumptions (T&amp;D)'!$C$23,Model!$F$2866)</f>
        <v>-0.02233458676</v>
      </c>
      <c r="R2872" s="373">
        <f>PPMT('Assumptions (T&amp;D)'!$C$20,Model!AI$1,'Assumptions (T&amp;D)'!$C$23,Model!$F$2866)</f>
        <v>-0.02339547963</v>
      </c>
      <c r="S2872" s="373">
        <f>PPMT('Assumptions (T&amp;D)'!$C$20,Model!AJ$1,'Assumptions (T&amp;D)'!$C$23,Model!$F$2866)</f>
        <v>-0.02450676491</v>
      </c>
      <c r="T2872" s="373">
        <f>PPMT('Assumptions (T&amp;D)'!$C$20,Model!AK$1,'Assumptions (T&amp;D)'!$C$23,Model!$F$2866)</f>
        <v>-0.02567083624</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-0.01410185046</v>
      </c>
      <c r="H2873" s="373">
        <f>PPMT('Assumptions (T&amp;D)'!$C$20,Model!X$1,'Assumptions (T&amp;D)'!$C$23,Model!$G$2866)</f>
        <v>-0.01477168836</v>
      </c>
      <c r="I2873" s="373">
        <f>PPMT('Assumptions (T&amp;D)'!$C$20,Model!Y$1,'Assumptions (T&amp;D)'!$C$23,Model!$G$2866)</f>
        <v>-0.01547334356</v>
      </c>
      <c r="J2873" s="373">
        <f>PPMT('Assumptions (T&amp;D)'!$C$20,Model!Z$1,'Assumptions (T&amp;D)'!$C$23,Model!$G$2866)</f>
        <v>-0.01620832738</v>
      </c>
      <c r="K2873" s="373">
        <f>PPMT('Assumptions (T&amp;D)'!$C$20,Model!AA$1,'Assumptions (T&amp;D)'!$C$23,Model!$G$2866)</f>
        <v>-0.01697822293</v>
      </c>
      <c r="L2873" s="373">
        <f>PPMT('Assumptions (T&amp;D)'!$C$20,Model!AB$1,'Assumptions (T&amp;D)'!$C$23,Model!$G$2866)</f>
        <v>-0.01778468852</v>
      </c>
      <c r="M2873" s="373">
        <f>PPMT('Assumptions (T&amp;D)'!$C$20,Model!AC$1,'Assumptions (T&amp;D)'!$C$23,Model!$G$2866)</f>
        <v>-0.01862946122</v>
      </c>
      <c r="N2873" s="373">
        <f>PPMT('Assumptions (T&amp;D)'!$C$20,Model!AD$1,'Assumptions (T&amp;D)'!$C$23,Model!$G$2866)</f>
        <v>-0.01951436063</v>
      </c>
      <c r="O2873" s="373">
        <f>PPMT('Assumptions (T&amp;D)'!$C$20,Model!AE$1,'Assumptions (T&amp;D)'!$C$23,Model!$G$2866)</f>
        <v>-0.02044129276</v>
      </c>
      <c r="P2873" s="373">
        <f>PPMT('Assumptions (T&amp;D)'!$C$20,Model!AF$1,'Assumptions (T&amp;D)'!$C$23,Model!$G$2866)</f>
        <v>-0.02141225416</v>
      </c>
      <c r="Q2873" s="373">
        <f>PPMT('Assumptions (T&amp;D)'!$C$20,Model!AG$1,'Assumptions (T&amp;D)'!$C$23,Model!$G$2866)</f>
        <v>-0.02242933624</v>
      </c>
      <c r="R2873" s="373">
        <f>PPMT('Assumptions (T&amp;D)'!$C$20,Model!AH$1,'Assumptions (T&amp;D)'!$C$23,Model!$G$2866)</f>
        <v>-0.02349472971</v>
      </c>
      <c r="S2873" s="373">
        <f>PPMT('Assumptions (T&amp;D)'!$C$20,Model!AI$1,'Assumptions (T&amp;D)'!$C$23,Model!$G$2866)</f>
        <v>-0.02461072937</v>
      </c>
      <c r="T2873" s="373">
        <f>PPMT('Assumptions (T&amp;D)'!$C$20,Model!AJ$1,'Assumptions (T&amp;D)'!$C$23,Model!$G$2866)</f>
        <v>-0.02577973901</v>
      </c>
      <c r="U2873" s="373">
        <f>PPMT('Assumptions (T&amp;D)'!$C$20,Model!AK$1,'Assumptions (T&amp;D)'!$C$23,Model!$G$2866)</f>
        <v>-0.02700427662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-0.01284087518</v>
      </c>
      <c r="I2874" s="373">
        <f>PPMT('Assumptions (T&amp;D)'!$C$20,Model!X$1,'Assumptions (T&amp;D)'!$C$23,Model!$H$2866)</f>
        <v>-0.01345081675</v>
      </c>
      <c r="J2874" s="373">
        <f>PPMT('Assumptions (T&amp;D)'!$C$20,Model!Y$1,'Assumptions (T&amp;D)'!$C$23,Model!$H$2866)</f>
        <v>-0.01408973055</v>
      </c>
      <c r="K2874" s="373">
        <f>PPMT('Assumptions (T&amp;D)'!$C$20,Model!Z$1,'Assumptions (T&amp;D)'!$C$23,Model!$H$2866)</f>
        <v>-0.01475899275</v>
      </c>
      <c r="L2874" s="373">
        <f>PPMT('Assumptions (T&amp;D)'!$C$20,Model!AA$1,'Assumptions (T&amp;D)'!$C$23,Model!$H$2866)</f>
        <v>-0.0154600449</v>
      </c>
      <c r="M2874" s="373">
        <f>PPMT('Assumptions (T&amp;D)'!$C$20,Model!AB$1,'Assumptions (T&amp;D)'!$C$23,Model!$H$2866)</f>
        <v>-0.01619439704</v>
      </c>
      <c r="N2874" s="373">
        <f>PPMT('Assumptions (T&amp;D)'!$C$20,Model!AC$1,'Assumptions (T&amp;D)'!$C$23,Model!$H$2866)</f>
        <v>-0.0169636309</v>
      </c>
      <c r="O2874" s="373">
        <f>PPMT('Assumptions (T&amp;D)'!$C$20,Model!AD$1,'Assumptions (T&amp;D)'!$C$23,Model!$H$2866)</f>
        <v>-0.01776940336</v>
      </c>
      <c r="P2874" s="373">
        <f>PPMT('Assumptions (T&amp;D)'!$C$20,Model!AE$1,'Assumptions (T&amp;D)'!$C$23,Model!$H$2866)</f>
        <v>-0.01861345002</v>
      </c>
      <c r="Q2874" s="373">
        <f>PPMT('Assumptions (T&amp;D)'!$C$20,Model!AF$1,'Assumptions (T&amp;D)'!$C$23,Model!$H$2866)</f>
        <v>-0.0194975889</v>
      </c>
      <c r="R2874" s="373">
        <f>PPMT('Assumptions (T&amp;D)'!$C$20,Model!AG$1,'Assumptions (T&amp;D)'!$C$23,Model!$H$2866)</f>
        <v>-0.02042372437</v>
      </c>
      <c r="S2874" s="373">
        <f>PPMT('Assumptions (T&amp;D)'!$C$20,Model!AH$1,'Assumptions (T&amp;D)'!$C$23,Model!$H$2866)</f>
        <v>-0.02139385128</v>
      </c>
      <c r="T2874" s="373">
        <f>PPMT('Assumptions (T&amp;D)'!$C$20,Model!AI$1,'Assumptions (T&amp;D)'!$C$23,Model!$H$2866)</f>
        <v>-0.02241005922</v>
      </c>
      <c r="U2874" s="373">
        <f>PPMT('Assumptions (T&amp;D)'!$C$20,Model!AJ$1,'Assumptions (T&amp;D)'!$C$23,Model!$H$2866)</f>
        <v>-0.02347453703</v>
      </c>
      <c r="V2874" s="373">
        <f>PPMT('Assumptions (T&amp;D)'!$C$20,Model!AK$1,'Assumptions (T&amp;D)'!$C$23,Model!$H$2866)</f>
        <v>-0.02458957754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-0.02076653683</v>
      </c>
      <c r="J2875" s="373">
        <f>PPMT('Assumptions (T&amp;D)'!$C$20,Model!X$1,'Assumptions (T&amp;D)'!$C$23,Model!$I$2866)</f>
        <v>-0.02175294733</v>
      </c>
      <c r="K2875" s="373">
        <f>PPMT('Assumptions (T&amp;D)'!$C$20,Model!Y$1,'Assumptions (T&amp;D)'!$C$23,Model!$I$2866)</f>
        <v>-0.02278621233</v>
      </c>
      <c r="L2875" s="373">
        <f>PPMT('Assumptions (T&amp;D)'!$C$20,Model!Z$1,'Assumptions (T&amp;D)'!$C$23,Model!$I$2866)</f>
        <v>-0.02386855741</v>
      </c>
      <c r="M2875" s="373">
        <f>PPMT('Assumptions (T&amp;D)'!$C$20,Model!AA$1,'Assumptions (T&amp;D)'!$C$23,Model!$I$2866)</f>
        <v>-0.02500231389</v>
      </c>
      <c r="N2875" s="373">
        <f>PPMT('Assumptions (T&amp;D)'!$C$20,Model!AB$1,'Assumptions (T&amp;D)'!$C$23,Model!$I$2866)</f>
        <v>-0.0261899238</v>
      </c>
      <c r="O2875" s="373">
        <f>PPMT('Assumptions (T&amp;D)'!$C$20,Model!AC$1,'Assumptions (T&amp;D)'!$C$23,Model!$I$2866)</f>
        <v>-0.02743394518</v>
      </c>
      <c r="P2875" s="373">
        <f>PPMT('Assumptions (T&amp;D)'!$C$20,Model!AD$1,'Assumptions (T&amp;D)'!$C$23,Model!$I$2866)</f>
        <v>-0.02873705758</v>
      </c>
      <c r="Q2875" s="373">
        <f>PPMT('Assumptions (T&amp;D)'!$C$20,Model!AE$1,'Assumptions (T&amp;D)'!$C$23,Model!$I$2866)</f>
        <v>-0.03010206781</v>
      </c>
      <c r="R2875" s="373">
        <f>PPMT('Assumptions (T&amp;D)'!$C$20,Model!AF$1,'Assumptions (T&amp;D)'!$C$23,Model!$I$2866)</f>
        <v>-0.03153191603</v>
      </c>
      <c r="S2875" s="373">
        <f>PPMT('Assumptions (T&amp;D)'!$C$20,Model!AG$1,'Assumptions (T&amp;D)'!$C$23,Model!$I$2866)</f>
        <v>-0.03302968205</v>
      </c>
      <c r="T2875" s="373">
        <f>PPMT('Assumptions (T&amp;D)'!$C$20,Model!AH$1,'Assumptions (T&amp;D)'!$C$23,Model!$I$2866)</f>
        <v>-0.03459859194</v>
      </c>
      <c r="U2875" s="373">
        <f>PPMT('Assumptions (T&amp;D)'!$C$20,Model!AI$1,'Assumptions (T&amp;D)'!$C$23,Model!$I$2866)</f>
        <v>-0.03624202506</v>
      </c>
      <c r="V2875" s="373">
        <f>PPMT('Assumptions (T&amp;D)'!$C$20,Model!AJ$1,'Assumptions (T&amp;D)'!$C$23,Model!$I$2866)</f>
        <v>-0.03796352125</v>
      </c>
      <c r="W2875" s="373">
        <f>PPMT('Assumptions (T&amp;D)'!$C$20,Model!AK$1,'Assumptions (T&amp;D)'!$C$23,Model!$I$2866)</f>
        <v>-0.03976678851</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-0.01039126551</v>
      </c>
      <c r="K2876" s="373">
        <f>PPMT('Assumptions (T&amp;D)'!$C$20,Model!X$1,'Assumptions (T&amp;D)'!$C$23,Model!$J$2866)</f>
        <v>-0.01088485062</v>
      </c>
      <c r="L2876" s="373">
        <f>PPMT('Assumptions (T&amp;D)'!$C$20,Model!Y$1,'Assumptions (T&amp;D)'!$C$23,Model!$J$2866)</f>
        <v>-0.01140188102</v>
      </c>
      <c r="M2876" s="373">
        <f>PPMT('Assumptions (T&amp;D)'!$C$20,Model!Z$1,'Assumptions (T&amp;D)'!$C$23,Model!$J$2866)</f>
        <v>-0.01194347037</v>
      </c>
      <c r="N2876" s="373">
        <f>PPMT('Assumptions (T&amp;D)'!$C$20,Model!AA$1,'Assumptions (T&amp;D)'!$C$23,Model!$J$2866)</f>
        <v>-0.01251078521</v>
      </c>
      <c r="O2876" s="373">
        <f>PPMT('Assumptions (T&amp;D)'!$C$20,Model!AB$1,'Assumptions (T&amp;D)'!$C$23,Model!$J$2866)</f>
        <v>-0.01310504751</v>
      </c>
      <c r="P2876" s="373">
        <f>PPMT('Assumptions (T&amp;D)'!$C$20,Model!AC$1,'Assumptions (T&amp;D)'!$C$23,Model!$J$2866)</f>
        <v>-0.01372753727</v>
      </c>
      <c r="Q2876" s="373">
        <f>PPMT('Assumptions (T&amp;D)'!$C$20,Model!AD$1,'Assumptions (T&amp;D)'!$C$23,Model!$J$2866)</f>
        <v>-0.01437959529</v>
      </c>
      <c r="R2876" s="373">
        <f>PPMT('Assumptions (T&amp;D)'!$C$20,Model!AE$1,'Assumptions (T&amp;D)'!$C$23,Model!$J$2866)</f>
        <v>-0.01506262606</v>
      </c>
      <c r="S2876" s="373">
        <f>PPMT('Assumptions (T&amp;D)'!$C$20,Model!AF$1,'Assumptions (T&amp;D)'!$C$23,Model!$J$2866)</f>
        <v>-0.0157781008</v>
      </c>
      <c r="T2876" s="373">
        <f>PPMT('Assumptions (T&amp;D)'!$C$20,Model!AG$1,'Assumptions (T&amp;D)'!$C$23,Model!$J$2866)</f>
        <v>-0.01652756059</v>
      </c>
      <c r="U2876" s="373">
        <f>PPMT('Assumptions (T&amp;D)'!$C$20,Model!AH$1,'Assumptions (T&amp;D)'!$C$23,Model!$J$2866)</f>
        <v>-0.01731261972</v>
      </c>
      <c r="V2876" s="373">
        <f>PPMT('Assumptions (T&amp;D)'!$C$20,Model!AI$1,'Assumptions (T&amp;D)'!$C$23,Model!$J$2866)</f>
        <v>-0.01813496915</v>
      </c>
      <c r="W2876" s="373">
        <f>PPMT('Assumptions (T&amp;D)'!$C$20,Model!AJ$1,'Assumptions (T&amp;D)'!$C$23,Model!$J$2866)</f>
        <v>-0.01899638019</v>
      </c>
      <c r="X2876" s="373">
        <f>PPMT('Assumptions (T&amp;D)'!$C$20,Model!AK$1,'Assumptions (T&amp;D)'!$C$23,Model!$J$2866)</f>
        <v>-0.01989870825</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-0.01553776879</v>
      </c>
      <c r="L2877" s="373">
        <f>PPMT('Assumptions (T&amp;D)'!$C$20,Model!X$1,'Assumptions (T&amp;D)'!$C$23,Model!$K$2866)</f>
        <v>-0.01627581281</v>
      </c>
      <c r="M2877" s="373">
        <f>PPMT('Assumptions (T&amp;D)'!$C$20,Model!Y$1,'Assumptions (T&amp;D)'!$C$23,Model!$K$2866)</f>
        <v>-0.01704891391</v>
      </c>
      <c r="N2877" s="373">
        <f>PPMT('Assumptions (T&amp;D)'!$C$20,Model!Z$1,'Assumptions (T&amp;D)'!$C$23,Model!$K$2866)</f>
        <v>-0.01785873733</v>
      </c>
      <c r="O2877" s="373">
        <f>PPMT('Assumptions (T&amp;D)'!$C$20,Model!AA$1,'Assumptions (T&amp;D)'!$C$23,Model!$K$2866)</f>
        <v>-0.01870702735</v>
      </c>
      <c r="P2877" s="373">
        <f>PPMT('Assumptions (T&amp;D)'!$C$20,Model!AB$1,'Assumptions (T&amp;D)'!$C$23,Model!$K$2866)</f>
        <v>-0.01959561115</v>
      </c>
      <c r="Q2877" s="373">
        <f>PPMT('Assumptions (T&amp;D)'!$C$20,Model!AC$1,'Assumptions (T&amp;D)'!$C$23,Model!$K$2866)</f>
        <v>-0.02052640268</v>
      </c>
      <c r="R2877" s="373">
        <f>PPMT('Assumptions (T&amp;D)'!$C$20,Model!AD$1,'Assumptions (T&amp;D)'!$C$23,Model!$K$2866)</f>
        <v>-0.0215014068</v>
      </c>
      <c r="S2877" s="373">
        <f>PPMT('Assumptions (T&amp;D)'!$C$20,Model!AE$1,'Assumptions (T&amp;D)'!$C$23,Model!$K$2866)</f>
        <v>-0.02252272363</v>
      </c>
      <c r="T2877" s="373">
        <f>PPMT('Assumptions (T&amp;D)'!$C$20,Model!AF$1,'Assumptions (T&amp;D)'!$C$23,Model!$K$2866)</f>
        <v>-0.023592553</v>
      </c>
      <c r="U2877" s="373">
        <f>PPMT('Assumptions (T&amp;D)'!$C$20,Model!AG$1,'Assumptions (T&amp;D)'!$C$23,Model!$K$2866)</f>
        <v>-0.02471319927</v>
      </c>
      <c r="V2877" s="373">
        <f>PPMT('Assumptions (T&amp;D)'!$C$20,Model!AH$1,'Assumptions (T&amp;D)'!$C$23,Model!$K$2866)</f>
        <v>-0.02588707623</v>
      </c>
      <c r="W2877" s="373">
        <f>PPMT('Assumptions (T&amp;D)'!$C$20,Model!AI$1,'Assumptions (T&amp;D)'!$C$23,Model!$K$2866)</f>
        <v>-0.02711671235</v>
      </c>
      <c r="X2877" s="373">
        <f>PPMT('Assumptions (T&amp;D)'!$C$20,Model!AJ$1,'Assumptions (T&amp;D)'!$C$23,Model!$K$2866)</f>
        <v>-0.02840475619</v>
      </c>
      <c r="Y2877" s="373">
        <f>PPMT('Assumptions (T&amp;D)'!$C$20,Model!AK$1,'Assumptions (T&amp;D)'!$C$23,Model!$K$2866)</f>
        <v>-0.02975398211</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-0.02489755951</v>
      </c>
      <c r="M2878" s="373">
        <f>PPMT('Assumptions (T&amp;D)'!$C$20,Model!X$1,'Assumptions (T&amp;D)'!$C$23,Model!$L$2866)</f>
        <v>-0.02608019359</v>
      </c>
      <c r="N2878" s="373">
        <f>PPMT('Assumptions (T&amp;D)'!$C$20,Model!Y$1,'Assumptions (T&amp;D)'!$C$23,Model!$L$2866)</f>
        <v>-0.02731900278</v>
      </c>
      <c r="O2878" s="373">
        <f>PPMT('Assumptions (T&amp;D)'!$C$20,Model!Z$1,'Assumptions (T&amp;D)'!$C$23,Model!$L$2866)</f>
        <v>-0.02861665541</v>
      </c>
      <c r="P2878" s="373">
        <f>PPMT('Assumptions (T&amp;D)'!$C$20,Model!AA$1,'Assumptions (T&amp;D)'!$C$23,Model!$L$2866)</f>
        <v>-0.02997594654</v>
      </c>
      <c r="Q2878" s="373">
        <f>PPMT('Assumptions (T&amp;D)'!$C$20,Model!AB$1,'Assumptions (T&amp;D)'!$C$23,Model!$L$2866)</f>
        <v>-0.03139980401</v>
      </c>
      <c r="R2878" s="373">
        <f>PPMT('Assumptions (T&amp;D)'!$C$20,Model!AC$1,'Assumptions (T&amp;D)'!$C$23,Model!$L$2866)</f>
        <v>-0.0328912947</v>
      </c>
      <c r="S2878" s="373">
        <f>PPMT('Assumptions (T&amp;D)'!$C$20,Model!AD$1,'Assumptions (T&amp;D)'!$C$23,Model!$L$2866)</f>
        <v>-0.03445363119</v>
      </c>
      <c r="T2878" s="373">
        <f>PPMT('Assumptions (T&amp;D)'!$C$20,Model!AE$1,'Assumptions (T&amp;D)'!$C$23,Model!$L$2866)</f>
        <v>-0.03609017868</v>
      </c>
      <c r="U2878" s="373">
        <f>PPMT('Assumptions (T&amp;D)'!$C$20,Model!AF$1,'Assumptions (T&amp;D)'!$C$23,Model!$L$2866)</f>
        <v>-0.03780446216</v>
      </c>
      <c r="V2878" s="373">
        <f>PPMT('Assumptions (T&amp;D)'!$C$20,Model!AG$1,'Assumptions (T&amp;D)'!$C$23,Model!$L$2866)</f>
        <v>-0.03960017412</v>
      </c>
      <c r="W2878" s="373">
        <f>PPMT('Assumptions (T&amp;D)'!$C$20,Model!AH$1,'Assumptions (T&amp;D)'!$C$23,Model!$L$2866)</f>
        <v>-0.04148118239</v>
      </c>
      <c r="X2878" s="373">
        <f>PPMT('Assumptions (T&amp;D)'!$C$20,Model!AI$1,'Assumptions (T&amp;D)'!$C$23,Model!$L$2866)</f>
        <v>-0.04345153855</v>
      </c>
      <c r="Y2878" s="373">
        <f>PPMT('Assumptions (T&amp;D)'!$C$20,Model!AJ$1,'Assumptions (T&amp;D)'!$C$23,Model!$L$2866)</f>
        <v>-0.04551548663</v>
      </c>
      <c r="Z2878" s="373">
        <f>PPMT('Assumptions (T&amp;D)'!$C$20,Model!AK$1,'Assumptions (T&amp;D)'!$C$23,Model!$L$2866)</f>
        <v>-0.04767747225</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-0.008999476149</v>
      </c>
      <c r="N2879" s="373">
        <f>PPMT('Assumptions (T&amp;D)'!$C$20,Model!X$1,'Assumptions (T&amp;D)'!$C$23,Model!$M$2866)</f>
        <v>-0.009426951266</v>
      </c>
      <c r="O2879" s="373">
        <f>PPMT('Assumptions (T&amp;D)'!$C$20,Model!Y$1,'Assumptions (T&amp;D)'!$C$23,Model!$M$2866)</f>
        <v>-0.009874731451</v>
      </c>
      <c r="P2879" s="373">
        <f>PPMT('Assumptions (T&amp;D)'!$C$20,Model!Z$1,'Assumptions (T&amp;D)'!$C$23,Model!$M$2866)</f>
        <v>-0.01034378119</v>
      </c>
      <c r="Q2879" s="373">
        <f>PPMT('Assumptions (T&amp;D)'!$C$20,Model!AA$1,'Assumptions (T&amp;D)'!$C$23,Model!$M$2866)</f>
        <v>-0.0108351108</v>
      </c>
      <c r="R2879" s="373">
        <f>PPMT('Assumptions (T&amp;D)'!$C$20,Model!AB$1,'Assumptions (T&amp;D)'!$C$23,Model!$M$2866)</f>
        <v>-0.01134977856</v>
      </c>
      <c r="S2879" s="373">
        <f>PPMT('Assumptions (T&amp;D)'!$C$20,Model!AC$1,'Assumptions (T&amp;D)'!$C$23,Model!$M$2866)</f>
        <v>-0.01188889305</v>
      </c>
      <c r="T2879" s="373">
        <f>PPMT('Assumptions (T&amp;D)'!$C$20,Model!AD$1,'Assumptions (T&amp;D)'!$C$23,Model!$M$2866)</f>
        <v>-0.01245361547</v>
      </c>
      <c r="U2879" s="373">
        <f>PPMT('Assumptions (T&amp;D)'!$C$20,Model!AE$1,'Assumptions (T&amp;D)'!$C$23,Model!$M$2866)</f>
        <v>-0.0130451622</v>
      </c>
      <c r="V2879" s="373">
        <f>PPMT('Assumptions (T&amp;D)'!$C$20,Model!AF$1,'Assumptions (T&amp;D)'!$C$23,Model!$M$2866)</f>
        <v>-0.01366480741</v>
      </c>
      <c r="W2879" s="373">
        <f>PPMT('Assumptions (T&amp;D)'!$C$20,Model!AG$1,'Assumptions (T&amp;D)'!$C$23,Model!$M$2866)</f>
        <v>-0.01431388576</v>
      </c>
      <c r="X2879" s="373">
        <f>PPMT('Assumptions (T&amp;D)'!$C$20,Model!AH$1,'Assumptions (T&amp;D)'!$C$23,Model!$M$2866)</f>
        <v>-0.01499379533</v>
      </c>
      <c r="Y2879" s="373">
        <f>PPMT('Assumptions (T&amp;D)'!$C$20,Model!AI$1,'Assumptions (T&amp;D)'!$C$23,Model!$M$2866)</f>
        <v>-0.01570600061</v>
      </c>
      <c r="Z2879" s="373">
        <f>PPMT('Assumptions (T&amp;D)'!$C$20,Model!AJ$1,'Assumptions (T&amp;D)'!$C$23,Model!$M$2866)</f>
        <v>-0.01645203564</v>
      </c>
      <c r="AA2879" s="373">
        <f>PPMT('Assumptions (T&amp;D)'!$C$20,Model!AK$1,'Assumptions (T&amp;D)'!$C$23,Model!$M$2866)</f>
        <v>-0.01723350733</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-0.01525524834</v>
      </c>
      <c r="O2880" s="373">
        <f>PPMT('Assumptions (T&amp;D)'!$C$20,Model!X$1,'Assumptions (T&amp;D)'!$C$23,Model!$N$2866)</f>
        <v>-0.01597987264</v>
      </c>
      <c r="P2880" s="373">
        <f>PPMT('Assumptions (T&amp;D)'!$C$20,Model!Y$1,'Assumptions (T&amp;D)'!$C$23,Model!$N$2866)</f>
        <v>-0.01673891659</v>
      </c>
      <c r="Q2880" s="373">
        <f>PPMT('Assumptions (T&amp;D)'!$C$20,Model!Z$1,'Assumptions (T&amp;D)'!$C$23,Model!$N$2866)</f>
        <v>-0.01753401513</v>
      </c>
      <c r="R2880" s="373">
        <f>PPMT('Assumptions (T&amp;D)'!$C$20,Model!AA$1,'Assumptions (T&amp;D)'!$C$23,Model!$N$2866)</f>
        <v>-0.01836688085</v>
      </c>
      <c r="S2880" s="373">
        <f>PPMT('Assumptions (T&amp;D)'!$C$20,Model!AB$1,'Assumptions (T&amp;D)'!$C$23,Model!$N$2866)</f>
        <v>-0.01923930769</v>
      </c>
      <c r="T2880" s="373">
        <f>PPMT('Assumptions (T&amp;D)'!$C$20,Model!AC$1,'Assumptions (T&amp;D)'!$C$23,Model!$N$2866)</f>
        <v>-0.0201531748</v>
      </c>
      <c r="U2880" s="373">
        <f>PPMT('Assumptions (T&amp;D)'!$C$20,Model!AD$1,'Assumptions (T&amp;D)'!$C$23,Model!$N$2866)</f>
        <v>-0.02111045061</v>
      </c>
      <c r="V2880" s="373">
        <f>PPMT('Assumptions (T&amp;D)'!$C$20,Model!AE$1,'Assumptions (T&amp;D)'!$C$23,Model!$N$2866)</f>
        <v>-0.02211319701</v>
      </c>
      <c r="W2880" s="373">
        <f>PPMT('Assumptions (T&amp;D)'!$C$20,Model!AF$1,'Assumptions (T&amp;D)'!$C$23,Model!$N$2866)</f>
        <v>-0.02316357387</v>
      </c>
      <c r="X2880" s="373">
        <f>PPMT('Assumptions (T&amp;D)'!$C$20,Model!AG$1,'Assumptions (T&amp;D)'!$C$23,Model!$N$2866)</f>
        <v>-0.02426384363</v>
      </c>
      <c r="Y2880" s="373">
        <f>PPMT('Assumptions (T&amp;D)'!$C$20,Model!AH$1,'Assumptions (T&amp;D)'!$C$23,Model!$N$2866)</f>
        <v>-0.0254163762</v>
      </c>
      <c r="Z2880" s="373">
        <f>PPMT('Assumptions (T&amp;D)'!$C$20,Model!AI$1,'Assumptions (T&amp;D)'!$C$23,Model!$N$2866)</f>
        <v>-0.02662365407</v>
      </c>
      <c r="AA2880" s="373">
        <f>PPMT('Assumptions (T&amp;D)'!$C$20,Model!AJ$1,'Assumptions (T&amp;D)'!$C$23,Model!$N$2866)</f>
        <v>-0.02788827764</v>
      </c>
      <c r="AB2880" s="373">
        <f>PPMT('Assumptions (T&amp;D)'!$C$20,Model!AK$1,'Assumptions (T&amp;D)'!$C$23,Model!$N$2866)</f>
        <v>-0.02921297083</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-0.02042303694</v>
      </c>
      <c r="P2881" s="373">
        <f>PPMT('Assumptions (T&amp;D)'!$C$20,Model!X$1,'Assumptions (T&amp;D)'!$C$23,Model!$O$2866)</f>
        <v>-0.02139313119</v>
      </c>
      <c r="Q2881" s="373">
        <f>PPMT('Assumptions (T&amp;D)'!$C$20,Model!Y$1,'Assumptions (T&amp;D)'!$C$23,Model!$O$2866)</f>
        <v>-0.02240930492</v>
      </c>
      <c r="R2881" s="373">
        <f>PPMT('Assumptions (T&amp;D)'!$C$20,Model!Z$1,'Assumptions (T&amp;D)'!$C$23,Model!$O$2866)</f>
        <v>-0.02347374691</v>
      </c>
      <c r="S2881" s="373">
        <f>PPMT('Assumptions (T&amp;D)'!$C$20,Model!AA$1,'Assumptions (T&amp;D)'!$C$23,Model!$O$2866)</f>
        <v>-0.02458874989</v>
      </c>
      <c r="T2881" s="373">
        <f>PPMT('Assumptions (T&amp;D)'!$C$20,Model!AB$1,'Assumptions (T&amp;D)'!$C$23,Model!$O$2866)</f>
        <v>-0.02575671551</v>
      </c>
      <c r="U2881" s="373">
        <f>PPMT('Assumptions (T&amp;D)'!$C$20,Model!AC$1,'Assumptions (T&amp;D)'!$C$23,Model!$O$2866)</f>
        <v>-0.02698015949</v>
      </c>
      <c r="V2881" s="373">
        <f>PPMT('Assumptions (T&amp;D)'!$C$20,Model!AD$1,'Assumptions (T&amp;D)'!$C$23,Model!$O$2866)</f>
        <v>-0.02826171707</v>
      </c>
      <c r="W2881" s="373">
        <f>PPMT('Assumptions (T&amp;D)'!$C$20,Model!AE$1,'Assumptions (T&amp;D)'!$C$23,Model!$O$2866)</f>
        <v>-0.02960414863</v>
      </c>
      <c r="X2881" s="373">
        <f>PPMT('Assumptions (T&amp;D)'!$C$20,Model!AF$1,'Assumptions (T&amp;D)'!$C$23,Model!$O$2866)</f>
        <v>-0.03101034569</v>
      </c>
      <c r="Y2881" s="373">
        <f>PPMT('Assumptions (T&amp;D)'!$C$20,Model!AG$1,'Assumptions (T&amp;D)'!$C$23,Model!$O$2866)</f>
        <v>-0.03248333711</v>
      </c>
      <c r="Z2881" s="373">
        <f>PPMT('Assumptions (T&amp;D)'!$C$20,Model!AH$1,'Assumptions (T&amp;D)'!$C$23,Model!$O$2866)</f>
        <v>-0.03402629562</v>
      </c>
      <c r="AA2881" s="373">
        <f>PPMT('Assumptions (T&amp;D)'!$C$20,Model!AI$1,'Assumptions (T&amp;D)'!$C$23,Model!$O$2866)</f>
        <v>-0.03564254466</v>
      </c>
      <c r="AB2881" s="373">
        <f>PPMT('Assumptions (T&amp;D)'!$C$20,Model!AJ$1,'Assumptions (T&amp;D)'!$C$23,Model!$O$2866)</f>
        <v>-0.03733556553</v>
      </c>
      <c r="AC2881" s="373">
        <f>PPMT('Assumptions (T&amp;D)'!$C$20,Model!AK$1,'Assumptions (T&amp;D)'!$C$23,Model!$O$2866)</f>
        <v>-0.0391090049</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-0.01477857801</v>
      </c>
      <c r="Q2882" s="373">
        <f>PPMT('Assumptions (T&amp;D)'!$C$20,Model!X$1,'Assumptions (T&amp;D)'!$C$23,Model!$P$2866)</f>
        <v>-0.01548056047</v>
      </c>
      <c r="R2882" s="373">
        <f>PPMT('Assumptions (T&amp;D)'!$C$20,Model!Y$1,'Assumptions (T&amp;D)'!$C$23,Model!$P$2866)</f>
        <v>-0.01621588709</v>
      </c>
      <c r="S2882" s="373">
        <f>PPMT('Assumptions (T&amp;D)'!$C$20,Model!Z$1,'Assumptions (T&amp;D)'!$C$23,Model!$P$2866)</f>
        <v>-0.01698614173</v>
      </c>
      <c r="T2882" s="373">
        <f>PPMT('Assumptions (T&amp;D)'!$C$20,Model!AA$1,'Assumptions (T&amp;D)'!$C$23,Model!$P$2866)</f>
        <v>-0.01779298346</v>
      </c>
      <c r="U2882" s="373">
        <f>PPMT('Assumptions (T&amp;D)'!$C$20,Model!AB$1,'Assumptions (T&amp;D)'!$C$23,Model!$P$2866)</f>
        <v>-0.01863815017</v>
      </c>
      <c r="V2882" s="373">
        <f>PPMT('Assumptions (T&amp;D)'!$C$20,Model!AC$1,'Assumptions (T&amp;D)'!$C$23,Model!$P$2866)</f>
        <v>-0.01952346231</v>
      </c>
      <c r="W2882" s="373">
        <f>PPMT('Assumptions (T&amp;D)'!$C$20,Model!AD$1,'Assumptions (T&amp;D)'!$C$23,Model!$P$2866)</f>
        <v>-0.02045082677</v>
      </c>
      <c r="X2882" s="373">
        <f>PPMT('Assumptions (T&amp;D)'!$C$20,Model!AE$1,'Assumptions (T&amp;D)'!$C$23,Model!$P$2866)</f>
        <v>-0.02142224104</v>
      </c>
      <c r="Y2882" s="373">
        <f>PPMT('Assumptions (T&amp;D)'!$C$20,Model!AF$1,'Assumptions (T&amp;D)'!$C$23,Model!$P$2866)</f>
        <v>-0.02243979749</v>
      </c>
      <c r="Z2882" s="373">
        <f>PPMT('Assumptions (T&amp;D)'!$C$20,Model!AG$1,'Assumptions (T&amp;D)'!$C$23,Model!$P$2866)</f>
        <v>-0.02350568787</v>
      </c>
      <c r="AA2882" s="373">
        <f>PPMT('Assumptions (T&amp;D)'!$C$20,Model!AH$1,'Assumptions (T&amp;D)'!$C$23,Model!$P$2866)</f>
        <v>-0.02462220804</v>
      </c>
      <c r="AB2882" s="373">
        <f>PPMT('Assumptions (T&amp;D)'!$C$20,Model!AI$1,'Assumptions (T&amp;D)'!$C$23,Model!$P$2866)</f>
        <v>-0.02579176292</v>
      </c>
      <c r="AC2882" s="373">
        <f>PPMT('Assumptions (T&amp;D)'!$C$20,Model!AJ$1,'Assumptions (T&amp;D)'!$C$23,Model!$P$2866)</f>
        <v>-0.02701687166</v>
      </c>
      <c r="AD2882" s="373">
        <f>PPMT('Assumptions (T&amp;D)'!$C$20,Model!AK$1,'Assumptions (T&amp;D)'!$C$23,Model!$P$2866)</f>
        <v>-0.02830017307</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-0.01627594977</v>
      </c>
      <c r="R2883" s="373">
        <f>PPMT('Assumptions (T&amp;D)'!$C$20,Model!X$1,'Assumptions (T&amp;D)'!$C$23,Model!$Q$2866)</f>
        <v>-0.01704905738</v>
      </c>
      <c r="S2883" s="373">
        <f>PPMT('Assumptions (T&amp;D)'!$C$20,Model!Y$1,'Assumptions (T&amp;D)'!$C$23,Model!$Q$2866)</f>
        <v>-0.01785888761</v>
      </c>
      <c r="T2883" s="373">
        <f>PPMT('Assumptions (T&amp;D)'!$C$20,Model!Z$1,'Assumptions (T&amp;D)'!$C$23,Model!$Q$2866)</f>
        <v>-0.01870718477</v>
      </c>
      <c r="U2883" s="373">
        <f>PPMT('Assumptions (T&amp;D)'!$C$20,Model!AA$1,'Assumptions (T&amp;D)'!$C$23,Model!$Q$2866)</f>
        <v>-0.01959577605</v>
      </c>
      <c r="V2883" s="373">
        <f>PPMT('Assumptions (T&amp;D)'!$C$20,Model!AB$1,'Assumptions (T&amp;D)'!$C$23,Model!$Q$2866)</f>
        <v>-0.02052657541</v>
      </c>
      <c r="W2883" s="373">
        <f>PPMT('Assumptions (T&amp;D)'!$C$20,Model!AC$1,'Assumptions (T&amp;D)'!$C$23,Model!$Q$2866)</f>
        <v>-0.02150158774</v>
      </c>
      <c r="X2883" s="373">
        <f>PPMT('Assumptions (T&amp;D)'!$C$20,Model!AD$1,'Assumptions (T&amp;D)'!$C$23,Model!$Q$2866)</f>
        <v>-0.02252291316</v>
      </c>
      <c r="Y2883" s="373">
        <f>PPMT('Assumptions (T&amp;D)'!$C$20,Model!AE$1,'Assumptions (T&amp;D)'!$C$23,Model!$Q$2866)</f>
        <v>-0.02359275153</v>
      </c>
      <c r="Z2883" s="373">
        <f>PPMT('Assumptions (T&amp;D)'!$C$20,Model!AF$1,'Assumptions (T&amp;D)'!$C$23,Model!$Q$2866)</f>
        <v>-0.02471340723</v>
      </c>
      <c r="AA2883" s="373">
        <f>PPMT('Assumptions (T&amp;D)'!$C$20,Model!AG$1,'Assumptions (T&amp;D)'!$C$23,Model!$Q$2866)</f>
        <v>-0.02588729407</v>
      </c>
      <c r="AB2883" s="373">
        <f>PPMT('Assumptions (T&amp;D)'!$C$20,Model!AH$1,'Assumptions (T&amp;D)'!$C$23,Model!$Q$2866)</f>
        <v>-0.02711694054</v>
      </c>
      <c r="AC2883" s="373">
        <f>PPMT('Assumptions (T&amp;D)'!$C$20,Model!AI$1,'Assumptions (T&amp;D)'!$C$23,Model!$Q$2866)</f>
        <v>-0.02840499522</v>
      </c>
      <c r="AD2883" s="373">
        <f>PPMT('Assumptions (T&amp;D)'!$C$20,Model!AJ$1,'Assumptions (T&amp;D)'!$C$23,Model!$Q$2866)</f>
        <v>-0.02975423249</v>
      </c>
      <c r="AE2883" s="373">
        <f>PPMT('Assumptions (T&amp;D)'!$C$20,Model!AK$1,'Assumptions (T&amp;D)'!$C$23,Model!$Q$2866)</f>
        <v>-0.03116755853</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-0.01161727623</v>
      </c>
      <c r="S2884" s="373">
        <f>PPMT('Assumptions (T&amp;D)'!$C$20,Model!X$1,'Assumptions (T&amp;D)'!$C$23,Model!$R$2866)</f>
        <v>-0.01216909685</v>
      </c>
      <c r="T2884" s="373">
        <f>PPMT('Assumptions (T&amp;D)'!$C$20,Model!Y$1,'Assumptions (T&amp;D)'!$C$23,Model!$R$2866)</f>
        <v>-0.01274712896</v>
      </c>
      <c r="U2884" s="373">
        <f>PPMT('Assumptions (T&amp;D)'!$C$20,Model!Z$1,'Assumptions (T&amp;D)'!$C$23,Model!$R$2866)</f>
        <v>-0.01335261758</v>
      </c>
      <c r="V2884" s="373">
        <f>PPMT('Assumptions (T&amp;D)'!$C$20,Model!AA$1,'Assumptions (T&amp;D)'!$C$23,Model!$R$2866)</f>
        <v>-0.01398686692</v>
      </c>
      <c r="W2884" s="373">
        <f>PPMT('Assumptions (T&amp;D)'!$C$20,Model!AB$1,'Assumptions (T&amp;D)'!$C$23,Model!$R$2866)</f>
        <v>-0.01465124309</v>
      </c>
      <c r="X2884" s="373">
        <f>PPMT('Assumptions (T&amp;D)'!$C$20,Model!AC$1,'Assumptions (T&amp;D)'!$C$23,Model!$R$2866)</f>
        <v>-0.01534717714</v>
      </c>
      <c r="Y2884" s="373">
        <f>PPMT('Assumptions (T&amp;D)'!$C$20,Model!AD$1,'Assumptions (T&amp;D)'!$C$23,Model!$R$2866)</f>
        <v>-0.01607616806</v>
      </c>
      <c r="Z2884" s="373">
        <f>PPMT('Assumptions (T&amp;D)'!$C$20,Model!AE$1,'Assumptions (T&amp;D)'!$C$23,Model!$R$2866)</f>
        <v>-0.01683978604</v>
      </c>
      <c r="AA2884" s="373">
        <f>PPMT('Assumptions (T&amp;D)'!$C$20,Model!AF$1,'Assumptions (T&amp;D)'!$C$23,Model!$R$2866)</f>
        <v>-0.01763967587</v>
      </c>
      <c r="AB2884" s="373">
        <f>PPMT('Assumptions (T&amp;D)'!$C$20,Model!AG$1,'Assumptions (T&amp;D)'!$C$23,Model!$R$2866)</f>
        <v>-0.01847756048</v>
      </c>
      <c r="AC2884" s="373">
        <f>PPMT('Assumptions (T&amp;D)'!$C$20,Model!AH$1,'Assumptions (T&amp;D)'!$C$23,Model!$R$2866)</f>
        <v>-0.0193552446</v>
      </c>
      <c r="AD2884" s="373">
        <f>PPMT('Assumptions (T&amp;D)'!$C$20,Model!AI$1,'Assumptions (T&amp;D)'!$C$23,Model!$R$2866)</f>
        <v>-0.02027461872</v>
      </c>
      <c r="AE2884" s="373">
        <f>PPMT('Assumptions (T&amp;D)'!$C$20,Model!AJ$1,'Assumptions (T&amp;D)'!$C$23,Model!$R$2866)</f>
        <v>-0.02123766311</v>
      </c>
      <c r="AF2884" s="373">
        <f>PPMT('Assumptions (T&amp;D)'!$C$20,Model!AK$1,'Assumptions (T&amp;D)'!$C$23,Model!$R$2866)</f>
        <v>-0.02224645211</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-0.02353408846</v>
      </c>
      <c r="T2885" s="373">
        <f>PPMT('Assumptions (T&amp;D)'!$C$20,Model!X$1,'Assumptions (T&amp;D)'!$C$23,Model!$S$2866)</f>
        <v>-0.02465195766</v>
      </c>
      <c r="U2885" s="373">
        <f>PPMT('Assumptions (T&amp;D)'!$C$20,Model!Y$1,'Assumptions (T&amp;D)'!$C$23,Model!$S$2866)</f>
        <v>-0.02582292565</v>
      </c>
      <c r="V2885" s="373">
        <f>PPMT('Assumptions (T&amp;D)'!$C$20,Model!Z$1,'Assumptions (T&amp;D)'!$C$23,Model!$S$2866)</f>
        <v>-0.02704951461</v>
      </c>
      <c r="W2885" s="373">
        <f>PPMT('Assumptions (T&amp;D)'!$C$20,Model!AA$1,'Assumptions (T&amp;D)'!$C$23,Model!$S$2866)</f>
        <v>-0.02833436656</v>
      </c>
      <c r="X2885" s="373">
        <f>PPMT('Assumptions (T&amp;D)'!$C$20,Model!AB$1,'Assumptions (T&amp;D)'!$C$23,Model!$S$2866)</f>
        <v>-0.02968024897</v>
      </c>
      <c r="Y2885" s="373">
        <f>PPMT('Assumptions (T&amp;D)'!$C$20,Model!AC$1,'Assumptions (T&amp;D)'!$C$23,Model!$S$2866)</f>
        <v>-0.0310900608</v>
      </c>
      <c r="Z2885" s="373">
        <f>PPMT('Assumptions (T&amp;D)'!$C$20,Model!AD$1,'Assumptions (T&amp;D)'!$C$23,Model!$S$2866)</f>
        <v>-0.03256683868</v>
      </c>
      <c r="AA2885" s="373">
        <f>PPMT('Assumptions (T&amp;D)'!$C$20,Model!AE$1,'Assumptions (T&amp;D)'!$C$23,Model!$S$2866)</f>
        <v>-0.03411376352</v>
      </c>
      <c r="AB2885" s="373">
        <f>PPMT('Assumptions (T&amp;D)'!$C$20,Model!AF$1,'Assumptions (T&amp;D)'!$C$23,Model!$S$2866)</f>
        <v>-0.03573416729</v>
      </c>
      <c r="AC2885" s="373">
        <f>PPMT('Assumptions (T&amp;D)'!$C$20,Model!AG$1,'Assumptions (T&amp;D)'!$C$23,Model!$S$2866)</f>
        <v>-0.03743154024</v>
      </c>
      <c r="AD2885" s="373">
        <f>PPMT('Assumptions (T&amp;D)'!$C$20,Model!AH$1,'Assumptions (T&amp;D)'!$C$23,Model!$S$2866)</f>
        <v>-0.0392095384</v>
      </c>
      <c r="AE2885" s="373">
        <f>PPMT('Assumptions (T&amp;D)'!$C$20,Model!AI$1,'Assumptions (T&amp;D)'!$C$23,Model!$S$2866)</f>
        <v>-0.04107199147</v>
      </c>
      <c r="AF2885" s="373">
        <f>PPMT('Assumptions (T&amp;D)'!$C$20,Model!AJ$1,'Assumptions (T&amp;D)'!$C$23,Model!$S$2866)</f>
        <v>-0.04302291107</v>
      </c>
      <c r="AG2885" s="373">
        <f>PPMT('Assumptions (T&amp;D)'!$C$20,Model!AK$1,'Assumptions (T&amp;D)'!$C$23,Model!$S$2866)</f>
        <v>-0.04506649934</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-0.0188465067</v>
      </c>
      <c r="U2886" s="373">
        <f>PPMT('Assumptions (T&amp;D)'!$C$20,Model!X$1,'Assumptions (T&amp;D)'!$C$23,Model!$T$2866)</f>
        <v>-0.01974171577</v>
      </c>
      <c r="V2886" s="373">
        <f>PPMT('Assumptions (T&amp;D)'!$C$20,Model!Y$1,'Assumptions (T&amp;D)'!$C$23,Model!$T$2866)</f>
        <v>-0.02067944727</v>
      </c>
      <c r="W2886" s="373">
        <f>PPMT('Assumptions (T&amp;D)'!$C$20,Model!Z$1,'Assumptions (T&amp;D)'!$C$23,Model!$T$2866)</f>
        <v>-0.02166172102</v>
      </c>
      <c r="X2886" s="373">
        <f>PPMT('Assumptions (T&amp;D)'!$C$20,Model!AA$1,'Assumptions (T&amp;D)'!$C$23,Model!$T$2866)</f>
        <v>-0.02269065276</v>
      </c>
      <c r="Y2886" s="373">
        <f>PPMT('Assumptions (T&amp;D)'!$C$20,Model!AB$1,'Assumptions (T&amp;D)'!$C$23,Model!$T$2866)</f>
        <v>-0.02376845877</v>
      </c>
      <c r="Z2886" s="373">
        <f>PPMT('Assumptions (T&amp;D)'!$C$20,Model!AC$1,'Assumptions (T&amp;D)'!$C$23,Model!$T$2866)</f>
        <v>-0.02489746056</v>
      </c>
      <c r="AA2886" s="373">
        <f>PPMT('Assumptions (T&amp;D)'!$C$20,Model!AD$1,'Assumptions (T&amp;D)'!$C$23,Model!$T$2866)</f>
        <v>-0.02608008994</v>
      </c>
      <c r="AB2886" s="373">
        <f>PPMT('Assumptions (T&amp;D)'!$C$20,Model!AE$1,'Assumptions (T&amp;D)'!$C$23,Model!$T$2866)</f>
        <v>-0.02731889421</v>
      </c>
      <c r="AC2886" s="373">
        <f>PPMT('Assumptions (T&amp;D)'!$C$20,Model!AF$1,'Assumptions (T&amp;D)'!$C$23,Model!$T$2866)</f>
        <v>-0.02861654169</v>
      </c>
      <c r="AD2886" s="373">
        <f>PPMT('Assumptions (T&amp;D)'!$C$20,Model!AG$1,'Assumptions (T&amp;D)'!$C$23,Model!$T$2866)</f>
        <v>-0.02997582742</v>
      </c>
      <c r="AE2886" s="373">
        <f>PPMT('Assumptions (T&amp;D)'!$C$20,Model!AH$1,'Assumptions (T&amp;D)'!$C$23,Model!$T$2866)</f>
        <v>-0.03139967922</v>
      </c>
      <c r="AF2886" s="373">
        <f>PPMT('Assumptions (T&amp;D)'!$C$20,Model!AI$1,'Assumptions (T&amp;D)'!$C$23,Model!$T$2866)</f>
        <v>-0.03289116398</v>
      </c>
      <c r="AG2886" s="373">
        <f>PPMT('Assumptions (T&amp;D)'!$C$20,Model!AJ$1,'Assumptions (T&amp;D)'!$C$23,Model!$T$2866)</f>
        <v>-0.03445349427</v>
      </c>
      <c r="AH2886" s="373">
        <f>PPMT('Assumptions (T&amp;D)'!$C$20,Model!AK$1,'Assumptions (T&amp;D)'!$C$23,Model!$T$2866)</f>
        <v>-0.03609003525</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-0.01908456341</v>
      </c>
      <c r="V2887" s="373">
        <f>PPMT('Assumptions (T&amp;D)'!$C$20,Model!X$1,'Assumptions (T&amp;D)'!$C$23,Model!$U$2866)</f>
        <v>-0.01999108017</v>
      </c>
      <c r="W2887" s="373">
        <f>PPMT('Assumptions (T&amp;D)'!$C$20,Model!Y$1,'Assumptions (T&amp;D)'!$C$23,Model!$U$2866)</f>
        <v>-0.02094065648</v>
      </c>
      <c r="X2887" s="373">
        <f>PPMT('Assumptions (T&amp;D)'!$C$20,Model!Z$1,'Assumptions (T&amp;D)'!$C$23,Model!$U$2866)</f>
        <v>-0.02193533766</v>
      </c>
      <c r="Y2887" s="373">
        <f>PPMT('Assumptions (T&amp;D)'!$C$20,Model!AA$1,'Assumptions (T&amp;D)'!$C$23,Model!$U$2866)</f>
        <v>-0.0229772662</v>
      </c>
      <c r="Z2887" s="373">
        <f>PPMT('Assumptions (T&amp;D)'!$C$20,Model!AB$1,'Assumptions (T&amp;D)'!$C$23,Model!$U$2866)</f>
        <v>-0.02406868634</v>
      </c>
      <c r="AA2887" s="373">
        <f>PPMT('Assumptions (T&amp;D)'!$C$20,Model!AC$1,'Assumptions (T&amp;D)'!$C$23,Model!$U$2866)</f>
        <v>-0.02521194894</v>
      </c>
      <c r="AB2887" s="373">
        <f>PPMT('Assumptions (T&amp;D)'!$C$20,Model!AD$1,'Assumptions (T&amp;D)'!$C$23,Model!$U$2866)</f>
        <v>-0.02640951652</v>
      </c>
      <c r="AC2887" s="373">
        <f>PPMT('Assumptions (T&amp;D)'!$C$20,Model!AE$1,'Assumptions (T&amp;D)'!$C$23,Model!$U$2866)</f>
        <v>-0.02766396855</v>
      </c>
      <c r="AD2887" s="373">
        <f>PPMT('Assumptions (T&amp;D)'!$C$20,Model!AF$1,'Assumptions (T&amp;D)'!$C$23,Model!$U$2866)</f>
        <v>-0.02897800706</v>
      </c>
      <c r="AE2887" s="373">
        <f>PPMT('Assumptions (T&amp;D)'!$C$20,Model!AG$1,'Assumptions (T&amp;D)'!$C$23,Model!$U$2866)</f>
        <v>-0.03035446239</v>
      </c>
      <c r="AF2887" s="373">
        <f>PPMT('Assumptions (T&amp;D)'!$C$20,Model!AH$1,'Assumptions (T&amp;D)'!$C$23,Model!$U$2866)</f>
        <v>-0.03179629936</v>
      </c>
      <c r="AG2887" s="373">
        <f>PPMT('Assumptions (T&amp;D)'!$C$20,Model!AI$1,'Assumptions (T&amp;D)'!$C$23,Model!$U$2866)</f>
        <v>-0.03330662358</v>
      </c>
      <c r="AH2887" s="373">
        <f>PPMT('Assumptions (T&amp;D)'!$C$20,Model!AJ$1,'Assumptions (T&amp;D)'!$C$23,Model!$U$2866)</f>
        <v>-0.0348886882</v>
      </c>
      <c r="AI2887" s="373">
        <f>PPMT('Assumptions (T&amp;D)'!$C$20,Model!AK$1,'Assumptions (T&amp;D)'!$C$23,Model!$U$2866)</f>
        <v>-0.03654590089</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-0.01978127995</v>
      </c>
      <c r="W2888" s="373">
        <f>PPMT('Assumptions (T&amp;D)'!$C$20,Model!X$1,'Assumptions (T&amp;D)'!$C$23,Model!$V$2866)</f>
        <v>-0.02072089075</v>
      </c>
      <c r="X2888" s="373">
        <f>PPMT('Assumptions (T&amp;D)'!$C$20,Model!Y$1,'Assumptions (T&amp;D)'!$C$23,Model!$V$2866)</f>
        <v>-0.02170513306</v>
      </c>
      <c r="Y2888" s="373">
        <f>PPMT('Assumptions (T&amp;D)'!$C$20,Model!Z$1,'Assumptions (T&amp;D)'!$C$23,Model!$V$2866)</f>
        <v>-0.02273612688</v>
      </c>
      <c r="Z2888" s="373">
        <f>PPMT('Assumptions (T&amp;D)'!$C$20,Model!AA$1,'Assumptions (T&amp;D)'!$C$23,Model!$V$2866)</f>
        <v>-0.02381609291</v>
      </c>
      <c r="AA2888" s="373">
        <f>PPMT('Assumptions (T&amp;D)'!$C$20,Model!AB$1,'Assumptions (T&amp;D)'!$C$23,Model!$V$2866)</f>
        <v>-0.02494735732</v>
      </c>
      <c r="AB2888" s="373">
        <f>PPMT('Assumptions (T&amp;D)'!$C$20,Model!AC$1,'Assumptions (T&amp;D)'!$C$23,Model!$V$2866)</f>
        <v>-0.02613235679</v>
      </c>
      <c r="AC2888" s="373">
        <f>PPMT('Assumptions (T&amp;D)'!$C$20,Model!AD$1,'Assumptions (T&amp;D)'!$C$23,Model!$V$2866)</f>
        <v>-0.02737364374</v>
      </c>
      <c r="AD2888" s="373">
        <f>PPMT('Assumptions (T&amp;D)'!$C$20,Model!AE$1,'Assumptions (T&amp;D)'!$C$23,Model!$V$2866)</f>
        <v>-0.02867389182</v>
      </c>
      <c r="AE2888" s="373">
        <f>PPMT('Assumptions (T&amp;D)'!$C$20,Model!AF$1,'Assumptions (T&amp;D)'!$C$23,Model!$V$2866)</f>
        <v>-0.03003590168</v>
      </c>
      <c r="AF2888" s="373">
        <f>PPMT('Assumptions (T&amp;D)'!$C$20,Model!AG$1,'Assumptions (T&amp;D)'!$C$23,Model!$V$2866)</f>
        <v>-0.03146260701</v>
      </c>
      <c r="AG2888" s="373">
        <f>PPMT('Assumptions (T&amp;D)'!$C$20,Model!AH$1,'Assumptions (T&amp;D)'!$C$23,Model!$V$2866)</f>
        <v>-0.03295708084</v>
      </c>
      <c r="AH2888" s="373">
        <f>PPMT('Assumptions (T&amp;D)'!$C$20,Model!AI$1,'Assumptions (T&amp;D)'!$C$23,Model!$V$2866)</f>
        <v>-0.03452254218</v>
      </c>
      <c r="AI2888" s="373">
        <f>PPMT('Assumptions (T&amp;D)'!$C$20,Model!AJ$1,'Assumptions (T&amp;D)'!$C$23,Model!$V$2866)</f>
        <v>-0.03616236293</v>
      </c>
      <c r="AJ2888" s="373">
        <f>PPMT('Assumptions (T&amp;D)'!$C$20,Model!AK$1,'Assumptions (T&amp;D)'!$C$23,Model!$V$2866)</f>
        <v>-0.03788007517</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-0.02017192008</v>
      </c>
      <c r="X2889" s="373">
        <f>PPMT('Assumptions (T&amp;D)'!$C$20,Model!X$1,'Assumptions (T&amp;D)'!$C$23,Model!$W$2866)</f>
        <v>-0.02113008628</v>
      </c>
      <c r="Y2889" s="373">
        <f>PPMT('Assumptions (T&amp;D)'!$C$20,Model!Y$1,'Assumptions (T&amp;D)'!$C$23,Model!$W$2866)</f>
        <v>-0.02213376538</v>
      </c>
      <c r="Z2889" s="373">
        <f>PPMT('Assumptions (T&amp;D)'!$C$20,Model!Z$1,'Assumptions (T&amp;D)'!$C$23,Model!$W$2866)</f>
        <v>-0.02318511924</v>
      </c>
      <c r="AA2889" s="373">
        <f>PPMT('Assumptions (T&amp;D)'!$C$20,Model!AA$1,'Assumptions (T&amp;D)'!$C$23,Model!$W$2866)</f>
        <v>-0.0242864124</v>
      </c>
      <c r="AB2889" s="373">
        <f>PPMT('Assumptions (T&amp;D)'!$C$20,Model!AB$1,'Assumptions (T&amp;D)'!$C$23,Model!$W$2866)</f>
        <v>-0.02544001699</v>
      </c>
      <c r="AC2889" s="373">
        <f>PPMT('Assumptions (T&amp;D)'!$C$20,Model!AC$1,'Assumptions (T&amp;D)'!$C$23,Model!$W$2866)</f>
        <v>-0.0266484178</v>
      </c>
      <c r="AD2889" s="373">
        <f>PPMT('Assumptions (T&amp;D)'!$C$20,Model!AD$1,'Assumptions (T&amp;D)'!$C$23,Model!$W$2866)</f>
        <v>-0.02791421764</v>
      </c>
      <c r="AE2889" s="373">
        <f>PPMT('Assumptions (T&amp;D)'!$C$20,Model!AE$1,'Assumptions (T&amp;D)'!$C$23,Model!$W$2866)</f>
        <v>-0.02924014298</v>
      </c>
      <c r="AF2889" s="373">
        <f>PPMT('Assumptions (T&amp;D)'!$C$20,Model!AF$1,'Assumptions (T&amp;D)'!$C$23,Model!$W$2866)</f>
        <v>-0.03062904977</v>
      </c>
      <c r="AG2889" s="373">
        <f>PPMT('Assumptions (T&amp;D)'!$C$20,Model!AG$1,'Assumptions (T&amp;D)'!$C$23,Model!$W$2866)</f>
        <v>-0.03208392964</v>
      </c>
      <c r="AH2889" s="373">
        <f>PPMT('Assumptions (T&amp;D)'!$C$20,Model!AH$1,'Assumptions (T&amp;D)'!$C$23,Model!$W$2866)</f>
        <v>-0.03360791629</v>
      </c>
      <c r="AI2889" s="373">
        <f>PPMT('Assumptions (T&amp;D)'!$C$20,Model!AI$1,'Assumptions (T&amp;D)'!$C$23,Model!$W$2866)</f>
        <v>-0.03520429232</v>
      </c>
      <c r="AJ2889" s="373">
        <f>PPMT('Assumptions (T&amp;D)'!$C$20,Model!AJ$1,'Assumptions (T&amp;D)'!$C$23,Model!$W$2866)</f>
        <v>-0.0368764962</v>
      </c>
      <c r="AK2889" s="373">
        <f>PPMT('Assumptions (T&amp;D)'!$C$20,Model!AK$1,'Assumptions (T&amp;D)'!$C$23,Model!$W$2866)</f>
        <v>-0.03862812977</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-0.02113767369</v>
      </c>
      <c r="Y2890" s="373">
        <f>PPMT('Assumptions (T&amp;D)'!$C$20,Model!X$1,'Assumptions (T&amp;D)'!$C$23,Model!$X$2866)</f>
        <v>-0.02214171319</v>
      </c>
      <c r="Z2890" s="373">
        <f>PPMT('Assumptions (T&amp;D)'!$C$20,Model!Y$1,'Assumptions (T&amp;D)'!$C$23,Model!$X$2866)</f>
        <v>-0.02319344457</v>
      </c>
      <c r="AA2890" s="373">
        <f>PPMT('Assumptions (T&amp;D)'!$C$20,Model!Z$1,'Assumptions (T&amp;D)'!$C$23,Model!$X$2866)</f>
        <v>-0.02429513318</v>
      </c>
      <c r="AB2890" s="373">
        <f>PPMT('Assumptions (T&amp;D)'!$C$20,Model!AA$1,'Assumptions (T&amp;D)'!$C$23,Model!$X$2866)</f>
        <v>-0.02544915201</v>
      </c>
      <c r="AC2890" s="373">
        <f>PPMT('Assumptions (T&amp;D)'!$C$20,Model!AB$1,'Assumptions (T&amp;D)'!$C$23,Model!$X$2866)</f>
        <v>-0.02665798673</v>
      </c>
      <c r="AD2890" s="373">
        <f>PPMT('Assumptions (T&amp;D)'!$C$20,Model!AC$1,'Assumptions (T&amp;D)'!$C$23,Model!$X$2866)</f>
        <v>-0.0279242411</v>
      </c>
      <c r="AE2890" s="373">
        <f>PPMT('Assumptions (T&amp;D)'!$C$20,Model!AD$1,'Assumptions (T&amp;D)'!$C$23,Model!$X$2866)</f>
        <v>-0.02925064255</v>
      </c>
      <c r="AF2890" s="373">
        <f>PPMT('Assumptions (T&amp;D)'!$C$20,Model!AE$1,'Assumptions (T&amp;D)'!$C$23,Model!$X$2866)</f>
        <v>-0.03064004808</v>
      </c>
      <c r="AG2890" s="373">
        <f>PPMT('Assumptions (T&amp;D)'!$C$20,Model!AF$1,'Assumptions (T&amp;D)'!$C$23,Model!$X$2866)</f>
        <v>-0.03209545036</v>
      </c>
      <c r="AH2890" s="373">
        <f>PPMT('Assumptions (T&amp;D)'!$C$20,Model!AG$1,'Assumptions (T&amp;D)'!$C$23,Model!$X$2866)</f>
        <v>-0.03361998425</v>
      </c>
      <c r="AI2890" s="373">
        <f>PPMT('Assumptions (T&amp;D)'!$C$20,Model!AH$1,'Assumptions (T&amp;D)'!$C$23,Model!$X$2866)</f>
        <v>-0.0352169335</v>
      </c>
      <c r="AJ2890" s="373">
        <f>PPMT('Assumptions (T&amp;D)'!$C$20,Model!AI$1,'Assumptions (T&amp;D)'!$C$23,Model!$X$2866)</f>
        <v>-0.03688973784</v>
      </c>
      <c r="AK2890" s="373">
        <f>PPMT('Assumptions (T&amp;D)'!$C$20,Model!AJ$1,'Assumptions (T&amp;D)'!$C$23,Model!$X$2866)</f>
        <v>-0.03864200039</v>
      </c>
      <c r="AL2890" s="373">
        <f>PPMT('Assumptions (T&amp;D)'!$C$20,Model!AK$1,'Assumptions (T&amp;D)'!$C$23,Model!$X$2866)</f>
        <v>-0.04047749541</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-0.0218444019</v>
      </c>
      <c r="Z2891" s="373">
        <f>PPMT('Assumptions (T&amp;D)'!$C$20,Model!X$1,'Assumptions (T&amp;D)'!$C$23,Model!$Y$2866)</f>
        <v>-0.02288201099</v>
      </c>
      <c r="AA2891" s="373">
        <f>PPMT('Assumptions (T&amp;D)'!$C$20,Model!Y$1,'Assumptions (T&amp;D)'!$C$23,Model!$Y$2866)</f>
        <v>-0.02396890651</v>
      </c>
      <c r="AB2891" s="373">
        <f>PPMT('Assumptions (T&amp;D)'!$C$20,Model!Z$1,'Assumptions (T&amp;D)'!$C$23,Model!$Y$2866)</f>
        <v>-0.02510742957</v>
      </c>
      <c r="AC2891" s="373">
        <f>PPMT('Assumptions (T&amp;D)'!$C$20,Model!AA$1,'Assumptions (T&amp;D)'!$C$23,Model!$Y$2866)</f>
        <v>-0.02630003248</v>
      </c>
      <c r="AD2891" s="373">
        <f>PPMT('Assumptions (T&amp;D)'!$C$20,Model!AB$1,'Assumptions (T&amp;D)'!$C$23,Model!$Y$2866)</f>
        <v>-0.02754928402</v>
      </c>
      <c r="AE2891" s="373">
        <f>PPMT('Assumptions (T&amp;D)'!$C$20,Model!AC$1,'Assumptions (T&amp;D)'!$C$23,Model!$Y$2866)</f>
        <v>-0.02885787501</v>
      </c>
      <c r="AF2891" s="373">
        <f>PPMT('Assumptions (T&amp;D)'!$C$20,Model!AD$1,'Assumptions (T&amp;D)'!$C$23,Model!$Y$2866)</f>
        <v>-0.03022862407</v>
      </c>
      <c r="AG2891" s="373">
        <f>PPMT('Assumptions (T&amp;D)'!$C$20,Model!AE$1,'Assumptions (T&amp;D)'!$C$23,Model!$Y$2866)</f>
        <v>-0.03166448372</v>
      </c>
      <c r="AH2891" s="373">
        <f>PPMT('Assumptions (T&amp;D)'!$C$20,Model!AF$1,'Assumptions (T&amp;D)'!$C$23,Model!$Y$2866)</f>
        <v>-0.03316854669</v>
      </c>
      <c r="AI2891" s="373">
        <f>PPMT('Assumptions (T&amp;D)'!$C$20,Model!AG$1,'Assumptions (T&amp;D)'!$C$23,Model!$Y$2866)</f>
        <v>-0.03474405266</v>
      </c>
      <c r="AJ2891" s="373">
        <f>PPMT('Assumptions (T&amp;D)'!$C$20,Model!AH$1,'Assumptions (T&amp;D)'!$C$23,Model!$Y$2866)</f>
        <v>-0.03639439516</v>
      </c>
      <c r="AK2891" s="373">
        <f>PPMT('Assumptions (T&amp;D)'!$C$20,Model!AI$1,'Assumptions (T&amp;D)'!$C$23,Model!$Y$2866)</f>
        <v>-0.03812312893</v>
      </c>
      <c r="AL2891" s="373">
        <f>PPMT('Assumptions (T&amp;D)'!$C$20,Model!AJ$1,'Assumptions (T&amp;D)'!$C$23,Model!$Y$2866)</f>
        <v>-0.03993397756</v>
      </c>
      <c r="AM2891" s="373">
        <f>PPMT('Assumptions (T&amp;D)'!$C$20,Model!AK$1,'Assumptions (T&amp;D)'!$C$23,Model!$Y$2866)</f>
        <v>-0.04183084149</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-0.02257079969</v>
      </c>
      <c r="AA2892" s="373">
        <f>PPMT('Assumptions (T&amp;D)'!$C$20,Model!X$1,'Assumptions (T&amp;D)'!$C$23,Model!$Z$2866)</f>
        <v>-0.02364291267</v>
      </c>
      <c r="AB2892" s="373">
        <f>PPMT('Assumptions (T&amp;D)'!$C$20,Model!Y$1,'Assumptions (T&amp;D)'!$C$23,Model!$Z$2866)</f>
        <v>-0.02476595102</v>
      </c>
      <c r="AC2892" s="373">
        <f>PPMT('Assumptions (T&amp;D)'!$C$20,Model!Z$1,'Assumptions (T&amp;D)'!$C$23,Model!$Z$2866)</f>
        <v>-0.0259423337</v>
      </c>
      <c r="AD2892" s="373">
        <f>PPMT('Assumptions (T&amp;D)'!$C$20,Model!AA$1,'Assumptions (T&amp;D)'!$C$23,Model!$Z$2866)</f>
        <v>-0.02717459455</v>
      </c>
      <c r="AE2892" s="373">
        <f>PPMT('Assumptions (T&amp;D)'!$C$20,Model!AB$1,'Assumptions (T&amp;D)'!$C$23,Model!$Z$2866)</f>
        <v>-0.02846538779</v>
      </c>
      <c r="AF2892" s="373">
        <f>PPMT('Assumptions (T&amp;D)'!$C$20,Model!AC$1,'Assumptions (T&amp;D)'!$C$23,Model!$Z$2866)</f>
        <v>-0.02981749371</v>
      </c>
      <c r="AG2892" s="373">
        <f>PPMT('Assumptions (T&amp;D)'!$C$20,Model!AD$1,'Assumptions (T&amp;D)'!$C$23,Model!$Z$2866)</f>
        <v>-0.03123382466</v>
      </c>
      <c r="AH2892" s="373">
        <f>PPMT('Assumptions (T&amp;D)'!$C$20,Model!AE$1,'Assumptions (T&amp;D)'!$C$23,Model!$Z$2866)</f>
        <v>-0.03271743133</v>
      </c>
      <c r="AI2892" s="373">
        <f>PPMT('Assumptions (T&amp;D)'!$C$20,Model!AF$1,'Assumptions (T&amp;D)'!$C$23,Model!$Z$2866)</f>
        <v>-0.03427150932</v>
      </c>
      <c r="AJ2892" s="373">
        <f>PPMT('Assumptions (T&amp;D)'!$C$20,Model!AG$1,'Assumptions (T&amp;D)'!$C$23,Model!$Z$2866)</f>
        <v>-0.03589940601</v>
      </c>
      <c r="AK2892" s="373">
        <f>PPMT('Assumptions (T&amp;D)'!$C$20,Model!AH$1,'Assumptions (T&amp;D)'!$C$23,Model!$Z$2866)</f>
        <v>-0.0376046278</v>
      </c>
      <c r="AL2892" s="373">
        <f>PPMT('Assumptions (T&amp;D)'!$C$20,Model!AI$1,'Assumptions (T&amp;D)'!$C$23,Model!$Z$2866)</f>
        <v>-0.03939084762</v>
      </c>
      <c r="AM2892" s="373">
        <f>PPMT('Assumptions (T&amp;D)'!$C$20,Model!AJ$1,'Assumptions (T&amp;D)'!$C$23,Model!$Z$2866)</f>
        <v>-0.04126191288</v>
      </c>
      <c r="AN2892" s="373">
        <f>PPMT('Assumptions (T&amp;D)'!$C$20,Model!AK$1,'Assumptions (T&amp;D)'!$C$23,Model!$Z$2866)</f>
        <v>-0.04322185374</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-0.02331736831</v>
      </c>
      <c r="AB2893" s="373">
        <f>PPMT('Assumptions (T&amp;D)'!$C$20,Model!X$1,'Assumptions (T&amp;D)'!$C$23,Model!$AA$2866)</f>
        <v>-0.0244249433</v>
      </c>
      <c r="AC2893" s="373">
        <f>PPMT('Assumptions (T&amp;D)'!$C$20,Model!Y$1,'Assumptions (T&amp;D)'!$C$23,Model!$AA$2866)</f>
        <v>-0.02558512811</v>
      </c>
      <c r="AD2893" s="373">
        <f>PPMT('Assumptions (T&amp;D)'!$C$20,Model!Z$1,'Assumptions (T&amp;D)'!$C$23,Model!$AA$2866)</f>
        <v>-0.02680042169</v>
      </c>
      <c r="AE2893" s="373">
        <f>PPMT('Assumptions (T&amp;D)'!$C$20,Model!AA$1,'Assumptions (T&amp;D)'!$C$23,Model!$AA$2866)</f>
        <v>-0.02807344172</v>
      </c>
      <c r="AF2893" s="373">
        <f>PPMT('Assumptions (T&amp;D)'!$C$20,Model!AB$1,'Assumptions (T&amp;D)'!$C$23,Model!$AA$2866)</f>
        <v>-0.0294069302</v>
      </c>
      <c r="AG2893" s="373">
        <f>PPMT('Assumptions (T&amp;D)'!$C$20,Model!AC$1,'Assumptions (T&amp;D)'!$C$23,Model!$AA$2866)</f>
        <v>-0.03080375939</v>
      </c>
      <c r="AH2893" s="373">
        <f>PPMT('Assumptions (T&amp;D)'!$C$20,Model!AD$1,'Assumptions (T&amp;D)'!$C$23,Model!$AA$2866)</f>
        <v>-0.03226693796</v>
      </c>
      <c r="AI2893" s="373">
        <f>PPMT('Assumptions (T&amp;D)'!$C$20,Model!AE$1,'Assumptions (T&amp;D)'!$C$23,Model!$AA$2866)</f>
        <v>-0.03379961751</v>
      </c>
      <c r="AJ2893" s="373">
        <f>PPMT('Assumptions (T&amp;D)'!$C$20,Model!AF$1,'Assumptions (T&amp;D)'!$C$23,Model!$AA$2866)</f>
        <v>-0.03540509934</v>
      </c>
      <c r="AK2893" s="373">
        <f>PPMT('Assumptions (T&amp;D)'!$C$20,Model!AG$1,'Assumptions (T&amp;D)'!$C$23,Model!$AA$2866)</f>
        <v>-0.03708684156</v>
      </c>
      <c r="AL2893" s="373">
        <f>PPMT('Assumptions (T&amp;D)'!$C$20,Model!AH$1,'Assumptions (T&amp;D)'!$C$23,Model!$AA$2866)</f>
        <v>-0.03884846654</v>
      </c>
      <c r="AM2893" s="373">
        <f>PPMT('Assumptions (T&amp;D)'!$C$20,Model!AI$1,'Assumptions (T&amp;D)'!$C$23,Model!$AA$2866)</f>
        <v>-0.0406937687</v>
      </c>
      <c r="AN2893" s="373">
        <f>PPMT('Assumptions (T&amp;D)'!$C$20,Model!AJ$1,'Assumptions (T&amp;D)'!$C$23,Model!$AA$2866)</f>
        <v>-0.04262672271</v>
      </c>
      <c r="AO2893" s="373">
        <f>PPMT('Assumptions (T&amp;D)'!$C$20,Model!AK$1,'Assumptions (T&amp;D)'!$C$23,Model!$AA$2866)</f>
        <v>-0.04465149204</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-0.02408462114</v>
      </c>
      <c r="AC2894" s="373">
        <f>PPMT('Assumptions (T&amp;D)'!$C$20,Model!X$1,'Assumptions (T&amp;D)'!$C$23,Model!$AB$2866)</f>
        <v>-0.02522864065</v>
      </c>
      <c r="AD2894" s="373">
        <f>PPMT('Assumptions (T&amp;D)'!$C$20,Model!Y$1,'Assumptions (T&amp;D)'!$C$23,Model!$AB$2866)</f>
        <v>-0.02642700108</v>
      </c>
      <c r="AE2894" s="373">
        <f>PPMT('Assumptions (T&amp;D)'!$C$20,Model!Z$1,'Assumptions (T&amp;D)'!$C$23,Model!$AB$2866)</f>
        <v>-0.02768228363</v>
      </c>
      <c r="AF2894" s="373">
        <f>PPMT('Assumptions (T&amp;D)'!$C$20,Model!AA$1,'Assumptions (T&amp;D)'!$C$23,Model!$AB$2866)</f>
        <v>-0.0289971921</v>
      </c>
      <c r="AG2894" s="373">
        <f>PPMT('Assumptions (T&amp;D)'!$C$20,Model!AB$1,'Assumptions (T&amp;D)'!$C$23,Model!$AB$2866)</f>
        <v>-0.03037455872</v>
      </c>
      <c r="AH2894" s="373">
        <f>PPMT('Assumptions (T&amp;D)'!$C$20,Model!AC$1,'Assumptions (T&amp;D)'!$C$23,Model!$AB$2866)</f>
        <v>-0.03181735026</v>
      </c>
      <c r="AI2894" s="373">
        <f>PPMT('Assumptions (T&amp;D)'!$C$20,Model!AD$1,'Assumptions (T&amp;D)'!$C$23,Model!$AB$2866)</f>
        <v>-0.0333286744</v>
      </c>
      <c r="AJ2894" s="373">
        <f>PPMT('Assumptions (T&amp;D)'!$C$20,Model!AE$1,'Assumptions (T&amp;D)'!$C$23,Model!$AB$2866)</f>
        <v>-0.03491178643</v>
      </c>
      <c r="AK2894" s="373">
        <f>PPMT('Assumptions (T&amp;D)'!$C$20,Model!AF$1,'Assumptions (T&amp;D)'!$C$23,Model!$AB$2866)</f>
        <v>-0.03657009629</v>
      </c>
      <c r="AL2894" s="373">
        <f>PPMT('Assumptions (T&amp;D)'!$C$20,Model!AG$1,'Assumptions (T&amp;D)'!$C$23,Model!$AB$2866)</f>
        <v>-0.03830717586</v>
      </c>
      <c r="AM2894" s="373">
        <f>PPMT('Assumptions (T&amp;D)'!$C$20,Model!AH$1,'Assumptions (T&amp;D)'!$C$23,Model!$AB$2866)</f>
        <v>-0.04012676672</v>
      </c>
      <c r="AN2894" s="373">
        <f>PPMT('Assumptions (T&amp;D)'!$C$20,Model!AI$1,'Assumptions (T&amp;D)'!$C$23,Model!$AB$2866)</f>
        <v>-0.04203278814</v>
      </c>
      <c r="AO2894" s="373">
        <f>PPMT('Assumptions (T&amp;D)'!$C$20,Model!AJ$1,'Assumptions (T&amp;D)'!$C$23,Model!$AB$2866)</f>
        <v>-0.04402934557</v>
      </c>
      <c r="AP2894" s="373">
        <f>PPMT('Assumptions (T&amp;D)'!$C$20,Model!AK$1,'Assumptions (T&amp;D)'!$C$23,Model!$AB$2866)</f>
        <v>-0.04612073949</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-0.02487308399</v>
      </c>
      <c r="AD2895" s="373">
        <f>PPMT('Assumptions (T&amp;D)'!$C$20,Model!X$1,'Assumptions (T&amp;D)'!$C$23,Model!$AC$2866)</f>
        <v>-0.02605455548</v>
      </c>
      <c r="AE2895" s="373">
        <f>PPMT('Assumptions (T&amp;D)'!$C$20,Model!Y$1,'Assumptions (T&amp;D)'!$C$23,Model!$AC$2866)</f>
        <v>-0.02729214686</v>
      </c>
      <c r="AF2895" s="373">
        <f>PPMT('Assumptions (T&amp;D)'!$C$20,Model!Z$1,'Assumptions (T&amp;D)'!$C$23,Model!$AC$2866)</f>
        <v>-0.02858852384</v>
      </c>
      <c r="AG2895" s="373">
        <f>PPMT('Assumptions (T&amp;D)'!$C$20,Model!AA$1,'Assumptions (T&amp;D)'!$C$23,Model!$AC$2866)</f>
        <v>-0.02994647872</v>
      </c>
      <c r="AH2895" s="373">
        <f>PPMT('Assumptions (T&amp;D)'!$C$20,Model!AB$1,'Assumptions (T&amp;D)'!$C$23,Model!$AC$2866)</f>
        <v>-0.03136893646</v>
      </c>
      <c r="AI2895" s="373">
        <f>PPMT('Assumptions (T&amp;D)'!$C$20,Model!AC$1,'Assumptions (T&amp;D)'!$C$23,Model!$AC$2866)</f>
        <v>-0.03285896094</v>
      </c>
      <c r="AJ2895" s="373">
        <f>PPMT('Assumptions (T&amp;D)'!$C$20,Model!AD$1,'Assumptions (T&amp;D)'!$C$23,Model!$AC$2866)</f>
        <v>-0.03441976159</v>
      </c>
      <c r="AK2895" s="373">
        <f>PPMT('Assumptions (T&amp;D)'!$C$20,Model!AE$1,'Assumptions (T&amp;D)'!$C$23,Model!$AC$2866)</f>
        <v>-0.03605470026</v>
      </c>
      <c r="AL2895" s="373">
        <f>PPMT('Assumptions (T&amp;D)'!$C$20,Model!AF$1,'Assumptions (T&amp;D)'!$C$23,Model!$AC$2866)</f>
        <v>-0.03776729852</v>
      </c>
      <c r="AM2895" s="373">
        <f>PPMT('Assumptions (T&amp;D)'!$C$20,Model!AG$1,'Assumptions (T&amp;D)'!$C$23,Model!$AC$2866)</f>
        <v>-0.0395612452</v>
      </c>
      <c r="AN2895" s="373">
        <f>PPMT('Assumptions (T&amp;D)'!$C$20,Model!AH$1,'Assumptions (T&amp;D)'!$C$23,Model!$AC$2866)</f>
        <v>-0.04144040435</v>
      </c>
      <c r="AO2895" s="373">
        <f>PPMT('Assumptions (T&amp;D)'!$C$20,Model!AI$1,'Assumptions (T&amp;D)'!$C$23,Model!$AC$2866)</f>
        <v>-0.04340882356</v>
      </c>
      <c r="AP2895" s="373">
        <f>PPMT('Assumptions (T&amp;D)'!$C$20,Model!AJ$1,'Assumptions (T&amp;D)'!$C$23,Model!$AC$2866)</f>
        <v>-0.04547074268</v>
      </c>
      <c r="AQ2895" s="373">
        <f>PPMT('Assumptions (T&amp;D)'!$C$20,Model!AK$1,'Assumptions (T&amp;D)'!$C$23,Model!$AC$2866)</f>
        <v>-0.04763060295</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-0.02568329534</v>
      </c>
      <c r="AE2896" s="373">
        <f>PPMT('Assumptions (T&amp;D)'!$C$20,Model!X$1,'Assumptions (T&amp;D)'!$C$23,Model!$AD$2866)</f>
        <v>-0.02690325187</v>
      </c>
      <c r="AF2896" s="373">
        <f>PPMT('Assumptions (T&amp;D)'!$C$20,Model!Y$1,'Assumptions (T&amp;D)'!$C$23,Model!$AD$2866)</f>
        <v>-0.02818115633</v>
      </c>
      <c r="AG2896" s="373">
        <f>PPMT('Assumptions (T&amp;D)'!$C$20,Model!Z$1,'Assumptions (T&amp;D)'!$C$23,Model!$AD$2866)</f>
        <v>-0.02951976126</v>
      </c>
      <c r="AH2896" s="373">
        <f>PPMT('Assumptions (T&amp;D)'!$C$20,Model!AA$1,'Assumptions (T&amp;D)'!$C$23,Model!$AD$2866)</f>
        <v>-0.03092194992</v>
      </c>
      <c r="AI2896" s="373">
        <f>PPMT('Assumptions (T&amp;D)'!$C$20,Model!AB$1,'Assumptions (T&amp;D)'!$C$23,Model!$AD$2866)</f>
        <v>-0.03239074254</v>
      </c>
      <c r="AJ2896" s="373">
        <f>PPMT('Assumptions (T&amp;D)'!$C$20,Model!AC$1,'Assumptions (T&amp;D)'!$C$23,Model!$AD$2866)</f>
        <v>-0.03392930281</v>
      </c>
      <c r="AK2896" s="373">
        <f>PPMT('Assumptions (T&amp;D)'!$C$20,Model!AD$1,'Assumptions (T&amp;D)'!$C$23,Model!$AD$2866)</f>
        <v>-0.03554094469</v>
      </c>
      <c r="AL2896" s="373">
        <f>PPMT('Assumptions (T&amp;D)'!$C$20,Model!AE$1,'Assumptions (T&amp;D)'!$C$23,Model!$AD$2866)</f>
        <v>-0.03722913956</v>
      </c>
      <c r="AM2896" s="373">
        <f>PPMT('Assumptions (T&amp;D)'!$C$20,Model!AF$1,'Assumptions (T&amp;D)'!$C$23,Model!$AD$2866)</f>
        <v>-0.03899752369</v>
      </c>
      <c r="AN2896" s="373">
        <f>PPMT('Assumptions (T&amp;D)'!$C$20,Model!AG$1,'Assumptions (T&amp;D)'!$C$23,Model!$AD$2866)</f>
        <v>-0.04084990607</v>
      </c>
      <c r="AO2896" s="373">
        <f>PPMT('Assumptions (T&amp;D)'!$C$20,Model!AH$1,'Assumptions (T&amp;D)'!$C$23,Model!$AD$2866)</f>
        <v>-0.04279027661</v>
      </c>
      <c r="AP2896" s="373">
        <f>PPMT('Assumptions (T&amp;D)'!$C$20,Model!AI$1,'Assumptions (T&amp;D)'!$C$23,Model!$AD$2866)</f>
        <v>-0.04482281475</v>
      </c>
      <c r="AQ2896" s="373">
        <f>PPMT('Assumptions (T&amp;D)'!$C$20,Model!AJ$1,'Assumptions (T&amp;D)'!$C$23,Model!$AD$2866)</f>
        <v>-0.04695189845</v>
      </c>
      <c r="AR2896" s="373">
        <f>PPMT('Assumptions (T&amp;D)'!$C$20,Model!AK$1,'Assumptions (T&amp;D)'!$C$23,Model!$AD$2866)</f>
        <v>-0.04918211362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-0.02651580669</v>
      </c>
      <c r="AF2897" s="373">
        <f>PPMT('Assumptions (T&amp;D)'!$C$20,Model!X$1,'Assumptions (T&amp;D)'!$C$23,Model!$AE$2866)</f>
        <v>-0.0277753075</v>
      </c>
      <c r="AG2897" s="373">
        <f>PPMT('Assumptions (T&amp;D)'!$C$20,Model!Y$1,'Assumptions (T&amp;D)'!$C$23,Model!$AE$2866)</f>
        <v>-0.02909463461</v>
      </c>
      <c r="AH2897" s="373">
        <f>PPMT('Assumptions (T&amp;D)'!$C$20,Model!Z$1,'Assumptions (T&amp;D)'!$C$23,Model!$AE$2866)</f>
        <v>-0.03047662975</v>
      </c>
      <c r="AI2897" s="373">
        <f>PPMT('Assumptions (T&amp;D)'!$C$20,Model!AA$1,'Assumptions (T&amp;D)'!$C$23,Model!$AE$2866)</f>
        <v>-0.03192426967</v>
      </c>
      <c r="AJ2897" s="373">
        <f>PPMT('Assumptions (T&amp;D)'!$C$20,Model!AB$1,'Assumptions (T&amp;D)'!$C$23,Model!$AE$2866)</f>
        <v>-0.03344067248</v>
      </c>
      <c r="AK2897" s="373">
        <f>PPMT('Assumptions (T&amp;D)'!$C$20,Model!AC$1,'Assumptions (T&amp;D)'!$C$23,Model!$AE$2866)</f>
        <v>-0.03502910442</v>
      </c>
      <c r="AL2897" s="373">
        <f>PPMT('Assumptions (T&amp;D)'!$C$20,Model!AD$1,'Assumptions (T&amp;D)'!$C$23,Model!$AE$2866)</f>
        <v>-0.03669298688</v>
      </c>
      <c r="AM2897" s="373">
        <f>PPMT('Assumptions (T&amp;D)'!$C$20,Model!AE$1,'Assumptions (T&amp;D)'!$C$23,Model!$AE$2866)</f>
        <v>-0.03843590376</v>
      </c>
      <c r="AN2897" s="373">
        <f>PPMT('Assumptions (T&amp;D)'!$C$20,Model!AF$1,'Assumptions (T&amp;D)'!$C$23,Model!$AE$2866)</f>
        <v>-0.04026160918</v>
      </c>
      <c r="AO2897" s="373">
        <f>PPMT('Assumptions (T&amp;D)'!$C$20,Model!AG$1,'Assumptions (T&amp;D)'!$C$23,Model!$AE$2866)</f>
        <v>-0.04217403562</v>
      </c>
      <c r="AP2897" s="373">
        <f>PPMT('Assumptions (T&amp;D)'!$C$20,Model!AH$1,'Assumptions (T&amp;D)'!$C$23,Model!$AE$2866)</f>
        <v>-0.04417730231</v>
      </c>
      <c r="AQ2897" s="373">
        <f>PPMT('Assumptions (T&amp;D)'!$C$20,Model!AI$1,'Assumptions (T&amp;D)'!$C$23,Model!$AE$2866)</f>
        <v>-0.04627572417</v>
      </c>
      <c r="AR2897" s="373">
        <f>PPMT('Assumptions (T&amp;D)'!$C$20,Model!AJ$1,'Assumptions (T&amp;D)'!$C$23,Model!$AE$2866)</f>
        <v>-0.04847382107</v>
      </c>
      <c r="AS2897" s="373">
        <f>PPMT('Assumptions (T&amp;D)'!$C$20,Model!AK$1,'Assumptions (T&amp;D)'!$C$23,Model!$AE$2866)</f>
        <v>-0.05077632757</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-0.02737118282</v>
      </c>
      <c r="AG2898" s="373">
        <f>PPMT('Assumptions (T&amp;D)'!$C$20,Model!X$1,'Assumptions (T&amp;D)'!$C$23,Model!$AF$2866)</f>
        <v>-0.02867131401</v>
      </c>
      <c r="AH2898" s="373">
        <f>PPMT('Assumptions (T&amp;D)'!$C$20,Model!Y$1,'Assumptions (T&amp;D)'!$C$23,Model!$AF$2866)</f>
        <v>-0.03003320142</v>
      </c>
      <c r="AI2898" s="373">
        <f>PPMT('Assumptions (T&amp;D)'!$C$20,Model!Z$1,'Assumptions (T&amp;D)'!$C$23,Model!$AF$2866)</f>
        <v>-0.03145977849</v>
      </c>
      <c r="AJ2898" s="373">
        <f>PPMT('Assumptions (T&amp;D)'!$C$20,Model!AA$1,'Assumptions (T&amp;D)'!$C$23,Model!$AF$2866)</f>
        <v>-0.03295411797</v>
      </c>
      <c r="AK2898" s="373">
        <f>PPMT('Assumptions (T&amp;D)'!$C$20,Model!AB$1,'Assumptions (T&amp;D)'!$C$23,Model!$AF$2866)</f>
        <v>-0.03451943857</v>
      </c>
      <c r="AL2898" s="373">
        <f>PPMT('Assumptions (T&amp;D)'!$C$20,Model!AC$1,'Assumptions (T&amp;D)'!$C$23,Model!$AF$2866)</f>
        <v>-0.0361591119</v>
      </c>
      <c r="AM2898" s="373">
        <f>PPMT('Assumptions (T&amp;D)'!$C$20,Model!AD$1,'Assumptions (T&amp;D)'!$C$23,Model!$AF$2866)</f>
        <v>-0.03787666972</v>
      </c>
      <c r="AN2898" s="373">
        <f>PPMT('Assumptions (T&amp;D)'!$C$20,Model!AE$1,'Assumptions (T&amp;D)'!$C$23,Model!$AF$2866)</f>
        <v>-0.03967581153</v>
      </c>
      <c r="AO2898" s="373">
        <f>PPMT('Assumptions (T&amp;D)'!$C$20,Model!AF$1,'Assumptions (T&amp;D)'!$C$23,Model!$AF$2866)</f>
        <v>-0.04156041258</v>
      </c>
      <c r="AP2898" s="373">
        <f>PPMT('Assumptions (T&amp;D)'!$C$20,Model!AG$1,'Assumptions (T&amp;D)'!$C$23,Model!$AF$2866)</f>
        <v>-0.04353453217</v>
      </c>
      <c r="AQ2898" s="373">
        <f>PPMT('Assumptions (T&amp;D)'!$C$20,Model!AH$1,'Assumptions (T&amp;D)'!$C$23,Model!$AF$2866)</f>
        <v>-0.04560242245</v>
      </c>
      <c r="AR2898" s="373">
        <f>PPMT('Assumptions (T&amp;D)'!$C$20,Model!AI$1,'Assumptions (T&amp;D)'!$C$23,Model!$AF$2866)</f>
        <v>-0.04776853752</v>
      </c>
      <c r="AS2898" s="373">
        <f>PPMT('Assumptions (T&amp;D)'!$C$20,Model!AJ$1,'Assumptions (T&amp;D)'!$C$23,Model!$AF$2866)</f>
        <v>-0.05003754305</v>
      </c>
      <c r="AT2898" s="373">
        <f>PPMT('Assumptions (T&amp;D)'!$C$20,Model!AK$1,'Assumptions (T&amp;D)'!$C$23,Model!$AF$2866)</f>
        <v>-0.05241432635</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-0.02825000215</v>
      </c>
      <c r="AH2899" s="373">
        <f>PPMT('Assumptions (T&amp;D)'!$C$20,Model!X$1,'Assumptions (T&amp;D)'!$C$23,Model!$AG$2866)</f>
        <v>-0.02959187725</v>
      </c>
      <c r="AI2899" s="373">
        <f>PPMT('Assumptions (T&amp;D)'!$C$20,Model!Y$1,'Assumptions (T&amp;D)'!$C$23,Model!$AG$2866)</f>
        <v>-0.03099749142</v>
      </c>
      <c r="AJ2899" s="373">
        <f>PPMT('Assumptions (T&amp;D)'!$C$20,Model!Z$1,'Assumptions (T&amp;D)'!$C$23,Model!$AG$2866)</f>
        <v>-0.03246987226</v>
      </c>
      <c r="AK2899" s="373">
        <f>PPMT('Assumptions (T&amp;D)'!$C$20,Model!AA$1,'Assumptions (T&amp;D)'!$C$23,Model!$AG$2866)</f>
        <v>-0.03401219119</v>
      </c>
      <c r="AL2899" s="373">
        <f>PPMT('Assumptions (T&amp;D)'!$C$20,Model!AB$1,'Assumptions (T&amp;D)'!$C$23,Model!$AG$2866)</f>
        <v>-0.03562777027</v>
      </c>
      <c r="AM2899" s="373">
        <f>PPMT('Assumptions (T&amp;D)'!$C$20,Model!AC$1,'Assumptions (T&amp;D)'!$C$23,Model!$AG$2866)</f>
        <v>-0.03732008936</v>
      </c>
      <c r="AN2899" s="373">
        <f>PPMT('Assumptions (T&amp;D)'!$C$20,Model!AD$1,'Assumptions (T&amp;D)'!$C$23,Model!$AG$2866)</f>
        <v>-0.03909279361</v>
      </c>
      <c r="AO2899" s="373">
        <f>PPMT('Assumptions (T&amp;D)'!$C$20,Model!AE$1,'Assumptions (T&amp;D)'!$C$23,Model!$AG$2866)</f>
        <v>-0.0409497013</v>
      </c>
      <c r="AP2899" s="373">
        <f>PPMT('Assumptions (T&amp;D)'!$C$20,Model!AF$1,'Assumptions (T&amp;D)'!$C$23,Model!$AG$2866)</f>
        <v>-0.04289481211</v>
      </c>
      <c r="AQ2899" s="373">
        <f>PPMT('Assumptions (T&amp;D)'!$C$20,Model!AG$1,'Assumptions (T&amp;D)'!$C$23,Model!$AG$2866)</f>
        <v>-0.04493231569</v>
      </c>
      <c r="AR2899" s="373">
        <f>PPMT('Assumptions (T&amp;D)'!$C$20,Model!AH$1,'Assumptions (T&amp;D)'!$C$23,Model!$AG$2866)</f>
        <v>-0.04706660068</v>
      </c>
      <c r="AS2899" s="373">
        <f>PPMT('Assumptions (T&amp;D)'!$C$20,Model!AI$1,'Assumptions (T&amp;D)'!$C$23,Model!$AG$2866)</f>
        <v>-0.04930226422</v>
      </c>
      <c r="AT2899" s="373">
        <f>PPMT('Assumptions (T&amp;D)'!$C$20,Model!AJ$1,'Assumptions (T&amp;D)'!$C$23,Model!$AG$2866)</f>
        <v>-0.05164412177</v>
      </c>
      <c r="AU2899" s="373">
        <f>PPMT('Assumptions (T&amp;D)'!$C$20,Model!AK$1,'Assumptions (T&amp;D)'!$C$23,Model!$AG$2866)</f>
        <v>-0.05409721755</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-0.02915285699</v>
      </c>
      <c r="AI2900" s="373">
        <f>PPMT('Assumptions (T&amp;D)'!$C$20,Model!X$1,'Assumptions (T&amp;D)'!$C$23,Model!$AH$2866)</f>
        <v>-0.03053761769</v>
      </c>
      <c r="AJ2900" s="373">
        <f>PPMT('Assumptions (T&amp;D)'!$C$20,Model!Y$1,'Assumptions (T&amp;D)'!$C$23,Model!$AH$2866)</f>
        <v>-0.03198815454</v>
      </c>
      <c r="AK2900" s="373">
        <f>PPMT('Assumptions (T&amp;D)'!$C$20,Model!Z$1,'Assumptions (T&amp;D)'!$C$23,Model!$AH$2866)</f>
        <v>-0.03350759188</v>
      </c>
      <c r="AL2900" s="373">
        <f>PPMT('Assumptions (T&amp;D)'!$C$20,Model!AA$1,'Assumptions (T&amp;D)'!$C$23,Model!$AH$2866)</f>
        <v>-0.03509920249</v>
      </c>
      <c r="AM2900" s="373">
        <f>PPMT('Assumptions (T&amp;D)'!$C$20,Model!AB$1,'Assumptions (T&amp;D)'!$C$23,Model!$AH$2866)</f>
        <v>-0.03676641461</v>
      </c>
      <c r="AN2900" s="373">
        <f>PPMT('Assumptions (T&amp;D)'!$C$20,Model!AC$1,'Assumptions (T&amp;D)'!$C$23,Model!$AH$2866)</f>
        <v>-0.0385128193</v>
      </c>
      <c r="AO2900" s="373">
        <f>PPMT('Assumptions (T&amp;D)'!$C$20,Model!AD$1,'Assumptions (T&amp;D)'!$C$23,Model!$AH$2866)</f>
        <v>-0.04034217822</v>
      </c>
      <c r="AP2900" s="373">
        <f>PPMT('Assumptions (T&amp;D)'!$C$20,Model!AE$1,'Assumptions (T&amp;D)'!$C$23,Model!$AH$2866)</f>
        <v>-0.04225843168</v>
      </c>
      <c r="AQ2900" s="373">
        <f>PPMT('Assumptions (T&amp;D)'!$C$20,Model!AF$1,'Assumptions (T&amp;D)'!$C$23,Model!$AH$2866)</f>
        <v>-0.04426570719</v>
      </c>
      <c r="AR2900" s="373">
        <f>PPMT('Assumptions (T&amp;D)'!$C$20,Model!AG$1,'Assumptions (T&amp;D)'!$C$23,Model!$AH$2866)</f>
        <v>-0.04636832828</v>
      </c>
      <c r="AS2900" s="373">
        <f>PPMT('Assumptions (T&amp;D)'!$C$20,Model!AH$1,'Assumptions (T&amp;D)'!$C$23,Model!$AH$2866)</f>
        <v>-0.04857082387</v>
      </c>
      <c r="AT2900" s="373">
        <f>PPMT('Assumptions (T&amp;D)'!$C$20,Model!AI$1,'Assumptions (T&amp;D)'!$C$23,Model!$AH$2866)</f>
        <v>-0.05087793801</v>
      </c>
      <c r="AU2900" s="373">
        <f>PPMT('Assumptions (T&amp;D)'!$C$20,Model!AJ$1,'Assumptions (T&amp;D)'!$C$23,Model!$AH$2866)</f>
        <v>-0.05329464006</v>
      </c>
      <c r="AV2900" s="373">
        <f>PPMT('Assumptions (T&amp;D)'!$C$20,Model!AK$1,'Assumptions (T&amp;D)'!$C$23,Model!$AH$2866)</f>
        <v>-0.05582613547</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-0.03008035393</v>
      </c>
      <c r="AJ2901" s="373">
        <f>PPMT('Assumptions (T&amp;D)'!$C$20,Model!X$1,'Assumptions (T&amp;D)'!$C$23,Model!$AI$2866)</f>
        <v>-0.03150917074</v>
      </c>
      <c r="AK2901" s="373">
        <f>PPMT('Assumptions (T&amp;D)'!$C$20,Model!Y$1,'Assumptions (T&amp;D)'!$C$23,Model!$AI$2866)</f>
        <v>-0.03300585635</v>
      </c>
      <c r="AL2901" s="373">
        <f>PPMT('Assumptions (T&amp;D)'!$C$20,Model!Z$1,'Assumptions (T&amp;D)'!$C$23,Model!$AI$2866)</f>
        <v>-0.03457363453</v>
      </c>
      <c r="AM2901" s="373">
        <f>PPMT('Assumptions (T&amp;D)'!$C$20,Model!AA$1,'Assumptions (T&amp;D)'!$C$23,Model!$AI$2866)</f>
        <v>-0.03621588217</v>
      </c>
      <c r="AN2901" s="373">
        <f>PPMT('Assumptions (T&amp;D)'!$C$20,Model!AB$1,'Assumptions (T&amp;D)'!$C$23,Model!$AI$2866)</f>
        <v>-0.03793613657</v>
      </c>
      <c r="AO2901" s="373">
        <f>PPMT('Assumptions (T&amp;D)'!$C$20,Model!AC$1,'Assumptions (T&amp;D)'!$C$23,Model!$AI$2866)</f>
        <v>-0.03973810306</v>
      </c>
      <c r="AP2901" s="373">
        <f>PPMT('Assumptions (T&amp;D)'!$C$20,Model!AD$1,'Assumptions (T&amp;D)'!$C$23,Model!$AI$2866)</f>
        <v>-0.04162566295</v>
      </c>
      <c r="AQ2901" s="373">
        <f>PPMT('Assumptions (T&amp;D)'!$C$20,Model!AE$1,'Assumptions (T&amp;D)'!$C$23,Model!$AI$2866)</f>
        <v>-0.04360288194</v>
      </c>
      <c r="AR2901" s="373">
        <f>PPMT('Assumptions (T&amp;D)'!$C$20,Model!AF$1,'Assumptions (T&amp;D)'!$C$23,Model!$AI$2866)</f>
        <v>-0.04567401884</v>
      </c>
      <c r="AS2901" s="373">
        <f>PPMT('Assumptions (T&amp;D)'!$C$20,Model!AG$1,'Assumptions (T&amp;D)'!$C$23,Model!$AI$2866)</f>
        <v>-0.04784353473</v>
      </c>
      <c r="AT2901" s="373">
        <f>PPMT('Assumptions (T&amp;D)'!$C$20,Model!AH$1,'Assumptions (T&amp;D)'!$C$23,Model!$AI$2866)</f>
        <v>-0.05011610263</v>
      </c>
      <c r="AU2901" s="373">
        <f>PPMT('Assumptions (T&amp;D)'!$C$20,Model!AI$1,'Assumptions (T&amp;D)'!$C$23,Model!$AI$2866)</f>
        <v>-0.05249661751</v>
      </c>
      <c r="AV2901" s="373">
        <f>PPMT('Assumptions (T&amp;D)'!$C$20,Model!AJ$1,'Assumptions (T&amp;D)'!$C$23,Model!$AI$2866)</f>
        <v>-0.05499020684</v>
      </c>
      <c r="AW2901" s="373">
        <f>PPMT('Assumptions (T&amp;D)'!$C$20,Model!AK$1,'Assumptions (T&amp;D)'!$C$23,Model!$AI$2866)</f>
        <v>-0.05760224166</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-0.03103311414</v>
      </c>
      <c r="AK2902" s="373">
        <f>PPMT('Assumptions (T&amp;D)'!$C$20,Model!X$1,'Assumptions (T&amp;D)'!$C$23,Model!$AJ$2866)</f>
        <v>-0.03250718706</v>
      </c>
      <c r="AL2902" s="373">
        <f>PPMT('Assumptions (T&amp;D)'!$C$20,Model!Y$1,'Assumptions (T&amp;D)'!$C$23,Model!$AJ$2866)</f>
        <v>-0.03405127844</v>
      </c>
      <c r="AM2902" s="373">
        <f>PPMT('Assumptions (T&amp;D)'!$C$20,Model!Z$1,'Assumptions (T&amp;D)'!$C$23,Model!$AJ$2866)</f>
        <v>-0.03566871417</v>
      </c>
      <c r="AN2902" s="373">
        <f>PPMT('Assumptions (T&amp;D)'!$C$20,Model!AA$1,'Assumptions (T&amp;D)'!$C$23,Model!$AJ$2866)</f>
        <v>-0.03736297809</v>
      </c>
      <c r="AO2902" s="373">
        <f>PPMT('Assumptions (T&amp;D)'!$C$20,Model!AB$1,'Assumptions (T&amp;D)'!$C$23,Model!$AJ$2866)</f>
        <v>-0.03913771955</v>
      </c>
      <c r="AP2902" s="373">
        <f>PPMT('Assumptions (T&amp;D)'!$C$20,Model!AC$1,'Assumptions (T&amp;D)'!$C$23,Model!$AJ$2866)</f>
        <v>-0.04099676123</v>
      </c>
      <c r="AQ2902" s="373">
        <f>PPMT('Assumptions (T&amp;D)'!$C$20,Model!AD$1,'Assumptions (T&amp;D)'!$C$23,Model!$AJ$2866)</f>
        <v>-0.04294410739</v>
      </c>
      <c r="AR2902" s="373">
        <f>PPMT('Assumptions (T&amp;D)'!$C$20,Model!AE$1,'Assumptions (T&amp;D)'!$C$23,Model!$AJ$2866)</f>
        <v>-0.04498395249</v>
      </c>
      <c r="AS2902" s="373">
        <f>PPMT('Assumptions (T&amp;D)'!$C$20,Model!AF$1,'Assumptions (T&amp;D)'!$C$23,Model!$AJ$2866)</f>
        <v>-0.04712069023</v>
      </c>
      <c r="AT2902" s="373">
        <f>PPMT('Assumptions (T&amp;D)'!$C$20,Model!AG$1,'Assumptions (T&amp;D)'!$C$23,Model!$AJ$2866)</f>
        <v>-0.04935892302</v>
      </c>
      <c r="AU2902" s="373">
        <f>PPMT('Assumptions (T&amp;D)'!$C$20,Model!AH$1,'Assumptions (T&amp;D)'!$C$23,Model!$AJ$2866)</f>
        <v>-0.05170347186</v>
      </c>
      <c r="AV2902" s="373">
        <f>PPMT('Assumptions (T&amp;D)'!$C$20,Model!AI$1,'Assumptions (T&amp;D)'!$C$23,Model!$AJ$2866)</f>
        <v>-0.05415938678</v>
      </c>
      <c r="AW2902" s="373">
        <f>PPMT('Assumptions (T&amp;D)'!$C$20,Model!AJ$1,'Assumptions (T&amp;D)'!$C$23,Model!$AJ$2866)</f>
        <v>-0.05673195765</v>
      </c>
      <c r="AX2902" s="373">
        <f>PPMT('Assumptions (T&amp;D)'!$C$20,Model!AK$1,'Assumptions (T&amp;D)'!$C$23,Model!$AJ$2866)</f>
        <v>-0.05942672564</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-0.0320117737</v>
      </c>
      <c r="AL2903" s="373">
        <f>PPMT('Assumptions (T&amp;D)'!$C$20,Model!X$1,'Assumptions (T&amp;D)'!$C$23,Model!$AK$2866)</f>
        <v>-0.03353233295</v>
      </c>
      <c r="AM2903" s="373">
        <f>PPMT('Assumptions (T&amp;D)'!$C$20,Model!Y$1,'Assumptions (T&amp;D)'!$C$23,Model!$AK$2866)</f>
        <v>-0.03512511876</v>
      </c>
      <c r="AN2903" s="373">
        <f>PPMT('Assumptions (T&amp;D)'!$C$20,Model!Z$1,'Assumptions (T&amp;D)'!$C$23,Model!$AK$2866)</f>
        <v>-0.0367935619</v>
      </c>
      <c r="AO2903" s="373">
        <f>PPMT('Assumptions (T&amp;D)'!$C$20,Model!AA$1,'Assumptions (T&amp;D)'!$C$23,Model!$AK$2866)</f>
        <v>-0.03854125609</v>
      </c>
      <c r="AP2903" s="373">
        <f>PPMT('Assumptions (T&amp;D)'!$C$20,Model!AB$1,'Assumptions (T&amp;D)'!$C$23,Model!$AK$2866)</f>
        <v>-0.04037196576</v>
      </c>
      <c r="AQ2903" s="373">
        <f>PPMT('Assumptions (T&amp;D)'!$C$20,Model!AC$1,'Assumptions (T&amp;D)'!$C$23,Model!$AK$2866)</f>
        <v>-0.04228963413</v>
      </c>
      <c r="AR2903" s="373">
        <f>PPMT('Assumptions (T&amp;D)'!$C$20,Model!AD$1,'Assumptions (T&amp;D)'!$C$23,Model!$AK$2866)</f>
        <v>-0.04429839175</v>
      </c>
      <c r="AS2903" s="373">
        <f>PPMT('Assumptions (T&amp;D)'!$C$20,Model!AE$1,'Assumptions (T&amp;D)'!$C$23,Model!$AK$2866)</f>
        <v>-0.04640256536</v>
      </c>
      <c r="AT2903" s="373">
        <f>PPMT('Assumptions (T&amp;D)'!$C$20,Model!AF$1,'Assumptions (T&amp;D)'!$C$23,Model!$AK$2866)</f>
        <v>-0.04860668722</v>
      </c>
      <c r="AU2903" s="373">
        <f>PPMT('Assumptions (T&amp;D)'!$C$20,Model!AG$1,'Assumptions (T&amp;D)'!$C$23,Model!$AK$2866)</f>
        <v>-0.05091550486</v>
      </c>
      <c r="AV2903" s="373">
        <f>PPMT('Assumptions (T&amp;D)'!$C$20,Model!AH$1,'Assumptions (T&amp;D)'!$C$23,Model!$AK$2866)</f>
        <v>-0.05333399134</v>
      </c>
      <c r="AW2903" s="373">
        <f>PPMT('Assumptions (T&amp;D)'!$C$20,Model!AI$1,'Assumptions (T&amp;D)'!$C$23,Model!$AK$2866)</f>
        <v>-0.05586735593</v>
      </c>
      <c r="AX2903" s="373">
        <f>PPMT('Assumptions (T&amp;D)'!$C$20,Model!AJ$1,'Assumptions (T&amp;D)'!$C$23,Model!$AK$2866)</f>
        <v>-0.05852105533</v>
      </c>
      <c r="AY2903" s="373">
        <f>PPMT('Assumptions (T&amp;D)'!$C$20,Model!AK$1,'Assumptions (T&amp;D)'!$C$23,Model!$AK$2866)</f>
        <v>-0.06130080546</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-0.03301698397</v>
      </c>
      <c r="AM2904" s="373">
        <f>PPMT('Assumptions (T&amp;D)'!$C$20,Model!X$1,'Assumptions (T&amp;D)'!$C$23,Model!$AL$2866)</f>
        <v>-0.03458529071</v>
      </c>
      <c r="AN2904" s="373">
        <f>PPMT('Assumptions (T&amp;D)'!$C$20,Model!Y$1,'Assumptions (T&amp;D)'!$C$23,Model!$AL$2866)</f>
        <v>-0.03622809202</v>
      </c>
      <c r="AO2904" s="373">
        <f>PPMT('Assumptions (T&amp;D)'!$C$20,Model!Z$1,'Assumptions (T&amp;D)'!$C$23,Model!$AL$2866)</f>
        <v>-0.03794892639</v>
      </c>
      <c r="AP2904" s="373">
        <f>PPMT('Assumptions (T&amp;D)'!$C$20,Model!AA$1,'Assumptions (T&amp;D)'!$C$23,Model!$AL$2866)</f>
        <v>-0.03975150039</v>
      </c>
      <c r="AQ2904" s="373">
        <f>PPMT('Assumptions (T&amp;D)'!$C$20,Model!AB$1,'Assumptions (T&amp;D)'!$C$23,Model!$AL$2866)</f>
        <v>-0.04163969666</v>
      </c>
      <c r="AR2904" s="373">
        <f>PPMT('Assumptions (T&amp;D)'!$C$20,Model!AC$1,'Assumptions (T&amp;D)'!$C$23,Model!$AL$2866)</f>
        <v>-0.04361758225</v>
      </c>
      <c r="AS2904" s="373">
        <f>PPMT('Assumptions (T&amp;D)'!$C$20,Model!AD$1,'Assumptions (T&amp;D)'!$C$23,Model!$AL$2866)</f>
        <v>-0.04568941741</v>
      </c>
      <c r="AT2904" s="373">
        <f>PPMT('Assumptions (T&amp;D)'!$C$20,Model!AE$1,'Assumptions (T&amp;D)'!$C$23,Model!$AL$2866)</f>
        <v>-0.04785966474</v>
      </c>
      <c r="AU2904" s="373">
        <f>PPMT('Assumptions (T&amp;D)'!$C$20,Model!AF$1,'Assumptions (T&amp;D)'!$C$23,Model!$AL$2866)</f>
        <v>-0.05013299881</v>
      </c>
      <c r="AV2904" s="373">
        <f>PPMT('Assumptions (T&amp;D)'!$C$20,Model!AG$1,'Assumptions (T&amp;D)'!$C$23,Model!$AL$2866)</f>
        <v>-0.05251431626</v>
      </c>
      <c r="AW2904" s="373">
        <f>PPMT('Assumptions (T&amp;D)'!$C$20,Model!AH$1,'Assumptions (T&amp;D)'!$C$23,Model!$AL$2866)</f>
        <v>-0.05500874628</v>
      </c>
      <c r="AX2904" s="373">
        <f>PPMT('Assumptions (T&amp;D)'!$C$20,Model!AI$1,'Assumptions (T&amp;D)'!$C$23,Model!$AL$2866)</f>
        <v>-0.05762166173</v>
      </c>
      <c r="AY2904" s="373">
        <f>PPMT('Assumptions (T&amp;D)'!$C$20,Model!AJ$1,'Assumptions (T&amp;D)'!$C$23,Model!$AL$2866)</f>
        <v>-0.06035869066</v>
      </c>
      <c r="AZ2904" s="373">
        <f>PPMT('Assumptions (T&amp;D)'!$C$20,Model!AK$1,'Assumptions (T&amp;D)'!$C$23,Model!$AL$2866)</f>
        <v>-0.06322572846</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-0.03404941194</v>
      </c>
      <c r="AN2905" s="373">
        <f>PPMT('Assumptions (T&amp;D)'!$C$20,Model!X$1,'Assumptions (T&amp;D)'!$C$23,Model!$AM$2866)</f>
        <v>-0.03566675901</v>
      </c>
      <c r="AO2905" s="373">
        <f>PPMT('Assumptions (T&amp;D)'!$C$20,Model!Y$1,'Assumptions (T&amp;D)'!$C$23,Model!$AM$2866)</f>
        <v>-0.03736093007</v>
      </c>
      <c r="AP2905" s="373">
        <f>PPMT('Assumptions (T&amp;D)'!$C$20,Model!Z$1,'Assumptions (T&amp;D)'!$C$23,Model!$AM$2866)</f>
        <v>-0.03913557424</v>
      </c>
      <c r="AQ2905" s="373">
        <f>PPMT('Assumptions (T&amp;D)'!$C$20,Model!AA$1,'Assumptions (T&amp;D)'!$C$23,Model!$AM$2866)</f>
        <v>-0.04099451402</v>
      </c>
      <c r="AR2905" s="373">
        <f>PPMT('Assumptions (T&amp;D)'!$C$20,Model!AB$1,'Assumptions (T&amp;D)'!$C$23,Model!$AM$2866)</f>
        <v>-0.04294175344</v>
      </c>
      <c r="AS2905" s="373">
        <f>PPMT('Assumptions (T&amp;D)'!$C$20,Model!AC$1,'Assumptions (T&amp;D)'!$C$23,Model!$AM$2866)</f>
        <v>-0.04498148672</v>
      </c>
      <c r="AT2905" s="373">
        <f>PPMT('Assumptions (T&amp;D)'!$C$20,Model!AD$1,'Assumptions (T&amp;D)'!$C$23,Model!$AM$2866)</f>
        <v>-0.04711810734</v>
      </c>
      <c r="AU2905" s="373">
        <f>PPMT('Assumptions (T&amp;D)'!$C$20,Model!AE$1,'Assumptions (T&amp;D)'!$C$23,Model!$AM$2866)</f>
        <v>-0.04935621744</v>
      </c>
      <c r="AV2905" s="373">
        <f>PPMT('Assumptions (T&amp;D)'!$C$20,Model!AF$1,'Assumptions (T&amp;D)'!$C$23,Model!$AM$2866)</f>
        <v>-0.05170063777</v>
      </c>
      <c r="AW2905" s="373">
        <f>PPMT('Assumptions (T&amp;D)'!$C$20,Model!AG$1,'Assumptions (T&amp;D)'!$C$23,Model!$AM$2866)</f>
        <v>-0.05415641806</v>
      </c>
      <c r="AX2905" s="373">
        <f>PPMT('Assumptions (T&amp;D)'!$C$20,Model!AH$1,'Assumptions (T&amp;D)'!$C$23,Model!$AM$2866)</f>
        <v>-0.05672884792</v>
      </c>
      <c r="AY2905" s="373">
        <f>PPMT('Assumptions (T&amp;D)'!$C$20,Model!AI$1,'Assumptions (T&amp;D)'!$C$23,Model!$AM$2866)</f>
        <v>-0.0594234682</v>
      </c>
      <c r="AZ2905" s="373">
        <f>PPMT('Assumptions (T&amp;D)'!$C$20,Model!AJ$1,'Assumptions (T&amp;D)'!$C$23,Model!$AM$2866)</f>
        <v>-0.06224608294</v>
      </c>
      <c r="BA2905" s="373">
        <f>PPMT('Assumptions (T&amp;D)'!$C$20,Model!AK$1,'Assumptions (T&amp;D)'!$C$23,Model!$AM$2866)</f>
        <v>-0.06520277188</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-0.03510974059</v>
      </c>
      <c r="AO2906" s="373">
        <f>PPMT('Assumptions (T&amp;D)'!$C$20,Model!X$1,'Assumptions (T&amp;D)'!$C$23,Model!$AN$2866)</f>
        <v>-0.03677745327</v>
      </c>
      <c r="AP2906" s="373">
        <f>PPMT('Assumptions (T&amp;D)'!$C$20,Model!Y$1,'Assumptions (T&amp;D)'!$C$23,Model!$AN$2866)</f>
        <v>-0.0385243823</v>
      </c>
      <c r="AQ2906" s="373">
        <f>PPMT('Assumptions (T&amp;D)'!$C$20,Model!Z$1,'Assumptions (T&amp;D)'!$C$23,Model!$AN$2866)</f>
        <v>-0.04035429046</v>
      </c>
      <c r="AR2906" s="373">
        <f>PPMT('Assumptions (T&amp;D)'!$C$20,Model!AA$1,'Assumptions (T&amp;D)'!$C$23,Model!$AN$2866)</f>
        <v>-0.04227111926</v>
      </c>
      <c r="AS2906" s="373">
        <f>PPMT('Assumptions (T&amp;D)'!$C$20,Model!AB$1,'Assumptions (T&amp;D)'!$C$23,Model!$AN$2866)</f>
        <v>-0.04427899742</v>
      </c>
      <c r="AT2906" s="373">
        <f>PPMT('Assumptions (T&amp;D)'!$C$20,Model!AC$1,'Assumptions (T&amp;D)'!$C$23,Model!$AN$2866)</f>
        <v>-0.0463822498</v>
      </c>
      <c r="AU2906" s="373">
        <f>PPMT('Assumptions (T&amp;D)'!$C$20,Model!AD$1,'Assumptions (T&amp;D)'!$C$23,Model!$AN$2866)</f>
        <v>-0.04858540666</v>
      </c>
      <c r="AV2906" s="373">
        <f>PPMT('Assumptions (T&amp;D)'!$C$20,Model!AE$1,'Assumptions (T&amp;D)'!$C$23,Model!$AN$2866)</f>
        <v>-0.05089321348</v>
      </c>
      <c r="AW2906" s="373">
        <f>PPMT('Assumptions (T&amp;D)'!$C$20,Model!AF$1,'Assumptions (T&amp;D)'!$C$23,Model!$AN$2866)</f>
        <v>-0.05331064112</v>
      </c>
      <c r="AX2906" s="373">
        <f>PPMT('Assumptions (T&amp;D)'!$C$20,Model!AG$1,'Assumptions (T&amp;D)'!$C$23,Model!$AN$2866)</f>
        <v>-0.05584289657</v>
      </c>
      <c r="AY2906" s="373">
        <f>PPMT('Assumptions (T&amp;D)'!$C$20,Model!AH$1,'Assumptions (T&amp;D)'!$C$23,Model!$AN$2866)</f>
        <v>-0.05849543416</v>
      </c>
      <c r="AZ2906" s="373">
        <f>PPMT('Assumptions (T&amp;D)'!$C$20,Model!AI$1,'Assumptions (T&amp;D)'!$C$23,Model!$AN$2866)</f>
        <v>-0.06127396728</v>
      </c>
      <c r="BA2906" s="373">
        <f>PPMT('Assumptions (T&amp;D)'!$C$20,Model!AJ$1,'Assumptions (T&amp;D)'!$C$23,Model!$AN$2866)</f>
        <v>-0.06418448073</v>
      </c>
      <c r="BB2906" s="373">
        <f>PPMT('Assumptions (T&amp;D)'!$C$20,Model!AK$1,'Assumptions (T&amp;D)'!$C$23,Model!$AN$2866)</f>
        <v>-0.06723324356</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-0.03619866925</v>
      </c>
      <c r="AP2907" s="373">
        <f>PPMT('Assumptions (T&amp;D)'!$C$20,Model!X$1,'Assumptions (T&amp;D)'!$C$23,Model!$AO$2866)</f>
        <v>-0.03791810604</v>
      </c>
      <c r="AQ2907" s="373">
        <f>PPMT('Assumptions (T&amp;D)'!$C$20,Model!Y$1,'Assumptions (T&amp;D)'!$C$23,Model!$AO$2866)</f>
        <v>-0.03971921607</v>
      </c>
      <c r="AR2907" s="373">
        <f>PPMT('Assumptions (T&amp;D)'!$C$20,Model!Z$1,'Assumptions (T&amp;D)'!$C$23,Model!$AO$2866)</f>
        <v>-0.04160587884</v>
      </c>
      <c r="AS2907" s="373">
        <f>PPMT('Assumptions (T&amp;D)'!$C$20,Model!AA$1,'Assumptions (T&amp;D)'!$C$23,Model!$AO$2866)</f>
        <v>-0.04358215808</v>
      </c>
      <c r="AT2907" s="373">
        <f>PPMT('Assumptions (T&amp;D)'!$C$20,Model!AB$1,'Assumptions (T&amp;D)'!$C$23,Model!$AO$2866)</f>
        <v>-0.04565231059</v>
      </c>
      <c r="AU2907" s="373">
        <f>PPMT('Assumptions (T&amp;D)'!$C$20,Model!AC$1,'Assumptions (T&amp;D)'!$C$23,Model!$AO$2866)</f>
        <v>-0.04782079534</v>
      </c>
      <c r="AV2907" s="373">
        <f>PPMT('Assumptions (T&amp;D)'!$C$20,Model!AD$1,'Assumptions (T&amp;D)'!$C$23,Model!$AO$2866)</f>
        <v>-0.05009228312</v>
      </c>
      <c r="AW2907" s="373">
        <f>PPMT('Assumptions (T&amp;D)'!$C$20,Model!AE$1,'Assumptions (T&amp;D)'!$C$23,Model!$AO$2866)</f>
        <v>-0.05247166657</v>
      </c>
      <c r="AX2907" s="373">
        <f>PPMT('Assumptions (T&amp;D)'!$C$20,Model!AF$1,'Assumptions (T&amp;D)'!$C$23,Model!$AO$2866)</f>
        <v>-0.05496407073</v>
      </c>
      <c r="AY2907" s="373">
        <f>PPMT('Assumptions (T&amp;D)'!$C$20,Model!AG$1,'Assumptions (T&amp;D)'!$C$23,Model!$AO$2866)</f>
        <v>-0.05757486409</v>
      </c>
      <c r="AZ2907" s="373">
        <f>PPMT('Assumptions (T&amp;D)'!$C$20,Model!AH$1,'Assumptions (T&amp;D)'!$C$23,Model!$AO$2866)</f>
        <v>-0.06030967014</v>
      </c>
      <c r="BA2907" s="373">
        <f>PPMT('Assumptions (T&amp;D)'!$C$20,Model!AI$1,'Assumptions (T&amp;D)'!$C$23,Model!$AO$2866)</f>
        <v>-0.06317437947</v>
      </c>
      <c r="BB2907" s="373">
        <f>PPMT('Assumptions (T&amp;D)'!$C$20,Model!AJ$1,'Assumptions (T&amp;D)'!$C$23,Model!$AO$2866)</f>
        <v>-0.06617516249</v>
      </c>
      <c r="BC2907" s="373">
        <f>PPMT('Assumptions (T&amp;D)'!$C$20,Model!AK$1,'Assumptions (T&amp;D)'!$C$23,Model!$AO$2866)</f>
        <v>-0.06931848271</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-0.03731691399</v>
      </c>
      <c r="AQ2908" s="373">
        <f>PPMT('Assumptions (T&amp;D)'!$C$20,Model!X$1,'Assumptions (T&amp;D)'!$C$23,Model!$AP$2866)</f>
        <v>-0.0390894674</v>
      </c>
      <c r="AR2908" s="373">
        <f>PPMT('Assumptions (T&amp;D)'!$C$20,Model!Y$1,'Assumptions (T&amp;D)'!$C$23,Model!$AP$2866)</f>
        <v>-0.0409462171</v>
      </c>
      <c r="AS2908" s="373">
        <f>PPMT('Assumptions (T&amp;D)'!$C$20,Model!Z$1,'Assumptions (T&amp;D)'!$C$23,Model!$AP$2866)</f>
        <v>-0.04289116241</v>
      </c>
      <c r="AT2908" s="373">
        <f>PPMT('Assumptions (T&amp;D)'!$C$20,Model!AA$1,'Assumptions (T&amp;D)'!$C$23,Model!$AP$2866)</f>
        <v>-0.04492849263</v>
      </c>
      <c r="AU2908" s="373">
        <f>PPMT('Assumptions (T&amp;D)'!$C$20,Model!AB$1,'Assumptions (T&amp;D)'!$C$23,Model!$AP$2866)</f>
        <v>-0.04706259603</v>
      </c>
      <c r="AV2908" s="373">
        <f>PPMT('Assumptions (T&amp;D)'!$C$20,Model!AC$1,'Assumptions (T&amp;D)'!$C$23,Model!$AP$2866)</f>
        <v>-0.04929806934</v>
      </c>
      <c r="AW2908" s="373">
        <f>PPMT('Assumptions (T&amp;D)'!$C$20,Model!AD$1,'Assumptions (T&amp;D)'!$C$23,Model!$AP$2866)</f>
        <v>-0.05163972763</v>
      </c>
      <c r="AX2908" s="373">
        <f>PPMT('Assumptions (T&amp;D)'!$C$20,Model!AE$1,'Assumptions (T&amp;D)'!$C$23,Model!$AP$2866)</f>
        <v>-0.0540926147</v>
      </c>
      <c r="AY2908" s="373">
        <f>PPMT('Assumptions (T&amp;D)'!$C$20,Model!AF$1,'Assumptions (T&amp;D)'!$C$23,Model!$AP$2866)</f>
        <v>-0.05666201389</v>
      </c>
      <c r="AZ2908" s="373">
        <f>PPMT('Assumptions (T&amp;D)'!$C$20,Model!AG$1,'Assumptions (T&amp;D)'!$C$23,Model!$AP$2866)</f>
        <v>-0.05935345955</v>
      </c>
      <c r="BA2908" s="373">
        <f>PPMT('Assumptions (T&amp;D)'!$C$20,Model!AH$1,'Assumptions (T&amp;D)'!$C$23,Model!$AP$2866)</f>
        <v>-0.06217274888</v>
      </c>
      <c r="BB2908" s="373">
        <f>PPMT('Assumptions (T&amp;D)'!$C$20,Model!AI$1,'Assumptions (T&amp;D)'!$C$23,Model!$AP$2866)</f>
        <v>-0.06512595445</v>
      </c>
      <c r="BC2908" s="373">
        <f>PPMT('Assumptions (T&amp;D)'!$C$20,Model!AJ$1,'Assumptions (T&amp;D)'!$C$23,Model!$AP$2866)</f>
        <v>-0.06821943729</v>
      </c>
      <c r="BD2908" s="373">
        <f>PPMT('Assumptions (T&amp;D)'!$C$20,Model!AK$1,'Assumptions (T&amp;D)'!$C$23,Model!$AP$2866)</f>
        <v>-0.07145986056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-0.03846520801</v>
      </c>
      <c r="AR2909" s="373">
        <f>PPMT('Assumptions (T&amp;D)'!$C$20,Model!X$1,'Assumptions (T&amp;D)'!$C$23,Model!$AQ$2866)</f>
        <v>-0.04029230539</v>
      </c>
      <c r="AS2909" s="373">
        <f>PPMT('Assumptions (T&amp;D)'!$C$20,Model!Y$1,'Assumptions (T&amp;D)'!$C$23,Model!$AQ$2866)</f>
        <v>-0.0422061899</v>
      </c>
      <c r="AT2909" s="373">
        <f>PPMT('Assumptions (T&amp;D)'!$C$20,Model!Z$1,'Assumptions (T&amp;D)'!$C$23,Model!$AQ$2866)</f>
        <v>-0.04421098392</v>
      </c>
      <c r="AU2909" s="373">
        <f>PPMT('Assumptions (T&amp;D)'!$C$20,Model!AA$1,'Assumptions (T&amp;D)'!$C$23,Model!$AQ$2866)</f>
        <v>-0.04631100565</v>
      </c>
      <c r="AV2909" s="373">
        <f>PPMT('Assumptions (T&amp;D)'!$C$20,Model!AB$1,'Assumptions (T&amp;D)'!$C$23,Model!$AQ$2866)</f>
        <v>-0.04851077842</v>
      </c>
      <c r="AW2909" s="373">
        <f>PPMT('Assumptions (T&amp;D)'!$C$20,Model!AC$1,'Assumptions (T&amp;D)'!$C$23,Model!$AQ$2866)</f>
        <v>-0.0508150404</v>
      </c>
      <c r="AX2909" s="373">
        <f>PPMT('Assumptions (T&amp;D)'!$C$20,Model!AD$1,'Assumptions (T&amp;D)'!$C$23,Model!$AQ$2866)</f>
        <v>-0.05322875482</v>
      </c>
      <c r="AY2909" s="373">
        <f>PPMT('Assumptions (T&amp;D)'!$C$20,Model!AE$1,'Assumptions (T&amp;D)'!$C$23,Model!$AQ$2866)</f>
        <v>-0.05575712067</v>
      </c>
      <c r="AZ2909" s="373">
        <f>PPMT('Assumptions (T&amp;D)'!$C$20,Model!AF$1,'Assumptions (T&amp;D)'!$C$23,Model!$AQ$2866)</f>
        <v>-0.0584055839</v>
      </c>
      <c r="BA2909" s="373">
        <f>PPMT('Assumptions (T&amp;D)'!$C$20,Model!AG$1,'Assumptions (T&amp;D)'!$C$23,Model!$AQ$2866)</f>
        <v>-0.06117984914</v>
      </c>
      <c r="BB2909" s="373">
        <f>PPMT('Assumptions (T&amp;D)'!$C$20,Model!AH$1,'Assumptions (T&amp;D)'!$C$23,Model!$AQ$2866)</f>
        <v>-0.06408589197</v>
      </c>
      <c r="BC2909" s="373">
        <f>PPMT('Assumptions (T&amp;D)'!$C$20,Model!AI$1,'Assumptions (T&amp;D)'!$C$23,Model!$AQ$2866)</f>
        <v>-0.06712997184</v>
      </c>
      <c r="BD2909" s="373">
        <f>PPMT('Assumptions (T&amp;D)'!$C$20,Model!AJ$1,'Assumptions (T&amp;D)'!$C$23,Model!$AQ$2866)</f>
        <v>-0.0703186455</v>
      </c>
      <c r="BE2909" s="373">
        <f>PPMT('Assumptions (T&amp;D)'!$C$20,Model!AK$1,'Assumptions (T&amp;D)'!$C$23,Model!$AQ$2866)</f>
        <v>-0.07365878116</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-0.03964430205</v>
      </c>
      <c r="AS2910" s="373">
        <f>PPMT('Assumptions (T&amp;D)'!$C$20,Model!X$1,'Assumptions (T&amp;D)'!$C$23,Model!$AR$2866)</f>
        <v>-0.0415274064</v>
      </c>
      <c r="AT2910" s="373">
        <f>PPMT('Assumptions (T&amp;D)'!$C$20,Model!Y$1,'Assumptions (T&amp;D)'!$C$23,Model!$AR$2866)</f>
        <v>-0.0434999582</v>
      </c>
      <c r="AU2910" s="373">
        <f>PPMT('Assumptions (T&amp;D)'!$C$20,Model!Z$1,'Assumptions (T&amp;D)'!$C$23,Model!$AR$2866)</f>
        <v>-0.04556620622</v>
      </c>
      <c r="AV2910" s="373">
        <f>PPMT('Assumptions (T&amp;D)'!$C$20,Model!AA$1,'Assumptions (T&amp;D)'!$C$23,Model!$AR$2866)</f>
        <v>-0.04773060101</v>
      </c>
      <c r="AW2910" s="373">
        <f>PPMT('Assumptions (T&amp;D)'!$C$20,Model!AB$1,'Assumptions (T&amp;D)'!$C$23,Model!$AR$2866)</f>
        <v>-0.04999780456</v>
      </c>
      <c r="AX2910" s="373">
        <f>PPMT('Assumptions (T&amp;D)'!$C$20,Model!AC$1,'Assumptions (T&amp;D)'!$C$23,Model!$AR$2866)</f>
        <v>-0.05237270028</v>
      </c>
      <c r="AY2910" s="373">
        <f>PPMT('Assumptions (T&amp;D)'!$C$20,Model!AD$1,'Assumptions (T&amp;D)'!$C$23,Model!$AR$2866)</f>
        <v>-0.05486040354</v>
      </c>
      <c r="AZ2910" s="373">
        <f>PPMT('Assumptions (T&amp;D)'!$C$20,Model!AE$1,'Assumptions (T&amp;D)'!$C$23,Model!$AR$2866)</f>
        <v>-0.05746627271</v>
      </c>
      <c r="BA2910" s="373">
        <f>PPMT('Assumptions (T&amp;D)'!$C$20,Model!AF$1,'Assumptions (T&amp;D)'!$C$23,Model!$AR$2866)</f>
        <v>-0.06019592066</v>
      </c>
      <c r="BB2910" s="373">
        <f>PPMT('Assumptions (T&amp;D)'!$C$20,Model!AG$1,'Assumptions (T&amp;D)'!$C$23,Model!$AR$2866)</f>
        <v>-0.06305522689</v>
      </c>
      <c r="BC2910" s="373">
        <f>PPMT('Assumptions (T&amp;D)'!$C$20,Model!AH$1,'Assumptions (T&amp;D)'!$C$23,Model!$AR$2866)</f>
        <v>-0.06605035017</v>
      </c>
      <c r="BD2910" s="373">
        <f>PPMT('Assumptions (T&amp;D)'!$C$20,Model!AI$1,'Assumptions (T&amp;D)'!$C$23,Model!$AR$2866)</f>
        <v>-0.0691877418</v>
      </c>
      <c r="BE2910" s="373">
        <f>PPMT('Assumptions (T&amp;D)'!$C$20,Model!AJ$1,'Assumptions (T&amp;D)'!$C$23,Model!$AR$2866)</f>
        <v>-0.07247415954</v>
      </c>
      <c r="BF2910" s="373">
        <f>PPMT('Assumptions (T&amp;D)'!$C$20,Model!AK$1,'Assumptions (T&amp;D)'!$C$23,Model!$AR$2866)</f>
        <v>-0.07591668212</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-0.04085496477</v>
      </c>
      <c r="AT2911" s="373">
        <f>PPMT('Assumptions (T&amp;D)'!$C$20,Model!X$1,'Assumptions (T&amp;D)'!$C$23,Model!$AS$2866)</f>
        <v>-0.04279557559</v>
      </c>
      <c r="AU2911" s="373">
        <f>PPMT('Assumptions (T&amp;D)'!$C$20,Model!Y$1,'Assumptions (T&amp;D)'!$C$23,Model!$AS$2866)</f>
        <v>-0.04482836544</v>
      </c>
      <c r="AV2911" s="373">
        <f>PPMT('Assumptions (T&amp;D)'!$C$20,Model!Z$1,'Assumptions (T&amp;D)'!$C$23,Model!$AS$2866)</f>
        <v>-0.04695771279</v>
      </c>
      <c r="AW2911" s="373">
        <f>PPMT('Assumptions (T&amp;D)'!$C$20,Model!AA$1,'Assumptions (T&amp;D)'!$C$23,Model!$AS$2866)</f>
        <v>-0.04918820415</v>
      </c>
      <c r="AX2911" s="373">
        <f>PPMT('Assumptions (T&amp;D)'!$C$20,Model!AB$1,'Assumptions (T&amp;D)'!$C$23,Model!$AS$2866)</f>
        <v>-0.05152464385</v>
      </c>
      <c r="AY2911" s="373">
        <f>PPMT('Assumptions (T&amp;D)'!$C$20,Model!AC$1,'Assumptions (T&amp;D)'!$C$23,Model!$AS$2866)</f>
        <v>-0.05397206443</v>
      </c>
      <c r="AZ2911" s="373">
        <f>PPMT('Assumptions (T&amp;D)'!$C$20,Model!AD$1,'Assumptions (T&amp;D)'!$C$23,Model!$AS$2866)</f>
        <v>-0.05653573749</v>
      </c>
      <c r="BA2911" s="373">
        <f>PPMT('Assumptions (T&amp;D)'!$C$20,Model!AE$1,'Assumptions (T&amp;D)'!$C$23,Model!$AS$2866)</f>
        <v>-0.05922118502</v>
      </c>
      <c r="BB2911" s="373">
        <f>PPMT('Assumptions (T&amp;D)'!$C$20,Model!AF$1,'Assumptions (T&amp;D)'!$C$23,Model!$AS$2866)</f>
        <v>-0.06203419131</v>
      </c>
      <c r="BC2911" s="373">
        <f>PPMT('Assumptions (T&amp;D)'!$C$20,Model!AG$1,'Assumptions (T&amp;D)'!$C$23,Model!$AS$2866)</f>
        <v>-0.0649808154</v>
      </c>
      <c r="BD2911" s="373">
        <f>PPMT('Assumptions (T&amp;D)'!$C$20,Model!AH$1,'Assumptions (T&amp;D)'!$C$23,Model!$AS$2866)</f>
        <v>-0.06806740413</v>
      </c>
      <c r="BE2911" s="373">
        <f>PPMT('Assumptions (T&amp;D)'!$C$20,Model!AI$1,'Assumptions (T&amp;D)'!$C$23,Model!$AS$2866)</f>
        <v>-0.07130060583</v>
      </c>
      <c r="BF2911" s="373">
        <f>PPMT('Assumptions (T&amp;D)'!$C$20,Model!AJ$1,'Assumptions (T&amp;D)'!$C$23,Model!$AS$2866)</f>
        <v>-0.0746873846</v>
      </c>
      <c r="BG2911" s="373">
        <f>PPMT('Assumptions (T&amp;D)'!$C$20,Model!AK$1,'Assumptions (T&amp;D)'!$C$23,Model!$AS$2866)</f>
        <v>-0.07823503537</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-0.04209798317</v>
      </c>
      <c r="AU2912" s="373">
        <f>PPMT('Assumptions (T&amp;D)'!$C$20,Model!X$1,'Assumptions (T&amp;D)'!$C$23,Model!$AT$2866)</f>
        <v>-0.04409763737</v>
      </c>
      <c r="AV2912" s="373">
        <f>PPMT('Assumptions (T&amp;D)'!$C$20,Model!Y$1,'Assumptions (T&amp;D)'!$C$23,Model!$AT$2866)</f>
        <v>-0.04619227515</v>
      </c>
      <c r="AW2912" s="373">
        <f>PPMT('Assumptions (T&amp;D)'!$C$20,Model!Z$1,'Assumptions (T&amp;D)'!$C$23,Model!$AT$2866)</f>
        <v>-0.04838640822</v>
      </c>
      <c r="AX2912" s="373">
        <f>PPMT('Assumptions (T&amp;D)'!$C$20,Model!AA$1,'Assumptions (T&amp;D)'!$C$23,Model!$AT$2866)</f>
        <v>-0.05068476261</v>
      </c>
      <c r="AY2912" s="373">
        <f>PPMT('Assumptions (T&amp;D)'!$C$20,Model!AB$1,'Assumptions (T&amp;D)'!$C$23,Model!$AT$2866)</f>
        <v>-0.05309228883</v>
      </c>
      <c r="AZ2912" s="373">
        <f>PPMT('Assumptions (T&amp;D)'!$C$20,Model!AC$1,'Assumptions (T&amp;D)'!$C$23,Model!$AT$2866)</f>
        <v>-0.05561417255</v>
      </c>
      <c r="BA2912" s="373">
        <f>PPMT('Assumptions (T&amp;D)'!$C$20,Model!AD$1,'Assumptions (T&amp;D)'!$C$23,Model!$AT$2866)</f>
        <v>-0.05825584574</v>
      </c>
      <c r="BB2912" s="373">
        <f>PPMT('Assumptions (T&amp;D)'!$C$20,Model!AE$1,'Assumptions (T&amp;D)'!$C$23,Model!$AT$2866)</f>
        <v>-0.06102299842</v>
      </c>
      <c r="BC2912" s="373">
        <f>PPMT('Assumptions (T&amp;D)'!$C$20,Model!AF$1,'Assumptions (T&amp;D)'!$C$23,Model!$AT$2866)</f>
        <v>-0.06392159084</v>
      </c>
      <c r="BD2912" s="373">
        <f>PPMT('Assumptions (T&amp;D)'!$C$20,Model!AG$1,'Assumptions (T&amp;D)'!$C$23,Model!$AT$2866)</f>
        <v>-0.06695786641</v>
      </c>
      <c r="BE2912" s="373">
        <f>PPMT('Assumptions (T&amp;D)'!$C$20,Model!AH$1,'Assumptions (T&amp;D)'!$C$23,Model!$AT$2866)</f>
        <v>-0.07013836506</v>
      </c>
      <c r="BF2912" s="373">
        <f>PPMT('Assumptions (T&amp;D)'!$C$20,Model!AI$1,'Assumptions (T&amp;D)'!$C$23,Model!$AT$2866)</f>
        <v>-0.0734699374</v>
      </c>
      <c r="BG2912" s="373">
        <f>PPMT('Assumptions (T&amp;D)'!$C$20,Model!AJ$1,'Assumptions (T&amp;D)'!$C$23,Model!$AT$2866)</f>
        <v>-0.07695975943</v>
      </c>
      <c r="BH2912" s="373">
        <f>PPMT('Assumptions (T&amp;D)'!$C$20,Model!AK$1,'Assumptions (T&amp;D)'!$C$23,Model!$AT$2866)</f>
        <v>-0.080615348</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-0.04337416304</v>
      </c>
      <c r="AV2913" s="373">
        <f>PPMT('Assumptions (T&amp;D)'!$C$20,Model!X$1,'Assumptions (T&amp;D)'!$C$23,Model!$AU$2866)</f>
        <v>-0.04543443578</v>
      </c>
      <c r="AW2913" s="373">
        <f>PPMT('Assumptions (T&amp;D)'!$C$20,Model!Y$1,'Assumptions (T&amp;D)'!$C$23,Model!$AU$2866)</f>
        <v>-0.04759257148</v>
      </c>
      <c r="AX2913" s="373">
        <f>PPMT('Assumptions (T&amp;D)'!$C$20,Model!Z$1,'Assumptions (T&amp;D)'!$C$23,Model!$AU$2866)</f>
        <v>-0.04985321863</v>
      </c>
      <c r="AY2913" s="373">
        <f>PPMT('Assumptions (T&amp;D)'!$C$20,Model!AA$1,'Assumptions (T&amp;D)'!$C$23,Model!$AU$2866)</f>
        <v>-0.05222124651</v>
      </c>
      <c r="AZ2913" s="373">
        <f>PPMT('Assumptions (T&amp;D)'!$C$20,Model!AB$1,'Assumptions (T&amp;D)'!$C$23,Model!$AU$2866)</f>
        <v>-0.05470175572</v>
      </c>
      <c r="BA2913" s="373">
        <f>PPMT('Assumptions (T&amp;D)'!$C$20,Model!AC$1,'Assumptions (T&amp;D)'!$C$23,Model!$AU$2866)</f>
        <v>-0.05730008912</v>
      </c>
      <c r="BB2913" s="373">
        <f>PPMT('Assumptions (T&amp;D)'!$C$20,Model!AD$1,'Assumptions (T&amp;D)'!$C$23,Model!$AU$2866)</f>
        <v>-0.06002184335</v>
      </c>
      <c r="BC2913" s="373">
        <f>PPMT('Assumptions (T&amp;D)'!$C$20,Model!AE$1,'Assumptions (T&amp;D)'!$C$23,Model!$AU$2866)</f>
        <v>-0.06287288091</v>
      </c>
      <c r="BD2913" s="373">
        <f>PPMT('Assumptions (T&amp;D)'!$C$20,Model!AF$1,'Assumptions (T&amp;D)'!$C$23,Model!$AU$2866)</f>
        <v>-0.06585934276</v>
      </c>
      <c r="BE2913" s="373">
        <f>PPMT('Assumptions (T&amp;D)'!$C$20,Model!AG$1,'Assumptions (T&amp;D)'!$C$23,Model!$AU$2866)</f>
        <v>-0.06898766154</v>
      </c>
      <c r="BF2913" s="373">
        <f>PPMT('Assumptions (T&amp;D)'!$C$20,Model!AH$1,'Assumptions (T&amp;D)'!$C$23,Model!$AU$2866)</f>
        <v>-0.07226457546</v>
      </c>
      <c r="BG2913" s="373">
        <f>PPMT('Assumptions (T&amp;D)'!$C$20,Model!AI$1,'Assumptions (T&amp;D)'!$C$23,Model!$AU$2866)</f>
        <v>-0.07569714279</v>
      </c>
      <c r="BH2913" s="373">
        <f>PPMT('Assumptions (T&amp;D)'!$C$20,Model!AJ$1,'Assumptions (T&amp;D)'!$C$23,Model!$AU$2866)</f>
        <v>-0.07929275708</v>
      </c>
      <c r="BI2913" s="373">
        <f>PPMT('Assumptions (T&amp;D)'!$C$20,Model!AK$1,'Assumptions (T&amp;D)'!$C$23,Model!$AU$2866)</f>
        <v>-0.08305916304</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-0.04468432936</v>
      </c>
      <c r="AW2914" s="373">
        <f>PPMT('Assumptions (T&amp;D)'!$C$20,Model!X$1,'Assumptions (T&amp;D)'!$C$23,Model!$AV$2866)</f>
        <v>-0.04680683501</v>
      </c>
      <c r="AX2914" s="373">
        <f>PPMT('Assumptions (T&amp;D)'!$C$20,Model!Y$1,'Assumptions (T&amp;D)'!$C$23,Model!$AV$2866)</f>
        <v>-0.04903015967</v>
      </c>
      <c r="AY2914" s="373">
        <f>PPMT('Assumptions (T&amp;D)'!$C$20,Model!Z$1,'Assumptions (T&amp;D)'!$C$23,Model!$AV$2866)</f>
        <v>-0.05135909226</v>
      </c>
      <c r="AZ2914" s="373">
        <f>PPMT('Assumptions (T&amp;D)'!$C$20,Model!AA$1,'Assumptions (T&amp;D)'!$C$23,Model!$AV$2866)</f>
        <v>-0.05379864914</v>
      </c>
      <c r="BA2914" s="373">
        <f>PPMT('Assumptions (T&amp;D)'!$C$20,Model!AB$1,'Assumptions (T&amp;D)'!$C$23,Model!$AV$2866)</f>
        <v>-0.05635408497</v>
      </c>
      <c r="BB2914" s="373">
        <f>PPMT('Assumptions (T&amp;D)'!$C$20,Model!AC$1,'Assumptions (T&amp;D)'!$C$23,Model!$AV$2866)</f>
        <v>-0.05903090401</v>
      </c>
      <c r="BC2914" s="373">
        <f>PPMT('Assumptions (T&amp;D)'!$C$20,Model!AD$1,'Assumptions (T&amp;D)'!$C$23,Model!$AV$2866)</f>
        <v>-0.06183487195</v>
      </c>
      <c r="BD2914" s="373">
        <f>PPMT('Assumptions (T&amp;D)'!$C$20,Model!AE$1,'Assumptions (T&amp;D)'!$C$23,Model!$AV$2866)</f>
        <v>-0.06477202837</v>
      </c>
      <c r="BE2914" s="373">
        <f>PPMT('Assumptions (T&amp;D)'!$C$20,Model!AF$1,'Assumptions (T&amp;D)'!$C$23,Model!$AV$2866)</f>
        <v>-0.06784869971</v>
      </c>
      <c r="BF2914" s="373">
        <f>PPMT('Assumptions (T&amp;D)'!$C$20,Model!AG$1,'Assumptions (T&amp;D)'!$C$23,Model!$AV$2866)</f>
        <v>-0.07107151295</v>
      </c>
      <c r="BG2914" s="373">
        <f>PPMT('Assumptions (T&amp;D)'!$C$20,Model!AH$1,'Assumptions (T&amp;D)'!$C$23,Model!$AV$2866)</f>
        <v>-0.07444740981</v>
      </c>
      <c r="BH2914" s="373">
        <f>PPMT('Assumptions (T&amp;D)'!$C$20,Model!AI$1,'Assumptions (T&amp;D)'!$C$23,Model!$AV$2866)</f>
        <v>-0.07798366178</v>
      </c>
      <c r="BI2914" s="373">
        <f>PPMT('Assumptions (T&amp;D)'!$C$20,Model!AJ$1,'Assumptions (T&amp;D)'!$C$23,Model!$AV$2866)</f>
        <v>-0.08168788572</v>
      </c>
      <c r="BJ2914" s="373">
        <f>PPMT('Assumptions (T&amp;D)'!$C$20,Model!AK$1,'Assumptions (T&amp;D)'!$C$23,Model!$AV$2866)</f>
        <v>-0.08556806029</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-0.04602932678</v>
      </c>
      <c r="AX2915" s="373">
        <f>PPMT('Assumptions (T&amp;D)'!$C$20,Model!X$1,'Assumptions (T&amp;D)'!$C$23,Model!$AW$2866)</f>
        <v>-0.0482157198</v>
      </c>
      <c r="AY2915" s="373">
        <f>PPMT('Assumptions (T&amp;D)'!$C$20,Model!Y$1,'Assumptions (T&amp;D)'!$C$23,Model!$AW$2866)</f>
        <v>-0.05050596649</v>
      </c>
      <c r="AZ2915" s="373">
        <f>PPMT('Assumptions (T&amp;D)'!$C$20,Model!Z$1,'Assumptions (T&amp;D)'!$C$23,Model!$AW$2866)</f>
        <v>-0.0529049999</v>
      </c>
      <c r="BA2915" s="373">
        <f>PPMT('Assumptions (T&amp;D)'!$C$20,Model!AA$1,'Assumptions (T&amp;D)'!$C$23,Model!$AW$2866)</f>
        <v>-0.0554179874</v>
      </c>
      <c r="BB2915" s="373">
        <f>PPMT('Assumptions (T&amp;D)'!$C$20,Model!AB$1,'Assumptions (T&amp;D)'!$C$23,Model!$AW$2866)</f>
        <v>-0.0580503418</v>
      </c>
      <c r="BC2915" s="373">
        <f>PPMT('Assumptions (T&amp;D)'!$C$20,Model!AC$1,'Assumptions (T&amp;D)'!$C$23,Model!$AW$2866)</f>
        <v>-0.06080773303</v>
      </c>
      <c r="BD2915" s="373">
        <f>PPMT('Assumptions (T&amp;D)'!$C$20,Model!AD$1,'Assumptions (T&amp;D)'!$C$23,Model!$AW$2866)</f>
        <v>-0.06369610035</v>
      </c>
      <c r="BE2915" s="373">
        <f>PPMT('Assumptions (T&amp;D)'!$C$20,Model!AE$1,'Assumptions (T&amp;D)'!$C$23,Model!$AW$2866)</f>
        <v>-0.06672166512</v>
      </c>
      <c r="BF2915" s="373">
        <f>PPMT('Assumptions (T&amp;D)'!$C$20,Model!AF$1,'Assumptions (T&amp;D)'!$C$23,Model!$AW$2866)</f>
        <v>-0.06989094421</v>
      </c>
      <c r="BG2915" s="373">
        <f>PPMT('Assumptions (T&amp;D)'!$C$20,Model!AG$1,'Assumptions (T&amp;D)'!$C$23,Model!$AW$2866)</f>
        <v>-0.07321076406</v>
      </c>
      <c r="BH2915" s="373">
        <f>PPMT('Assumptions (T&amp;D)'!$C$20,Model!AH$1,'Assumptions (T&amp;D)'!$C$23,Model!$AW$2866)</f>
        <v>-0.07668827536</v>
      </c>
      <c r="BI2915" s="373">
        <f>PPMT('Assumptions (T&amp;D)'!$C$20,Model!AI$1,'Assumptions (T&amp;D)'!$C$23,Model!$AW$2866)</f>
        <v>-0.08033096844</v>
      </c>
      <c r="BJ2915" s="373">
        <f>PPMT('Assumptions (T&amp;D)'!$C$20,Model!AJ$1,'Assumptions (T&amp;D)'!$C$23,Model!$AW$2866)</f>
        <v>-0.08414668944</v>
      </c>
      <c r="BK2915" s="373">
        <f>PPMT('Assumptions (T&amp;D)'!$C$20,Model!AK$1,'Assumptions (T&amp;D)'!$C$23,Model!$AW$2866)</f>
        <v>-0.08814365719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-0.04741002004</v>
      </c>
      <c r="AY2916" s="373">
        <f>PPMT('Assumptions (T&amp;D)'!$C$20,Model!X$1,'Assumptions (T&amp;D)'!$C$23,Model!$AX$2866)</f>
        <v>-0.04966199599</v>
      </c>
      <c r="AZ2916" s="373">
        <f>PPMT('Assumptions (T&amp;D)'!$C$20,Model!Y$1,'Assumptions (T&amp;D)'!$C$23,Model!$AX$2866)</f>
        <v>-0.0520209408</v>
      </c>
      <c r="BA2916" s="373">
        <f>PPMT('Assumptions (T&amp;D)'!$C$20,Model!Z$1,'Assumptions (T&amp;D)'!$C$23,Model!$AX$2866)</f>
        <v>-0.05449193549</v>
      </c>
      <c r="BB2916" s="373">
        <f>PPMT('Assumptions (T&amp;D)'!$C$20,Model!AA$1,'Assumptions (T&amp;D)'!$C$23,Model!$AX$2866)</f>
        <v>-0.05708030242</v>
      </c>
      <c r="BC2916" s="373">
        <f>PPMT('Assumptions (T&amp;D)'!$C$20,Model!AB$1,'Assumptions (T&amp;D)'!$C$23,Model!$AX$2866)</f>
        <v>-0.05979161679</v>
      </c>
      <c r="BD2916" s="373">
        <f>PPMT('Assumptions (T&amp;D)'!$C$20,Model!AC$1,'Assumptions (T&amp;D)'!$C$23,Model!$AX$2866)</f>
        <v>-0.06263171859</v>
      </c>
      <c r="BE2916" s="373">
        <f>PPMT('Assumptions (T&amp;D)'!$C$20,Model!AD$1,'Assumptions (T&amp;D)'!$C$23,Model!$AX$2866)</f>
        <v>-0.06560672522</v>
      </c>
      <c r="BF2916" s="373">
        <f>PPMT('Assumptions (T&amp;D)'!$C$20,Model!AE$1,'Assumptions (T&amp;D)'!$C$23,Model!$AX$2866)</f>
        <v>-0.06872304467</v>
      </c>
      <c r="BG2916" s="373">
        <f>PPMT('Assumptions (T&amp;D)'!$C$20,Model!AF$1,'Assumptions (T&amp;D)'!$C$23,Model!$AX$2866)</f>
        <v>-0.07198738929</v>
      </c>
      <c r="BH2916" s="373">
        <f>PPMT('Assumptions (T&amp;D)'!$C$20,Model!AG$1,'Assumptions (T&amp;D)'!$C$23,Model!$AX$2866)</f>
        <v>-0.07540679028</v>
      </c>
      <c r="BI2916" s="373">
        <f>PPMT('Assumptions (T&amp;D)'!$C$20,Model!AH$1,'Assumptions (T&amp;D)'!$C$23,Model!$AX$2866)</f>
        <v>-0.07898861282</v>
      </c>
      <c r="BJ2916" s="373">
        <f>PPMT('Assumptions (T&amp;D)'!$C$20,Model!AI$1,'Assumptions (T&amp;D)'!$C$23,Model!$AX$2866)</f>
        <v>-0.08274057193</v>
      </c>
      <c r="BK2916" s="373">
        <f>PPMT('Assumptions (T&amp;D)'!$C$20,Model!AJ$1,'Assumptions (T&amp;D)'!$C$23,Model!$AX$2866)</f>
        <v>-0.08667074909</v>
      </c>
      <c r="BL2916" s="373">
        <f>PPMT('Assumptions (T&amp;D)'!$C$20,Model!AK$1,'Assumptions (T&amp;D)'!$C$23,Model!$AX$2866)</f>
        <v>-0.09078760968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-0.04882729445</v>
      </c>
      <c r="AZ2917" s="373">
        <f>PPMT('Assumptions (T&amp;D)'!$C$20,Model!X$1,'Assumptions (T&amp;D)'!$C$23,Model!$AY$2866)</f>
        <v>-0.05114659094</v>
      </c>
      <c r="BA2917" s="373">
        <f>PPMT('Assumptions (T&amp;D)'!$C$20,Model!Y$1,'Assumptions (T&amp;D)'!$C$23,Model!$AY$2866)</f>
        <v>-0.05357605401</v>
      </c>
      <c r="BB2917" s="373">
        <f>PPMT('Assumptions (T&amp;D)'!$C$20,Model!Z$1,'Assumptions (T&amp;D)'!$C$23,Model!$AY$2866)</f>
        <v>-0.05612091657</v>
      </c>
      <c r="BC2917" s="373">
        <f>PPMT('Assumptions (T&amp;D)'!$C$20,Model!AA$1,'Assumptions (T&amp;D)'!$C$23,Model!$AY$2866)</f>
        <v>-0.05878666011</v>
      </c>
      <c r="BD2917" s="373">
        <f>PPMT('Assumptions (T&amp;D)'!$C$20,Model!AB$1,'Assumptions (T&amp;D)'!$C$23,Model!$AY$2866)</f>
        <v>-0.06157902646</v>
      </c>
      <c r="BE2917" s="373">
        <f>PPMT('Assumptions (T&amp;D)'!$C$20,Model!AC$1,'Assumptions (T&amp;D)'!$C$23,Model!$AY$2866)</f>
        <v>-0.06450403022</v>
      </c>
      <c r="BF2917" s="373">
        <f>PPMT('Assumptions (T&amp;D)'!$C$20,Model!AD$1,'Assumptions (T&amp;D)'!$C$23,Model!$AY$2866)</f>
        <v>-0.06756797166</v>
      </c>
      <c r="BG2917" s="373">
        <f>PPMT('Assumptions (T&amp;D)'!$C$20,Model!AE$1,'Assumptions (T&amp;D)'!$C$23,Model!$AY$2866)</f>
        <v>-0.07077745031</v>
      </c>
      <c r="BH2917" s="373">
        <f>PPMT('Assumptions (T&amp;D)'!$C$20,Model!AF$1,'Assumptions (T&amp;D)'!$C$23,Model!$AY$2866)</f>
        <v>-0.0741393792</v>
      </c>
      <c r="BI2917" s="373">
        <f>PPMT('Assumptions (T&amp;D)'!$C$20,Model!AG$1,'Assumptions (T&amp;D)'!$C$23,Model!$AY$2866)</f>
        <v>-0.07766099971</v>
      </c>
      <c r="BJ2917" s="373">
        <f>PPMT('Assumptions (T&amp;D)'!$C$20,Model!AH$1,'Assumptions (T&amp;D)'!$C$23,Model!$AY$2866)</f>
        <v>-0.0813498972</v>
      </c>
      <c r="BK2917" s="373">
        <f>PPMT('Assumptions (T&amp;D)'!$C$20,Model!AI$1,'Assumptions (T&amp;D)'!$C$23,Model!$AY$2866)</f>
        <v>-0.08521401732</v>
      </c>
      <c r="BL2917" s="373">
        <f>PPMT('Assumptions (T&amp;D)'!$C$20,Model!AJ$1,'Assumptions (T&amp;D)'!$C$23,Model!$AY$2866)</f>
        <v>-0.08926168314</v>
      </c>
      <c r="BM2917" s="373">
        <f>PPMT('Assumptions (T&amp;D)'!$C$20,Model!AK$1,'Assumptions (T&amp;D)'!$C$23,Model!$AY$2866)</f>
        <v>-0.09350161309</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-0.05028205638</v>
      </c>
      <c r="BA2918" s="373">
        <f>PPMT('Assumptions (T&amp;D)'!$C$20,Model!X$1,'Assumptions (T&amp;D)'!$C$23,Model!$AZ$2866)</f>
        <v>-0.05267045406</v>
      </c>
      <c r="BB2918" s="373">
        <f>PPMT('Assumptions (T&amp;D)'!$C$20,Model!Y$1,'Assumptions (T&amp;D)'!$C$23,Model!$AZ$2866)</f>
        <v>-0.05517230062</v>
      </c>
      <c r="BC2918" s="373">
        <f>PPMT('Assumptions (T&amp;D)'!$C$20,Model!Z$1,'Assumptions (T&amp;D)'!$C$23,Model!$AZ$2866)</f>
        <v>-0.0577929849</v>
      </c>
      <c r="BD2918" s="373">
        <f>PPMT('Assumptions (T&amp;D)'!$C$20,Model!AA$1,'Assumptions (T&amp;D)'!$C$23,Model!$AZ$2866)</f>
        <v>-0.06053815169</v>
      </c>
      <c r="BE2918" s="373">
        <f>PPMT('Assumptions (T&amp;D)'!$C$20,Model!AB$1,'Assumptions (T&amp;D)'!$C$23,Model!$AZ$2866)</f>
        <v>-0.06341371389</v>
      </c>
      <c r="BF2918" s="373">
        <f>PPMT('Assumptions (T&amp;D)'!$C$20,Model!AC$1,'Assumptions (T&amp;D)'!$C$23,Model!$AZ$2866)</f>
        <v>-0.0664258653</v>
      </c>
      <c r="BG2918" s="373">
        <f>PPMT('Assumptions (T&amp;D)'!$C$20,Model!AD$1,'Assumptions (T&amp;D)'!$C$23,Model!$AZ$2866)</f>
        <v>-0.0695810939</v>
      </c>
      <c r="BH2918" s="373">
        <f>PPMT('Assumptions (T&amp;D)'!$C$20,Model!AE$1,'Assumptions (T&amp;D)'!$C$23,Model!$AZ$2866)</f>
        <v>-0.07288619586</v>
      </c>
      <c r="BI2918" s="373">
        <f>PPMT('Assumptions (T&amp;D)'!$C$20,Model!AF$1,'Assumptions (T&amp;D)'!$C$23,Model!$AZ$2866)</f>
        <v>-0.07634829017</v>
      </c>
      <c r="BJ2918" s="373">
        <f>PPMT('Assumptions (T&amp;D)'!$C$20,Model!AG$1,'Assumptions (T&amp;D)'!$C$23,Model!$AZ$2866)</f>
        <v>-0.07997483395</v>
      </c>
      <c r="BK2918" s="373">
        <f>PPMT('Assumptions (T&amp;D)'!$C$20,Model!AH$1,'Assumptions (T&amp;D)'!$C$23,Model!$AZ$2866)</f>
        <v>-0.08377363856</v>
      </c>
      <c r="BL2918" s="373">
        <f>PPMT('Assumptions (T&amp;D)'!$C$20,Model!AI$1,'Assumptions (T&amp;D)'!$C$23,Model!$AZ$2866)</f>
        <v>-0.08775288639</v>
      </c>
      <c r="BM2918" s="373">
        <f>PPMT('Assumptions (T&amp;D)'!$C$20,Model!AJ$1,'Assumptions (T&amp;D)'!$C$23,Model!$AZ$2866)</f>
        <v>-0.0919211485</v>
      </c>
      <c r="BN2918" s="373">
        <f>PPMT('Assumptions (T&amp;D)'!$C$20,Model!AK$1,'Assumptions (T&amp;D)'!$C$23,Model!$AZ$2866)</f>
        <v>-0.09628740305</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-0.05127502494</v>
      </c>
      <c r="BB2919" s="373">
        <f>PPMT('Assumptions (T&amp;D)'!$C$20,Model!X$1,'Assumptions (T&amp;D)'!$C$23,Model!$BA$2866)</f>
        <v>-0.05371058862</v>
      </c>
      <c r="BC2919" s="373">
        <f>PPMT('Assumptions (T&amp;D)'!$C$20,Model!Y$1,'Assumptions (T&amp;D)'!$C$23,Model!$BA$2866)</f>
        <v>-0.05626184158</v>
      </c>
      <c r="BD2919" s="373">
        <f>PPMT('Assumptions (T&amp;D)'!$C$20,Model!Z$1,'Assumptions (T&amp;D)'!$C$23,Model!$BA$2866)</f>
        <v>-0.05893427905</v>
      </c>
      <c r="BE2919" s="373">
        <f>PPMT('Assumptions (T&amp;D)'!$C$20,Model!AA$1,'Assumptions (T&amp;D)'!$C$23,Model!$BA$2866)</f>
        <v>-0.06173365731</v>
      </c>
      <c r="BF2919" s="373">
        <f>PPMT('Assumptions (T&amp;D)'!$C$20,Model!AB$1,'Assumptions (T&amp;D)'!$C$23,Model!$BA$2866)</f>
        <v>-0.06466600603</v>
      </c>
      <c r="BG2919" s="373">
        <f>PPMT('Assumptions (T&amp;D)'!$C$20,Model!AC$1,'Assumptions (T&amp;D)'!$C$23,Model!$BA$2866)</f>
        <v>-0.06773764132</v>
      </c>
      <c r="BH2919" s="373">
        <f>PPMT('Assumptions (T&amp;D)'!$C$20,Model!AD$1,'Assumptions (T&amp;D)'!$C$23,Model!$BA$2866)</f>
        <v>-0.07095517928</v>
      </c>
      <c r="BI2919" s="373">
        <f>PPMT('Assumptions (T&amp;D)'!$C$20,Model!AE$1,'Assumptions (T&amp;D)'!$C$23,Model!$BA$2866)</f>
        <v>-0.0743255503</v>
      </c>
      <c r="BJ2919" s="373">
        <f>PPMT('Assumptions (T&amp;D)'!$C$20,Model!AF$1,'Assumptions (T&amp;D)'!$C$23,Model!$BA$2866)</f>
        <v>-0.07785601394</v>
      </c>
      <c r="BK2919" s="373">
        <f>PPMT('Assumptions (T&amp;D)'!$C$20,Model!AG$1,'Assumptions (T&amp;D)'!$C$23,Model!$BA$2866)</f>
        <v>-0.0815541746</v>
      </c>
      <c r="BL2919" s="373">
        <f>PPMT('Assumptions (T&amp;D)'!$C$20,Model!AH$1,'Assumptions (T&amp;D)'!$C$23,Model!$BA$2866)</f>
        <v>-0.08542799789</v>
      </c>
      <c r="BM2919" s="373">
        <f>PPMT('Assumptions (T&amp;D)'!$C$20,Model!AI$1,'Assumptions (T&amp;D)'!$C$23,Model!$BA$2866)</f>
        <v>-0.08948582779</v>
      </c>
      <c r="BN2919" s="373">
        <f>PPMT('Assumptions (T&amp;D)'!$C$20,Model!AJ$1,'Assumptions (T&amp;D)'!$C$23,Model!$BA$2866)</f>
        <v>-0.09373640461</v>
      </c>
      <c r="BO2919" s="373">
        <f>PPMT('Assumptions (T&amp;D)'!$C$20,Model!AK$1,'Assumptions (T&amp;D) old'!$B$103,Model!$BA$2866)</f>
        <v>-0.09818888383</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-0.01656094432</v>
      </c>
      <c r="D2920" s="372">
        <f t="array" ref="D2920">SUM(IF(ISERROR(D2921:D2971),"",D2921:D2971))</f>
        <v>-0.02738641572</v>
      </c>
      <c r="E2920" s="372">
        <f t="array" ref="E2920">SUM(IF(ISERROR(E2921:E2971),"",E2921:E2971))</f>
        <v>-0.04009809398</v>
      </c>
      <c r="F2920" s="372">
        <f t="array" ref="F2920">SUM(IF(ISERROR(F2921:F2971),"",F2921:F2971))</f>
        <v>-0.05148571438</v>
      </c>
      <c r="G2920" s="372">
        <f t="array" ref="G2920">SUM(IF(ISERROR(G2921:G2971),"",G2921:G2971))</f>
        <v>-0.06283740771</v>
      </c>
      <c r="H2920" s="372">
        <f t="array" ref="H2920">SUM(IF(ISERROR(H2921:H2971),"",H2921:H2971))</f>
        <v>-0.07211625294</v>
      </c>
      <c r="I2920" s="372">
        <f t="array" ref="I2920">SUM(IF(ISERROR(I2921:I2971),"",I2921:I2971))</f>
        <v>-0.08858482498</v>
      </c>
      <c r="J2920" s="372">
        <f t="array" ref="J2920">SUM(IF(ISERROR(J2921:J2971),"",J2921:J2971))</f>
        <v>-0.09342046518</v>
      </c>
      <c r="K2920" s="372">
        <f t="array" ref="K2920">SUM(IF(ISERROR(K2921:K2971),"",K2921:K2971))</f>
        <v>-0.1026726093</v>
      </c>
      <c r="L2920" s="372">
        <f t="array" ref="L2920">SUM(IF(ISERROR(L2921:L2971),"",L2921:L2971))</f>
        <v>-0.1202988488</v>
      </c>
      <c r="M2920" s="372">
        <f t="array" ref="M2920">SUM(IF(ISERROR(M2921:M2971),"",M2921:M2971))</f>
        <v>-0.1203981127</v>
      </c>
      <c r="N2920" s="372">
        <f t="array" ref="N2920">SUM(IF(ISERROR(N2921:N2971),"",N2921:N2971))</f>
        <v>-0.1259373326</v>
      </c>
      <c r="O2920" s="372">
        <f t="array" ref="O2920">SUM(IF(ISERROR(O2921:O2971),"",O2921:O2971))</f>
        <v>-0.1354844448</v>
      </c>
      <c r="P2920" s="372">
        <f t="array" ref="P2920">SUM(IF(ISERROR(P2921:P2971),"",P2921:P2971))</f>
        <v>-0.1378613349</v>
      </c>
      <c r="Q2920" s="372">
        <f t="array" ref="Q2920">SUM(IF(ISERROR(Q2921:Q2971),"",Q2921:Q2971))</f>
        <v>-0.1404492313</v>
      </c>
      <c r="R2920" s="372">
        <f t="array" ref="R2920">SUM(IF(ISERROR(R2921:R2971),"",R2921:R2971))</f>
        <v>-0.1369230866</v>
      </c>
      <c r="S2920" s="372">
        <f t="array" ref="S2920">SUM(IF(ISERROR(S2921:S2971),"",S2921:S2971))</f>
        <v>-0.1456784086</v>
      </c>
      <c r="T2920" s="372">
        <f t="array" ref="T2920">SUM(IF(ISERROR(T2921:T2971),"",T2921:T2971))</f>
        <v>-0.1489914794</v>
      </c>
      <c r="U2920" s="372">
        <f t="array" ref="U2920">SUM(IF(ISERROR(U2921:U2971),"",U2921:U2971))</f>
        <v>-0.1522392548</v>
      </c>
      <c r="V2920" s="372">
        <f t="array" ref="V2920">SUM(IF(ISERROR(V2921:V2971),"",V2921:V2971))</f>
        <v>-0.1558010282</v>
      </c>
      <c r="W2920" s="372">
        <f t="array" ref="W2920">SUM(IF(ISERROR(W2921:W2971),"",W2921:W2971))</f>
        <v>-0.1593837939</v>
      </c>
      <c r="X2920" s="372">
        <f t="array" ref="X2920">SUM(IF(ISERROR(X2921:X2971),"",X2921:X2971))</f>
        <v>-0.1634096921</v>
      </c>
      <c r="Y2920" s="372">
        <f t="array" ref="Y2920">SUM(IF(ISERROR(Y2921:Y2971),"",Y2921:Y2971))</f>
        <v>-0.1683023603</v>
      </c>
      <c r="Z2920" s="372">
        <f t="array" ref="Z2920">SUM(IF(ISERROR(Z2921:Z2971),"",Z2921:Z2971))</f>
        <v>-0.173066857</v>
      </c>
      <c r="AA2920" s="372">
        <f t="array" ref="AA2920">SUM(IF(ISERROR(AA2921:AA2971),"",AA2921:AA2971))</f>
        <v>-0.178138534</v>
      </c>
      <c r="AB2920" s="372">
        <f t="array" ref="AB2920">SUM(IF(ISERROR(AB2921:AB2971),"",AB2921:AB2971))</f>
        <v>-0.1843734609</v>
      </c>
      <c r="AC2920" s="372">
        <f t="array" ref="AC2920">SUM(IF(ISERROR(AC2921:AC2971),"",AC2921:AC2971))</f>
        <v>-0.1902603457</v>
      </c>
      <c r="AD2920" s="372">
        <f t="array" ref="AD2920">SUM(IF(ISERROR(AD2921:AD2971),"",AD2921:AD2971))</f>
        <v>-0.1963254613</v>
      </c>
      <c r="AE2920" s="372">
        <f t="array" ref="AE2920">SUM(IF(ISERROR(AE2921:AE2971),"",AE2921:AE2971))</f>
        <v>-0.2030148975</v>
      </c>
      <c r="AF2920" s="372">
        <f t="array" ref="AF2920">SUM(IF(ISERROR(AF2921:AF2971),"",AF2921:AF2971))</f>
        <v>-0.2097641803</v>
      </c>
      <c r="AG2920" s="372">
        <f t="array" ref="AG2920">SUM(IF(ISERROR(AG2921:AG2971),"",AG2921:AG2971))</f>
        <v>-0.2166609038</v>
      </c>
      <c r="AH2920" s="372">
        <f t="array" ref="AH2920">SUM(IF(ISERROR(AH2921:AH2971),"",AH2921:AH2971))</f>
        <v>-0.2232086337</v>
      </c>
      <c r="AI2920" s="372">
        <f t="array" ref="AI2920">SUM(IF(ISERROR(AI2921:AI2971),"",AI2921:AI2971))</f>
        <v>-0.2304649959</v>
      </c>
      <c r="AJ2920" s="372">
        <f t="array" ref="AJ2920">SUM(IF(ISERROR(AJ2921:AJ2971),"",AJ2921:AJ2971))</f>
        <v>-0.2379540553</v>
      </c>
      <c r="AK2920" s="372">
        <f t="array" ref="AK2920">SUM(IF(ISERROR(AK2921:AK2971),"",AK2921:AK2971))</f>
        <v>-0.2456448201</v>
      </c>
      <c r="AL2920" s="372">
        <f t="array" ref="AL2920">SUM(IF(ISERROR(AL2921:AL2971),"",AL2921:AL2971))</f>
        <v>-0.2535467151</v>
      </c>
      <c r="AM2920" s="372">
        <f t="array" ref="AM2920">SUM(IF(ISERROR(AM2921:AM2971),"",AM2921:AM2971))</f>
        <v>-0.2616385909</v>
      </c>
      <c r="AN2920" s="372">
        <f t="array" ref="AN2920">SUM(IF(ISERROR(AN2921:AN2971),"",AN2921:AN2971))</f>
        <v>-0.2699511841</v>
      </c>
      <c r="AO2920" s="372">
        <f t="array" ref="AO2920">SUM(IF(ISERROR(AO2921:AO2971),"",AO2921:AO2971))</f>
        <v>-0.2784900566</v>
      </c>
      <c r="AP2920" s="372">
        <f t="array" ref="AP2920">SUM(IF(ISERROR(AP2921:AP2971),"",AP2921:AP2971))</f>
        <v>-0.2872609037</v>
      </c>
      <c r="AQ2920" s="372">
        <f t="array" ref="AQ2920">SUM(IF(ISERROR(AQ2921:AQ2971),"",AQ2921:AQ2971))</f>
        <v>-0.2962695574</v>
      </c>
      <c r="AR2920" s="372">
        <f t="array" ref="AR2920">SUM(IF(ISERROR(AR2921:AR2971),"",AR2921:AR2971))</f>
        <v>-0.3055219898</v>
      </c>
      <c r="AS2920" s="372">
        <f t="array" ref="AS2920">SUM(IF(ISERROR(AS2921:AS2971),"",AS2921:AS2971))</f>
        <v>-0.3150243157</v>
      </c>
      <c r="AT2920" s="372">
        <f t="array" ref="AT2920">SUM(IF(ISERROR(AT2921:AT2971),"",AT2921:AT2971))</f>
        <v>-0.3247827968</v>
      </c>
      <c r="AU2920" s="372">
        <f t="array" ref="AU2920">SUM(IF(ISERROR(AU2921:AU2971),"",AU2921:AU2971))</f>
        <v>-0.3348038444</v>
      </c>
      <c r="AV2920" s="372">
        <f t="array" ref="AV2920">SUM(IF(ISERROR(AV2921:AV2971),"",AV2921:AV2971))</f>
        <v>-0.3450940231</v>
      </c>
      <c r="AW2920" s="372">
        <f t="array" ref="AW2920">SUM(IF(ISERROR(AW2921:AW2971),"",AW2921:AW2971))</f>
        <v>-0.3556600545</v>
      </c>
      <c r="AX2920" s="372">
        <f t="array" ref="AX2920">SUM(IF(ISERROR(AX2921:AX2971),"",AX2921:AX2971))</f>
        <v>-0.3665088207</v>
      </c>
      <c r="AY2920" s="372">
        <f t="array" ref="AY2920">SUM(IF(ISERROR(AY2921:AY2971),"",AY2921:AY2971))</f>
        <v>-0.377647368</v>
      </c>
      <c r="AZ2920" s="372">
        <f t="array" ref="AZ2920">SUM(IF(ISERROR(AZ2921:AZ2971),"",AZ2921:AZ2971))</f>
        <v>-0.3890829107</v>
      </c>
      <c r="BA2920" s="372">
        <f t="array" ref="BA2920">SUM(IF(ISERROR(BA2921:BA2971),"",BA2921:BA2971))</f>
        <v>-0.4003196723</v>
      </c>
      <c r="BB2920" s="372">
        <f t="array" ref="BB2920">SUM(IF(ISERROR(BB2921:BB2971),"",BB2921:BB2971))</f>
        <v>-0.3587727138</v>
      </c>
      <c r="BC2920" s="372">
        <f t="array" ref="BC2920">SUM(IF(ISERROR(BC2921:BC2971),"",BC2921:BC2971))</f>
        <v>-0.3184965201</v>
      </c>
      <c r="BD2920" s="372">
        <f t="array" ref="BD2920">SUM(IF(ISERROR(BD2921:BD2971),"",BD2921:BD2971))</f>
        <v>-0.2796524813</v>
      </c>
      <c r="BE2920" s="372">
        <f t="array" ref="BE2920">SUM(IF(ISERROR(BE2921:BE2971),"",BE2921:BE2971))</f>
        <v>-0.2424123785</v>
      </c>
      <c r="BF2920" s="372">
        <f t="array" ref="BF2920">SUM(IF(ISERROR(BF2921:BF2971),"",BF2921:BF2971))</f>
        <v>-0.2069589454</v>
      </c>
      <c r="BG2920" s="372">
        <f t="array" ref="BG2920">SUM(IF(ISERROR(BG2921:BG2971),"",BG2921:BG2971))</f>
        <v>-0.173486459</v>
      </c>
      <c r="BH2920" s="372">
        <f t="array" ref="BH2920">SUM(IF(ISERROR(BH2921:BH2971),"",BH2921:BH2971))</f>
        <v>-0.1422013589</v>
      </c>
      <c r="BI2920" s="372">
        <f t="array" ref="BI2920">SUM(IF(ISERROR(BI2921:BI2971),"",BI2921:BI2971))</f>
        <v>-0.1133228985</v>
      </c>
      <c r="BJ2920" s="372">
        <f t="array" ref="BJ2920">SUM(IF(ISERROR(BJ2921:BJ2971),"",BJ2921:BJ2971))</f>
        <v>-0.08708382867</v>
      </c>
      <c r="BK2920" s="372">
        <f t="array" ref="BK2920">SUM(IF(ISERROR(BK2921:BK2971),"",BK2921:BK2971))</f>
        <v>-0.0637311155</v>
      </c>
      <c r="BL2920" s="372">
        <f t="array" ref="BL2920">SUM(IF(ISERROR(BL2921:BL2971),"",BL2921:BL2971))</f>
        <v>-0.04352669425</v>
      </c>
      <c r="BM2920" s="372">
        <f t="array" ref="BM2920">SUM(IF(ISERROR(BM2921:BM2971),"",BM2921:BM2971))</f>
        <v>-0.02674826084</v>
      </c>
      <c r="BN2920" s="372">
        <f t="array" ref="BN2920">SUM(IF(ISERROR(BN2921:BN2971),"",BN2921:BN2971))</f>
        <v>-0.01369010285</v>
      </c>
      <c r="BO2920" s="372">
        <f t="array" ref="BO2920">SUM(IF(ISERROR(BO2921:BO2971),"",BO2921:BO2971))</f>
        <v>-0.004663971982</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-0.01656094432</v>
      </c>
      <c r="D2921" s="373">
        <f>IPMT('Assumptions (T&amp;D)'!$C$20,Model!X$1,'Assumptions (T&amp;D)'!$C$23,Model!$C$2866)</f>
        <v>-0.01577891774</v>
      </c>
      <c r="E2921" s="373">
        <f>IPMT('Assumptions (T&amp;D)'!$C$20,Model!Y$1,'Assumptions (T&amp;D)'!$C$23,Model!$C$2866)</f>
        <v>-0.0149597449</v>
      </c>
      <c r="F2921" s="373">
        <f>IPMT('Assumptions (T&amp;D)'!$C$20,Model!Z$1,'Assumptions (T&amp;D)'!$C$23,Model!$C$2866)</f>
        <v>-0.01410166135</v>
      </c>
      <c r="G2921" s="373">
        <f>IPMT('Assumptions (T&amp;D)'!$C$20,Model!AA$1,'Assumptions (T&amp;D)'!$C$23,Model!$C$2866)</f>
        <v>-0.01320281883</v>
      </c>
      <c r="H2921" s="373">
        <f>IPMT('Assumptions (T&amp;D)'!$C$20,Model!AB$1,'Assumptions (T&amp;D)'!$C$23,Model!$C$2866)</f>
        <v>-0.01226128129</v>
      </c>
      <c r="I2921" s="373">
        <f>IPMT('Assumptions (T&amp;D)'!$C$20,Model!AC$1,'Assumptions (T&amp;D)'!$C$23,Model!$C$2866)</f>
        <v>-0.01127502072</v>
      </c>
      <c r="J2921" s="373">
        <f>IPMT('Assumptions (T&amp;D)'!$C$20,Model!AD$1,'Assumptions (T&amp;D)'!$C$23,Model!$C$2866)</f>
        <v>-0.01024191277</v>
      </c>
      <c r="K2921" s="373">
        <f>IPMT('Assumptions (T&amp;D)'!$C$20,Model!AE$1,'Assumptions (T&amp;D)'!$C$23,Model!$C$2866)</f>
        <v>-0.009159732198</v>
      </c>
      <c r="L2921" s="373">
        <f>IPMT('Assumptions (T&amp;D)'!$C$20,Model!AF$1,'Assumptions (T&amp;D)'!$C$23,Model!$C$2866)</f>
        <v>-0.008026148044</v>
      </c>
      <c r="M2921" s="373">
        <f>IPMT('Assumptions (T&amp;D)'!$C$20,Model!AG$1,'Assumptions (T&amp;D)'!$C$23,Model!$C$2866)</f>
        <v>-0.006838718644</v>
      </c>
      <c r="N2921" s="373">
        <f>IPMT('Assumptions (T&amp;D)'!$C$20,Model!AH$1,'Assumptions (T&amp;D)'!$C$23,Model!$C$2866)</f>
        <v>-0.005594886347</v>
      </c>
      <c r="O2921" s="373">
        <f>IPMT('Assumptions (T&amp;D)'!$C$20,Model!AI$1,'Assumptions (T&amp;D)'!$C$23,Model!$C$2866)</f>
        <v>-0.004291972016</v>
      </c>
      <c r="P2921" s="373">
        <f>IPMT('Assumptions (T&amp;D)'!$C$20,Model!AJ$1,'Assumptions (T&amp;D)'!$C$23,Model!$C$2866)</f>
        <v>-0.002927169254</v>
      </c>
      <c r="Q2921" s="373">
        <f>IPMT('Assumptions (T&amp;D)'!$C$20,Model!AK$1,'Assumptions (T&amp;D)'!$C$23,Model!$C$2866)</f>
        <v>-0.001497538361</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-0.01160749798</v>
      </c>
      <c r="E2922" s="373">
        <f>IPMT('Assumptions (T&amp;D)'!$C$20,Model!X$1,'Assumptions (T&amp;D)'!$C$23,Model!$D$2866)</f>
        <v>-0.01105937876</v>
      </c>
      <c r="F2922" s="373">
        <f>IPMT('Assumptions (T&amp;D)'!$C$20,Model!Y$1,'Assumptions (T&amp;D)'!$C$23,Model!$D$2866)</f>
        <v>-0.01048522387</v>
      </c>
      <c r="G2922" s="373">
        <f>IPMT('Assumptions (T&amp;D)'!$C$20,Model!Z$1,'Assumptions (T&amp;D)'!$C$23,Model!$D$2866)</f>
        <v>-0.009883796631</v>
      </c>
      <c r="H2922" s="373">
        <f>IPMT('Assumptions (T&amp;D)'!$C$20,Model!AA$1,'Assumptions (T&amp;D)'!$C$23,Model!$D$2866)</f>
        <v>-0.009253801594</v>
      </c>
      <c r="I2922" s="373">
        <f>IPMT('Assumptions (T&amp;D)'!$C$20,Model!AB$1,'Assumptions (T&amp;D)'!$C$23,Model!$D$2866)</f>
        <v>-0.008593881793</v>
      </c>
      <c r="J2922" s="373">
        <f>IPMT('Assumptions (T&amp;D)'!$C$20,Model!AC$1,'Assumptions (T&amp;D)'!$C$23,Model!$D$2866)</f>
        <v>-0.007902615802</v>
      </c>
      <c r="K2922" s="373">
        <f>IPMT('Assumptions (T&amp;D)'!$C$20,Model!AD$1,'Assumptions (T&amp;D)'!$C$23,Model!$D$2866)</f>
        <v>-0.007178514676</v>
      </c>
      <c r="L2922" s="373">
        <f>IPMT('Assumptions (T&amp;D)'!$C$20,Model!AE$1,'Assumptions (T&amp;D)'!$C$23,Model!$D$2866)</f>
        <v>-0.006420018747</v>
      </c>
      <c r="M2922" s="373">
        <f>IPMT('Assumptions (T&amp;D)'!$C$20,Model!AF$1,'Assumptions (T&amp;D)'!$C$23,Model!$D$2866)</f>
        <v>-0.005625494261</v>
      </c>
      <c r="N2922" s="373">
        <f>IPMT('Assumptions (T&amp;D)'!$C$20,Model!AG$1,'Assumptions (T&amp;D)'!$C$23,Model!$D$2866)</f>
        <v>-0.004793229862</v>
      </c>
      <c r="O2922" s="373">
        <f>IPMT('Assumptions (T&amp;D)'!$C$20,Model!AH$1,'Assumptions (T&amp;D)'!$C$23,Model!$D$2866)</f>
        <v>-0.003921432904</v>
      </c>
      <c r="P2922" s="373">
        <f>IPMT('Assumptions (T&amp;D)'!$C$20,Model!AI$1,'Assumptions (T&amp;D)'!$C$23,Model!$D$2866)</f>
        <v>-0.003008225591</v>
      </c>
      <c r="Q2922" s="373">
        <f>IPMT('Assumptions (T&amp;D)'!$C$20,Model!AJ$1,'Assumptions (T&amp;D)'!$C$23,Model!$D$2866)</f>
        <v>-0.00205164093</v>
      </c>
      <c r="R2922" s="373">
        <f>IPMT('Assumptions (T&amp;D)'!$C$20,Model!AK$1,'Assumptions (T&amp;D)'!$C$23,Model!$D$2866)</f>
        <v>-0.001049618498</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-0.01407897032</v>
      </c>
      <c r="F2923" s="373">
        <f>IPMT('Assumptions (T&amp;D)'!$C$20,Model!X$1,'Assumptions (T&amp;D)'!$C$23,Model!$E$2866)</f>
        <v>-0.01341414537</v>
      </c>
      <c r="G2923" s="373">
        <f>IPMT('Assumptions (T&amp;D)'!$C$20,Model!Y$1,'Assumptions (T&amp;D)'!$C$23,Model!$E$2866)</f>
        <v>-0.01271774123</v>
      </c>
      <c r="H2923" s="373">
        <f>IPMT('Assumptions (T&amp;D)'!$C$20,Model!Z$1,'Assumptions (T&amp;D)'!$C$23,Model!$E$2866)</f>
        <v>-0.0119882579</v>
      </c>
      <c r="I2923" s="373">
        <f>IPMT('Assumptions (T&amp;D)'!$C$20,Model!AA$1,'Assumptions (T&amp;D)'!$C$23,Model!$E$2866)</f>
        <v>-0.01122412411</v>
      </c>
      <c r="J2923" s="373">
        <f>IPMT('Assumptions (T&amp;D)'!$C$20,Model!AB$1,'Assumptions (T&amp;D)'!$C$23,Model!$E$2866)</f>
        <v>-0.01042369397</v>
      </c>
      <c r="K2923" s="373">
        <f>IPMT('Assumptions (T&amp;D)'!$C$20,Model!AC$1,'Assumptions (T&amp;D)'!$C$23,Model!$E$2866)</f>
        <v>-0.009585243391</v>
      </c>
      <c r="L2923" s="373">
        <f>IPMT('Assumptions (T&amp;D)'!$C$20,Model!AD$1,'Assumptions (T&amp;D)'!$C$23,Model!$E$2866)</f>
        <v>-0.008706966413</v>
      </c>
      <c r="M2923" s="373">
        <f>IPMT('Assumptions (T&amp;D)'!$C$20,Model!AE$1,'Assumptions (T&amp;D)'!$C$23,Model!$E$2866)</f>
        <v>-0.007786971277</v>
      </c>
      <c r="N2923" s="373">
        <f>IPMT('Assumptions (T&amp;D)'!$C$20,Model!AF$1,'Assumptions (T&amp;D)'!$C$23,Model!$E$2866)</f>
        <v>-0.006823276373</v>
      </c>
      <c r="O2923" s="373">
        <f>IPMT('Assumptions (T&amp;D)'!$C$20,Model!AG$1,'Assumptions (T&amp;D)'!$C$23,Model!$E$2866)</f>
        <v>-0.005813805961</v>
      </c>
      <c r="P2923" s="373">
        <f>IPMT('Assumptions (T&amp;D)'!$C$20,Model!AH$1,'Assumptions (T&amp;D)'!$C$23,Model!$E$2866)</f>
        <v>-0.004756385705</v>
      </c>
      <c r="Q2923" s="373">
        <f>IPMT('Assumptions (T&amp;D)'!$C$20,Model!AI$1,'Assumptions (T&amp;D)'!$C$23,Model!$E$2866)</f>
        <v>-0.003648737986</v>
      </c>
      <c r="R2923" s="373">
        <f>IPMT('Assumptions (T&amp;D)'!$C$20,Model!AJ$1,'Assumptions (T&amp;D)'!$C$23,Model!$E$2866)</f>
        <v>-0.002488477</v>
      </c>
      <c r="S2923" s="373">
        <f>IPMT('Assumptions (T&amp;D)'!$C$20,Model!AK$1,'Assumptions (T&amp;D)'!$C$23,Model!$E$2866)</f>
        <v>-0.001273103618</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-0.01348468379</v>
      </c>
      <c r="G2924" s="373">
        <f>IPMT('Assumptions (T&amp;D)'!$C$20,Model!X$1,'Assumptions (T&amp;D)'!$C$23,Model!$F$2866)</f>
        <v>-0.01284792173</v>
      </c>
      <c r="H2924" s="373">
        <f>IPMT('Assumptions (T&amp;D)'!$C$20,Model!Y$1,'Assumptions (T&amp;D)'!$C$23,Model!$F$2866)</f>
        <v>-0.01218091346</v>
      </c>
      <c r="I2924" s="373">
        <f>IPMT('Assumptions (T&amp;D)'!$C$20,Model!Z$1,'Assumptions (T&amp;D)'!$C$23,Model!$F$2866)</f>
        <v>-0.01148222231</v>
      </c>
      <c r="J2924" s="373">
        <f>IPMT('Assumptions (T&amp;D)'!$C$20,Model!AA$1,'Assumptions (T&amp;D)'!$C$23,Model!$F$2866)</f>
        <v>-0.01075034332</v>
      </c>
      <c r="K2924" s="373">
        <f>IPMT('Assumptions (T&amp;D)'!$C$20,Model!AB$1,'Assumptions (T&amp;D)'!$C$23,Model!$F$2866)</f>
        <v>-0.009983700081</v>
      </c>
      <c r="L2924" s="373">
        <f>IPMT('Assumptions (T&amp;D)'!$C$20,Model!AC$1,'Assumptions (T&amp;D)'!$C$23,Model!$F$2866)</f>
        <v>-0.009180641289</v>
      </c>
      <c r="M2924" s="373">
        <f>IPMT('Assumptions (T&amp;D)'!$C$20,Model!AD$1,'Assumptions (T&amp;D)'!$C$23,Model!$F$2866)</f>
        <v>-0.008339437204</v>
      </c>
      <c r="N2924" s="373">
        <f>IPMT('Assumptions (T&amp;D)'!$C$20,Model!AE$1,'Assumptions (T&amp;D)'!$C$23,Model!$F$2866)</f>
        <v>-0.007458275925</v>
      </c>
      <c r="O2924" s="373">
        <f>IPMT('Assumptions (T&amp;D)'!$C$20,Model!AF$1,'Assumptions (T&amp;D)'!$C$23,Model!$F$2866)</f>
        <v>-0.006535259486</v>
      </c>
      <c r="P2924" s="373">
        <f>IPMT('Assumptions (T&amp;D)'!$C$20,Model!AG$1,'Assumptions (T&amp;D)'!$C$23,Model!$F$2866)</f>
        <v>-0.005568399765</v>
      </c>
      <c r="Q2924" s="373">
        <f>IPMT('Assumptions (T&amp;D)'!$C$20,Model!AH$1,'Assumptions (T&amp;D)'!$C$23,Model!$F$2866)</f>
        <v>-0.004555614208</v>
      </c>
      <c r="R2924" s="373">
        <f>IPMT('Assumptions (T&amp;D)'!$C$20,Model!AI$1,'Assumptions (T&amp;D)'!$C$23,Model!$F$2866)</f>
        <v>-0.003494721337</v>
      </c>
      <c r="S2924" s="373">
        <f>IPMT('Assumptions (T&amp;D)'!$C$20,Model!AJ$1,'Assumptions (T&amp;D)'!$C$23,Model!$F$2866)</f>
        <v>-0.002383436055</v>
      </c>
      <c r="T2924" s="373">
        <f>IPMT('Assumptions (T&amp;D)'!$C$20,Model!AK$1,'Assumptions (T&amp;D)'!$C$23,Model!$F$2866)</f>
        <v>-0.001219364722</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-0.01418512929</v>
      </c>
      <c r="H2925" s="373">
        <f>IPMT('Assumptions (T&amp;D)'!$C$20,Model!X$1,'Assumptions (T&amp;D)'!$C$23,Model!$G$2866)</f>
        <v>-0.0135152914</v>
      </c>
      <c r="I2925" s="373">
        <f>IPMT('Assumptions (T&amp;D)'!$C$20,Model!Y$1,'Assumptions (T&amp;D)'!$C$23,Model!$G$2866)</f>
        <v>-0.0128136362</v>
      </c>
      <c r="J2925" s="373">
        <f>IPMT('Assumptions (T&amp;D)'!$C$20,Model!Z$1,'Assumptions (T&amp;D)'!$C$23,Model!$G$2866)</f>
        <v>-0.01207865238</v>
      </c>
      <c r="K2925" s="373">
        <f>IPMT('Assumptions (T&amp;D)'!$C$20,Model!AA$1,'Assumptions (T&amp;D)'!$C$23,Model!$G$2866)</f>
        <v>-0.01130875683</v>
      </c>
      <c r="L2925" s="373">
        <f>IPMT('Assumptions (T&amp;D)'!$C$20,Model!AB$1,'Assumptions (T&amp;D)'!$C$23,Model!$G$2866)</f>
        <v>-0.01050229124</v>
      </c>
      <c r="M2925" s="373">
        <f>IPMT('Assumptions (T&amp;D)'!$C$20,Model!AC$1,'Assumptions (T&amp;D)'!$C$23,Model!$G$2866)</f>
        <v>-0.009657518537</v>
      </c>
      <c r="N2925" s="373">
        <f>IPMT('Assumptions (T&amp;D)'!$C$20,Model!AD$1,'Assumptions (T&amp;D)'!$C$23,Model!$G$2866)</f>
        <v>-0.008772619129</v>
      </c>
      <c r="O2925" s="373">
        <f>IPMT('Assumptions (T&amp;D)'!$C$20,Model!AE$1,'Assumptions (T&amp;D)'!$C$23,Model!$G$2866)</f>
        <v>-0.007845686999</v>
      </c>
      <c r="P2925" s="373">
        <f>IPMT('Assumptions (T&amp;D)'!$C$20,Model!AF$1,'Assumptions (T&amp;D)'!$C$23,Model!$G$2866)</f>
        <v>-0.006874725593</v>
      </c>
      <c r="Q2925" s="373">
        <f>IPMT('Assumptions (T&amp;D)'!$C$20,Model!AG$1,'Assumptions (T&amp;D)'!$C$23,Model!$G$2866)</f>
        <v>-0.00585764352</v>
      </c>
      <c r="R2925" s="373">
        <f>IPMT('Assumptions (T&amp;D)'!$C$20,Model!AH$1,'Assumptions (T&amp;D)'!$C$23,Model!$G$2866)</f>
        <v>-0.004792250049</v>
      </c>
      <c r="S2925" s="373">
        <f>IPMT('Assumptions (T&amp;D)'!$C$20,Model!AI$1,'Assumptions (T&amp;D)'!$C$23,Model!$G$2866)</f>
        <v>-0.003676250388</v>
      </c>
      <c r="T2925" s="373">
        <f>IPMT('Assumptions (T&amp;D)'!$C$20,Model!AJ$1,'Assumptions (T&amp;D)'!$C$23,Model!$G$2866)</f>
        <v>-0.002507240743</v>
      </c>
      <c r="U2925" s="373">
        <f>IPMT('Assumptions (T&amp;D)'!$C$20,Model!AK$1,'Assumptions (T&amp;D)'!$C$23,Model!$G$2866)</f>
        <v>-0.001282703139</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-0.01291670729</v>
      </c>
      <c r="I2926" s="373">
        <f>IPMT('Assumptions (T&amp;D)'!$C$20,Model!X$1,'Assumptions (T&amp;D)'!$C$23,Model!$H$2866)</f>
        <v>-0.01230676572</v>
      </c>
      <c r="J2926" s="373">
        <f>IPMT('Assumptions (T&amp;D)'!$C$20,Model!Y$1,'Assumptions (T&amp;D)'!$C$23,Model!$H$2866)</f>
        <v>-0.01166785192</v>
      </c>
      <c r="K2926" s="373">
        <f>IPMT('Assumptions (T&amp;D)'!$C$20,Model!Z$1,'Assumptions (T&amp;D)'!$C$23,Model!$H$2866)</f>
        <v>-0.01099858972</v>
      </c>
      <c r="L2926" s="373">
        <f>IPMT('Assumptions (T&amp;D)'!$C$20,Model!AA$1,'Assumptions (T&amp;D)'!$C$23,Model!$H$2866)</f>
        <v>-0.01029753757</v>
      </c>
      <c r="M2926" s="373">
        <f>IPMT('Assumptions (T&amp;D)'!$C$20,Model!AB$1,'Assumptions (T&amp;D)'!$C$23,Model!$H$2866)</f>
        <v>-0.009563185434</v>
      </c>
      <c r="N2926" s="373">
        <f>IPMT('Assumptions (T&amp;D)'!$C$20,Model!AC$1,'Assumptions (T&amp;D)'!$C$23,Model!$H$2866)</f>
        <v>-0.008793951574</v>
      </c>
      <c r="O2926" s="373">
        <f>IPMT('Assumptions (T&amp;D)'!$C$20,Model!AD$1,'Assumptions (T&amp;D)'!$C$23,Model!$H$2866)</f>
        <v>-0.007988179107</v>
      </c>
      <c r="P2926" s="373">
        <f>IPMT('Assumptions (T&amp;D)'!$C$20,Model!AE$1,'Assumptions (T&amp;D)'!$C$23,Model!$H$2866)</f>
        <v>-0.007144132447</v>
      </c>
      <c r="Q2926" s="373">
        <f>IPMT('Assumptions (T&amp;D)'!$C$20,Model!AF$1,'Assumptions (T&amp;D)'!$C$23,Model!$H$2866)</f>
        <v>-0.006259993571</v>
      </c>
      <c r="R2926" s="373">
        <f>IPMT('Assumptions (T&amp;D)'!$C$20,Model!AG$1,'Assumptions (T&amp;D)'!$C$23,Model!$H$2866)</f>
        <v>-0.005333858098</v>
      </c>
      <c r="S2926" s="373">
        <f>IPMT('Assumptions (T&amp;D)'!$C$20,Model!AH$1,'Assumptions (T&amp;D)'!$C$23,Model!$H$2866)</f>
        <v>-0.004363731191</v>
      </c>
      <c r="T2926" s="373">
        <f>IPMT('Assumptions (T&amp;D)'!$C$20,Model!AI$1,'Assumptions (T&amp;D)'!$C$23,Model!$H$2866)</f>
        <v>-0.003347523255</v>
      </c>
      <c r="U2926" s="373">
        <f>IPMT('Assumptions (T&amp;D)'!$C$20,Model!AJ$1,'Assumptions (T&amp;D)'!$C$23,Model!$H$2866)</f>
        <v>-0.002283045442</v>
      </c>
      <c r="V2926" s="373">
        <f>IPMT('Assumptions (T&amp;D)'!$C$20,Model!AK$1,'Assumptions (T&amp;D)'!$C$23,Model!$H$2866)</f>
        <v>-0.001168004933</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-0.02088917413</v>
      </c>
      <c r="J2927" s="373">
        <f>IPMT('Assumptions (T&amp;D)'!$C$20,Model!X$1,'Assumptions (T&amp;D)'!$C$23,Model!$I$2866)</f>
        <v>-0.01990276363</v>
      </c>
      <c r="K2927" s="373">
        <f>IPMT('Assumptions (T&amp;D)'!$C$20,Model!Y$1,'Assumptions (T&amp;D)'!$C$23,Model!$I$2866)</f>
        <v>-0.01886949864</v>
      </c>
      <c r="L2927" s="373">
        <f>IPMT('Assumptions (T&amp;D)'!$C$20,Model!Z$1,'Assumptions (T&amp;D)'!$C$23,Model!$I$2866)</f>
        <v>-0.01778715355</v>
      </c>
      <c r="M2927" s="373">
        <f>IPMT('Assumptions (T&amp;D)'!$C$20,Model!AA$1,'Assumptions (T&amp;D)'!$C$23,Model!$I$2866)</f>
        <v>-0.01665339707</v>
      </c>
      <c r="N2927" s="373">
        <f>IPMT('Assumptions (T&amp;D)'!$C$20,Model!AB$1,'Assumptions (T&amp;D)'!$C$23,Model!$I$2866)</f>
        <v>-0.01546578716</v>
      </c>
      <c r="O2927" s="373">
        <f>IPMT('Assumptions (T&amp;D)'!$C$20,Model!AC$1,'Assumptions (T&amp;D)'!$C$23,Model!$I$2866)</f>
        <v>-0.01422176578</v>
      </c>
      <c r="P2927" s="373">
        <f>IPMT('Assumptions (T&amp;D)'!$C$20,Model!AD$1,'Assumptions (T&amp;D)'!$C$23,Model!$I$2866)</f>
        <v>-0.01291865339</v>
      </c>
      <c r="Q2927" s="373">
        <f>IPMT('Assumptions (T&amp;D)'!$C$20,Model!AE$1,'Assumptions (T&amp;D)'!$C$23,Model!$I$2866)</f>
        <v>-0.01155364315</v>
      </c>
      <c r="R2927" s="373">
        <f>IPMT('Assumptions (T&amp;D)'!$C$20,Model!AF$1,'Assumptions (T&amp;D)'!$C$23,Model!$I$2866)</f>
        <v>-0.01012379493</v>
      </c>
      <c r="S2927" s="373">
        <f>IPMT('Assumptions (T&amp;D)'!$C$20,Model!AG$1,'Assumptions (T&amp;D)'!$C$23,Model!$I$2866)</f>
        <v>-0.008626028919</v>
      </c>
      <c r="T2927" s="373">
        <f>IPMT('Assumptions (T&amp;D)'!$C$20,Model!AH$1,'Assumptions (T&amp;D)'!$C$23,Model!$I$2866)</f>
        <v>-0.007057119021</v>
      </c>
      <c r="U2927" s="373">
        <f>IPMT('Assumptions (T&amp;D)'!$C$20,Model!AI$1,'Assumptions (T&amp;D)'!$C$23,Model!$I$2866)</f>
        <v>-0.005413685904</v>
      </c>
      <c r="V2927" s="373">
        <f>IPMT('Assumptions (T&amp;D)'!$C$20,Model!AJ$1,'Assumptions (T&amp;D)'!$C$23,Model!$I$2866)</f>
        <v>-0.003692189714</v>
      </c>
      <c r="W2927" s="373">
        <f>IPMT('Assumptions (T&amp;D)'!$C$20,Model!AK$1,'Assumptions (T&amp;D)'!$C$23,Model!$I$2866)</f>
        <v>-0.001888922454</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-0.01045263138</v>
      </c>
      <c r="K2928" s="373">
        <f>IPMT('Assumptions (T&amp;D)'!$C$20,Model!X$1,'Assumptions (T&amp;D)'!$C$23,Model!$J$2866)</f>
        <v>-0.009959046272</v>
      </c>
      <c r="L2928" s="373">
        <f>IPMT('Assumptions (T&amp;D)'!$C$20,Model!Y$1,'Assumptions (T&amp;D)'!$C$23,Model!$J$2866)</f>
        <v>-0.009442015867</v>
      </c>
      <c r="M2928" s="373">
        <f>IPMT('Assumptions (T&amp;D)'!$C$20,Model!Z$1,'Assumptions (T&amp;D)'!$C$23,Model!$J$2866)</f>
        <v>-0.008900426519</v>
      </c>
      <c r="N2928" s="373">
        <f>IPMT('Assumptions (T&amp;D)'!$C$20,Model!AA$1,'Assumptions (T&amp;D)'!$C$23,Model!$J$2866)</f>
        <v>-0.008333111676</v>
      </c>
      <c r="O2928" s="373">
        <f>IPMT('Assumptions (T&amp;D)'!$C$20,Model!AB$1,'Assumptions (T&amp;D)'!$C$23,Model!$J$2866)</f>
        <v>-0.007738849379</v>
      </c>
      <c r="P2928" s="373">
        <f>IPMT('Assumptions (T&amp;D)'!$C$20,Model!AC$1,'Assumptions (T&amp;D)'!$C$23,Model!$J$2866)</f>
        <v>-0.007116359622</v>
      </c>
      <c r="Q2928" s="373">
        <f>IPMT('Assumptions (T&amp;D)'!$C$20,Model!AD$1,'Assumptions (T&amp;D)'!$C$23,Model!$J$2866)</f>
        <v>-0.006464301602</v>
      </c>
      <c r="R2928" s="373">
        <f>IPMT('Assumptions (T&amp;D)'!$C$20,Model!AE$1,'Assumptions (T&amp;D)'!$C$23,Model!$J$2866)</f>
        <v>-0.005781270826</v>
      </c>
      <c r="S2928" s="373">
        <f>IPMT('Assumptions (T&amp;D)'!$C$20,Model!AF$1,'Assumptions (T&amp;D)'!$C$23,Model!$J$2866)</f>
        <v>-0.005065796088</v>
      </c>
      <c r="T2928" s="373">
        <f>IPMT('Assumptions (T&amp;D)'!$C$20,Model!AG$1,'Assumptions (T&amp;D)'!$C$23,Model!$J$2866)</f>
        <v>-0.0043163363</v>
      </c>
      <c r="U2928" s="373">
        <f>IPMT('Assumptions (T&amp;D)'!$C$20,Model!AH$1,'Assumptions (T&amp;D)'!$C$23,Model!$J$2866)</f>
        <v>-0.003531277172</v>
      </c>
      <c r="V2928" s="373">
        <f>IPMT('Assumptions (T&amp;D)'!$C$20,Model!AI$1,'Assumptions (T&amp;D)'!$C$23,Model!$J$2866)</f>
        <v>-0.002708927735</v>
      </c>
      <c r="W2928" s="373">
        <f>IPMT('Assumptions (T&amp;D)'!$C$20,Model!AJ$1,'Assumptions (T&amp;D)'!$C$23,Model!$J$2866)</f>
        <v>-0.001847516701</v>
      </c>
      <c r="X2928" s="373">
        <f>IPMT('Assumptions (T&amp;D)'!$C$20,Model!AK$1,'Assumptions (T&amp;D)'!$C$23,Model!$J$2866)</f>
        <v>-0.0009451886417</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-0.01562952747</v>
      </c>
      <c r="L2929" s="373">
        <f>IPMT('Assumptions (T&amp;D)'!$C$20,Model!X$1,'Assumptions (T&amp;D)'!$C$23,Model!$K$2866)</f>
        <v>-0.01489148345</v>
      </c>
      <c r="M2929" s="373">
        <f>IPMT('Assumptions (T&amp;D)'!$C$20,Model!Y$1,'Assumptions (T&amp;D)'!$C$23,Model!$K$2866)</f>
        <v>-0.01411838235</v>
      </c>
      <c r="N2929" s="373">
        <f>IPMT('Assumptions (T&amp;D)'!$C$20,Model!Z$1,'Assumptions (T&amp;D)'!$C$23,Model!$K$2866)</f>
        <v>-0.01330855893</v>
      </c>
      <c r="O2929" s="373">
        <f>IPMT('Assumptions (T&amp;D)'!$C$20,Model!AA$1,'Assumptions (T&amp;D)'!$C$23,Model!$K$2866)</f>
        <v>-0.01246026891</v>
      </c>
      <c r="P2929" s="373">
        <f>IPMT('Assumptions (T&amp;D)'!$C$20,Model!AB$1,'Assumptions (T&amp;D)'!$C$23,Model!$K$2866)</f>
        <v>-0.01157168511</v>
      </c>
      <c r="Q2929" s="373">
        <f>IPMT('Assumptions (T&amp;D)'!$C$20,Model!AC$1,'Assumptions (T&amp;D)'!$C$23,Model!$K$2866)</f>
        <v>-0.01064089358</v>
      </c>
      <c r="R2929" s="373">
        <f>IPMT('Assumptions (T&amp;D)'!$C$20,Model!AD$1,'Assumptions (T&amp;D)'!$C$23,Model!$K$2866)</f>
        <v>-0.009665889455</v>
      </c>
      <c r="S2929" s="373">
        <f>IPMT('Assumptions (T&amp;D)'!$C$20,Model!AE$1,'Assumptions (T&amp;D)'!$C$23,Model!$K$2866)</f>
        <v>-0.008644572632</v>
      </c>
      <c r="T2929" s="373">
        <f>IPMT('Assumptions (T&amp;D)'!$C$20,Model!AF$1,'Assumptions (T&amp;D)'!$C$23,Model!$K$2866)</f>
        <v>-0.00757474326</v>
      </c>
      <c r="U2929" s="373">
        <f>IPMT('Assumptions (T&amp;D)'!$C$20,Model!AG$1,'Assumptions (T&amp;D)'!$C$23,Model!$K$2866)</f>
        <v>-0.006454096992</v>
      </c>
      <c r="V2929" s="373">
        <f>IPMT('Assumptions (T&amp;D)'!$C$20,Model!AH$1,'Assumptions (T&amp;D)'!$C$23,Model!$K$2866)</f>
        <v>-0.005280220027</v>
      </c>
      <c r="W2929" s="373">
        <f>IPMT('Assumptions (T&amp;D)'!$C$20,Model!AI$1,'Assumptions (T&amp;D)'!$C$23,Model!$K$2866)</f>
        <v>-0.004050583906</v>
      </c>
      <c r="X2929" s="373">
        <f>IPMT('Assumptions (T&amp;D)'!$C$20,Model!AJ$1,'Assumptions (T&amp;D)'!$C$23,Model!$K$2866)</f>
        <v>-0.002762540069</v>
      </c>
      <c r="Y2929" s="373">
        <f>IPMT('Assumptions (T&amp;D)'!$C$20,Model!AK$1,'Assumptions (T&amp;D)'!$C$23,Model!$K$2866)</f>
        <v>-0.00141331415</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-0.02504459267</v>
      </c>
      <c r="M2930" s="373">
        <f>IPMT('Assumptions (T&amp;D)'!$C$20,Model!X$1,'Assumptions (T&amp;D)'!$C$23,Model!$L$2866)</f>
        <v>-0.02386195859</v>
      </c>
      <c r="N2930" s="373">
        <f>IPMT('Assumptions (T&amp;D)'!$C$20,Model!Y$1,'Assumptions (T&amp;D)'!$C$23,Model!$L$2866)</f>
        <v>-0.0226231494</v>
      </c>
      <c r="O2930" s="373">
        <f>IPMT('Assumptions (T&amp;D)'!$C$20,Model!Z$1,'Assumptions (T&amp;D)'!$C$23,Model!$L$2866)</f>
        <v>-0.02132549676</v>
      </c>
      <c r="P2930" s="373">
        <f>IPMT('Assumptions (T&amp;D)'!$C$20,Model!AA$1,'Assumptions (T&amp;D)'!$C$23,Model!$L$2866)</f>
        <v>-0.01996620563</v>
      </c>
      <c r="Q2930" s="373">
        <f>IPMT('Assumptions (T&amp;D)'!$C$20,Model!AB$1,'Assumptions (T&amp;D)'!$C$23,Model!$L$2866)</f>
        <v>-0.01854234817</v>
      </c>
      <c r="R2930" s="373">
        <f>IPMT('Assumptions (T&amp;D)'!$C$20,Model!AC$1,'Assumptions (T&amp;D)'!$C$23,Model!$L$2866)</f>
        <v>-0.01705085748</v>
      </c>
      <c r="S2930" s="373">
        <f>IPMT('Assumptions (T&amp;D)'!$C$20,Model!AD$1,'Assumptions (T&amp;D)'!$C$23,Model!$L$2866)</f>
        <v>-0.01548852098</v>
      </c>
      <c r="T2930" s="373">
        <f>IPMT('Assumptions (T&amp;D)'!$C$20,Model!AE$1,'Assumptions (T&amp;D)'!$C$23,Model!$L$2866)</f>
        <v>-0.0138519735</v>
      </c>
      <c r="U2930" s="373">
        <f>IPMT('Assumptions (T&amp;D)'!$C$20,Model!AF$1,'Assumptions (T&amp;D)'!$C$23,Model!$L$2866)</f>
        <v>-0.01213769001</v>
      </c>
      <c r="V2930" s="373">
        <f>IPMT('Assumptions (T&amp;D)'!$C$20,Model!AG$1,'Assumptions (T&amp;D)'!$C$23,Model!$L$2866)</f>
        <v>-0.01034197806</v>
      </c>
      <c r="W2930" s="373">
        <f>IPMT('Assumptions (T&amp;D)'!$C$20,Model!AH$1,'Assumptions (T&amp;D)'!$C$23,Model!$L$2866)</f>
        <v>-0.008460969791</v>
      </c>
      <c r="X2930" s="373">
        <f>IPMT('Assumptions (T&amp;D)'!$C$20,Model!AI$1,'Assumptions (T&amp;D)'!$C$23,Model!$L$2866)</f>
        <v>-0.006490613628</v>
      </c>
      <c r="Y2930" s="373">
        <f>IPMT('Assumptions (T&amp;D)'!$C$20,Model!AJ$1,'Assumptions (T&amp;D)'!$C$23,Model!$L$2866)</f>
        <v>-0.004426665547</v>
      </c>
      <c r="Z2930" s="373">
        <f>IPMT('Assumptions (T&amp;D)'!$C$20,Model!AK$1,'Assumptions (T&amp;D)'!$C$23,Model!$L$2866)</f>
        <v>-0.002264679932</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-0.00905262278</v>
      </c>
      <c r="N2931" s="373">
        <f>IPMT('Assumptions (T&amp;D)'!$C$20,Model!X$1,'Assumptions (T&amp;D)'!$C$23,Model!$M$2866)</f>
        <v>-0.008625147663</v>
      </c>
      <c r="O2931" s="373">
        <f>IPMT('Assumptions (T&amp;D)'!$C$20,Model!Y$1,'Assumptions (T&amp;D)'!$C$23,Model!$M$2866)</f>
        <v>-0.008177367478</v>
      </c>
      <c r="P2931" s="373">
        <f>IPMT('Assumptions (T&amp;D)'!$C$20,Model!Z$1,'Assumptions (T&amp;D)'!$C$23,Model!$M$2866)</f>
        <v>-0.007708317734</v>
      </c>
      <c r="Q2931" s="373">
        <f>IPMT('Assumptions (T&amp;D)'!$C$20,Model!AA$1,'Assumptions (T&amp;D)'!$C$23,Model!$M$2866)</f>
        <v>-0.007216988127</v>
      </c>
      <c r="R2931" s="373">
        <f>IPMT('Assumptions (T&amp;D)'!$C$20,Model!AB$1,'Assumptions (T&amp;D)'!$C$23,Model!$M$2866)</f>
        <v>-0.006702320364</v>
      </c>
      <c r="S2931" s="373">
        <f>IPMT('Assumptions (T&amp;D)'!$C$20,Model!AC$1,'Assumptions (T&amp;D)'!$C$23,Model!$M$2866)</f>
        <v>-0.006163205882</v>
      </c>
      <c r="T2931" s="373">
        <f>IPMT('Assumptions (T&amp;D)'!$C$20,Model!AD$1,'Assumptions (T&amp;D)'!$C$23,Model!$M$2866)</f>
        <v>-0.005598483463</v>
      </c>
      <c r="U2931" s="373">
        <f>IPMT('Assumptions (T&amp;D)'!$C$20,Model!AE$1,'Assumptions (T&amp;D)'!$C$23,Model!$M$2866)</f>
        <v>-0.005006936728</v>
      </c>
      <c r="V2931" s="373">
        <f>IPMT('Assumptions (T&amp;D)'!$C$20,Model!AF$1,'Assumptions (T&amp;D)'!$C$23,Model!$M$2866)</f>
        <v>-0.004387291523</v>
      </c>
      <c r="W2931" s="373">
        <f>IPMT('Assumptions (T&amp;D)'!$C$20,Model!AG$1,'Assumptions (T&amp;D)'!$C$23,Model!$M$2866)</f>
        <v>-0.003738213172</v>
      </c>
      <c r="X2931" s="373">
        <f>IPMT('Assumptions (T&amp;D)'!$C$20,Model!AH$1,'Assumptions (T&amp;D)'!$C$23,Model!$M$2866)</f>
        <v>-0.003058303598</v>
      </c>
      <c r="Y2931" s="373">
        <f>IPMT('Assumptions (T&amp;D)'!$C$20,Model!AI$1,'Assumptions (T&amp;D)'!$C$23,Model!$M$2866)</f>
        <v>-0.00234609832</v>
      </c>
      <c r="Z2931" s="373">
        <f>IPMT('Assumptions (T&amp;D)'!$C$20,Model!AJ$1,'Assumptions (T&amp;D)'!$C$23,Model!$M$2866)</f>
        <v>-0.001600063291</v>
      </c>
      <c r="AA2931" s="373">
        <f>IPMT('Assumptions (T&amp;D)'!$C$20,Model!AK$1,'Assumptions (T&amp;D)'!$C$23,Model!$M$2866)</f>
        <v>-0.0008185915982</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-0.0153453386</v>
      </c>
      <c r="O2932" s="373">
        <f>IPMT('Assumptions (T&amp;D)'!$C$20,Model!X$1,'Assumptions (T&amp;D)'!$C$23,Model!$N$2866)</f>
        <v>-0.0146207143</v>
      </c>
      <c r="P2932" s="373">
        <f>IPMT('Assumptions (T&amp;D)'!$C$20,Model!Y$1,'Assumptions (T&amp;D)'!$C$23,Model!$N$2866)</f>
        <v>-0.01386167035</v>
      </c>
      <c r="Q2932" s="373">
        <f>IPMT('Assumptions (T&amp;D)'!$C$20,Model!Z$1,'Assumptions (T&amp;D)'!$C$23,Model!$N$2866)</f>
        <v>-0.01306657181</v>
      </c>
      <c r="R2932" s="373">
        <f>IPMT('Assumptions (T&amp;D)'!$C$20,Model!AA$1,'Assumptions (T&amp;D)'!$C$23,Model!$N$2866)</f>
        <v>-0.01223370609</v>
      </c>
      <c r="S2932" s="373">
        <f>IPMT('Assumptions (T&amp;D)'!$C$20,Model!AB$1,'Assumptions (T&amp;D)'!$C$23,Model!$N$2866)</f>
        <v>-0.01136127925</v>
      </c>
      <c r="T2932" s="373">
        <f>IPMT('Assumptions (T&amp;D)'!$C$20,Model!AC$1,'Assumptions (T&amp;D)'!$C$23,Model!$N$2866)</f>
        <v>-0.01044741214</v>
      </c>
      <c r="U2932" s="373">
        <f>IPMT('Assumptions (T&amp;D)'!$C$20,Model!AD$1,'Assumptions (T&amp;D)'!$C$23,Model!$N$2866)</f>
        <v>-0.009490136333</v>
      </c>
      <c r="V2932" s="373">
        <f>IPMT('Assumptions (T&amp;D)'!$C$20,Model!AE$1,'Assumptions (T&amp;D)'!$C$23,Model!$N$2866)</f>
        <v>-0.008487389929</v>
      </c>
      <c r="W2932" s="373">
        <f>IPMT('Assumptions (T&amp;D)'!$C$20,Model!AF$1,'Assumptions (T&amp;D)'!$C$23,Model!$N$2866)</f>
        <v>-0.007437013071</v>
      </c>
      <c r="X2932" s="373">
        <f>IPMT('Assumptions (T&amp;D)'!$C$20,Model!AG$1,'Assumptions (T&amp;D)'!$C$23,Model!$N$2866)</f>
        <v>-0.006336743312</v>
      </c>
      <c r="Y2932" s="373">
        <f>IPMT('Assumptions (T&amp;D)'!$C$20,Model!AH$1,'Assumptions (T&amp;D)'!$C$23,Model!$N$2866)</f>
        <v>-0.00518421074</v>
      </c>
      <c r="Z2932" s="373">
        <f>IPMT('Assumptions (T&amp;D)'!$C$20,Model!AI$1,'Assumptions (T&amp;D)'!$C$23,Model!$N$2866)</f>
        <v>-0.00397693287</v>
      </c>
      <c r="AA2932" s="373">
        <f>IPMT('Assumptions (T&amp;D)'!$C$20,Model!AJ$1,'Assumptions (T&amp;D)'!$C$23,Model!$N$2866)</f>
        <v>-0.002712309302</v>
      </c>
      <c r="AB2932" s="373">
        <f>IPMT('Assumptions (T&amp;D)'!$C$20,Model!AK$1,'Assumptions (T&amp;D)'!$C$23,Model!$N$2866)</f>
        <v>-0.001387616114</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-0.02054364569</v>
      </c>
      <c r="P2933" s="373">
        <f>IPMT('Assumptions (T&amp;D)'!$C$20,Model!X$1,'Assumptions (T&amp;D)'!$C$23,Model!$O$2866)</f>
        <v>-0.01957355144</v>
      </c>
      <c r="Q2933" s="373">
        <f>IPMT('Assumptions (T&amp;D)'!$C$20,Model!Y$1,'Assumptions (T&amp;D)'!$C$23,Model!$O$2866)</f>
        <v>-0.01855737771</v>
      </c>
      <c r="R2933" s="373">
        <f>IPMT('Assumptions (T&amp;D)'!$C$20,Model!Z$1,'Assumptions (T&amp;D)'!$C$23,Model!$O$2866)</f>
        <v>-0.01749293572</v>
      </c>
      <c r="S2933" s="373">
        <f>IPMT('Assumptions (T&amp;D)'!$C$20,Model!AA$1,'Assumptions (T&amp;D)'!$C$23,Model!$O$2866)</f>
        <v>-0.01637793274</v>
      </c>
      <c r="T2933" s="373">
        <f>IPMT('Assumptions (T&amp;D)'!$C$20,Model!AB$1,'Assumptions (T&amp;D)'!$C$23,Model!$O$2866)</f>
        <v>-0.01520996712</v>
      </c>
      <c r="U2933" s="373">
        <f>IPMT('Assumptions (T&amp;D)'!$C$20,Model!AC$1,'Assumptions (T&amp;D)'!$C$23,Model!$O$2866)</f>
        <v>-0.01398652314</v>
      </c>
      <c r="V2933" s="373">
        <f>IPMT('Assumptions (T&amp;D)'!$C$20,Model!AD$1,'Assumptions (T&amp;D)'!$C$23,Model!$O$2866)</f>
        <v>-0.01270496556</v>
      </c>
      <c r="W2933" s="373">
        <f>IPMT('Assumptions (T&amp;D)'!$C$20,Model!AE$1,'Assumptions (T&amp;D)'!$C$23,Model!$O$2866)</f>
        <v>-0.011362534</v>
      </c>
      <c r="X2933" s="373">
        <f>IPMT('Assumptions (T&amp;D)'!$C$20,Model!AF$1,'Assumptions (T&amp;D)'!$C$23,Model!$O$2866)</f>
        <v>-0.009956336942</v>
      </c>
      <c r="Y2933" s="373">
        <f>IPMT('Assumptions (T&amp;D)'!$C$20,Model!AG$1,'Assumptions (T&amp;D)'!$C$23,Model!$O$2866)</f>
        <v>-0.008483345522</v>
      </c>
      <c r="Z2933" s="373">
        <f>IPMT('Assumptions (T&amp;D)'!$C$20,Model!AH$1,'Assumptions (T&amp;D)'!$C$23,Model!$O$2866)</f>
        <v>-0.006940387009</v>
      </c>
      <c r="AA2933" s="373">
        <f>IPMT('Assumptions (T&amp;D)'!$C$20,Model!AI$1,'Assumptions (T&amp;D)'!$C$23,Model!$O$2866)</f>
        <v>-0.005324137967</v>
      </c>
      <c r="AB2933" s="373">
        <f>IPMT('Assumptions (T&amp;D)'!$C$20,Model!AJ$1,'Assumptions (T&amp;D)'!$C$23,Model!$O$2866)</f>
        <v>-0.003631117095</v>
      </c>
      <c r="AC2933" s="373">
        <f>IPMT('Assumptions (T&amp;D)'!$C$20,Model!AK$1,'Assumptions (T&amp;D)'!$C$23,Model!$O$2866)</f>
        <v>-0.001857677733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-0.01486585328</v>
      </c>
      <c r="Q2934" s="373">
        <f>IPMT('Assumptions (T&amp;D)'!$C$20,Model!X$1,'Assumptions (T&amp;D)'!$C$23,Model!$P$2866)</f>
        <v>-0.01416387082</v>
      </c>
      <c r="R2934" s="373">
        <f>IPMT('Assumptions (T&amp;D)'!$C$20,Model!Y$1,'Assumptions (T&amp;D)'!$C$23,Model!$P$2866)</f>
        <v>-0.0134285442</v>
      </c>
      <c r="S2934" s="373">
        <f>IPMT('Assumptions (T&amp;D)'!$C$20,Model!Z$1,'Assumptions (T&amp;D)'!$C$23,Model!$P$2866)</f>
        <v>-0.01265828956</v>
      </c>
      <c r="T2934" s="373">
        <f>IPMT('Assumptions (T&amp;D)'!$C$20,Model!AA$1,'Assumptions (T&amp;D)'!$C$23,Model!$P$2866)</f>
        <v>-0.01185144783</v>
      </c>
      <c r="U2934" s="373">
        <f>IPMT('Assumptions (T&amp;D)'!$C$20,Model!AB$1,'Assumptions (T&amp;D)'!$C$23,Model!$P$2866)</f>
        <v>-0.01100628111</v>
      </c>
      <c r="V2934" s="373">
        <f>IPMT('Assumptions (T&amp;D)'!$C$20,Model!AC$1,'Assumptions (T&amp;D)'!$C$23,Model!$P$2866)</f>
        <v>-0.01012096898</v>
      </c>
      <c r="W2934" s="373">
        <f>IPMT('Assumptions (T&amp;D)'!$C$20,Model!AD$1,'Assumptions (T&amp;D)'!$C$23,Model!$P$2866)</f>
        <v>-0.009193604521</v>
      </c>
      <c r="X2934" s="373">
        <f>IPMT('Assumptions (T&amp;D)'!$C$20,Model!AE$1,'Assumptions (T&amp;D)'!$C$23,Model!$P$2866)</f>
        <v>-0.008222190249</v>
      </c>
      <c r="Y2934" s="373">
        <f>IPMT('Assumptions (T&amp;D)'!$C$20,Model!AF$1,'Assumptions (T&amp;D)'!$C$23,Model!$P$2866)</f>
        <v>-0.0072046338</v>
      </c>
      <c r="Z2934" s="373">
        <f>IPMT('Assumptions (T&amp;D)'!$C$20,Model!AG$1,'Assumptions (T&amp;D)'!$C$23,Model!$P$2866)</f>
        <v>-0.006138743419</v>
      </c>
      <c r="AA2934" s="373">
        <f>IPMT('Assumptions (T&amp;D)'!$C$20,Model!AH$1,'Assumptions (T&amp;D)'!$C$23,Model!$P$2866)</f>
        <v>-0.005022223246</v>
      </c>
      <c r="AB2934" s="373">
        <f>IPMT('Assumptions (T&amp;D)'!$C$20,Model!AI$1,'Assumptions (T&amp;D)'!$C$23,Model!$P$2866)</f>
        <v>-0.003852668364</v>
      </c>
      <c r="AC2934" s="373">
        <f>IPMT('Assumptions (T&amp;D)'!$C$20,Model!AJ$1,'Assumptions (T&amp;D)'!$C$23,Model!$P$2866)</f>
        <v>-0.002627559625</v>
      </c>
      <c r="AD2934" s="373">
        <f>IPMT('Assumptions (T&amp;D)'!$C$20,Model!AK$1,'Assumptions (T&amp;D)'!$C$23,Model!$P$2866)</f>
        <v>-0.001344258221</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-0.0163720678</v>
      </c>
      <c r="R2935" s="373">
        <f>IPMT('Assumptions (T&amp;D)'!$C$20,Model!X$1,'Assumptions (T&amp;D)'!$C$23,Model!$Q$2866)</f>
        <v>-0.01559896018</v>
      </c>
      <c r="S2935" s="373">
        <f>IPMT('Assumptions (T&amp;D)'!$C$20,Model!Y$1,'Assumptions (T&amp;D)'!$C$23,Model!$Q$2866)</f>
        <v>-0.01478912996</v>
      </c>
      <c r="T2935" s="373">
        <f>IPMT('Assumptions (T&amp;D)'!$C$20,Model!Z$1,'Assumptions (T&amp;D)'!$C$23,Model!$Q$2866)</f>
        <v>-0.01394083279</v>
      </c>
      <c r="U2935" s="373">
        <f>IPMT('Assumptions (T&amp;D)'!$C$20,Model!AA$1,'Assumptions (T&amp;D)'!$C$23,Model!$Q$2866)</f>
        <v>-0.01305224152</v>
      </c>
      <c r="V2935" s="373">
        <f>IPMT('Assumptions (T&amp;D)'!$C$20,Model!AB$1,'Assumptions (T&amp;D)'!$C$23,Model!$Q$2866)</f>
        <v>-0.01212144216</v>
      </c>
      <c r="W2935" s="373">
        <f>IPMT('Assumptions (T&amp;D)'!$C$20,Model!AC$1,'Assumptions (T&amp;D)'!$C$23,Model!$Q$2866)</f>
        <v>-0.01114642982</v>
      </c>
      <c r="X2935" s="373">
        <f>IPMT('Assumptions (T&amp;D)'!$C$20,Model!AD$1,'Assumptions (T&amp;D)'!$C$23,Model!$Q$2866)</f>
        <v>-0.01012510441</v>
      </c>
      <c r="Y2935" s="373">
        <f>IPMT('Assumptions (T&amp;D)'!$C$20,Model!AE$1,'Assumptions (T&amp;D)'!$C$23,Model!$Q$2866)</f>
        <v>-0.009055266032</v>
      </c>
      <c r="Z2935" s="373">
        <f>IPMT('Assumptions (T&amp;D)'!$C$20,Model!AF$1,'Assumptions (T&amp;D)'!$C$23,Model!$Q$2866)</f>
        <v>-0.007934610334</v>
      </c>
      <c r="AA2935" s="373">
        <f>IPMT('Assumptions (T&amp;D)'!$C$20,Model!AG$1,'Assumptions (T&amp;D)'!$C$23,Model!$Q$2866)</f>
        <v>-0.006760723491</v>
      </c>
      <c r="AB2935" s="373">
        <f>IPMT('Assumptions (T&amp;D)'!$C$20,Model!AH$1,'Assumptions (T&amp;D)'!$C$23,Model!$Q$2866)</f>
        <v>-0.005531077022</v>
      </c>
      <c r="AC2935" s="373">
        <f>IPMT('Assumptions (T&amp;D)'!$C$20,Model!AI$1,'Assumptions (T&amp;D)'!$C$23,Model!$Q$2866)</f>
        <v>-0.004243022346</v>
      </c>
      <c r="AD2935" s="373">
        <f>IPMT('Assumptions (T&amp;D)'!$C$20,Model!AJ$1,'Assumptions (T&amp;D)'!$C$23,Model!$Q$2866)</f>
        <v>-0.002893785074</v>
      </c>
      <c r="AE2935" s="373">
        <f>IPMT('Assumptions (T&amp;D)'!$C$20,Model!AK$1,'Assumptions (T&amp;D)'!$C$23,Model!$Q$2866)</f>
        <v>-0.00148045903</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-0.01168588235</v>
      </c>
      <c r="S2936" s="373">
        <f>IPMT('Assumptions (T&amp;D)'!$C$20,Model!X$1,'Assumptions (T&amp;D)'!$C$23,Model!$R$2866)</f>
        <v>-0.01113406173</v>
      </c>
      <c r="T2936" s="373">
        <f>IPMT('Assumptions (T&amp;D)'!$C$20,Model!Y$1,'Assumptions (T&amp;D)'!$C$23,Model!$R$2866)</f>
        <v>-0.01055602963</v>
      </c>
      <c r="U2936" s="373">
        <f>IPMT('Assumptions (T&amp;D)'!$C$20,Model!Z$1,'Assumptions (T&amp;D)'!$C$23,Model!$R$2866)</f>
        <v>-0.009950541002</v>
      </c>
      <c r="V2936" s="373">
        <f>IPMT('Assumptions (T&amp;D)'!$C$20,Model!AA$1,'Assumptions (T&amp;D)'!$C$23,Model!$R$2866)</f>
        <v>-0.009316291667</v>
      </c>
      <c r="W2936" s="373">
        <f>IPMT('Assumptions (T&amp;D)'!$C$20,Model!AB$1,'Assumptions (T&amp;D)'!$C$23,Model!$R$2866)</f>
        <v>-0.008651915488</v>
      </c>
      <c r="X2936" s="373">
        <f>IPMT('Assumptions (T&amp;D)'!$C$20,Model!AC$1,'Assumptions (T&amp;D)'!$C$23,Model!$R$2866)</f>
        <v>-0.007955981441</v>
      </c>
      <c r="Y2936" s="373">
        <f>IPMT('Assumptions (T&amp;D)'!$C$20,Model!AD$1,'Assumptions (T&amp;D)'!$C$23,Model!$R$2866)</f>
        <v>-0.007226990527</v>
      </c>
      <c r="Z2936" s="373">
        <f>IPMT('Assumptions (T&amp;D)'!$C$20,Model!AE$1,'Assumptions (T&amp;D)'!$C$23,Model!$R$2866)</f>
        <v>-0.006463372544</v>
      </c>
      <c r="AA2936" s="373">
        <f>IPMT('Assumptions (T&amp;D)'!$C$20,Model!AF$1,'Assumptions (T&amp;D)'!$C$23,Model!$R$2866)</f>
        <v>-0.005663482707</v>
      </c>
      <c r="AB2936" s="373">
        <f>IPMT('Assumptions (T&amp;D)'!$C$20,Model!AG$1,'Assumptions (T&amp;D)'!$C$23,Model!$R$2866)</f>
        <v>-0.004825598103</v>
      </c>
      <c r="AC2936" s="373">
        <f>IPMT('Assumptions (T&amp;D)'!$C$20,Model!AH$1,'Assumptions (T&amp;D)'!$C$23,Model!$R$2866)</f>
        <v>-0.003947913981</v>
      </c>
      <c r="AD2936" s="373">
        <f>IPMT('Assumptions (T&amp;D)'!$C$20,Model!AI$1,'Assumptions (T&amp;D)'!$C$23,Model!$R$2866)</f>
        <v>-0.003028539862</v>
      </c>
      <c r="AE2936" s="373">
        <f>IPMT('Assumptions (T&amp;D)'!$C$20,Model!AJ$1,'Assumptions (T&amp;D)'!$C$23,Model!$R$2866)</f>
        <v>-0.002065495473</v>
      </c>
      <c r="AF2936" s="373">
        <f>IPMT('Assumptions (T&amp;D)'!$C$20,Model!AK$1,'Assumptions (T&amp;D)'!$C$23,Model!$R$2866)</f>
        <v>-0.001056706475</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-0.0236730696</v>
      </c>
      <c r="T2937" s="373">
        <f>IPMT('Assumptions (T&amp;D)'!$C$20,Model!X$1,'Assumptions (T&amp;D)'!$C$23,Model!$S$2866)</f>
        <v>-0.0225552004</v>
      </c>
      <c r="U2937" s="373">
        <f>IPMT('Assumptions (T&amp;D)'!$C$20,Model!Y$1,'Assumptions (T&amp;D)'!$C$23,Model!$S$2866)</f>
        <v>-0.02138423241</v>
      </c>
      <c r="V2937" s="373">
        <f>IPMT('Assumptions (T&amp;D)'!$C$20,Model!Z$1,'Assumptions (T&amp;D)'!$C$23,Model!$S$2866)</f>
        <v>-0.02015764344</v>
      </c>
      <c r="W2937" s="373">
        <f>IPMT('Assumptions (T&amp;D)'!$C$20,Model!AA$1,'Assumptions (T&amp;D)'!$C$23,Model!$S$2866)</f>
        <v>-0.0188727915</v>
      </c>
      <c r="X2937" s="373">
        <f>IPMT('Assumptions (T&amp;D)'!$C$20,Model!AB$1,'Assumptions (T&amp;D)'!$C$23,Model!$S$2866)</f>
        <v>-0.01752690909</v>
      </c>
      <c r="Y2937" s="373">
        <f>IPMT('Assumptions (T&amp;D)'!$C$20,Model!AC$1,'Assumptions (T&amp;D)'!$C$23,Model!$S$2866)</f>
        <v>-0.01611709726</v>
      </c>
      <c r="Z2937" s="373">
        <f>IPMT('Assumptions (T&amp;D)'!$C$20,Model!AD$1,'Assumptions (T&amp;D)'!$C$23,Model!$S$2866)</f>
        <v>-0.01464031938</v>
      </c>
      <c r="AA2937" s="373">
        <f>IPMT('Assumptions (T&amp;D)'!$C$20,Model!AE$1,'Assumptions (T&amp;D)'!$C$23,Model!$S$2866)</f>
        <v>-0.01309339454</v>
      </c>
      <c r="AB2937" s="373">
        <f>IPMT('Assumptions (T&amp;D)'!$C$20,Model!AF$1,'Assumptions (T&amp;D)'!$C$23,Model!$S$2866)</f>
        <v>-0.01147299077</v>
      </c>
      <c r="AC2937" s="373">
        <f>IPMT('Assumptions (T&amp;D)'!$C$20,Model!AG$1,'Assumptions (T&amp;D)'!$C$23,Model!$S$2866)</f>
        <v>-0.009775617824</v>
      </c>
      <c r="AD2937" s="373">
        <f>IPMT('Assumptions (T&amp;D)'!$C$20,Model!AH$1,'Assumptions (T&amp;D)'!$C$23,Model!$S$2866)</f>
        <v>-0.007997619663</v>
      </c>
      <c r="AE2937" s="373">
        <f>IPMT('Assumptions (T&amp;D)'!$C$20,Model!AI$1,'Assumptions (T&amp;D)'!$C$23,Model!$S$2866)</f>
        <v>-0.006135166589</v>
      </c>
      <c r="AF2937" s="373">
        <f>IPMT('Assumptions (T&amp;D)'!$C$20,Model!AJ$1,'Assumptions (T&amp;D)'!$C$23,Model!$S$2866)</f>
        <v>-0.004184246994</v>
      </c>
      <c r="AG2937" s="373">
        <f>IPMT('Assumptions (T&amp;D)'!$C$20,Model!AK$1,'Assumptions (T&amp;D)'!$C$23,Model!$S$2866)</f>
        <v>-0.002140658719</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-0.01895780522</v>
      </c>
      <c r="U2938" s="373">
        <f>IPMT('Assumptions (T&amp;D)'!$C$20,Model!X$1,'Assumptions (T&amp;D)'!$C$23,Model!$T$2866)</f>
        <v>-0.01806259615</v>
      </c>
      <c r="V2938" s="373">
        <f>IPMT('Assumptions (T&amp;D)'!$C$20,Model!Y$1,'Assumptions (T&amp;D)'!$C$23,Model!$T$2866)</f>
        <v>-0.01712486465</v>
      </c>
      <c r="W2938" s="373">
        <f>IPMT('Assumptions (T&amp;D)'!$C$20,Model!Z$1,'Assumptions (T&amp;D)'!$C$23,Model!$T$2866)</f>
        <v>-0.01614259091</v>
      </c>
      <c r="X2938" s="373">
        <f>IPMT('Assumptions (T&amp;D)'!$C$20,Model!AA$1,'Assumptions (T&amp;D)'!$C$23,Model!$T$2866)</f>
        <v>-0.01511365916</v>
      </c>
      <c r="Y2938" s="373">
        <f>IPMT('Assumptions (T&amp;D)'!$C$20,Model!AB$1,'Assumptions (T&amp;D)'!$C$23,Model!$T$2866)</f>
        <v>-0.01403585315</v>
      </c>
      <c r="Z2938" s="373">
        <f>IPMT('Assumptions (T&amp;D)'!$C$20,Model!AC$1,'Assumptions (T&amp;D)'!$C$23,Model!$T$2866)</f>
        <v>-0.01290685136</v>
      </c>
      <c r="AA2938" s="373">
        <f>IPMT('Assumptions (T&amp;D)'!$C$20,Model!AD$1,'Assumptions (T&amp;D)'!$C$23,Model!$T$2866)</f>
        <v>-0.01172422198</v>
      </c>
      <c r="AB2938" s="373">
        <f>IPMT('Assumptions (T&amp;D)'!$C$20,Model!AE$1,'Assumptions (T&amp;D)'!$C$23,Model!$T$2866)</f>
        <v>-0.01048541771</v>
      </c>
      <c r="AC2938" s="373">
        <f>IPMT('Assumptions (T&amp;D)'!$C$20,Model!AF$1,'Assumptions (T&amp;D)'!$C$23,Model!$T$2866)</f>
        <v>-0.009187770237</v>
      </c>
      <c r="AD2938" s="373">
        <f>IPMT('Assumptions (T&amp;D)'!$C$20,Model!AG$1,'Assumptions (T&amp;D)'!$C$23,Model!$T$2866)</f>
        <v>-0.007828484506</v>
      </c>
      <c r="AE2938" s="373">
        <f>IPMT('Assumptions (T&amp;D)'!$C$20,Model!AH$1,'Assumptions (T&amp;D)'!$C$23,Model!$T$2866)</f>
        <v>-0.006404632704</v>
      </c>
      <c r="AF2938" s="373">
        <f>IPMT('Assumptions (T&amp;D)'!$C$20,Model!AI$1,'Assumptions (T&amp;D)'!$C$23,Model!$T$2866)</f>
        <v>-0.004913147941</v>
      </c>
      <c r="AG2938" s="373">
        <f>IPMT('Assumptions (T&amp;D)'!$C$20,Model!AJ$1,'Assumptions (T&amp;D)'!$C$23,Model!$T$2866)</f>
        <v>-0.003350817652</v>
      </c>
      <c r="AH2938" s="373">
        <f>IPMT('Assumptions (T&amp;D)'!$C$20,Model!AK$1,'Assumptions (T&amp;D)'!$C$23,Model!$T$2866)</f>
        <v>-0.001714276674</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-0.01919726777</v>
      </c>
      <c r="V2939" s="373">
        <f>IPMT('Assumptions (T&amp;D)'!$C$20,Model!X$1,'Assumptions (T&amp;D)'!$C$23,Model!$U$2866)</f>
        <v>-0.01829075101</v>
      </c>
      <c r="W2939" s="373">
        <f>IPMT('Assumptions (T&amp;D)'!$C$20,Model!Y$1,'Assumptions (T&amp;D)'!$C$23,Model!$U$2866)</f>
        <v>-0.0173411747</v>
      </c>
      <c r="X2939" s="373">
        <f>IPMT('Assumptions (T&amp;D)'!$C$20,Model!Z$1,'Assumptions (T&amp;D)'!$C$23,Model!$U$2866)</f>
        <v>-0.01634649352</v>
      </c>
      <c r="Y2939" s="373">
        <f>IPMT('Assumptions (T&amp;D)'!$C$20,Model!AA$1,'Assumptions (T&amp;D)'!$C$23,Model!$U$2866)</f>
        <v>-0.01530456498</v>
      </c>
      <c r="Z2939" s="373">
        <f>IPMT('Assumptions (T&amp;D)'!$C$20,Model!AB$1,'Assumptions (T&amp;D)'!$C$23,Model!$U$2866)</f>
        <v>-0.01421314484</v>
      </c>
      <c r="AA2939" s="373">
        <f>IPMT('Assumptions (T&amp;D)'!$C$20,Model!AC$1,'Assumptions (T&amp;D)'!$C$23,Model!$U$2866)</f>
        <v>-0.01306988224</v>
      </c>
      <c r="AB2939" s="373">
        <f>IPMT('Assumptions (T&amp;D)'!$C$20,Model!AD$1,'Assumptions (T&amp;D)'!$C$23,Model!$U$2866)</f>
        <v>-0.01187231466</v>
      </c>
      <c r="AC2939" s="373">
        <f>IPMT('Assumptions (T&amp;D)'!$C$20,Model!AE$1,'Assumptions (T&amp;D)'!$C$23,Model!$U$2866)</f>
        <v>-0.01061786263</v>
      </c>
      <c r="AD2939" s="373">
        <f>IPMT('Assumptions (T&amp;D)'!$C$20,Model!AF$1,'Assumptions (T&amp;D)'!$C$23,Model!$U$2866)</f>
        <v>-0.00930382412</v>
      </c>
      <c r="AE2939" s="373">
        <f>IPMT('Assumptions (T&amp;D)'!$C$20,Model!AG$1,'Assumptions (T&amp;D)'!$C$23,Model!$U$2866)</f>
        <v>-0.007927368784</v>
      </c>
      <c r="AF2939" s="373">
        <f>IPMT('Assumptions (T&amp;D)'!$C$20,Model!AH$1,'Assumptions (T&amp;D)'!$C$23,Model!$U$2866)</f>
        <v>-0.006485531821</v>
      </c>
      <c r="AG2939" s="373">
        <f>IPMT('Assumptions (T&amp;D)'!$C$20,Model!AI$1,'Assumptions (T&amp;D)'!$C$23,Model!$U$2866)</f>
        <v>-0.004975207601</v>
      </c>
      <c r="AH2939" s="373">
        <f>IPMT('Assumptions (T&amp;D)'!$C$20,Model!AJ$1,'Assumptions (T&amp;D)'!$C$23,Model!$U$2866)</f>
        <v>-0.003393142981</v>
      </c>
      <c r="AI2939" s="373">
        <f>IPMT('Assumptions (T&amp;D)'!$C$20,Model!AK$1,'Assumptions (T&amp;D)'!$C$23,Model!$U$2866)</f>
        <v>-0.001735930292</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-0.01989809879</v>
      </c>
      <c r="W2940" s="373">
        <f>IPMT('Assumptions (T&amp;D)'!$C$20,Model!X$1,'Assumptions (T&amp;D)'!$C$23,Model!$V$2866)</f>
        <v>-0.018958488</v>
      </c>
      <c r="X2940" s="373">
        <f>IPMT('Assumptions (T&amp;D)'!$C$20,Model!Y$1,'Assumptions (T&amp;D)'!$C$23,Model!$V$2866)</f>
        <v>-0.01797424568</v>
      </c>
      <c r="Y2940" s="373">
        <f>IPMT('Assumptions (T&amp;D)'!$C$20,Model!Z$1,'Assumptions (T&amp;D)'!$C$23,Model!$V$2866)</f>
        <v>-0.01694325186</v>
      </c>
      <c r="Z2940" s="373">
        <f>IPMT('Assumptions (T&amp;D)'!$C$20,Model!AA$1,'Assumptions (T&amp;D)'!$C$23,Model!$V$2866)</f>
        <v>-0.01586328584</v>
      </c>
      <c r="AA2940" s="373">
        <f>IPMT('Assumptions (T&amp;D)'!$C$20,Model!AB$1,'Assumptions (T&amp;D)'!$C$23,Model!$V$2866)</f>
        <v>-0.01473202142</v>
      </c>
      <c r="AB2940" s="373">
        <f>IPMT('Assumptions (T&amp;D)'!$C$20,Model!AC$1,'Assumptions (T&amp;D)'!$C$23,Model!$V$2866)</f>
        <v>-0.01354702195</v>
      </c>
      <c r="AC2940" s="373">
        <f>IPMT('Assumptions (T&amp;D)'!$C$20,Model!AD$1,'Assumptions (T&amp;D)'!$C$23,Model!$V$2866)</f>
        <v>-0.012305735</v>
      </c>
      <c r="AD2940" s="373">
        <f>IPMT('Assumptions (T&amp;D)'!$C$20,Model!AE$1,'Assumptions (T&amp;D)'!$C$23,Model!$V$2866)</f>
        <v>-0.01100548693</v>
      </c>
      <c r="AE2940" s="373">
        <f>IPMT('Assumptions (T&amp;D)'!$C$20,Model!AF$1,'Assumptions (T&amp;D)'!$C$23,Model!$V$2866)</f>
        <v>-0.009643477066</v>
      </c>
      <c r="AF2940" s="373">
        <f>IPMT('Assumptions (T&amp;D)'!$C$20,Model!AG$1,'Assumptions (T&amp;D)'!$C$23,Model!$V$2866)</f>
        <v>-0.008216771736</v>
      </c>
      <c r="AG2940" s="373">
        <f>IPMT('Assumptions (T&amp;D)'!$C$20,Model!AH$1,'Assumptions (T&amp;D)'!$C$23,Model!$V$2866)</f>
        <v>-0.006722297903</v>
      </c>
      <c r="AH2940" s="373">
        <f>IPMT('Assumptions (T&amp;D)'!$C$20,Model!AI$1,'Assumptions (T&amp;D)'!$C$23,Model!$V$2866)</f>
        <v>-0.005156836564</v>
      </c>
      <c r="AI2940" s="373">
        <f>IPMT('Assumptions (T&amp;D)'!$C$20,Model!AJ$1,'Assumptions (T&amp;D)'!$C$23,Model!$V$2866)</f>
        <v>-0.00351701581</v>
      </c>
      <c r="AJ2940" s="373">
        <f>IPMT('Assumptions (T&amp;D)'!$C$20,Model!AK$1,'Assumptions (T&amp;D)'!$C$23,Model!$V$2866)</f>
        <v>-0.001799303571</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-0.02029104586</v>
      </c>
      <c r="X2941" s="373">
        <f>IPMT('Assumptions (T&amp;D)'!$C$20,Model!X$1,'Assumptions (T&amp;D)'!$C$23,Model!$W$2866)</f>
        <v>-0.01933287965</v>
      </c>
      <c r="Y2941" s="373">
        <f>IPMT('Assumptions (T&amp;D)'!$C$20,Model!Y$1,'Assumptions (T&amp;D)'!$C$23,Model!$W$2866)</f>
        <v>-0.01832920056</v>
      </c>
      <c r="Z2941" s="373">
        <f>IPMT('Assumptions (T&amp;D)'!$C$20,Model!Z$1,'Assumptions (T&amp;D)'!$C$23,Model!$W$2866)</f>
        <v>-0.0172778467</v>
      </c>
      <c r="AA2941" s="373">
        <f>IPMT('Assumptions (T&amp;D)'!$C$20,Model!AA$1,'Assumptions (T&amp;D)'!$C$23,Model!$W$2866)</f>
        <v>-0.01617655354</v>
      </c>
      <c r="AB2941" s="373">
        <f>IPMT('Assumptions (T&amp;D)'!$C$20,Model!AB$1,'Assumptions (T&amp;D)'!$C$23,Model!$W$2866)</f>
        <v>-0.01502294895</v>
      </c>
      <c r="AC2941" s="373">
        <f>IPMT('Assumptions (T&amp;D)'!$C$20,Model!AC$1,'Assumptions (T&amp;D)'!$C$23,Model!$W$2866)</f>
        <v>-0.01381454814</v>
      </c>
      <c r="AD2941" s="373">
        <f>IPMT('Assumptions (T&amp;D)'!$C$20,Model!AD$1,'Assumptions (T&amp;D)'!$C$23,Model!$W$2866)</f>
        <v>-0.01254874829</v>
      </c>
      <c r="AE2941" s="373">
        <f>IPMT('Assumptions (T&amp;D)'!$C$20,Model!AE$1,'Assumptions (T&amp;D)'!$C$23,Model!$W$2866)</f>
        <v>-0.01122282296</v>
      </c>
      <c r="AF2941" s="373">
        <f>IPMT('Assumptions (T&amp;D)'!$C$20,Model!AF$1,'Assumptions (T&amp;D)'!$C$23,Model!$W$2866)</f>
        <v>-0.009833916165</v>
      </c>
      <c r="AG2941" s="373">
        <f>IPMT('Assumptions (T&amp;D)'!$C$20,Model!AG$1,'Assumptions (T&amp;D)'!$C$23,Model!$W$2866)</f>
        <v>-0.008379036301</v>
      </c>
      <c r="AH2941" s="373">
        <f>IPMT('Assumptions (T&amp;D)'!$C$20,Model!AH$1,'Assumptions (T&amp;D)'!$C$23,Model!$W$2866)</f>
        <v>-0.006855049643</v>
      </c>
      <c r="AI2941" s="373">
        <f>IPMT('Assumptions (T&amp;D)'!$C$20,Model!AI$1,'Assumptions (T&amp;D)'!$C$23,Model!$W$2866)</f>
        <v>-0.005258673619</v>
      </c>
      <c r="AJ2941" s="373">
        <f>IPMT('Assumptions (T&amp;D)'!$C$20,Model!AJ$1,'Assumptions (T&amp;D)'!$C$23,Model!$W$2866)</f>
        <v>-0.003586469734</v>
      </c>
      <c r="AK2941" s="373">
        <f>IPMT('Assumptions (T&amp;D)'!$C$20,Model!AK$1,'Assumptions (T&amp;D)'!$C$23,Model!$W$2866)</f>
        <v>-0.001834836164</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-0.02126250275</v>
      </c>
      <c r="Y2942" s="373">
        <f>IPMT('Assumptions (T&amp;D)'!$C$20,Model!X$1,'Assumptions (T&amp;D)'!$C$23,Model!$X$2866)</f>
        <v>-0.02025846325</v>
      </c>
      <c r="Z2942" s="373">
        <f>IPMT('Assumptions (T&amp;D)'!$C$20,Model!Y$1,'Assumptions (T&amp;D)'!$C$23,Model!$X$2866)</f>
        <v>-0.01920673187</v>
      </c>
      <c r="AA2942" s="373">
        <f>IPMT('Assumptions (T&amp;D)'!$C$20,Model!Z$1,'Assumptions (T&amp;D)'!$C$23,Model!$X$2866)</f>
        <v>-0.01810504326</v>
      </c>
      <c r="AB2942" s="373">
        <f>IPMT('Assumptions (T&amp;D)'!$C$20,Model!AA$1,'Assumptions (T&amp;D)'!$C$23,Model!$X$2866)</f>
        <v>-0.01695102443</v>
      </c>
      <c r="AC2942" s="373">
        <f>IPMT('Assumptions (T&amp;D)'!$C$20,Model!AB$1,'Assumptions (T&amp;D)'!$C$23,Model!$X$2866)</f>
        <v>-0.01574218971</v>
      </c>
      <c r="AD2942" s="373">
        <f>IPMT('Assumptions (T&amp;D)'!$C$20,Model!AC$1,'Assumptions (T&amp;D)'!$C$23,Model!$X$2866)</f>
        <v>-0.01447593534</v>
      </c>
      <c r="AE2942" s="373">
        <f>IPMT('Assumptions (T&amp;D)'!$C$20,Model!AD$1,'Assumptions (T&amp;D)'!$C$23,Model!$X$2866)</f>
        <v>-0.01314953389</v>
      </c>
      <c r="AF2942" s="373">
        <f>IPMT('Assumptions (T&amp;D)'!$C$20,Model!AE$1,'Assumptions (T&amp;D)'!$C$23,Model!$X$2866)</f>
        <v>-0.01176012837</v>
      </c>
      <c r="AG2942" s="373">
        <f>IPMT('Assumptions (T&amp;D)'!$C$20,Model!AF$1,'Assumptions (T&amp;D)'!$C$23,Model!$X$2866)</f>
        <v>-0.01030472608</v>
      </c>
      <c r="AH2942" s="373">
        <f>IPMT('Assumptions (T&amp;D)'!$C$20,Model!AG$1,'Assumptions (T&amp;D)'!$C$23,Model!$X$2866)</f>
        <v>-0.008780192191</v>
      </c>
      <c r="AI2942" s="373">
        <f>IPMT('Assumptions (T&amp;D)'!$C$20,Model!AH$1,'Assumptions (T&amp;D)'!$C$23,Model!$X$2866)</f>
        <v>-0.00718324294</v>
      </c>
      <c r="AJ2942" s="373">
        <f>IPMT('Assumptions (T&amp;D)'!$C$20,Model!AI$1,'Assumptions (T&amp;D)'!$C$23,Model!$X$2866)</f>
        <v>-0.005510438598</v>
      </c>
      <c r="AK2942" s="373">
        <f>IPMT('Assumptions (T&amp;D)'!$C$20,Model!AJ$1,'Assumptions (T&amp;D)'!$C$23,Model!$X$2866)</f>
        <v>-0.003758176051</v>
      </c>
      <c r="AL2942" s="373">
        <f>IPMT('Assumptions (T&amp;D)'!$C$20,Model!AK$1,'Assumptions (T&amp;D)'!$C$23,Model!$X$2866)</f>
        <v>-0.001922681032</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-0.02197340456</v>
      </c>
      <c r="Z2943" s="373">
        <f>IPMT('Assumptions (T&amp;D)'!$C$20,Model!X$1,'Assumptions (T&amp;D)'!$C$23,Model!$Y$2866)</f>
        <v>-0.02093579547</v>
      </c>
      <c r="AA2943" s="373">
        <f>IPMT('Assumptions (T&amp;D)'!$C$20,Model!Y$1,'Assumptions (T&amp;D)'!$C$23,Model!$Y$2866)</f>
        <v>-0.01984889995</v>
      </c>
      <c r="AB2943" s="373">
        <f>IPMT('Assumptions (T&amp;D)'!$C$20,Model!Z$1,'Assumptions (T&amp;D)'!$C$23,Model!$Y$2866)</f>
        <v>-0.01871037689</v>
      </c>
      <c r="AC2943" s="373">
        <f>IPMT('Assumptions (T&amp;D)'!$C$20,Model!AA$1,'Assumptions (T&amp;D)'!$C$23,Model!$Y$2866)</f>
        <v>-0.01751777399</v>
      </c>
      <c r="AD2943" s="373">
        <f>IPMT('Assumptions (T&amp;D)'!$C$20,Model!AB$1,'Assumptions (T&amp;D)'!$C$23,Model!$Y$2866)</f>
        <v>-0.01626852244</v>
      </c>
      <c r="AE2943" s="373">
        <f>IPMT('Assumptions (T&amp;D)'!$C$20,Model!AC$1,'Assumptions (T&amp;D)'!$C$23,Model!$Y$2866)</f>
        <v>-0.01495993145</v>
      </c>
      <c r="AF2943" s="373">
        <f>IPMT('Assumptions (T&amp;D)'!$C$20,Model!AD$1,'Assumptions (T&amp;D)'!$C$23,Model!$Y$2866)</f>
        <v>-0.01358918239</v>
      </c>
      <c r="AG2943" s="373">
        <f>IPMT('Assumptions (T&amp;D)'!$C$20,Model!AE$1,'Assumptions (T&amp;D)'!$C$23,Model!$Y$2866)</f>
        <v>-0.01215332275</v>
      </c>
      <c r="AH2943" s="373">
        <f>IPMT('Assumptions (T&amp;D)'!$C$20,Model!AF$1,'Assumptions (T&amp;D)'!$C$23,Model!$Y$2866)</f>
        <v>-0.01064925977</v>
      </c>
      <c r="AI2943" s="373">
        <f>IPMT('Assumptions (T&amp;D)'!$C$20,Model!AG$1,'Assumptions (T&amp;D)'!$C$23,Model!$Y$2866)</f>
        <v>-0.009073753801</v>
      </c>
      <c r="AJ2943" s="373">
        <f>IPMT('Assumptions (T&amp;D)'!$C$20,Model!AH$1,'Assumptions (T&amp;D)'!$C$23,Model!$Y$2866)</f>
        <v>-0.007423411299</v>
      </c>
      <c r="AK2943" s="373">
        <f>IPMT('Assumptions (T&amp;D)'!$C$20,Model!AI$1,'Assumptions (T&amp;D)'!$C$23,Model!$Y$2866)</f>
        <v>-0.005694677529</v>
      </c>
      <c r="AL2943" s="373">
        <f>IPMT('Assumptions (T&amp;D)'!$C$20,Model!AJ$1,'Assumptions (T&amp;D)'!$C$23,Model!$Y$2866)</f>
        <v>-0.003883828905</v>
      </c>
      <c r="AM2943" s="373">
        <f>IPMT('Assumptions (T&amp;D)'!$C$20,Model!AK$1,'Assumptions (T&amp;D)'!$C$23,Model!$Y$2866)</f>
        <v>-0.001986964971</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-0.02270409211</v>
      </c>
      <c r="AA2944" s="373">
        <f>IPMT('Assumptions (T&amp;D)'!$C$20,Model!X$1,'Assumptions (T&amp;D)'!$C$23,Model!$Z$2866)</f>
        <v>-0.02163197912</v>
      </c>
      <c r="AB2944" s="373">
        <f>IPMT('Assumptions (T&amp;D)'!$C$20,Model!Y$1,'Assumptions (T&amp;D)'!$C$23,Model!$Z$2866)</f>
        <v>-0.02050894077</v>
      </c>
      <c r="AC2944" s="373">
        <f>IPMT('Assumptions (T&amp;D)'!$C$20,Model!Z$1,'Assumptions (T&amp;D)'!$C$23,Model!$Z$2866)</f>
        <v>-0.0193325581</v>
      </c>
      <c r="AD2944" s="373">
        <f>IPMT('Assumptions (T&amp;D)'!$C$20,Model!AA$1,'Assumptions (T&amp;D)'!$C$23,Model!$Z$2866)</f>
        <v>-0.01810029725</v>
      </c>
      <c r="AE2944" s="373">
        <f>IPMT('Assumptions (T&amp;D)'!$C$20,Model!AB$1,'Assumptions (T&amp;D)'!$C$23,Model!$Z$2866)</f>
        <v>-0.01680950401</v>
      </c>
      <c r="AF2944" s="373">
        <f>IPMT('Assumptions (T&amp;D)'!$C$20,Model!AC$1,'Assumptions (T&amp;D)'!$C$23,Model!$Z$2866)</f>
        <v>-0.01545739809</v>
      </c>
      <c r="AG2944" s="373">
        <f>IPMT('Assumptions (T&amp;D)'!$C$20,Model!AD$1,'Assumptions (T&amp;D)'!$C$23,Model!$Z$2866)</f>
        <v>-0.01404106713</v>
      </c>
      <c r="AH2944" s="373">
        <f>IPMT('Assumptions (T&amp;D)'!$C$20,Model!AE$1,'Assumptions (T&amp;D)'!$C$23,Model!$Z$2866)</f>
        <v>-0.01255746046</v>
      </c>
      <c r="AI2944" s="373">
        <f>IPMT('Assumptions (T&amp;D)'!$C$20,Model!AF$1,'Assumptions (T&amp;D)'!$C$23,Model!$Z$2866)</f>
        <v>-0.01100338248</v>
      </c>
      <c r="AJ2944" s="373">
        <f>IPMT('Assumptions (T&amp;D)'!$C$20,Model!AG$1,'Assumptions (T&amp;D)'!$C$23,Model!$Z$2866)</f>
        <v>-0.009375485782</v>
      </c>
      <c r="AK2944" s="373">
        <f>IPMT('Assumptions (T&amp;D)'!$C$20,Model!AH$1,'Assumptions (T&amp;D)'!$C$23,Model!$Z$2866)</f>
        <v>-0.007670263997</v>
      </c>
      <c r="AL2944" s="373">
        <f>IPMT('Assumptions (T&amp;D)'!$C$20,Model!AI$1,'Assumptions (T&amp;D)'!$C$23,Model!$Z$2866)</f>
        <v>-0.005884044176</v>
      </c>
      <c r="AM2944" s="373">
        <f>IPMT('Assumptions (T&amp;D)'!$C$20,Model!AJ$1,'Assumptions (T&amp;D)'!$C$23,Model!$Z$2866)</f>
        <v>-0.004012978915</v>
      </c>
      <c r="AN2944" s="373">
        <f>IPMT('Assumptions (T&amp;D)'!$C$20,Model!AK$1,'Assumptions (T&amp;D)'!$C$23,Model!$Z$2866)</f>
        <v>-0.002053038053</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-0.02345506961</v>
      </c>
      <c r="AB2945" s="373">
        <f>IPMT('Assumptions (T&amp;D)'!$C$20,Model!X$1,'Assumptions (T&amp;D)'!$C$23,Model!$AA$2866)</f>
        <v>-0.02234749461</v>
      </c>
      <c r="AC2945" s="373">
        <f>IPMT('Assumptions (T&amp;D)'!$C$20,Model!Y$1,'Assumptions (T&amp;D)'!$C$23,Model!$AA$2866)</f>
        <v>-0.02118730981</v>
      </c>
      <c r="AD2945" s="373">
        <f>IPMT('Assumptions (T&amp;D)'!$C$20,Model!Z$1,'Assumptions (T&amp;D)'!$C$23,Model!$AA$2866)</f>
        <v>-0.01997201622</v>
      </c>
      <c r="AE2945" s="373">
        <f>IPMT('Assumptions (T&amp;D)'!$C$20,Model!AA$1,'Assumptions (T&amp;D)'!$C$23,Model!$AA$2866)</f>
        <v>-0.01869899619</v>
      </c>
      <c r="AF2945" s="373">
        <f>IPMT('Assumptions (T&amp;D)'!$C$20,Model!AB$1,'Assumptions (T&amp;D)'!$C$23,Model!$AA$2866)</f>
        <v>-0.01736550771</v>
      </c>
      <c r="AG2945" s="373">
        <f>IPMT('Assumptions (T&amp;D)'!$C$20,Model!AC$1,'Assumptions (T&amp;D)'!$C$23,Model!$AA$2866)</f>
        <v>-0.01596867852</v>
      </c>
      <c r="AH2945" s="373">
        <f>IPMT('Assumptions (T&amp;D)'!$C$20,Model!AD$1,'Assumptions (T&amp;D)'!$C$23,Model!$AA$2866)</f>
        <v>-0.01450549995</v>
      </c>
      <c r="AI2945" s="373">
        <f>IPMT('Assumptions (T&amp;D)'!$C$20,Model!AE$1,'Assumptions (T&amp;D)'!$C$23,Model!$AA$2866)</f>
        <v>-0.0129728204</v>
      </c>
      <c r="AJ2945" s="373">
        <f>IPMT('Assumptions (T&amp;D)'!$C$20,Model!AF$1,'Assumptions (T&amp;D)'!$C$23,Model!$AA$2866)</f>
        <v>-0.01136733857</v>
      </c>
      <c r="AK2945" s="373">
        <f>IPMT('Assumptions (T&amp;D)'!$C$20,Model!AG$1,'Assumptions (T&amp;D)'!$C$23,Model!$AA$2866)</f>
        <v>-0.009685596349</v>
      </c>
      <c r="AL2945" s="373">
        <f>IPMT('Assumptions (T&amp;D)'!$C$20,Model!AH$1,'Assumptions (T&amp;D)'!$C$23,Model!$AA$2866)</f>
        <v>-0.007923971374</v>
      </c>
      <c r="AM2945" s="373">
        <f>IPMT('Assumptions (T&amp;D)'!$C$20,Model!AI$1,'Assumptions (T&amp;D)'!$C$23,Model!$AA$2866)</f>
        <v>-0.006078669214</v>
      </c>
      <c r="AN2945" s="373">
        <f>IPMT('Assumptions (T&amp;D)'!$C$20,Model!AJ$1,'Assumptions (T&amp;D)'!$C$23,Model!$AA$2866)</f>
        <v>-0.004145715201</v>
      </c>
      <c r="AO2945" s="373">
        <f>IPMT('Assumptions (T&amp;D)'!$C$20,Model!AK$1,'Assumptions (T&amp;D)'!$C$23,Model!$AA$2866)</f>
        <v>-0.002120945872</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-0.02422685347</v>
      </c>
      <c r="AC2946" s="373">
        <f>IPMT('Assumptions (T&amp;D)'!$C$20,Model!X$1,'Assumptions (T&amp;D)'!$C$23,Model!$AB$2866)</f>
        <v>-0.02308283397</v>
      </c>
      <c r="AD2946" s="373">
        <f>IPMT('Assumptions (T&amp;D)'!$C$20,Model!Y$1,'Assumptions (T&amp;D)'!$C$23,Model!$AB$2866)</f>
        <v>-0.02188447354</v>
      </c>
      <c r="AE2946" s="373">
        <f>IPMT('Assumptions (T&amp;D)'!$C$20,Model!Z$1,'Assumptions (T&amp;D)'!$C$23,Model!$AB$2866)</f>
        <v>-0.02062919099</v>
      </c>
      <c r="AF2946" s="373">
        <f>IPMT('Assumptions (T&amp;D)'!$C$20,Model!AA$1,'Assumptions (T&amp;D)'!$C$23,Model!$AB$2866)</f>
        <v>-0.01931428251</v>
      </c>
      <c r="AG2946" s="373">
        <f>IPMT('Assumptions (T&amp;D)'!$C$20,Model!AB$1,'Assumptions (T&amp;D)'!$C$23,Model!$AB$2866)</f>
        <v>-0.01793691589</v>
      </c>
      <c r="AH2946" s="373">
        <f>IPMT('Assumptions (T&amp;D)'!$C$20,Model!AC$1,'Assumptions (T&amp;D)'!$C$23,Model!$AB$2866)</f>
        <v>-0.01649412435</v>
      </c>
      <c r="AI2946" s="373">
        <f>IPMT('Assumptions (T&amp;D)'!$C$20,Model!AD$1,'Assumptions (T&amp;D)'!$C$23,Model!$AB$2866)</f>
        <v>-0.01498280021</v>
      </c>
      <c r="AJ2946" s="373">
        <f>IPMT('Assumptions (T&amp;D)'!$C$20,Model!AE$1,'Assumptions (T&amp;D)'!$C$23,Model!$AB$2866)</f>
        <v>-0.01339968818</v>
      </c>
      <c r="AK2946" s="373">
        <f>IPMT('Assumptions (T&amp;D)'!$C$20,Model!AF$1,'Assumptions (T&amp;D)'!$C$23,Model!$AB$2866)</f>
        <v>-0.01174137832</v>
      </c>
      <c r="AL2946" s="373">
        <f>IPMT('Assumptions (T&amp;D)'!$C$20,Model!AG$1,'Assumptions (T&amp;D)'!$C$23,Model!$AB$2866)</f>
        <v>-0.01000429875</v>
      </c>
      <c r="AM2946" s="373">
        <f>IPMT('Assumptions (T&amp;D)'!$C$20,Model!AH$1,'Assumptions (T&amp;D)'!$C$23,Model!$AB$2866)</f>
        <v>-0.008184707896</v>
      </c>
      <c r="AN2946" s="373">
        <f>IPMT('Assumptions (T&amp;D)'!$C$20,Model!AI$1,'Assumptions (T&amp;D)'!$C$23,Model!$AB$2866)</f>
        <v>-0.006278686477</v>
      </c>
      <c r="AO2946" s="373">
        <f>IPMT('Assumptions (T&amp;D)'!$C$20,Model!AJ$1,'Assumptions (T&amp;D)'!$C$23,Model!$AB$2866)</f>
        <v>-0.00428212904</v>
      </c>
      <c r="AP2946" s="373">
        <f>IPMT('Assumptions (T&amp;D)'!$C$20,Model!AK$1,'Assumptions (T&amp;D)'!$C$23,Model!$AB$2866)</f>
        <v>-0.002190735126</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-0.02501997261</v>
      </c>
      <c r="AD2947" s="373">
        <f>IPMT('Assumptions (T&amp;D)'!$C$20,Model!X$1,'Assumptions (T&amp;D)'!$C$23,Model!$AC$2866)</f>
        <v>-0.02383850112</v>
      </c>
      <c r="AE2947" s="373">
        <f>IPMT('Assumptions (T&amp;D)'!$C$20,Model!Y$1,'Assumptions (T&amp;D)'!$C$23,Model!$AC$2866)</f>
        <v>-0.02260090973</v>
      </c>
      <c r="AF2947" s="373">
        <f>IPMT('Assumptions (T&amp;D)'!$C$20,Model!Z$1,'Assumptions (T&amp;D)'!$C$23,Model!$AC$2866)</f>
        <v>-0.02130453276</v>
      </c>
      <c r="AG2947" s="373">
        <f>IPMT('Assumptions (T&amp;D)'!$C$20,Model!AA$1,'Assumptions (T&amp;D)'!$C$23,Model!$AC$2866)</f>
        <v>-0.01994657787</v>
      </c>
      <c r="AH2947" s="373">
        <f>IPMT('Assumptions (T&amp;D)'!$C$20,Model!AB$1,'Assumptions (T&amp;D)'!$C$23,Model!$AC$2866)</f>
        <v>-0.01852412013</v>
      </c>
      <c r="AI2947" s="373">
        <f>IPMT('Assumptions (T&amp;D)'!$C$20,Model!AC$1,'Assumptions (T&amp;D)'!$C$23,Model!$AC$2866)</f>
        <v>-0.01703409565</v>
      </c>
      <c r="AJ2947" s="373">
        <f>IPMT('Assumptions (T&amp;D)'!$C$20,Model!AD$1,'Assumptions (T&amp;D)'!$C$23,Model!$AC$2866)</f>
        <v>-0.01547329501</v>
      </c>
      <c r="AK2947" s="373">
        <f>IPMT('Assumptions (T&amp;D)'!$C$20,Model!AE$1,'Assumptions (T&amp;D)'!$C$23,Model!$AC$2866)</f>
        <v>-0.01383835633</v>
      </c>
      <c r="AL2947" s="373">
        <f>IPMT('Assumptions (T&amp;D)'!$C$20,Model!AF$1,'Assumptions (T&amp;D)'!$C$23,Model!$AC$2866)</f>
        <v>-0.01212575807</v>
      </c>
      <c r="AM2947" s="373">
        <f>IPMT('Assumptions (T&amp;D)'!$C$20,Model!AG$1,'Assumptions (T&amp;D)'!$C$23,Model!$AC$2866)</f>
        <v>-0.01033181139</v>
      </c>
      <c r="AN2947" s="373">
        <f>IPMT('Assumptions (T&amp;D)'!$C$20,Model!AH$1,'Assumptions (T&amp;D)'!$C$23,Model!$AC$2866)</f>
        <v>-0.008452652243</v>
      </c>
      <c r="AO2947" s="373">
        <f>IPMT('Assumptions (T&amp;D)'!$C$20,Model!AI$1,'Assumptions (T&amp;D)'!$C$23,Model!$AC$2866)</f>
        <v>-0.006484233036</v>
      </c>
      <c r="AP2947" s="373">
        <f>IPMT('Assumptions (T&amp;D)'!$C$20,Model!AJ$1,'Assumptions (T&amp;D)'!$C$23,Model!$AC$2866)</f>
        <v>-0.004422313917</v>
      </c>
      <c r="AQ2947" s="373">
        <f>IPMT('Assumptions (T&amp;D)'!$C$20,Model!AK$1,'Assumptions (T&amp;D)'!$C$23,Model!$AC$2866)</f>
        <v>-0.00226245364</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-0.02583496868</v>
      </c>
      <c r="AE2948" s="373">
        <f>IPMT('Assumptions (T&amp;D)'!$C$20,Model!X$1,'Assumptions (T&amp;D)'!$C$23,Model!$AD$2866)</f>
        <v>-0.02461501215</v>
      </c>
      <c r="AF2948" s="373">
        <f>IPMT('Assumptions (T&amp;D)'!$C$20,Model!Y$1,'Assumptions (T&amp;D)'!$C$23,Model!$AD$2866)</f>
        <v>-0.02333710769</v>
      </c>
      <c r="AG2948" s="373">
        <f>IPMT('Assumptions (T&amp;D)'!$C$20,Model!Z$1,'Assumptions (T&amp;D)'!$C$23,Model!$AD$2866)</f>
        <v>-0.02199850276</v>
      </c>
      <c r="AH2948" s="373">
        <f>IPMT('Assumptions (T&amp;D)'!$C$20,Model!AA$1,'Assumptions (T&amp;D)'!$C$23,Model!$AD$2866)</f>
        <v>-0.0205963141</v>
      </c>
      <c r="AI2948" s="373">
        <f>IPMT('Assumptions (T&amp;D)'!$C$20,Model!AB$1,'Assumptions (T&amp;D)'!$C$23,Model!$AD$2866)</f>
        <v>-0.01912752148</v>
      </c>
      <c r="AJ2948" s="373">
        <f>IPMT('Assumptions (T&amp;D)'!$C$20,Model!AC$1,'Assumptions (T&amp;D)'!$C$23,Model!$AD$2866)</f>
        <v>-0.01758896121</v>
      </c>
      <c r="AK2948" s="373">
        <f>IPMT('Assumptions (T&amp;D)'!$C$20,Model!AD$1,'Assumptions (T&amp;D)'!$C$23,Model!$AD$2866)</f>
        <v>-0.01597731933</v>
      </c>
      <c r="AL2948" s="373">
        <f>IPMT('Assumptions (T&amp;D)'!$C$20,Model!AE$1,'Assumptions (T&amp;D)'!$C$23,Model!$AD$2866)</f>
        <v>-0.01428912446</v>
      </c>
      <c r="AM2948" s="373">
        <f>IPMT('Assumptions (T&amp;D)'!$C$20,Model!AF$1,'Assumptions (T&amp;D)'!$C$23,Model!$AD$2866)</f>
        <v>-0.01252074033</v>
      </c>
      <c r="AN2948" s="373">
        <f>IPMT('Assumptions (T&amp;D)'!$C$20,Model!AG$1,'Assumptions (T&amp;D)'!$C$23,Model!$AD$2866)</f>
        <v>-0.01066835795</v>
      </c>
      <c r="AO2948" s="373">
        <f>IPMT('Assumptions (T&amp;D)'!$C$20,Model!AH$1,'Assumptions (T&amp;D)'!$C$23,Model!$AD$2866)</f>
        <v>-0.008727987413</v>
      </c>
      <c r="AP2948" s="373">
        <f>IPMT('Assumptions (T&amp;D)'!$C$20,Model!AI$1,'Assumptions (T&amp;D)'!$C$23,Model!$AD$2866)</f>
        <v>-0.006695449274</v>
      </c>
      <c r="AQ2948" s="373">
        <f>IPMT('Assumptions (T&amp;D)'!$C$20,Model!AJ$1,'Assumptions (T&amp;D)'!$C$23,Model!$AD$2866)</f>
        <v>-0.004566365573</v>
      </c>
      <c r="AR2948" s="373">
        <f>IPMT('Assumptions (T&amp;D)'!$C$20,Model!AK$1,'Assumptions (T&amp;D)'!$C$23,Model!$AD$2866)</f>
        <v>-0.002336150397</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-0.02667239645</v>
      </c>
      <c r="AF2949" s="373">
        <f>IPMT('Assumptions (T&amp;D)'!$C$20,Model!X$1,'Assumptions (T&amp;D)'!$C$23,Model!$AE$2866)</f>
        <v>-0.02541289563</v>
      </c>
      <c r="AG2949" s="373">
        <f>IPMT('Assumptions (T&amp;D)'!$C$20,Model!Y$1,'Assumptions (T&amp;D)'!$C$23,Model!$AE$2866)</f>
        <v>-0.02409356852</v>
      </c>
      <c r="AH2949" s="373">
        <f>IPMT('Assumptions (T&amp;D)'!$C$20,Model!Z$1,'Assumptions (T&amp;D)'!$C$23,Model!$AE$2866)</f>
        <v>-0.02271157338</v>
      </c>
      <c r="AI2949" s="373">
        <f>IPMT('Assumptions (T&amp;D)'!$C$20,Model!AA$1,'Assumptions (T&amp;D)'!$C$23,Model!$AE$2866)</f>
        <v>-0.02126393346</v>
      </c>
      <c r="AJ2949" s="373">
        <f>IPMT('Assumptions (T&amp;D)'!$C$20,Model!AB$1,'Assumptions (T&amp;D)'!$C$23,Model!$AE$2866)</f>
        <v>-0.01974753065</v>
      </c>
      <c r="AK2949" s="373">
        <f>IPMT('Assumptions (T&amp;D)'!$C$20,Model!AC$1,'Assumptions (T&amp;D)'!$C$23,Model!$AE$2866)</f>
        <v>-0.01815909871</v>
      </c>
      <c r="AL2949" s="373">
        <f>IPMT('Assumptions (T&amp;D)'!$C$20,Model!AD$1,'Assumptions (T&amp;D)'!$C$23,Model!$AE$2866)</f>
        <v>-0.01649521625</v>
      </c>
      <c r="AM2949" s="373">
        <f>IPMT('Assumptions (T&amp;D)'!$C$20,Model!AE$1,'Assumptions (T&amp;D)'!$C$23,Model!$AE$2866)</f>
        <v>-0.01475229938</v>
      </c>
      <c r="AN2949" s="373">
        <f>IPMT('Assumptions (T&amp;D)'!$C$20,Model!AF$1,'Assumptions (T&amp;D)'!$C$23,Model!$AE$2866)</f>
        <v>-0.01292659395</v>
      </c>
      <c r="AO2949" s="373">
        <f>IPMT('Assumptions (T&amp;D)'!$C$20,Model!AG$1,'Assumptions (T&amp;D)'!$C$23,Model!$AE$2866)</f>
        <v>-0.01101416751</v>
      </c>
      <c r="AP2949" s="373">
        <f>IPMT('Assumptions (T&amp;D)'!$C$20,Model!AH$1,'Assumptions (T&amp;D)'!$C$23,Model!$AE$2866)</f>
        <v>-0.009010900819</v>
      </c>
      <c r="AQ2949" s="373">
        <f>IPMT('Assumptions (T&amp;D)'!$C$20,Model!AI$1,'Assumptions (T&amp;D)'!$C$23,Model!$AE$2866)</f>
        <v>-0.006912478959</v>
      </c>
      <c r="AR2949" s="373">
        <f>IPMT('Assumptions (T&amp;D)'!$C$20,Model!AJ$1,'Assumptions (T&amp;D)'!$C$23,Model!$AE$2866)</f>
        <v>-0.004714382061</v>
      </c>
      <c r="AS2949" s="373">
        <f>IPMT('Assumptions (T&amp;D)'!$C$20,Model!AK$1,'Assumptions (T&amp;D)'!$C$23,Model!$AE$2866)</f>
        <v>-0.00241187556</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-0.02753282403</v>
      </c>
      <c r="AG2950" s="373">
        <f>IPMT('Assumptions (T&amp;D)'!$C$20,Model!X$1,'Assumptions (T&amp;D)'!$C$23,Model!$AF$2866)</f>
        <v>-0.02623269284</v>
      </c>
      <c r="AH2950" s="373">
        <f>IPMT('Assumptions (T&amp;D)'!$C$20,Model!Y$1,'Assumptions (T&amp;D)'!$C$23,Model!$AF$2866)</f>
        <v>-0.02487080543</v>
      </c>
      <c r="AI2950" s="373">
        <f>IPMT('Assumptions (T&amp;D)'!$C$20,Model!Z$1,'Assumptions (T&amp;D)'!$C$23,Model!$AF$2866)</f>
        <v>-0.02344422836</v>
      </c>
      <c r="AJ2950" s="373">
        <f>IPMT('Assumptions (T&amp;D)'!$C$20,Model!AA$1,'Assumptions (T&amp;D)'!$C$23,Model!$AF$2866)</f>
        <v>-0.02194988888</v>
      </c>
      <c r="AK2950" s="373">
        <f>IPMT('Assumptions (T&amp;D)'!$C$20,Model!AB$1,'Assumptions (T&amp;D)'!$C$23,Model!$AF$2866)</f>
        <v>-0.02038456828</v>
      </c>
      <c r="AL2950" s="373">
        <f>IPMT('Assumptions (T&amp;D)'!$C$20,Model!AC$1,'Assumptions (T&amp;D)'!$C$23,Model!$AF$2866)</f>
        <v>-0.01874489495</v>
      </c>
      <c r="AM2950" s="373">
        <f>IPMT('Assumptions (T&amp;D)'!$C$20,Model!AD$1,'Assumptions (T&amp;D)'!$C$23,Model!$AF$2866)</f>
        <v>-0.01702733713</v>
      </c>
      <c r="AN2950" s="373">
        <f>IPMT('Assumptions (T&amp;D)'!$C$20,Model!AE$1,'Assumptions (T&amp;D)'!$C$23,Model!$AF$2866)</f>
        <v>-0.01522819532</v>
      </c>
      <c r="AO2950" s="373">
        <f>IPMT('Assumptions (T&amp;D)'!$C$20,Model!AF$1,'Assumptions (T&amp;D)'!$C$23,Model!$AF$2866)</f>
        <v>-0.01334359427</v>
      </c>
      <c r="AP2950" s="373">
        <f>IPMT('Assumptions (T&amp;D)'!$C$20,Model!AG$1,'Assumptions (T&amp;D)'!$C$23,Model!$AF$2866)</f>
        <v>-0.01136947467</v>
      </c>
      <c r="AQ2950" s="373">
        <f>IPMT('Assumptions (T&amp;D)'!$C$20,Model!AH$1,'Assumptions (T&amp;D)'!$C$23,Model!$AF$2866)</f>
        <v>-0.009301584395</v>
      </c>
      <c r="AR2950" s="373">
        <f>IPMT('Assumptions (T&amp;D)'!$C$20,Model!AI$1,'Assumptions (T&amp;D)'!$C$23,Model!$AF$2866)</f>
        <v>-0.007135469328</v>
      </c>
      <c r="AS2950" s="373">
        <f>IPMT('Assumptions (T&amp;D)'!$C$20,Model!AJ$1,'Assumptions (T&amp;D)'!$C$23,Model!$AF$2866)</f>
        <v>-0.004866463796</v>
      </c>
      <c r="AT2950" s="373">
        <f>IPMT('Assumptions (T&amp;D)'!$C$20,Model!AK$1,'Assumptions (T&amp;D)'!$C$23,Model!$AF$2866)</f>
        <v>-0.002489680501</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-0.02841683324</v>
      </c>
      <c r="AH2951" s="373">
        <f>IPMT('Assumptions (T&amp;D)'!$C$20,Model!X$1,'Assumptions (T&amp;D)'!$C$23,Model!$AG$2866)</f>
        <v>-0.02707495814</v>
      </c>
      <c r="AI2951" s="373">
        <f>IPMT('Assumptions (T&amp;D)'!$C$20,Model!Y$1,'Assumptions (T&amp;D)'!$C$23,Model!$AG$2866)</f>
        <v>-0.02566934397</v>
      </c>
      <c r="AJ2951" s="373">
        <f>IPMT('Assumptions (T&amp;D)'!$C$20,Model!Z$1,'Assumptions (T&amp;D)'!$C$23,Model!$AG$2866)</f>
        <v>-0.02419696313</v>
      </c>
      <c r="AK2951" s="373">
        <f>IPMT('Assumptions (T&amp;D)'!$C$20,Model!AA$1,'Assumptions (T&amp;D)'!$C$23,Model!$AG$2866)</f>
        <v>-0.02265464419</v>
      </c>
      <c r="AL2951" s="373">
        <f>IPMT('Assumptions (T&amp;D)'!$C$20,Model!AB$1,'Assumptions (T&amp;D)'!$C$23,Model!$AG$2866)</f>
        <v>-0.02103906511</v>
      </c>
      <c r="AM2951" s="373">
        <f>IPMT('Assumptions (T&amp;D)'!$C$20,Model!AC$1,'Assumptions (T&amp;D)'!$C$23,Model!$AG$2866)</f>
        <v>-0.01934674602</v>
      </c>
      <c r="AN2951" s="373">
        <f>IPMT('Assumptions (T&amp;D)'!$C$20,Model!AD$1,'Assumptions (T&amp;D)'!$C$23,Model!$AG$2866)</f>
        <v>-0.01757404178</v>
      </c>
      <c r="AO2951" s="373">
        <f>IPMT('Assumptions (T&amp;D)'!$C$20,Model!AE$1,'Assumptions (T&amp;D)'!$C$23,Model!$AG$2866)</f>
        <v>-0.01571713408</v>
      </c>
      <c r="AP2951" s="373">
        <f>IPMT('Assumptions (T&amp;D)'!$C$20,Model!AF$1,'Assumptions (T&amp;D)'!$C$23,Model!$AG$2866)</f>
        <v>-0.01377202327</v>
      </c>
      <c r="AQ2951" s="373">
        <f>IPMT('Assumptions (T&amp;D)'!$C$20,Model!AG$1,'Assumptions (T&amp;D)'!$C$23,Model!$AG$2866)</f>
        <v>-0.0117345197</v>
      </c>
      <c r="AR2951" s="373">
        <f>IPMT('Assumptions (T&amp;D)'!$C$20,Model!AH$1,'Assumptions (T&amp;D)'!$C$23,Model!$AG$2866)</f>
        <v>-0.0096002347</v>
      </c>
      <c r="AS2951" s="373">
        <f>IPMT('Assumptions (T&amp;D)'!$C$20,Model!AI$1,'Assumptions (T&amp;D)'!$C$23,Model!$AG$2866)</f>
        <v>-0.007364571168</v>
      </c>
      <c r="AT2951" s="373">
        <f>IPMT('Assumptions (T&amp;D)'!$C$20,Model!AJ$1,'Assumptions (T&amp;D)'!$C$23,Model!$AG$2866)</f>
        <v>-0.005022713618</v>
      </c>
      <c r="AU2951" s="373">
        <f>IPMT('Assumptions (T&amp;D)'!$C$20,Model!AK$1,'Assumptions (T&amp;D)'!$C$23,Model!$AG$2866)</f>
        <v>-0.002569617834</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-0.02932501991</v>
      </c>
      <c r="AI2952" s="373">
        <f>IPMT('Assumptions (T&amp;D)'!$C$20,Model!X$1,'Assumptions (T&amp;D)'!$C$23,Model!$AH$2866)</f>
        <v>-0.02794025921</v>
      </c>
      <c r="AJ2952" s="373">
        <f>IPMT('Assumptions (T&amp;D)'!$C$20,Model!Y$1,'Assumptions (T&amp;D)'!$C$23,Model!$AH$2866)</f>
        <v>-0.02648972237</v>
      </c>
      <c r="AK2952" s="373">
        <f>IPMT('Assumptions (T&amp;D)'!$C$20,Model!Z$1,'Assumptions (T&amp;D)'!$C$23,Model!$AH$2866)</f>
        <v>-0.02497028503</v>
      </c>
      <c r="AL2952" s="373">
        <f>IPMT('Assumptions (T&amp;D)'!$C$20,Model!AA$1,'Assumptions (T&amp;D)'!$C$23,Model!$AH$2866)</f>
        <v>-0.02337867441</v>
      </c>
      <c r="AM2952" s="373">
        <f>IPMT('Assumptions (T&amp;D)'!$C$20,Model!AB$1,'Assumptions (T&amp;D)'!$C$23,Model!$AH$2866)</f>
        <v>-0.02171146229</v>
      </c>
      <c r="AN2952" s="373">
        <f>IPMT('Assumptions (T&amp;D)'!$C$20,Model!AC$1,'Assumptions (T&amp;D)'!$C$23,Model!$AH$2866)</f>
        <v>-0.0199650576</v>
      </c>
      <c r="AO2952" s="373">
        <f>IPMT('Assumptions (T&amp;D)'!$C$20,Model!AD$1,'Assumptions (T&amp;D)'!$C$23,Model!$AH$2866)</f>
        <v>-0.01813569868</v>
      </c>
      <c r="AP2952" s="373">
        <f>IPMT('Assumptions (T&amp;D)'!$C$20,Model!AE$1,'Assumptions (T&amp;D)'!$C$23,Model!$AH$2866)</f>
        <v>-0.01621944522</v>
      </c>
      <c r="AQ2952" s="373">
        <f>IPMT('Assumptions (T&amp;D)'!$C$20,Model!AF$1,'Assumptions (T&amp;D)'!$C$23,Model!$AH$2866)</f>
        <v>-0.01421216971</v>
      </c>
      <c r="AR2952" s="373">
        <f>IPMT('Assumptions (T&amp;D)'!$C$20,Model!AG$1,'Assumptions (T&amp;D)'!$C$23,Model!$AH$2866)</f>
        <v>-0.01210954862</v>
      </c>
      <c r="AS2952" s="373">
        <f>IPMT('Assumptions (T&amp;D)'!$C$20,Model!AH$1,'Assumptions (T&amp;D)'!$C$23,Model!$AH$2866)</f>
        <v>-0.009907053027</v>
      </c>
      <c r="AT2952" s="373">
        <f>IPMT('Assumptions (T&amp;D)'!$C$20,Model!AI$1,'Assumptions (T&amp;D)'!$C$23,Model!$AH$2866)</f>
        <v>-0.007599938893</v>
      </c>
      <c r="AU2952" s="373">
        <f>IPMT('Assumptions (T&amp;D)'!$C$20,Model!AJ$1,'Assumptions (T&amp;D)'!$C$23,Model!$AH$2866)</f>
        <v>-0.005183236838</v>
      </c>
      <c r="AV2952" s="373">
        <f>IPMT('Assumptions (T&amp;D)'!$C$20,Model!AK$1,'Assumptions (T&amp;D)'!$C$23,Model!$AH$2866)</f>
        <v>-0.002651741435</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-0.03025799421</v>
      </c>
      <c r="AJ2953" s="373">
        <f>IPMT('Assumptions (T&amp;D)'!$C$20,Model!X$1,'Assumptions (T&amp;D)'!$C$23,Model!$AI$2866)</f>
        <v>-0.0288291774</v>
      </c>
      <c r="AK2953" s="373">
        <f>IPMT('Assumptions (T&amp;D)'!$C$20,Model!Y$1,'Assumptions (T&amp;D)'!$C$23,Model!$AI$2866)</f>
        <v>-0.02733249179</v>
      </c>
      <c r="AL2953" s="373">
        <f>IPMT('Assumptions (T&amp;D)'!$C$20,Model!Z$1,'Assumptions (T&amp;D)'!$C$23,Model!$AI$2866)</f>
        <v>-0.02576471361</v>
      </c>
      <c r="AM2953" s="373">
        <f>IPMT('Assumptions (T&amp;D)'!$C$20,Model!AA$1,'Assumptions (T&amp;D)'!$C$23,Model!$AI$2866)</f>
        <v>-0.02412246597</v>
      </c>
      <c r="AN2953" s="373">
        <f>IPMT('Assumptions (T&amp;D)'!$C$20,Model!AB$1,'Assumptions (T&amp;D)'!$C$23,Model!$AI$2866)</f>
        <v>-0.02240221157</v>
      </c>
      <c r="AO2953" s="373">
        <f>IPMT('Assumptions (T&amp;D)'!$C$20,Model!AC$1,'Assumptions (T&amp;D)'!$C$23,Model!$AI$2866)</f>
        <v>-0.02060024508</v>
      </c>
      <c r="AP2953" s="373">
        <f>IPMT('Assumptions (T&amp;D)'!$C$20,Model!AD$1,'Assumptions (T&amp;D)'!$C$23,Model!$AI$2866)</f>
        <v>-0.01871268519</v>
      </c>
      <c r="AQ2953" s="373">
        <f>IPMT('Assumptions (T&amp;D)'!$C$20,Model!AE$1,'Assumptions (T&amp;D)'!$C$23,Model!$AI$2866)</f>
        <v>-0.0167354662</v>
      </c>
      <c r="AR2953" s="373">
        <f>IPMT('Assumptions (T&amp;D)'!$C$20,Model!AF$1,'Assumptions (T&amp;D)'!$C$23,Model!$AI$2866)</f>
        <v>-0.0146643293</v>
      </c>
      <c r="AS2953" s="373">
        <f>IPMT('Assumptions (T&amp;D)'!$C$20,Model!AG$1,'Assumptions (T&amp;D)'!$C$23,Model!$AI$2866)</f>
        <v>-0.01249481341</v>
      </c>
      <c r="AT2953" s="373">
        <f>IPMT('Assumptions (T&amp;D)'!$C$20,Model!AH$1,'Assumptions (T&amp;D)'!$C$23,Model!$AI$2866)</f>
        <v>-0.01022224551</v>
      </c>
      <c r="AU2953" s="373">
        <f>IPMT('Assumptions (T&amp;D)'!$C$20,Model!AI$1,'Assumptions (T&amp;D)'!$C$23,Model!$AI$2866)</f>
        <v>-0.007841730635</v>
      </c>
      <c r="AV2953" s="373">
        <f>IPMT('Assumptions (T&amp;D)'!$C$20,Model!AJ$1,'Assumptions (T&amp;D)'!$C$23,Model!$AI$2866)</f>
        <v>-0.005348141304</v>
      </c>
      <c r="AW2953" s="373">
        <f>IPMT('Assumptions (T&amp;D)'!$C$20,Model!AK$1,'Assumptions (T&amp;D)'!$C$23,Model!$AI$2866)</f>
        <v>-0.002736106479</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-0.03121638097</v>
      </c>
      <c r="AK2954" s="373">
        <f>IPMT('Assumptions (T&amp;D)'!$C$20,Model!X$1,'Assumptions (T&amp;D)'!$C$23,Model!$AJ$2866)</f>
        <v>-0.02974230805</v>
      </c>
      <c r="AL2954" s="373">
        <f>IPMT('Assumptions (T&amp;D)'!$C$20,Model!Y$1,'Assumptions (T&amp;D)'!$C$23,Model!$AJ$2866)</f>
        <v>-0.02819821666</v>
      </c>
      <c r="AM2954" s="373">
        <f>IPMT('Assumptions (T&amp;D)'!$C$20,Model!Z$1,'Assumptions (T&amp;D)'!$C$23,Model!$AJ$2866)</f>
        <v>-0.02658078093</v>
      </c>
      <c r="AN2954" s="373">
        <f>IPMT('Assumptions (T&amp;D)'!$C$20,Model!AA$1,'Assumptions (T&amp;D)'!$C$23,Model!$AJ$2866)</f>
        <v>-0.02488651701</v>
      </c>
      <c r="AO2954" s="373">
        <f>IPMT('Assumptions (T&amp;D)'!$C$20,Model!AB$1,'Assumptions (T&amp;D)'!$C$23,Model!$AJ$2866)</f>
        <v>-0.02311177555</v>
      </c>
      <c r="AP2954" s="373">
        <f>IPMT('Assumptions (T&amp;D)'!$C$20,Model!AC$1,'Assumptions (T&amp;D)'!$C$23,Model!$AJ$2866)</f>
        <v>-0.02125273387</v>
      </c>
      <c r="AQ2954" s="373">
        <f>IPMT('Assumptions (T&amp;D)'!$C$20,Model!AD$1,'Assumptions (T&amp;D)'!$C$23,Model!$AJ$2866)</f>
        <v>-0.01930538771</v>
      </c>
      <c r="AR2954" s="373">
        <f>IPMT('Assumptions (T&amp;D)'!$C$20,Model!AE$1,'Assumptions (T&amp;D)'!$C$23,Model!$AJ$2866)</f>
        <v>-0.01726554261</v>
      </c>
      <c r="AS2954" s="373">
        <f>IPMT('Assumptions (T&amp;D)'!$C$20,Model!AF$1,'Assumptions (T&amp;D)'!$C$23,Model!$AJ$2866)</f>
        <v>-0.01512880487</v>
      </c>
      <c r="AT2954" s="373">
        <f>IPMT('Assumptions (T&amp;D)'!$C$20,Model!AG$1,'Assumptions (T&amp;D)'!$C$23,Model!$AJ$2866)</f>
        <v>-0.01289057208</v>
      </c>
      <c r="AU2954" s="373">
        <f>IPMT('Assumptions (T&amp;D)'!$C$20,Model!AH$1,'Assumptions (T&amp;D)'!$C$23,Model!$AJ$2866)</f>
        <v>-0.01054602324</v>
      </c>
      <c r="AV2954" s="373">
        <f>IPMT('Assumptions (T&amp;D)'!$C$20,Model!AI$1,'Assumptions (T&amp;D)'!$C$23,Model!$AJ$2866)</f>
        <v>-0.008090108328</v>
      </c>
      <c r="AW2954" s="373">
        <f>IPMT('Assumptions (T&amp;D)'!$C$20,Model!AJ$1,'Assumptions (T&amp;D)'!$C$23,Model!$AJ$2866)</f>
        <v>-0.005517537456</v>
      </c>
      <c r="AX2954" s="373">
        <f>IPMT('Assumptions (T&amp;D)'!$C$20,Model!AK$1,'Assumptions (T&amp;D)'!$C$23,Model!$AJ$2866)</f>
        <v>-0.002822769468</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-0.03220082003</v>
      </c>
      <c r="AL2955" s="373">
        <f>IPMT('Assumptions (T&amp;D)'!$C$20,Model!X$1,'Assumptions (T&amp;D)'!$C$23,Model!$AK$2866)</f>
        <v>-0.03068026078</v>
      </c>
      <c r="AM2955" s="373">
        <f>IPMT('Assumptions (T&amp;D)'!$C$20,Model!Y$1,'Assumptions (T&amp;D)'!$C$23,Model!$AK$2866)</f>
        <v>-0.02908747496</v>
      </c>
      <c r="AN2955" s="373">
        <f>IPMT('Assumptions (T&amp;D)'!$C$20,Model!Z$1,'Assumptions (T&amp;D)'!$C$23,Model!$AK$2866)</f>
        <v>-0.02741903182</v>
      </c>
      <c r="AO2955" s="373">
        <f>IPMT('Assumptions (T&amp;D)'!$C$20,Model!AA$1,'Assumptions (T&amp;D)'!$C$23,Model!$AK$2866)</f>
        <v>-0.02567133763</v>
      </c>
      <c r="AP2955" s="373">
        <f>IPMT('Assumptions (T&amp;D)'!$C$20,Model!AB$1,'Assumptions (T&amp;D)'!$C$23,Model!$AK$2866)</f>
        <v>-0.02384062796</v>
      </c>
      <c r="AQ2955" s="373">
        <f>IPMT('Assumptions (T&amp;D)'!$C$20,Model!AC$1,'Assumptions (T&amp;D)'!$C$23,Model!$AK$2866)</f>
        <v>-0.02192295959</v>
      </c>
      <c r="AR2955" s="373">
        <f>IPMT('Assumptions (T&amp;D)'!$C$20,Model!AD$1,'Assumptions (T&amp;D)'!$C$23,Model!$AK$2866)</f>
        <v>-0.01991420197</v>
      </c>
      <c r="AS2955" s="373">
        <f>IPMT('Assumptions (T&amp;D)'!$C$20,Model!AE$1,'Assumptions (T&amp;D)'!$C$23,Model!$AK$2866)</f>
        <v>-0.01781002836</v>
      </c>
      <c r="AT2955" s="373">
        <f>IPMT('Assumptions (T&amp;D)'!$C$20,Model!AF$1,'Assumptions (T&amp;D)'!$C$23,Model!$AK$2866)</f>
        <v>-0.01560590651</v>
      </c>
      <c r="AU2955" s="373">
        <f>IPMT('Assumptions (T&amp;D)'!$C$20,Model!AG$1,'Assumptions (T&amp;D)'!$C$23,Model!$AK$2866)</f>
        <v>-0.01329708886</v>
      </c>
      <c r="AV2955" s="373">
        <f>IPMT('Assumptions (T&amp;D)'!$C$20,Model!AH$1,'Assumptions (T&amp;D)'!$C$23,Model!$AK$2866)</f>
        <v>-0.01087860238</v>
      </c>
      <c r="AW2955" s="373">
        <f>IPMT('Assumptions (T&amp;D)'!$C$20,Model!AI$1,'Assumptions (T&amp;D)'!$C$23,Model!$AK$2866)</f>
        <v>-0.008345237794</v>
      </c>
      <c r="AX2955" s="373">
        <f>IPMT('Assumptions (T&amp;D)'!$C$20,Model!AJ$1,'Assumptions (T&amp;D)'!$C$23,Model!$AK$2866)</f>
        <v>-0.005691538388</v>
      </c>
      <c r="AY2955" s="373">
        <f>IPMT('Assumptions (T&amp;D)'!$C$20,Model!AK$1,'Assumptions (T&amp;D)'!$C$23,Model!$AK$2866)</f>
        <v>-0.00291178826</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-0.03321196659</v>
      </c>
      <c r="AM2956" s="373">
        <f>IPMT('Assumptions (T&amp;D)'!$C$20,Model!X$1,'Assumptions (T&amp;D)'!$C$23,Model!$AL$2866)</f>
        <v>-0.03164365986</v>
      </c>
      <c r="AN2956" s="373">
        <f>IPMT('Assumptions (T&amp;D)'!$C$20,Model!Y$1,'Assumptions (T&amp;D)'!$C$23,Model!$AL$2866)</f>
        <v>-0.03000085855</v>
      </c>
      <c r="AO2956" s="373">
        <f>IPMT('Assumptions (T&amp;D)'!$C$20,Model!Z$1,'Assumptions (T&amp;D)'!$C$23,Model!$AL$2866)</f>
        <v>-0.02828002418</v>
      </c>
      <c r="AP2956" s="373">
        <f>IPMT('Assumptions (T&amp;D)'!$C$20,Model!AA$1,'Assumptions (T&amp;D)'!$C$23,Model!$AL$2866)</f>
        <v>-0.02647745017</v>
      </c>
      <c r="AQ2956" s="373">
        <f>IPMT('Assumptions (T&amp;D)'!$C$20,Model!AB$1,'Assumptions (T&amp;D)'!$C$23,Model!$AL$2866)</f>
        <v>-0.0245892539</v>
      </c>
      <c r="AR2956" s="373">
        <f>IPMT('Assumptions (T&amp;D)'!$C$20,Model!AC$1,'Assumptions (T&amp;D)'!$C$23,Model!$AL$2866)</f>
        <v>-0.02261136831</v>
      </c>
      <c r="AS2956" s="373">
        <f>IPMT('Assumptions (T&amp;D)'!$C$20,Model!AD$1,'Assumptions (T&amp;D)'!$C$23,Model!$AL$2866)</f>
        <v>-0.02053953316</v>
      </c>
      <c r="AT2956" s="373">
        <f>IPMT('Assumptions (T&amp;D)'!$C$20,Model!AE$1,'Assumptions (T&amp;D)'!$C$23,Model!$AL$2866)</f>
        <v>-0.01836928583</v>
      </c>
      <c r="AU2956" s="373">
        <f>IPMT('Assumptions (T&amp;D)'!$C$20,Model!AF$1,'Assumptions (T&amp;D)'!$C$23,Model!$AL$2866)</f>
        <v>-0.01609595175</v>
      </c>
      <c r="AV2956" s="373">
        <f>IPMT('Assumptions (T&amp;D)'!$C$20,Model!AG$1,'Assumptions (T&amp;D)'!$C$23,Model!$AL$2866)</f>
        <v>-0.01371463431</v>
      </c>
      <c r="AW2956" s="373">
        <f>IPMT('Assumptions (T&amp;D)'!$C$20,Model!AH$1,'Assumptions (T&amp;D)'!$C$23,Model!$AL$2866)</f>
        <v>-0.01122020429</v>
      </c>
      <c r="AX2956" s="373">
        <f>IPMT('Assumptions (T&amp;D)'!$C$20,Model!AI$1,'Assumptions (T&amp;D)'!$C$23,Model!$AL$2866)</f>
        <v>-0.00860728884</v>
      </c>
      <c r="AY2956" s="373">
        <f>IPMT('Assumptions (T&amp;D)'!$C$20,Model!AJ$1,'Assumptions (T&amp;D)'!$C$23,Model!$AL$2866)</f>
        <v>-0.005870259908</v>
      </c>
      <c r="AZ2956" s="373">
        <f>IPMT('Assumptions (T&amp;D)'!$C$20,Model!AK$1,'Assumptions (T&amp;D)'!$C$23,Model!$AL$2866)</f>
        <v>-0.003003222102</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-0.0342504916</v>
      </c>
      <c r="AN2957" s="373">
        <f>IPMT('Assumptions (T&amp;D)'!$C$20,Model!X$1,'Assumptions (T&amp;D)'!$C$23,Model!$AM$2866)</f>
        <v>-0.03263314453</v>
      </c>
      <c r="AO2957" s="373">
        <f>IPMT('Assumptions (T&amp;D)'!$C$20,Model!Y$1,'Assumptions (T&amp;D)'!$C$23,Model!$AM$2866)</f>
        <v>-0.03093897348</v>
      </c>
      <c r="AP2957" s="373">
        <f>IPMT('Assumptions (T&amp;D)'!$C$20,Model!Z$1,'Assumptions (T&amp;D)'!$C$23,Model!$AM$2866)</f>
        <v>-0.0291643293</v>
      </c>
      <c r="AQ2957" s="373">
        <f>IPMT('Assumptions (T&amp;D)'!$C$20,Model!AA$1,'Assumptions (T&amp;D)'!$C$23,Model!$AM$2866)</f>
        <v>-0.02730538952</v>
      </c>
      <c r="AR2957" s="373">
        <f>IPMT('Assumptions (T&amp;D)'!$C$20,Model!AB$1,'Assumptions (T&amp;D)'!$C$23,Model!$AM$2866)</f>
        <v>-0.02535815011</v>
      </c>
      <c r="AS2957" s="373">
        <f>IPMT('Assumptions (T&amp;D)'!$C$20,Model!AC$1,'Assumptions (T&amp;D)'!$C$23,Model!$AM$2866)</f>
        <v>-0.02331841682</v>
      </c>
      <c r="AT2957" s="373">
        <f>IPMT('Assumptions (T&amp;D)'!$C$20,Model!AD$1,'Assumptions (T&amp;D)'!$C$23,Model!$AM$2866)</f>
        <v>-0.0211817962</v>
      </c>
      <c r="AU2957" s="373">
        <f>IPMT('Assumptions (T&amp;D)'!$C$20,Model!AE$1,'Assumptions (T&amp;D)'!$C$23,Model!$AM$2866)</f>
        <v>-0.0189436861</v>
      </c>
      <c r="AV2957" s="373">
        <f>IPMT('Assumptions (T&amp;D)'!$C$20,Model!AF$1,'Assumptions (T&amp;D)'!$C$23,Model!$AM$2866)</f>
        <v>-0.01659926577</v>
      </c>
      <c r="AW2957" s="373">
        <f>IPMT('Assumptions (T&amp;D)'!$C$20,Model!AG$1,'Assumptions (T&amp;D)'!$C$23,Model!$AM$2866)</f>
        <v>-0.01414348548</v>
      </c>
      <c r="AX2957" s="373">
        <f>IPMT('Assumptions (T&amp;D)'!$C$20,Model!AH$1,'Assumptions (T&amp;D)'!$C$23,Model!$AM$2866)</f>
        <v>-0.01157105562</v>
      </c>
      <c r="AY2957" s="373">
        <f>IPMT('Assumptions (T&amp;D)'!$C$20,Model!AI$1,'Assumptions (T&amp;D)'!$C$23,Model!$AM$2866)</f>
        <v>-0.008876435343</v>
      </c>
      <c r="AZ2957" s="373">
        <f>IPMT('Assumptions (T&amp;D)'!$C$20,Model!AJ$1,'Assumptions (T&amp;D)'!$C$23,Model!$AM$2866)</f>
        <v>-0.006053820604</v>
      </c>
      <c r="BA2957" s="373">
        <f>IPMT('Assumptions (T&amp;D)'!$C$20,Model!AK$1,'Assumptions (T&amp;D)'!$C$23,Model!$AM$2866)</f>
        <v>-0.003097131664</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-0.03531708204</v>
      </c>
      <c r="AO2958" s="373">
        <f>IPMT('Assumptions (T&amp;D)'!$C$20,Model!X$1,'Assumptions (T&amp;D)'!$C$23,Model!$AN$2866)</f>
        <v>-0.03364936936</v>
      </c>
      <c r="AP2958" s="373">
        <f>IPMT('Assumptions (T&amp;D)'!$C$20,Model!Y$1,'Assumptions (T&amp;D)'!$C$23,Model!$AN$2866)</f>
        <v>-0.03190244033</v>
      </c>
      <c r="AQ2958" s="373">
        <f>IPMT('Assumptions (T&amp;D)'!$C$20,Model!Z$1,'Assumptions (T&amp;D)'!$C$23,Model!$AN$2866)</f>
        <v>-0.03007253217</v>
      </c>
      <c r="AR2958" s="373">
        <f>IPMT('Assumptions (T&amp;D)'!$C$20,Model!AA$1,'Assumptions (T&amp;D)'!$C$23,Model!$AN$2866)</f>
        <v>-0.02815570338</v>
      </c>
      <c r="AS2958" s="373">
        <f>IPMT('Assumptions (T&amp;D)'!$C$20,Model!AB$1,'Assumptions (T&amp;D)'!$C$23,Model!$AN$2866)</f>
        <v>-0.02614782521</v>
      </c>
      <c r="AT2958" s="373">
        <f>IPMT('Assumptions (T&amp;D)'!$C$20,Model!AC$1,'Assumptions (T&amp;D)'!$C$23,Model!$AN$2866)</f>
        <v>-0.02404457284</v>
      </c>
      <c r="AU2958" s="373">
        <f>IPMT('Assumptions (T&amp;D)'!$C$20,Model!AD$1,'Assumptions (T&amp;D)'!$C$23,Model!$AN$2866)</f>
        <v>-0.02184141597</v>
      </c>
      <c r="AV2958" s="373">
        <f>IPMT('Assumptions (T&amp;D)'!$C$20,Model!AE$1,'Assumptions (T&amp;D)'!$C$23,Model!$AN$2866)</f>
        <v>-0.01953360915</v>
      </c>
      <c r="AW2958" s="373">
        <f>IPMT('Assumptions (T&amp;D)'!$C$20,Model!AF$1,'Assumptions (T&amp;D)'!$C$23,Model!$AN$2866)</f>
        <v>-0.01711618151</v>
      </c>
      <c r="AX2958" s="373">
        <f>IPMT('Assumptions (T&amp;D)'!$C$20,Model!AG$1,'Assumptions (T&amp;D)'!$C$23,Model!$AN$2866)</f>
        <v>-0.01458392606</v>
      </c>
      <c r="AY2958" s="373">
        <f>IPMT('Assumptions (T&amp;D)'!$C$20,Model!AH$1,'Assumptions (T&amp;D)'!$C$23,Model!$AN$2866)</f>
        <v>-0.01193138847</v>
      </c>
      <c r="AZ2958" s="373">
        <f>IPMT('Assumptions (T&amp;D)'!$C$20,Model!AI$1,'Assumptions (T&amp;D)'!$C$23,Model!$AN$2866)</f>
        <v>-0.00915285535</v>
      </c>
      <c r="BA2958" s="373">
        <f>IPMT('Assumptions (T&amp;D)'!$C$20,Model!AJ$1,'Assumptions (T&amp;D)'!$C$23,Model!$AN$2866)</f>
        <v>-0.006242341904</v>
      </c>
      <c r="BB2958" s="373">
        <f>IPMT('Assumptions (T&amp;D)'!$C$20,Model!AK$1,'Assumptions (T&amp;D)'!$C$23,Model!$AN$2866)</f>
        <v>-0.003193579069</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-0.03641244139</v>
      </c>
      <c r="AP2959" s="373">
        <f>IPMT('Assumptions (T&amp;D)'!$C$20,Model!X$1,'Assumptions (T&amp;D)'!$C$23,Model!$AO$2866)</f>
        <v>-0.0346930046</v>
      </c>
      <c r="AQ2959" s="373">
        <f>IPMT('Assumptions (T&amp;D)'!$C$20,Model!Y$1,'Assumptions (T&amp;D)'!$C$23,Model!$AO$2866)</f>
        <v>-0.03289189457</v>
      </c>
      <c r="AR2959" s="373">
        <f>IPMT('Assumptions (T&amp;D)'!$C$20,Model!Z$1,'Assumptions (T&amp;D)'!$C$23,Model!$AO$2866)</f>
        <v>-0.0310052318</v>
      </c>
      <c r="AS2959" s="373">
        <f>IPMT('Assumptions (T&amp;D)'!$C$20,Model!AA$1,'Assumptions (T&amp;D)'!$C$23,Model!$AO$2866)</f>
        <v>-0.02902895256</v>
      </c>
      <c r="AT2959" s="373">
        <f>IPMT('Assumptions (T&amp;D)'!$C$20,Model!AB$1,'Assumptions (T&amp;D)'!$C$23,Model!$AO$2866)</f>
        <v>-0.02695880005</v>
      </c>
      <c r="AU2959" s="373">
        <f>IPMT('Assumptions (T&amp;D)'!$C$20,Model!AC$1,'Assumptions (T&amp;D)'!$C$23,Model!$AO$2866)</f>
        <v>-0.0247903153</v>
      </c>
      <c r="AV2959" s="373">
        <f>IPMT('Assumptions (T&amp;D)'!$C$20,Model!AD$1,'Assumptions (T&amp;D)'!$C$23,Model!$AO$2866)</f>
        <v>-0.02251882752</v>
      </c>
      <c r="AW2959" s="373">
        <f>IPMT('Assumptions (T&amp;D)'!$C$20,Model!AE$1,'Assumptions (T&amp;D)'!$C$23,Model!$AO$2866)</f>
        <v>-0.02013944407</v>
      </c>
      <c r="AX2959" s="373">
        <f>IPMT('Assumptions (T&amp;D)'!$C$20,Model!AF$1,'Assumptions (T&amp;D)'!$C$23,Model!$AO$2866)</f>
        <v>-0.01764703991</v>
      </c>
      <c r="AY2959" s="373">
        <f>IPMT('Assumptions (T&amp;D)'!$C$20,Model!AG$1,'Assumptions (T&amp;D)'!$C$23,Model!$AO$2866)</f>
        <v>-0.01503624655</v>
      </c>
      <c r="AZ2959" s="373">
        <f>IPMT('Assumptions (T&amp;D)'!$C$20,Model!AH$1,'Assumptions (T&amp;D)'!$C$23,Model!$AO$2866)</f>
        <v>-0.0123014405</v>
      </c>
      <c r="BA2959" s="373">
        <f>IPMT('Assumptions (T&amp;D)'!$C$20,Model!AI$1,'Assumptions (T&amp;D)'!$C$23,Model!$AO$2866)</f>
        <v>-0.009436731172</v>
      </c>
      <c r="BB2959" s="373">
        <f>IPMT('Assumptions (T&amp;D)'!$C$20,Model!AJ$1,'Assumptions (T&amp;D)'!$C$23,Model!$AO$2866)</f>
        <v>-0.006435948147</v>
      </c>
      <c r="BC2959" s="373">
        <f>IPMT('Assumptions (T&amp;D)'!$C$20,Model!AK$1,'Assumptions (T&amp;D)'!$C$23,Model!$AO$2866)</f>
        <v>-0.003292627929</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-0.03753728995</v>
      </c>
      <c r="AQ2960" s="373">
        <f>IPMT('Assumptions (T&amp;D)'!$C$20,Model!X$1,'Assumptions (T&amp;D)'!$C$23,Model!$AP$2866)</f>
        <v>-0.03576473654</v>
      </c>
      <c r="AR2960" s="373">
        <f>IPMT('Assumptions (T&amp;D)'!$C$20,Model!Y$1,'Assumptions (T&amp;D)'!$C$23,Model!$AP$2866)</f>
        <v>-0.03390798684</v>
      </c>
      <c r="AS2960" s="373">
        <f>IPMT('Assumptions (T&amp;D)'!$C$20,Model!Z$1,'Assumptions (T&amp;D)'!$C$23,Model!$AP$2866)</f>
        <v>-0.03196304153</v>
      </c>
      <c r="AT2960" s="373">
        <f>IPMT('Assumptions (T&amp;D)'!$C$20,Model!AA$1,'Assumptions (T&amp;D)'!$C$23,Model!$AP$2866)</f>
        <v>-0.02992571131</v>
      </c>
      <c r="AU2960" s="373">
        <f>IPMT('Assumptions (T&amp;D)'!$C$20,Model!AB$1,'Assumptions (T&amp;D)'!$C$23,Model!$AP$2866)</f>
        <v>-0.02779160791</v>
      </c>
      <c r="AV2960" s="373">
        <f>IPMT('Assumptions (T&amp;D)'!$C$20,Model!AC$1,'Assumptions (T&amp;D)'!$C$23,Model!$AP$2866)</f>
        <v>-0.0255561346</v>
      </c>
      <c r="AW2960" s="373">
        <f>IPMT('Assumptions (T&amp;D)'!$C$20,Model!AD$1,'Assumptions (T&amp;D)'!$C$23,Model!$AP$2866)</f>
        <v>-0.02321447631</v>
      </c>
      <c r="AX2960" s="373">
        <f>IPMT('Assumptions (T&amp;D)'!$C$20,Model!AE$1,'Assumptions (T&amp;D)'!$C$23,Model!$AP$2866)</f>
        <v>-0.02076158924</v>
      </c>
      <c r="AY2960" s="373">
        <f>IPMT('Assumptions (T&amp;D)'!$C$20,Model!AF$1,'Assumptions (T&amp;D)'!$C$23,Model!$AP$2866)</f>
        <v>-0.01819219005</v>
      </c>
      <c r="AZ2960" s="373">
        <f>IPMT('Assumptions (T&amp;D)'!$C$20,Model!AG$1,'Assumptions (T&amp;D)'!$C$23,Model!$AP$2866)</f>
        <v>-0.01550074439</v>
      </c>
      <c r="BA2960" s="373">
        <f>IPMT('Assumptions (T&amp;D)'!$C$20,Model!AH$1,'Assumptions (T&amp;D)'!$C$23,Model!$AP$2866)</f>
        <v>-0.01268145506</v>
      </c>
      <c r="BB2960" s="373">
        <f>IPMT('Assumptions (T&amp;D)'!$C$20,Model!AI$1,'Assumptions (T&amp;D)'!$C$23,Model!$AP$2866)</f>
        <v>-0.009728249485</v>
      </c>
      <c r="BC2960" s="373">
        <f>IPMT('Assumptions (T&amp;D)'!$C$20,Model!AJ$1,'Assumptions (T&amp;D)'!$C$23,Model!$AP$2866)</f>
        <v>-0.006634766648</v>
      </c>
      <c r="BD2960" s="373">
        <f>IPMT('Assumptions (T&amp;D)'!$C$20,Model!AK$1,'Assumptions (T&amp;D)'!$C$23,Model!$AP$2866)</f>
        <v>-0.003394343377</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-0.03869236526</v>
      </c>
      <c r="AR2961" s="373">
        <f>IPMT('Assumptions (T&amp;D)'!$C$20,Model!X$1,'Assumptions (T&amp;D)'!$C$23,Model!$AQ$2866)</f>
        <v>-0.03686526788</v>
      </c>
      <c r="AS2961" s="373">
        <f>IPMT('Assumptions (T&amp;D)'!$C$20,Model!Y$1,'Assumptions (T&amp;D)'!$C$23,Model!$AQ$2866)</f>
        <v>-0.03495138337</v>
      </c>
      <c r="AT2961" s="373">
        <f>IPMT('Assumptions (T&amp;D)'!$C$20,Model!Z$1,'Assumptions (T&amp;D)'!$C$23,Model!$AQ$2866)</f>
        <v>-0.03294658935</v>
      </c>
      <c r="AU2961" s="373">
        <f>IPMT('Assumptions (T&amp;D)'!$C$20,Model!AA$1,'Assumptions (T&amp;D)'!$C$23,Model!$AQ$2866)</f>
        <v>-0.03084656761</v>
      </c>
      <c r="AV2961" s="373">
        <f>IPMT('Assumptions (T&amp;D)'!$C$20,Model!AB$1,'Assumptions (T&amp;D)'!$C$23,Model!$AQ$2866)</f>
        <v>-0.02864679485</v>
      </c>
      <c r="AW2961" s="373">
        <f>IPMT('Assumptions (T&amp;D)'!$C$20,Model!AC$1,'Assumptions (T&amp;D)'!$C$23,Model!$AQ$2866)</f>
        <v>-0.02634253287</v>
      </c>
      <c r="AX2961" s="373">
        <f>IPMT('Assumptions (T&amp;D)'!$C$20,Model!AD$1,'Assumptions (T&amp;D)'!$C$23,Model!$AQ$2866)</f>
        <v>-0.02392881845</v>
      </c>
      <c r="AY2961" s="373">
        <f>IPMT('Assumptions (T&amp;D)'!$C$20,Model!AE$1,'Assumptions (T&amp;D)'!$C$23,Model!$AQ$2866)</f>
        <v>-0.0214004526</v>
      </c>
      <c r="AZ2961" s="373">
        <f>IPMT('Assumptions (T&amp;D)'!$C$20,Model!AF$1,'Assumptions (T&amp;D)'!$C$23,Model!$AQ$2866)</f>
        <v>-0.01875198937</v>
      </c>
      <c r="BA2961" s="373">
        <f>IPMT('Assumptions (T&amp;D)'!$C$20,Model!AG$1,'Assumptions (T&amp;D)'!$C$23,Model!$AQ$2866)</f>
        <v>-0.01597772413</v>
      </c>
      <c r="BB2961" s="373">
        <f>IPMT('Assumptions (T&amp;D)'!$C$20,Model!AH$1,'Assumptions (T&amp;D)'!$C$23,Model!$AQ$2866)</f>
        <v>-0.0130716813</v>
      </c>
      <c r="BC2961" s="373">
        <f>IPMT('Assumptions (T&amp;D)'!$C$20,Model!AI$1,'Assumptions (T&amp;D)'!$C$23,Model!$AQ$2866)</f>
        <v>-0.01002760143</v>
      </c>
      <c r="BD2961" s="373">
        <f>IPMT('Assumptions (T&amp;D)'!$C$20,Model!AJ$1,'Assumptions (T&amp;D)'!$C$23,Model!$AQ$2866)</f>
        <v>-0.006838927767</v>
      </c>
      <c r="BE2961" s="373">
        <f>IPMT('Assumptions (T&amp;D)'!$C$20,Model!AK$1,'Assumptions (T&amp;D)'!$C$23,Model!$AQ$2866)</f>
        <v>-0.003498792105</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-0.03987842247</v>
      </c>
      <c r="AS2962" s="373">
        <f>IPMT('Assumptions (T&amp;D)'!$C$20,Model!X$1,'Assumptions (T&amp;D)'!$C$23,Model!$AR$2866)</f>
        <v>-0.03799531812</v>
      </c>
      <c r="AT2962" s="373">
        <f>IPMT('Assumptions (T&amp;D)'!$C$20,Model!Y$1,'Assumptions (T&amp;D)'!$C$23,Model!$AR$2866)</f>
        <v>-0.03602276632</v>
      </c>
      <c r="AU2962" s="373">
        <f>IPMT('Assumptions (T&amp;D)'!$C$20,Model!Z$1,'Assumptions (T&amp;D)'!$C$23,Model!$AR$2866)</f>
        <v>-0.0339565183</v>
      </c>
      <c r="AV2962" s="373">
        <f>IPMT('Assumptions (T&amp;D)'!$C$20,Model!AA$1,'Assumptions (T&amp;D)'!$C$23,Model!$AR$2866)</f>
        <v>-0.03179212351</v>
      </c>
      <c r="AW2962" s="373">
        <f>IPMT('Assumptions (T&amp;D)'!$C$20,Model!AB$1,'Assumptions (T&amp;D)'!$C$23,Model!$AR$2866)</f>
        <v>-0.02952491996</v>
      </c>
      <c r="AX2962" s="373">
        <f>IPMT('Assumptions (T&amp;D)'!$C$20,Model!AC$1,'Assumptions (T&amp;D)'!$C$23,Model!$AR$2866)</f>
        <v>-0.02715002424</v>
      </c>
      <c r="AY2962" s="373">
        <f>IPMT('Assumptions (T&amp;D)'!$C$20,Model!AD$1,'Assumptions (T&amp;D)'!$C$23,Model!$AR$2866)</f>
        <v>-0.02466232098</v>
      </c>
      <c r="AZ2962" s="373">
        <f>IPMT('Assumptions (T&amp;D)'!$C$20,Model!AE$1,'Assumptions (T&amp;D)'!$C$23,Model!$AR$2866)</f>
        <v>-0.02205645181</v>
      </c>
      <c r="BA2962" s="373">
        <f>IPMT('Assumptions (T&amp;D)'!$C$20,Model!AF$1,'Assumptions (T&amp;D)'!$C$23,Model!$AR$2866)</f>
        <v>-0.01932680386</v>
      </c>
      <c r="BB2962" s="373">
        <f>IPMT('Assumptions (T&amp;D)'!$C$20,Model!AG$1,'Assumptions (T&amp;D)'!$C$23,Model!$AR$2866)</f>
        <v>-0.01646749762</v>
      </c>
      <c r="BC2962" s="373">
        <f>IPMT('Assumptions (T&amp;D)'!$C$20,Model!AH$1,'Assumptions (T&amp;D)'!$C$23,Model!$AR$2866)</f>
        <v>-0.01347237435</v>
      </c>
      <c r="BD2962" s="373">
        <f>IPMT('Assumptions (T&amp;D)'!$C$20,Model!AI$1,'Assumptions (T&amp;D)'!$C$23,Model!$AR$2866)</f>
        <v>-0.01033498271</v>
      </c>
      <c r="BE2962" s="373">
        <f>IPMT('Assumptions (T&amp;D)'!$C$20,Model!AJ$1,'Assumptions (T&amp;D)'!$C$23,Model!$AR$2866)</f>
        <v>-0.007048564979</v>
      </c>
      <c r="BF2962" s="373">
        <f>IPMT('Assumptions (T&amp;D)'!$C$20,Model!AK$1,'Assumptions (T&amp;D)'!$C$23,Model!$AR$2866)</f>
        <v>-0.003606042401</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-0.04109623478</v>
      </c>
      <c r="AT2963" s="373">
        <f>IPMT('Assumptions (T&amp;D)'!$C$20,Model!X$1,'Assumptions (T&amp;D)'!$C$23,Model!$AS$2866)</f>
        <v>-0.03915562396</v>
      </c>
      <c r="AU2963" s="373">
        <f>IPMT('Assumptions (T&amp;D)'!$C$20,Model!Y$1,'Assumptions (T&amp;D)'!$C$23,Model!$AS$2866)</f>
        <v>-0.03712283412</v>
      </c>
      <c r="AV2963" s="373">
        <f>IPMT('Assumptions (T&amp;D)'!$C$20,Model!Z$1,'Assumptions (T&amp;D)'!$C$23,Model!$AS$2866)</f>
        <v>-0.03499348676</v>
      </c>
      <c r="AW2963" s="373">
        <f>IPMT('Assumptions (T&amp;D)'!$C$20,Model!AA$1,'Assumptions (T&amp;D)'!$C$23,Model!$AS$2866)</f>
        <v>-0.0327629954</v>
      </c>
      <c r="AX2963" s="373">
        <f>IPMT('Assumptions (T&amp;D)'!$C$20,Model!AB$1,'Assumptions (T&amp;D)'!$C$23,Model!$AS$2866)</f>
        <v>-0.0304265557</v>
      </c>
      <c r="AY2963" s="373">
        <f>IPMT('Assumptions (T&amp;D)'!$C$20,Model!AC$1,'Assumptions (T&amp;D)'!$C$23,Model!$AS$2866)</f>
        <v>-0.02797913512</v>
      </c>
      <c r="AZ2963" s="373">
        <f>IPMT('Assumptions (T&amp;D)'!$C$20,Model!AD$1,'Assumptions (T&amp;D)'!$C$23,Model!$AS$2866)</f>
        <v>-0.02541546206</v>
      </c>
      <c r="BA2963" s="373">
        <f>IPMT('Assumptions (T&amp;D)'!$C$20,Model!AE$1,'Assumptions (T&amp;D)'!$C$23,Model!$AS$2866)</f>
        <v>-0.02273001453</v>
      </c>
      <c r="BB2963" s="373">
        <f>IPMT('Assumptions (T&amp;D)'!$C$20,Model!AF$1,'Assumptions (T&amp;D)'!$C$23,Model!$AS$2866)</f>
        <v>-0.01991700824</v>
      </c>
      <c r="BC2963" s="373">
        <f>IPMT('Assumptions (T&amp;D)'!$C$20,Model!AG$1,'Assumptions (T&amp;D)'!$C$23,Model!$AS$2866)</f>
        <v>-0.01697038415</v>
      </c>
      <c r="BD2963" s="373">
        <f>IPMT('Assumptions (T&amp;D)'!$C$20,Model!AH$1,'Assumptions (T&amp;D)'!$C$23,Model!$AS$2866)</f>
        <v>-0.01388379542</v>
      </c>
      <c r="BE2963" s="373">
        <f>IPMT('Assumptions (T&amp;D)'!$C$20,Model!AI$1,'Assumptions (T&amp;D)'!$C$23,Model!$AS$2866)</f>
        <v>-0.01065059373</v>
      </c>
      <c r="BF2963" s="373">
        <f>IPMT('Assumptions (T&amp;D)'!$C$20,Model!AJ$1,'Assumptions (T&amp;D)'!$C$23,Model!$AS$2866)</f>
        <v>-0.007263814949</v>
      </c>
      <c r="BG2963" s="373">
        <f>IPMT('Assumptions (T&amp;D)'!$C$20,Model!AK$1,'Assumptions (T&amp;D)'!$C$23,Model!$AS$2866)</f>
        <v>-0.00371616418</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-0.04234659386</v>
      </c>
      <c r="AU2964" s="373">
        <f>IPMT('Assumptions (T&amp;D)'!$C$20,Model!X$1,'Assumptions (T&amp;D)'!$C$23,Model!$AT$2866)</f>
        <v>-0.04034693966</v>
      </c>
      <c r="AV2964" s="373">
        <f>IPMT('Assumptions (T&amp;D)'!$C$20,Model!Y$1,'Assumptions (T&amp;D)'!$C$23,Model!$AT$2866)</f>
        <v>-0.03825230189</v>
      </c>
      <c r="AW2964" s="373">
        <f>IPMT('Assumptions (T&amp;D)'!$C$20,Model!Z$1,'Assumptions (T&amp;D)'!$C$23,Model!$AT$2866)</f>
        <v>-0.03605816882</v>
      </c>
      <c r="AX2964" s="373">
        <f>IPMT('Assumptions (T&amp;D)'!$C$20,Model!AA$1,'Assumptions (T&amp;D)'!$C$23,Model!$AT$2866)</f>
        <v>-0.03375981443</v>
      </c>
      <c r="AY2964" s="373">
        <f>IPMT('Assumptions (T&amp;D)'!$C$20,Model!AB$1,'Assumptions (T&amp;D)'!$C$23,Model!$AT$2866)</f>
        <v>-0.0313522882</v>
      </c>
      <c r="AZ2964" s="373">
        <f>IPMT('Assumptions (T&amp;D)'!$C$20,Model!AC$1,'Assumptions (T&amp;D)'!$C$23,Model!$AT$2866)</f>
        <v>-0.02883040448</v>
      </c>
      <c r="BA2964" s="373">
        <f>IPMT('Assumptions (T&amp;D)'!$C$20,Model!AD$1,'Assumptions (T&amp;D)'!$C$23,Model!$AT$2866)</f>
        <v>-0.02618873129</v>
      </c>
      <c r="BB2964" s="373">
        <f>IPMT('Assumptions (T&amp;D)'!$C$20,Model!AE$1,'Assumptions (T&amp;D)'!$C$23,Model!$AT$2866)</f>
        <v>-0.02342157861</v>
      </c>
      <c r="BC2964" s="373">
        <f>IPMT('Assumptions (T&amp;D)'!$C$20,Model!AF$1,'Assumptions (T&amp;D)'!$C$23,Model!$AT$2866)</f>
        <v>-0.02052298619</v>
      </c>
      <c r="BD2964" s="373">
        <f>IPMT('Assumptions (T&amp;D)'!$C$20,Model!AG$1,'Assumptions (T&amp;D)'!$C$23,Model!$AT$2866)</f>
        <v>-0.01748671062</v>
      </c>
      <c r="BE2964" s="373">
        <f>IPMT('Assumptions (T&amp;D)'!$C$20,Model!AH$1,'Assumptions (T&amp;D)'!$C$23,Model!$AT$2866)</f>
        <v>-0.01430621197</v>
      </c>
      <c r="BF2964" s="373">
        <f>IPMT('Assumptions (T&amp;D)'!$C$20,Model!AI$1,'Assumptions (T&amp;D)'!$C$23,Model!$AT$2866)</f>
        <v>-0.01097463963</v>
      </c>
      <c r="BG2964" s="373">
        <f>IPMT('Assumptions (T&amp;D)'!$C$20,Model!AJ$1,'Assumptions (T&amp;D)'!$C$23,Model!$AT$2866)</f>
        <v>-0.007484817603</v>
      </c>
      <c r="BH2964" s="373">
        <f>IPMT('Assumptions (T&amp;D)'!$C$20,Model!AK$1,'Assumptions (T&amp;D)'!$C$23,Model!$AT$2866)</f>
        <v>-0.00382922903</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-0.04363031024</v>
      </c>
      <c r="AV2965" s="373">
        <f>IPMT('Assumptions (T&amp;D)'!$C$20,Model!X$1,'Assumptions (T&amp;D)'!$C$23,Model!$AU$2866)</f>
        <v>-0.0415700375</v>
      </c>
      <c r="AW2965" s="373">
        <f>IPMT('Assumptions (T&amp;D)'!$C$20,Model!Y$1,'Assumptions (T&amp;D)'!$C$23,Model!$AU$2866)</f>
        <v>-0.0394119018</v>
      </c>
      <c r="AX2965" s="373">
        <f>IPMT('Assumptions (T&amp;D)'!$C$20,Model!Z$1,'Assumptions (T&amp;D)'!$C$23,Model!$AU$2866)</f>
        <v>-0.03715125465</v>
      </c>
      <c r="AY2965" s="373">
        <f>IPMT('Assumptions (T&amp;D)'!$C$20,Model!AA$1,'Assumptions (T&amp;D)'!$C$23,Model!$AU$2866)</f>
        <v>-0.03478322677</v>
      </c>
      <c r="AZ2965" s="373">
        <f>IPMT('Assumptions (T&amp;D)'!$C$20,Model!AB$1,'Assumptions (T&amp;D)'!$C$23,Model!$AU$2866)</f>
        <v>-0.03230271756</v>
      </c>
      <c r="BA2965" s="373">
        <f>IPMT('Assumptions (T&amp;D)'!$C$20,Model!AC$1,'Assumptions (T&amp;D)'!$C$23,Model!$AU$2866)</f>
        <v>-0.02970438416</v>
      </c>
      <c r="BB2965" s="373">
        <f>IPMT('Assumptions (T&amp;D)'!$C$20,Model!AD$1,'Assumptions (T&amp;D)'!$C$23,Model!$AU$2866)</f>
        <v>-0.02698262993</v>
      </c>
      <c r="BC2965" s="373">
        <f>IPMT('Assumptions (T&amp;D)'!$C$20,Model!AE$1,'Assumptions (T&amp;D)'!$C$23,Model!$AU$2866)</f>
        <v>-0.02413159237</v>
      </c>
      <c r="BD2965" s="373">
        <f>IPMT('Assumptions (T&amp;D)'!$C$20,Model!AF$1,'Assumptions (T&amp;D)'!$C$23,Model!$AU$2866)</f>
        <v>-0.02114513053</v>
      </c>
      <c r="BE2965" s="373">
        <f>IPMT('Assumptions (T&amp;D)'!$C$20,Model!AG$1,'Assumptions (T&amp;D)'!$C$23,Model!$AU$2866)</f>
        <v>-0.01801681175</v>
      </c>
      <c r="BF2965" s="373">
        <f>IPMT('Assumptions (T&amp;D)'!$C$20,Model!AH$1,'Assumptions (T&amp;D)'!$C$23,Model!$AU$2866)</f>
        <v>-0.01473989782</v>
      </c>
      <c r="BG2965" s="373">
        <f>IPMT('Assumptions (T&amp;D)'!$C$20,Model!AI$1,'Assumptions (T&amp;D)'!$C$23,Model!$AU$2866)</f>
        <v>-0.01130733049</v>
      </c>
      <c r="BH2965" s="373">
        <f>IPMT('Assumptions (T&amp;D)'!$C$20,Model!AJ$1,'Assumptions (T&amp;D)'!$C$23,Model!$AU$2866)</f>
        <v>-0.007711716205</v>
      </c>
      <c r="BI2965" s="373">
        <f>IPMT('Assumptions (T&amp;D)'!$C$20,Model!AK$1,'Assumptions (T&amp;D)'!$C$23,Model!$AU$2866)</f>
        <v>-0.003945310244</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-0.04494821379</v>
      </c>
      <c r="AW2966" s="373">
        <f>IPMT('Assumptions (T&amp;D)'!$C$20,Model!X$1,'Assumptions (T&amp;D)'!$C$23,Model!$AV$2866)</f>
        <v>-0.04282570814</v>
      </c>
      <c r="AX2966" s="373">
        <f>IPMT('Assumptions (T&amp;D)'!$C$20,Model!Y$1,'Assumptions (T&amp;D)'!$C$23,Model!$AV$2866)</f>
        <v>-0.04060238348</v>
      </c>
      <c r="AY2966" s="373">
        <f>IPMT('Assumptions (T&amp;D)'!$C$20,Model!Z$1,'Assumptions (T&amp;D)'!$C$23,Model!$AV$2866)</f>
        <v>-0.03827345089</v>
      </c>
      <c r="AZ2966" s="373">
        <f>IPMT('Assumptions (T&amp;D)'!$C$20,Model!AA$1,'Assumptions (T&amp;D)'!$C$23,Model!$AV$2866)</f>
        <v>-0.03583389401</v>
      </c>
      <c r="BA2966" s="373">
        <f>IPMT('Assumptions (T&amp;D)'!$C$20,Model!AB$1,'Assumptions (T&amp;D)'!$C$23,Model!$AV$2866)</f>
        <v>-0.03327845818</v>
      </c>
      <c r="BB2966" s="373">
        <f>IPMT('Assumptions (T&amp;D)'!$C$20,Model!AC$1,'Assumptions (T&amp;D)'!$C$23,Model!$AV$2866)</f>
        <v>-0.03060163914</v>
      </c>
      <c r="BC2966" s="373">
        <f>IPMT('Assumptions (T&amp;D)'!$C$20,Model!AD$1,'Assumptions (T&amp;D)'!$C$23,Model!$AV$2866)</f>
        <v>-0.0277976712</v>
      </c>
      <c r="BD2966" s="373">
        <f>IPMT('Assumptions (T&amp;D)'!$C$20,Model!AE$1,'Assumptions (T&amp;D)'!$C$23,Model!$AV$2866)</f>
        <v>-0.02486051478</v>
      </c>
      <c r="BE2966" s="373">
        <f>IPMT('Assumptions (T&amp;D)'!$C$20,Model!AF$1,'Assumptions (T&amp;D)'!$C$23,Model!$AV$2866)</f>
        <v>-0.02178384344</v>
      </c>
      <c r="BF2966" s="373">
        <f>IPMT('Assumptions (T&amp;D)'!$C$20,Model!AG$1,'Assumptions (T&amp;D)'!$C$23,Model!$AV$2866)</f>
        <v>-0.0185610302</v>
      </c>
      <c r="BG2966" s="373">
        <f>IPMT('Assumptions (T&amp;D)'!$C$20,Model!AH$1,'Assumptions (T&amp;D)'!$C$23,Model!$AV$2866)</f>
        <v>-0.01518513334</v>
      </c>
      <c r="BH2966" s="373">
        <f>IPMT('Assumptions (T&amp;D)'!$C$20,Model!AI$1,'Assumptions (T&amp;D)'!$C$23,Model!$AV$2866)</f>
        <v>-0.01164888137</v>
      </c>
      <c r="BI2966" s="373">
        <f>IPMT('Assumptions (T&amp;D)'!$C$20,Model!AJ$1,'Assumptions (T&amp;D)'!$C$23,Model!$AV$2866)</f>
        <v>-0.007944657435</v>
      </c>
      <c r="BJ2966" s="373">
        <f>IPMT('Assumptions (T&amp;D)'!$C$20,Model!AK$1,'Assumptions (T&amp;D)'!$C$23,Model!$AV$2866)</f>
        <v>-0.004064482864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-0.04630115412</v>
      </c>
      <c r="AX2967" s="373">
        <f>IPMT('Assumptions (T&amp;D)'!$C$20,Model!X$1,'Assumptions (T&amp;D)'!$C$23,Model!$AW$2866)</f>
        <v>-0.0441147611</v>
      </c>
      <c r="AY2967" s="373">
        <f>IPMT('Assumptions (T&amp;D)'!$C$20,Model!Y$1,'Assumptions (T&amp;D)'!$C$23,Model!$AW$2866)</f>
        <v>-0.04182451441</v>
      </c>
      <c r="AZ2967" s="373">
        <f>IPMT('Assumptions (T&amp;D)'!$C$20,Model!Z$1,'Assumptions (T&amp;D)'!$C$23,Model!$AW$2866)</f>
        <v>-0.039425481</v>
      </c>
      <c r="BA2967" s="373">
        <f>IPMT('Assumptions (T&amp;D)'!$C$20,Model!AA$1,'Assumptions (T&amp;D)'!$C$23,Model!$AW$2866)</f>
        <v>-0.0369124935</v>
      </c>
      <c r="BB2967" s="373">
        <f>IPMT('Assumptions (T&amp;D)'!$C$20,Model!AB$1,'Assumptions (T&amp;D)'!$C$23,Model!$AW$2866)</f>
        <v>-0.0342801391</v>
      </c>
      <c r="BC2967" s="373">
        <f>IPMT('Assumptions (T&amp;D)'!$C$20,Model!AC$1,'Assumptions (T&amp;D)'!$C$23,Model!$AW$2866)</f>
        <v>-0.03152274787</v>
      </c>
      <c r="BD2967" s="373">
        <f>IPMT('Assumptions (T&amp;D)'!$C$20,Model!AD$1,'Assumptions (T&amp;D)'!$C$23,Model!$AW$2866)</f>
        <v>-0.02863438055</v>
      </c>
      <c r="BE2967" s="373">
        <f>IPMT('Assumptions (T&amp;D)'!$C$20,Model!AE$1,'Assumptions (T&amp;D)'!$C$23,Model!$AW$2866)</f>
        <v>-0.02560881578</v>
      </c>
      <c r="BF2967" s="373">
        <f>IPMT('Assumptions (T&amp;D)'!$C$20,Model!AF$1,'Assumptions (T&amp;D)'!$C$23,Model!$AW$2866)</f>
        <v>-0.02243953669</v>
      </c>
      <c r="BG2967" s="373">
        <f>IPMT('Assumptions (T&amp;D)'!$C$20,Model!AG$1,'Assumptions (T&amp;D)'!$C$23,Model!$AW$2866)</f>
        <v>-0.01911971684</v>
      </c>
      <c r="BH2967" s="373">
        <f>IPMT('Assumptions (T&amp;D)'!$C$20,Model!AH$1,'Assumptions (T&amp;D)'!$C$23,Model!$AW$2866)</f>
        <v>-0.01564220554</v>
      </c>
      <c r="BI2967" s="373">
        <f>IPMT('Assumptions (T&amp;D)'!$C$20,Model!AI$1,'Assumptions (T&amp;D)'!$C$23,Model!$AW$2866)</f>
        <v>-0.01199951247</v>
      </c>
      <c r="BJ2967" s="373">
        <f>IPMT('Assumptions (T&amp;D)'!$C$20,Model!AJ$1,'Assumptions (T&amp;D)'!$C$23,Model!$AW$2866)</f>
        <v>-0.008183791465</v>
      </c>
      <c r="BK2967" s="373">
        <f>IPMT('Assumptions (T&amp;D)'!$C$20,Model!AK$1,'Assumptions (T&amp;D)'!$C$23,Model!$AW$2866)</f>
        <v>-0.004186823716</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-0.0476900011</v>
      </c>
      <c r="AY2968" s="373">
        <f>IPMT('Assumptions (T&amp;D)'!$C$20,Model!X$1,'Assumptions (T&amp;D)'!$C$23,Model!$AX$2866)</f>
        <v>-0.04543802514</v>
      </c>
      <c r="AZ2968" s="373">
        <f>IPMT('Assumptions (T&amp;D)'!$C$20,Model!Y$1,'Assumptions (T&amp;D)'!$C$23,Model!$AX$2866)</f>
        <v>-0.04307908034</v>
      </c>
      <c r="BA2968" s="373">
        <f>IPMT('Assumptions (T&amp;D)'!$C$20,Model!Z$1,'Assumptions (T&amp;D)'!$C$23,Model!$AX$2866)</f>
        <v>-0.04060808565</v>
      </c>
      <c r="BB2968" s="373">
        <f>IPMT('Assumptions (T&amp;D)'!$C$20,Model!AA$1,'Assumptions (T&amp;D)'!$C$23,Model!$AX$2866)</f>
        <v>-0.03801971871</v>
      </c>
      <c r="BC2968" s="373">
        <f>IPMT('Assumptions (T&amp;D)'!$C$20,Model!AB$1,'Assumptions (T&amp;D)'!$C$23,Model!$AX$2866)</f>
        <v>-0.03530840435</v>
      </c>
      <c r="BD2968" s="373">
        <f>IPMT('Assumptions (T&amp;D)'!$C$20,Model!AC$1,'Assumptions (T&amp;D)'!$C$23,Model!$AX$2866)</f>
        <v>-0.03246830255</v>
      </c>
      <c r="BE2968" s="373">
        <f>IPMT('Assumptions (T&amp;D)'!$C$20,Model!AD$1,'Assumptions (T&amp;D)'!$C$23,Model!$AX$2866)</f>
        <v>-0.02949329592</v>
      </c>
      <c r="BF2968" s="373">
        <f>IPMT('Assumptions (T&amp;D)'!$C$20,Model!AE$1,'Assumptions (T&amp;D)'!$C$23,Model!$AX$2866)</f>
        <v>-0.02637697647</v>
      </c>
      <c r="BG2968" s="373">
        <f>IPMT('Assumptions (T&amp;D)'!$C$20,Model!AF$1,'Assumptions (T&amp;D)'!$C$23,Model!$AX$2866)</f>
        <v>-0.02311263185</v>
      </c>
      <c r="BH2968" s="373">
        <f>IPMT('Assumptions (T&amp;D)'!$C$20,Model!AG$1,'Assumptions (T&amp;D)'!$C$23,Model!$AX$2866)</f>
        <v>-0.01969323086</v>
      </c>
      <c r="BI2968" s="373">
        <f>IPMT('Assumptions (T&amp;D)'!$C$20,Model!AH$1,'Assumptions (T&amp;D)'!$C$23,Model!$AX$2866)</f>
        <v>-0.01611140832</v>
      </c>
      <c r="BJ2968" s="373">
        <f>IPMT('Assumptions (T&amp;D)'!$C$20,Model!AI$1,'Assumptions (T&amp;D)'!$C$23,Model!$AX$2866)</f>
        <v>-0.01235944921</v>
      </c>
      <c r="BK2968" s="373">
        <f>IPMT('Assumptions (T&amp;D)'!$C$20,Model!AJ$1,'Assumptions (T&amp;D)'!$C$23,Model!$AX$2866)</f>
        <v>-0.008429272042</v>
      </c>
      <c r="BL2968" s="373">
        <f>IPMT('Assumptions (T&amp;D)'!$C$20,Model!AK$1,'Assumptions (T&amp;D)'!$C$23,Model!$AX$2866)</f>
        <v>-0.00431241146</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-0.04911564526</v>
      </c>
      <c r="AZ2969" s="373">
        <f>IPMT('Assumptions (T&amp;D)'!$C$20,Model!X$1,'Assumptions (T&amp;D)'!$C$23,Model!$AY$2866)</f>
        <v>-0.04679634877</v>
      </c>
      <c r="BA2969" s="373">
        <f>IPMT('Assumptions (T&amp;D)'!$C$20,Model!Y$1,'Assumptions (T&amp;D)'!$C$23,Model!$AY$2866)</f>
        <v>-0.0443668857</v>
      </c>
      <c r="BB2969" s="373">
        <f>IPMT('Assumptions (T&amp;D)'!$C$20,Model!Z$1,'Assumptions (T&amp;D)'!$C$23,Model!$AY$2866)</f>
        <v>-0.04182202314</v>
      </c>
      <c r="BC2969" s="373">
        <f>IPMT('Assumptions (T&amp;D)'!$C$20,Model!AA$1,'Assumptions (T&amp;D)'!$C$23,Model!$AY$2866)</f>
        <v>-0.0391562796</v>
      </c>
      <c r="BD2969" s="373">
        <f>IPMT('Assumptions (T&amp;D)'!$C$20,Model!AB$1,'Assumptions (T&amp;D)'!$C$23,Model!$AY$2866)</f>
        <v>-0.03636391324</v>
      </c>
      <c r="BE2969" s="373">
        <f>IPMT('Assumptions (T&amp;D)'!$C$20,Model!AC$1,'Assumptions (T&amp;D)'!$C$23,Model!$AY$2866)</f>
        <v>-0.03343890949</v>
      </c>
      <c r="BF2969" s="373">
        <f>IPMT('Assumptions (T&amp;D)'!$C$20,Model!AD$1,'Assumptions (T&amp;D)'!$C$23,Model!$AY$2866)</f>
        <v>-0.03037496805</v>
      </c>
      <c r="BG2969" s="373">
        <f>IPMT('Assumptions (T&amp;D)'!$C$20,Model!AE$1,'Assumptions (T&amp;D)'!$C$23,Model!$AY$2866)</f>
        <v>-0.0271654894</v>
      </c>
      <c r="BH2969" s="373">
        <f>IPMT('Assumptions (T&amp;D)'!$C$20,Model!AF$1,'Assumptions (T&amp;D)'!$C$23,Model!$AY$2866)</f>
        <v>-0.02380356051</v>
      </c>
      <c r="BI2969" s="373">
        <f>IPMT('Assumptions (T&amp;D)'!$C$20,Model!AG$1,'Assumptions (T&amp;D)'!$C$23,Model!$AY$2866)</f>
        <v>-0.02028194</v>
      </c>
      <c r="BJ2969" s="373">
        <f>IPMT('Assumptions (T&amp;D)'!$C$20,Model!AH$1,'Assumptions (T&amp;D)'!$C$23,Model!$AY$2866)</f>
        <v>-0.01659304251</v>
      </c>
      <c r="BK2969" s="373">
        <f>IPMT('Assumptions (T&amp;D)'!$C$20,Model!AI$1,'Assumptions (T&amp;D)'!$C$23,Model!$AY$2866)</f>
        <v>-0.01272892239</v>
      </c>
      <c r="BL2969" s="373">
        <f>IPMT('Assumptions (T&amp;D)'!$C$20,Model!AJ$1,'Assumptions (T&amp;D)'!$C$23,Model!$AY$2866)</f>
        <v>-0.008681256571</v>
      </c>
      <c r="BM2969" s="373">
        <f>IPMT('Assumptions (T&amp;D)'!$C$20,Model!AK$1,'Assumptions (T&amp;D)'!$C$23,Model!$AY$2866)</f>
        <v>-0.004441326622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-0.05057899832</v>
      </c>
      <c r="BA2970" s="373">
        <f>IPMT('Assumptions (T&amp;D)'!$C$20,Model!X$1,'Assumptions (T&amp;D)'!$C$23,Model!$AZ$2866)</f>
        <v>-0.04819060064</v>
      </c>
      <c r="BB2970" s="373">
        <f>IPMT('Assumptions (T&amp;D)'!$C$20,Model!Y$1,'Assumptions (T&amp;D)'!$C$23,Model!$AZ$2866)</f>
        <v>-0.04568875407</v>
      </c>
      <c r="BC2970" s="373">
        <f>IPMT('Assumptions (T&amp;D)'!$C$20,Model!Z$1,'Assumptions (T&amp;D)'!$C$23,Model!$AZ$2866)</f>
        <v>-0.04306806979</v>
      </c>
      <c r="BD2970" s="373">
        <f>IPMT('Assumptions (T&amp;D)'!$C$20,Model!AA$1,'Assumptions (T&amp;D)'!$C$23,Model!$AZ$2866)</f>
        <v>-0.04032290301</v>
      </c>
      <c r="BE2970" s="373">
        <f>IPMT('Assumptions (T&amp;D)'!$C$20,Model!AB$1,'Assumptions (T&amp;D)'!$C$23,Model!$AZ$2866)</f>
        <v>-0.03744734081</v>
      </c>
      <c r="BF2970" s="373">
        <f>IPMT('Assumptions (T&amp;D)'!$C$20,Model!AC$1,'Assumptions (T&amp;D)'!$C$23,Model!$AZ$2866)</f>
        <v>-0.0344351894</v>
      </c>
      <c r="BG2970" s="373">
        <f>IPMT('Assumptions (T&amp;D)'!$C$20,Model!AD$1,'Assumptions (T&amp;D)'!$C$23,Model!$AZ$2866)</f>
        <v>-0.03127996079</v>
      </c>
      <c r="BH2970" s="373">
        <f>IPMT('Assumptions (T&amp;D)'!$C$20,Model!AE$1,'Assumptions (T&amp;D)'!$C$23,Model!$AZ$2866)</f>
        <v>-0.02797485883</v>
      </c>
      <c r="BI2970" s="373">
        <f>IPMT('Assumptions (T&amp;D)'!$C$20,Model!AF$1,'Assumptions (T&amp;D)'!$C$23,Model!$AZ$2866)</f>
        <v>-0.02451276453</v>
      </c>
      <c r="BJ2970" s="373">
        <f>IPMT('Assumptions (T&amp;D)'!$C$20,Model!AG$1,'Assumptions (T&amp;D)'!$C$23,Model!$AZ$2866)</f>
        <v>-0.02088622075</v>
      </c>
      <c r="BK2970" s="373">
        <f>IPMT('Assumptions (T&amp;D)'!$C$20,Model!AH$1,'Assumptions (T&amp;D)'!$C$23,Model!$AZ$2866)</f>
        <v>-0.01708741613</v>
      </c>
      <c r="BL2970" s="373">
        <f>IPMT('Assumptions (T&amp;D)'!$C$20,Model!AI$1,'Assumptions (T&amp;D)'!$C$23,Model!$AZ$2866)</f>
        <v>-0.0131081683</v>
      </c>
      <c r="BM2970" s="373">
        <f>IPMT('Assumptions (T&amp;D)'!$C$20,Model!AJ$1,'Assumptions (T&amp;D)'!$C$23,Model!$AZ$2866)</f>
        <v>-0.008939906199</v>
      </c>
      <c r="BN2970" s="373">
        <f>IPMT('Assumptions (T&amp;D)'!$C$20,Model!AK$1,'Assumptions (T&amp;D)'!$C$23,Model!$AZ$2866)</f>
        <v>-0.004573651645</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-0.05157783088</v>
      </c>
      <c r="BB2971" s="373">
        <f>IPMT('Assumptions (T&amp;D)'!$C$20,Model!X$1,'Assumptions (T&amp;D)'!$C$23,Model!$BA$2866)</f>
        <v>-0.04914226719</v>
      </c>
      <c r="BC2971" s="373">
        <f>IPMT('Assumptions (T&amp;D)'!$C$20,Model!Y$1,'Assumptions (T&amp;D)'!$C$23,Model!$BA$2866)</f>
        <v>-0.04659101423</v>
      </c>
      <c r="BD2971" s="373">
        <f>IPMT('Assumptions (T&amp;D)'!$C$20,Model!Z$1,'Assumptions (T&amp;D)'!$C$23,Model!$BA$2866)</f>
        <v>-0.04391857676</v>
      </c>
      <c r="BE2971" s="373">
        <f>IPMT('Assumptions (T&amp;D)'!$C$20,Model!AA$1,'Assumptions (T&amp;D)'!$C$23,Model!$BA$2866)</f>
        <v>-0.0411191985</v>
      </c>
      <c r="BF2971" s="373">
        <f>IPMT('Assumptions (T&amp;D)'!$C$20,Model!AB$1,'Assumptions (T&amp;D)'!$C$23,Model!$BA$2866)</f>
        <v>-0.03818684978</v>
      </c>
      <c r="BG2971" s="373">
        <f>IPMT('Assumptions (T&amp;D)'!$C$20,Model!AC$1,'Assumptions (T&amp;D)'!$C$23,Model!$BA$2866)</f>
        <v>-0.03511521449</v>
      </c>
      <c r="BH2971" s="373">
        <f>IPMT('Assumptions (T&amp;D)'!$C$20,Model!AD$1,'Assumptions (T&amp;D)'!$C$23,Model!$BA$2866)</f>
        <v>-0.03189767653</v>
      </c>
      <c r="BI2971" s="373">
        <f>IPMT('Assumptions (T&amp;D)'!$C$20,Model!AE$1,'Assumptions (T&amp;D)'!$C$23,Model!$BA$2866)</f>
        <v>-0.02852730552</v>
      </c>
      <c r="BJ2971" s="373">
        <f>IPMT('Assumptions (T&amp;D)'!$C$20,Model!AF$1,'Assumptions (T&amp;D)'!$C$23,Model!$BA$2866)</f>
        <v>-0.02499684188</v>
      </c>
      <c r="BK2971" s="373">
        <f>IPMT('Assumptions (T&amp;D)'!$C$20,Model!AG$1,'Assumptions (T&amp;D)'!$C$23,Model!$BA$2866)</f>
        <v>-0.02129868121</v>
      </c>
      <c r="BL2971" s="373">
        <f>IPMT('Assumptions (T&amp;D)'!$C$20,Model!AH$1,'Assumptions (T&amp;D)'!$C$23,Model!$BA$2866)</f>
        <v>-0.01742485792</v>
      </c>
      <c r="BM2971" s="373">
        <f>IPMT('Assumptions (T&amp;D)'!$C$20,Model!AI$1,'Assumptions (T&amp;D)'!$C$23,Model!$BA$2866)</f>
        <v>-0.01336702802</v>
      </c>
      <c r="BN2971" s="373">
        <f>IPMT('Assumptions (T&amp;D)'!$C$20,Model!AJ$1,'Assumptions (T&amp;D)'!$C$23,Model!$BA$2866)</f>
        <v>-0.009116451201</v>
      </c>
      <c r="BO2971" s="373">
        <f>IPMT('Assumptions (T&amp;D)'!$C$20,Model!AK$1,'Assumptions (T&amp;D)'!$C$23,Model!$BA$2866)</f>
        <v>-0.004663971982</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0.02902523399</v>
      </c>
      <c r="D2972" s="371">
        <f>SUM($C$2865:D2865)*'Assumptions (T&amp;D)'!$C$25</f>
        <v>0.0493689015</v>
      </c>
      <c r="E2972" s="371">
        <f>SUM($C$2865:E2865)*'Assumptions (T&amp;D)'!$C$25</f>
        <v>0.07404414948</v>
      </c>
      <c r="F2972" s="371">
        <f>SUM($C$2865:F2865)*'Assumptions (T&amp;D)'!$C$25</f>
        <v>0.09767783212</v>
      </c>
      <c r="G2972" s="371">
        <f>SUM($C$2865:G2865)*'Assumptions (T&amp;D)'!$C$25</f>
        <v>0.1225391377</v>
      </c>
      <c r="H2972" s="371">
        <f>SUM($C$2865:H2865)*'Assumptions (T&amp;D)'!$C$25</f>
        <v>0.1451773668</v>
      </c>
      <c r="I2972" s="371">
        <f>SUM($C$2865:I2865)*'Assumptions (T&amp;D)'!$C$25</f>
        <v>0.181788393</v>
      </c>
      <c r="J2972" s="371">
        <f>SUM($C$2865:J2865)*'Assumptions (T&amp;D)'!$C$25</f>
        <v>0.2001080049</v>
      </c>
      <c r="K2972" s="371">
        <f>SUM($C$2865:K2865)*'Assumptions (T&amp;D)'!$C$25</f>
        <v>0.2275008083</v>
      </c>
      <c r="L2972" s="371">
        <f>SUM($C$2865:L2865)*'Assumptions (T&amp;D)'!$C$25</f>
        <v>0.2713947523</v>
      </c>
      <c r="M2972" s="371">
        <f>SUM($C$2865:M2865)*'Assumptions (T&amp;D)'!$C$25</f>
        <v>0.2872606648</v>
      </c>
      <c r="N2972" s="371">
        <f>SUM($C$2865:N2865)*'Assumptions (T&amp;D)'!$C$25</f>
        <v>0.3141553898</v>
      </c>
      <c r="O2972" s="371">
        <f>SUM($C$2865:O2865)*'Assumptions (T&amp;D)'!$C$25</f>
        <v>0.350160832</v>
      </c>
      <c r="P2972" s="371">
        <f>SUM($C$2865:P2865)*'Assumptions (T&amp;D)'!$C$25</f>
        <v>0.3762151959</v>
      </c>
      <c r="Q2972" s="371">
        <f>SUM($C$2865:Q2865)*'Assumptions (T&amp;D)'!$C$25</f>
        <v>0.4049093989</v>
      </c>
      <c r="R2972" s="371">
        <f>SUM($C$2865:R2865)*'Assumptions (T&amp;D)'!$C$25</f>
        <v>0.4253904454</v>
      </c>
      <c r="S2972" s="371">
        <f>SUM($C$2865:S2865)*'Assumptions (T&amp;D)'!$C$25</f>
        <v>0.4668806147</v>
      </c>
      <c r="T2972" s="371">
        <f>SUM($C$2865:T2865)*'Assumptions (T&amp;D)'!$C$25</f>
        <v>0.5001066628</v>
      </c>
      <c r="U2972" s="371">
        <f>SUM($C$2865:U2865)*'Assumptions (T&amp;D)'!$C$25</f>
        <v>0.5337524006</v>
      </c>
      <c r="V2972" s="371">
        <f>SUM($C$2865:V2865)*'Assumptions (T&amp;D)'!$C$25</f>
        <v>0.5686264369</v>
      </c>
      <c r="W2972" s="371">
        <f>SUM($C$2865:W2865)*'Assumptions (T&amp;D)'!$C$25</f>
        <v>0.6041891646</v>
      </c>
      <c r="X2972" s="371">
        <f>SUM($C$2865:X2865)*'Assumptions (T&amp;D)'!$C$25</f>
        <v>0.6414544984</v>
      </c>
      <c r="Y2972" s="371">
        <f>SUM($C$2865:Y2865)*'Assumptions (T&amp;D)'!$C$25</f>
        <v>0.6799657811</v>
      </c>
      <c r="Z2972" s="371">
        <f>SUM($C$2865:Z2865)*'Assumptions (T&amp;D)'!$C$25</f>
        <v>0.7197576899</v>
      </c>
      <c r="AA2972" s="371">
        <f>SUM($C$2865:AA2865)*'Assumptions (T&amp;D)'!$C$25</f>
        <v>0.7608657856</v>
      </c>
      <c r="AB2972" s="371">
        <f>SUM($C$2865:AB2865)*'Assumptions (T&amp;D)'!$C$25</f>
        <v>0.803326534</v>
      </c>
      <c r="AC2972" s="371">
        <f>SUM($C$2865:AC2865)*'Assumptions (T&amp;D)'!$C$25</f>
        <v>0.8471773281</v>
      </c>
      <c r="AD2972" s="371">
        <f>SUM($C$2865:AD2865)*'Assumptions (T&amp;D)'!$C$25</f>
        <v>0.8924565101</v>
      </c>
      <c r="AE2972" s="371">
        <f>SUM($C$2865:AE2865)*'Assumptions (T&amp;D)'!$C$25</f>
        <v>0.9392033944</v>
      </c>
      <c r="AF2972" s="371">
        <f>SUM($C$2865:AF2865)*'Assumptions (T&amp;D)'!$C$25</f>
        <v>0.9874582912</v>
      </c>
      <c r="AG2972" s="371">
        <f>SUM($C$2865:AG2865)*'Assumptions (T&amp;D)'!$C$25</f>
        <v>1.037262531</v>
      </c>
      <c r="AH2972" s="371">
        <f>SUM($C$2865:AH2865)*'Assumptions (T&amp;D)'!$C$25</f>
        <v>1.088658486</v>
      </c>
      <c r="AI2972" s="371">
        <f>SUM($C$2865:AI2865)*'Assumptions (T&amp;D)'!$C$25</f>
        <v>1.141689603</v>
      </c>
      <c r="AJ2972" s="371">
        <f>SUM($C$2865:AJ2865)*'Assumptions (T&amp;D)'!$C$25</f>
        <v>1.196400418</v>
      </c>
      <c r="AK2972" s="371">
        <f>SUM($C$2865:AK2865)*'Assumptions (T&amp;D)'!$C$25</f>
        <v>1.252836592</v>
      </c>
      <c r="AL2972" s="371">
        <f>SUM($C$2865:AL2865)*'Assumptions (T&amp;D)'!$C$25</f>
        <v>1.311044933</v>
      </c>
      <c r="AM2972" s="371">
        <f>SUM($C$2865:AM2865)*'Assumptions (T&amp;D)'!$C$25</f>
        <v>1.371073426</v>
      </c>
      <c r="AN2972" s="371">
        <f>SUM($C$2865:AN2865)*'Assumptions (T&amp;D)'!$C$25</f>
        <v>1.43297126</v>
      </c>
      <c r="AO2972" s="371">
        <f>SUM($C$2865:AO2865)*'Assumptions (T&amp;D)'!$C$25</f>
        <v>1.496788854</v>
      </c>
      <c r="AP2972" s="371">
        <f>SUM($C$2865:AP2865)*'Assumptions (T&amp;D)'!$C$25</f>
        <v>1.562577894</v>
      </c>
      <c r="AQ2972" s="371">
        <f>SUM($C$2865:AQ2865)*'Assumptions (T&amp;D)'!$C$25</f>
        <v>1.630391355</v>
      </c>
      <c r="AR2972" s="371">
        <f>SUM($C$2865:AR2865)*'Assumptions (T&amp;D)'!$C$25</f>
        <v>1.700283538</v>
      </c>
      <c r="AS2972" s="371">
        <f>SUM($C$2865:AS2865)*'Assumptions (T&amp;D)'!$C$25</f>
        <v>1.772310097</v>
      </c>
      <c r="AT2972" s="371">
        <f>SUM($C$2865:AT2865)*'Assumptions (T&amp;D)'!$C$25</f>
        <v>1.846528074</v>
      </c>
      <c r="AU2972" s="371">
        <f>SUM($C$2865:AU2865)*'Assumptions (T&amp;D)'!$C$25</f>
        <v>1.922995934</v>
      </c>
      <c r="AV2972" s="371">
        <f>SUM($C$2865:AV2865)*'Assumptions (T&amp;D)'!$C$25</f>
        <v>2.001773593</v>
      </c>
      <c r="AW2972" s="371">
        <f>SUM($C$2865:AW2865)*'Assumptions (T&amp;D)'!$C$25</f>
        <v>2.082922458</v>
      </c>
      <c r="AX2972" s="371">
        <f>SUM($C$2865:AX2865)*'Assumptions (T&amp;D)'!$C$25</f>
        <v>2.16650546</v>
      </c>
      <c r="AY2972" s="371">
        <f>SUM($C$2865:AY2865)*'Assumptions (T&amp;D)'!$C$25</f>
        <v>2.25258709</v>
      </c>
      <c r="AZ2972" s="371">
        <f>SUM($C$2865:AZ2865)*'Assumptions (T&amp;D)'!$C$25</f>
        <v>2.34123344</v>
      </c>
      <c r="BA2972" s="371">
        <f>SUM($C$2865:BA2865)*'Assumptions (T&amp;D)'!$C$25</f>
        <v>2.431630375</v>
      </c>
      <c r="BB2972" s="371">
        <f>SUM($C$2865:BB2865)*'Assumptions (T&amp;D)'!$C$25</f>
        <v>2.431630375</v>
      </c>
      <c r="BC2972" s="371">
        <f>SUM($C$2865:BC2865)*'Assumptions (T&amp;D)'!$C$25</f>
        <v>2.431630375</v>
      </c>
      <c r="BD2972" s="371">
        <f>SUM($C$2865:BD2865)*'Assumptions (T&amp;D)'!$C$25</f>
        <v>2.431630375</v>
      </c>
      <c r="BE2972" s="371">
        <f>SUM($C$2865:BE2865)*'Assumptions (T&amp;D)'!$C$25</f>
        <v>2.431630375</v>
      </c>
      <c r="BF2972" s="371">
        <f>SUM($C$2865:BF2865)*'Assumptions (T&amp;D)'!$C$25</f>
        <v>2.431630375</v>
      </c>
      <c r="BG2972" s="371">
        <f>SUM($C$2865:BG2865)*'Assumptions (T&amp;D)'!$C$25</f>
        <v>2.431630375</v>
      </c>
      <c r="BH2972" s="371">
        <f>SUM($C$2865:BH2865)*'Assumptions (T&amp;D)'!$C$25</f>
        <v>2.431630375</v>
      </c>
      <c r="BI2972" s="371">
        <f>SUM($C$2865:BI2865)*'Assumptions (T&amp;D)'!$C$25</f>
        <v>2.431630375</v>
      </c>
      <c r="BJ2972" s="371">
        <f>SUM($C$2865:BJ2865)*'Assumptions (T&amp;D)'!$C$25</f>
        <v>2.431630375</v>
      </c>
      <c r="BK2972" s="371">
        <f>SUM($C$2865:BK2865)*'Assumptions (T&amp;D)'!$C$25</f>
        <v>2.431630375</v>
      </c>
      <c r="BL2972" s="371">
        <f>SUM($C$2865:BL2865)*'Assumptions (T&amp;D)'!$C$25</f>
        <v>2.431630375</v>
      </c>
      <c r="BM2972" s="371">
        <f>SUM($C$2865:BM2865)*'Assumptions (T&amp;D)'!$C$25</f>
        <v>2.431630375</v>
      </c>
      <c r="BN2972" s="371">
        <f>SUM($C$2865:BN2865)*'Assumptions (T&amp;D)'!$C$25</f>
        <v>2.431630375</v>
      </c>
      <c r="BO2972" s="371">
        <f>SUM($C$2865:BO2865)*'Assumptions (T&amp;D)'!$C$25</f>
        <v>2.431630375</v>
      </c>
      <c r="BP2972" s="371">
        <f>SUM($C$2865:BP2865)*'Assumptions (T&amp;D)'!$C$25</f>
        <v>2.431630375</v>
      </c>
      <c r="BQ2972" s="371">
        <f>SUM($C$2865:BQ2865)*'Assumptions (T&amp;D)'!$C$25</f>
        <v>2.431630375</v>
      </c>
      <c r="BR2972" s="371">
        <f>SUM($C$2865:BR2865)*'Assumptions (T&amp;D)'!$C$25</f>
        <v>2.431630375</v>
      </c>
      <c r="BS2972" s="371">
        <f>SUM($C$2865:BS2865)*'Assumptions (T&amp;D)'!$C$25</f>
        <v>2.431630375</v>
      </c>
      <c r="BT2972" s="371">
        <f>SUM($C$2865:BT2865)*'Assumptions (T&amp;D)'!$C$25</f>
        <v>2.431630375</v>
      </c>
      <c r="BU2972" s="371">
        <f>SUM($C$2865:BU2865)*'Assumptions (T&amp;D)'!$C$25</f>
        <v>2.431630375</v>
      </c>
      <c r="BV2972" s="371">
        <f>SUM($C$2865:BV2865)*'Assumptions (T&amp;D)'!$C$25</f>
        <v>2.431630375</v>
      </c>
      <c r="BW2972" s="371">
        <f>SUM($C$2865:BW2865)*'Assumptions (T&amp;D)'!$C$25</f>
        <v>2.431630375</v>
      </c>
      <c r="BX2972" s="371">
        <f>SUM($C$2865:BX2865)*'Assumptions (T&amp;D)'!$C$25</f>
        <v>2.431630375</v>
      </c>
      <c r="BY2972" s="371">
        <f>SUM($C$2865:BY2865)*'Assumptions (T&amp;D)'!$C$25</f>
        <v>2.431630375</v>
      </c>
      <c r="BZ2972" s="371">
        <f>SUM($C$2865:BZ2865)*'Assumptions (T&amp;D)'!$C$25</f>
        <v>2.431630375</v>
      </c>
      <c r="CA2972" s="371">
        <f>SUM($C$2865:CA2865)*'Assumptions (T&amp;D)'!$C$25</f>
        <v>2.431630375</v>
      </c>
      <c r="CB2972" s="371">
        <f>SUM($C$2865:CB2865)*'Assumptions (T&amp;D)'!$C$25</f>
        <v>2.431630375</v>
      </c>
      <c r="CC2972" s="371">
        <f>SUM($C$2865:CC2865)*'Assumptions (T&amp;D)'!$C$25</f>
        <v>2.431630375</v>
      </c>
      <c r="CD2972" s="371">
        <f>SUM($C$2865:CD2865)*'Assumptions (T&amp;D)'!$C$25</f>
        <v>2.431630375</v>
      </c>
    </row>
    <row r="2973" ht="15.75" customHeight="1">
      <c r="A2973" s="365" t="s">
        <v>373</v>
      </c>
      <c r="B2973" s="159" t="s">
        <v>351</v>
      </c>
      <c r="C2973" s="372">
        <f t="shared" ref="C2973:BU2973" si="96">SUM(C2974:C3024)</f>
        <v>0.03268607431</v>
      </c>
      <c r="D2973" s="372">
        <f t="shared" si="96"/>
        <v>0.08584112389</v>
      </c>
      <c r="E2973" s="372">
        <f t="shared" si="96"/>
        <v>0.1301207274</v>
      </c>
      <c r="F2973" s="372">
        <f t="shared" si="96"/>
        <v>0.1747907644</v>
      </c>
      <c r="G2973" s="372">
        <f t="shared" si="96"/>
        <v>0.2162623701</v>
      </c>
      <c r="H2973" s="372">
        <f t="shared" si="96"/>
        <v>0.2535927469</v>
      </c>
      <c r="I2973" s="372">
        <f t="shared" si="96"/>
        <v>0.3012961272</v>
      </c>
      <c r="J2973" s="372">
        <f t="shared" si="96"/>
        <v>0.3405559682</v>
      </c>
      <c r="K2973" s="372">
        <f t="shared" si="96"/>
        <v>0.3689203125</v>
      </c>
      <c r="L2973" s="372">
        <f t="shared" si="96"/>
        <v>0.4261490102</v>
      </c>
      <c r="M2973" s="372">
        <f t="shared" si="96"/>
        <v>0.4684830942</v>
      </c>
      <c r="N2973" s="372">
        <f t="shared" si="96"/>
        <v>0.4909611602</v>
      </c>
      <c r="O2973" s="372">
        <f t="shared" si="96"/>
        <v>0.5368318662</v>
      </c>
      <c r="P2973" s="372">
        <f t="shared" si="96"/>
        <v>0.5806214434</v>
      </c>
      <c r="Q2973" s="372">
        <f t="shared" si="96"/>
        <v>0.6164464068</v>
      </c>
      <c r="R2973" s="372">
        <f t="shared" si="96"/>
        <v>0.6453366276</v>
      </c>
      <c r="S2973" s="372">
        <f t="shared" si="96"/>
        <v>0.6890862612</v>
      </c>
      <c r="T2973" s="372">
        <f t="shared" si="96"/>
        <v>0.7481048649</v>
      </c>
      <c r="U2973" s="372">
        <f t="shared" si="96"/>
        <v>0.7958785588</v>
      </c>
      <c r="V2973" s="372">
        <f t="shared" si="96"/>
        <v>0.8444689779</v>
      </c>
      <c r="W2973" s="372">
        <f t="shared" si="96"/>
        <v>0.8755454341</v>
      </c>
      <c r="X2973" s="372">
        <f t="shared" si="96"/>
        <v>0.8947603047</v>
      </c>
      <c r="Y2973" s="372">
        <f t="shared" si="96"/>
        <v>0.9190938787</v>
      </c>
      <c r="Z2973" s="372">
        <f t="shared" si="96"/>
        <v>0.9421652295</v>
      </c>
      <c r="AA2973" s="372">
        <f t="shared" si="96"/>
        <v>0.967708106</v>
      </c>
      <c r="AB2973" s="372">
        <f t="shared" si="96"/>
        <v>0.9960451965</v>
      </c>
      <c r="AC2973" s="372">
        <f t="shared" si="96"/>
        <v>1.018465658</v>
      </c>
      <c r="AD2973" s="372">
        <f t="shared" si="96"/>
        <v>1.045777157</v>
      </c>
      <c r="AE2973" s="372">
        <f t="shared" si="96"/>
        <v>1.081276026</v>
      </c>
      <c r="AF2973" s="372">
        <f t="shared" si="96"/>
        <v>1.101755948</v>
      </c>
      <c r="AG2973" s="372">
        <f t="shared" si="96"/>
        <v>1.132129128</v>
      </c>
      <c r="AH2973" s="372">
        <f t="shared" si="96"/>
        <v>1.176119482</v>
      </c>
      <c r="AI2973" s="372">
        <f t="shared" si="96"/>
        <v>1.208917071</v>
      </c>
      <c r="AJ2973" s="372">
        <f t="shared" si="96"/>
        <v>1.244633774</v>
      </c>
      <c r="AK2973" s="372">
        <f t="shared" si="96"/>
        <v>1.287666791</v>
      </c>
      <c r="AL2973" s="372">
        <f t="shared" si="96"/>
        <v>1.336917741</v>
      </c>
      <c r="AM2973" s="372">
        <f t="shared" si="96"/>
        <v>1.380152364</v>
      </c>
      <c r="AN2973" s="372">
        <f t="shared" si="96"/>
        <v>1.417473564</v>
      </c>
      <c r="AO2973" s="372">
        <f t="shared" si="96"/>
        <v>1.462739952</v>
      </c>
      <c r="AP2973" s="372">
        <f t="shared" si="96"/>
        <v>1.509667</v>
      </c>
      <c r="AQ2973" s="372">
        <f t="shared" si="96"/>
        <v>1.558148625</v>
      </c>
      <c r="AR2973" s="372">
        <f t="shared" si="96"/>
        <v>1.607943106</v>
      </c>
      <c r="AS2973" s="372">
        <f t="shared" si="96"/>
        <v>1.658755061</v>
      </c>
      <c r="AT2973" s="372">
        <f t="shared" si="96"/>
        <v>1.710946814</v>
      </c>
      <c r="AU2973" s="372">
        <f t="shared" si="96"/>
        <v>1.764553043</v>
      </c>
      <c r="AV2973" s="372">
        <f t="shared" si="96"/>
        <v>1.819609262</v>
      </c>
      <c r="AW2973" s="372">
        <f t="shared" si="96"/>
        <v>1.876151833</v>
      </c>
      <c r="AX2973" s="372">
        <f t="shared" si="96"/>
        <v>1.934217991</v>
      </c>
      <c r="AY2973" s="372">
        <f t="shared" si="96"/>
        <v>1.99384586</v>
      </c>
      <c r="AZ2973" s="372">
        <f t="shared" si="96"/>
        <v>2.055074477</v>
      </c>
      <c r="BA2973" s="372">
        <f t="shared" si="96"/>
        <v>2.116950727</v>
      </c>
      <c r="BB2973" s="372">
        <f t="shared" si="96"/>
        <v>2.074748716</v>
      </c>
      <c r="BC2973" s="372">
        <f t="shared" si="96"/>
        <v>1.934277704</v>
      </c>
      <c r="BD2973" s="372">
        <f t="shared" si="96"/>
        <v>1.804708339</v>
      </c>
      <c r="BE2973" s="372">
        <f t="shared" si="96"/>
        <v>1.685247947</v>
      </c>
      <c r="BF2973" s="372">
        <f t="shared" si="96"/>
        <v>1.575353741</v>
      </c>
      <c r="BG2973" s="372">
        <f t="shared" si="96"/>
        <v>1.473915014</v>
      </c>
      <c r="BH2973" s="372">
        <f t="shared" si="96"/>
        <v>1.380623315</v>
      </c>
      <c r="BI2973" s="372">
        <f t="shared" si="96"/>
        <v>1.294806733</v>
      </c>
      <c r="BJ2973" s="372">
        <f t="shared" si="96"/>
        <v>1.208013101</v>
      </c>
      <c r="BK2973" s="372">
        <f t="shared" si="96"/>
        <v>1.118543558</v>
      </c>
      <c r="BL2973" s="372">
        <f t="shared" si="96"/>
        <v>1.026326265</v>
      </c>
      <c r="BM2973" s="372">
        <f t="shared" si="96"/>
        <v>0.9312875883</v>
      </c>
      <c r="BN2973" s="372">
        <f t="shared" si="96"/>
        <v>0.8333520578</v>
      </c>
      <c r="BO2973" s="372">
        <f t="shared" si="96"/>
        <v>0.732442323</v>
      </c>
      <c r="BP2973" s="372">
        <f t="shared" si="96"/>
        <v>0.6284791079</v>
      </c>
      <c r="BQ2973" s="372">
        <f t="shared" si="96"/>
        <v>0.5213811656</v>
      </c>
      <c r="BR2973" s="372">
        <f t="shared" si="96"/>
        <v>0.4110652308</v>
      </c>
      <c r="BS2973" s="372">
        <f t="shared" si="96"/>
        <v>0.2974459722</v>
      </c>
      <c r="BT2973" s="372">
        <f t="shared" si="96"/>
        <v>0.1804359431</v>
      </c>
      <c r="BU2973" s="372">
        <f t="shared" si="96"/>
        <v>0.06053608571</v>
      </c>
      <c r="BV2973" s="32"/>
      <c r="BW2973" s="32"/>
      <c r="BX2973" s="32"/>
      <c r="BY2973" s="32"/>
      <c r="BZ2973" s="32"/>
      <c r="CA2973" s="32"/>
      <c r="CB2973" s="32"/>
      <c r="CC2973" s="32"/>
      <c r="CD2973" s="32"/>
    </row>
    <row r="2974" ht="15.75" hidden="1" customHeight="1" outlineLevel="1">
      <c r="A2974" s="365"/>
      <c r="B2974" s="38"/>
      <c r="C2974" s="372">
        <f>$C2865*'Assumptions (T&amp;D)'!C$24</f>
        <v>0.03268607431</v>
      </c>
      <c r="D2974" s="372">
        <f>$C2865*'Assumptions (T&amp;D)'!D$24</f>
        <v>0.06293158841</v>
      </c>
      <c r="E2974" s="372">
        <f>$C2865*'Assumptions (T&amp;D)'!E$24</f>
        <v>0.05822479371</v>
      </c>
      <c r="F2974" s="372">
        <f>$C2865*'Assumptions (T&amp;D)'!F$24</f>
        <v>0.05386665046</v>
      </c>
      <c r="G2974" s="372">
        <f>$C2865*'Assumptions (T&amp;D)'!G$24</f>
        <v>0.04976999582</v>
      </c>
      <c r="H2974" s="372">
        <f>$C2865*'Assumptions (T&amp;D)'!H$24</f>
        <v>0.04610915549</v>
      </c>
      <c r="I2974" s="372">
        <f>$C2865*'Assumptions (T&amp;D)'!I$24</f>
        <v>0.0426226409</v>
      </c>
      <c r="J2974" s="372">
        <f>$C2865*'Assumptions (T&amp;D)'!J$24</f>
        <v>0.0393976149</v>
      </c>
      <c r="K2974" s="372">
        <f>$C2865*'Assumptions (T&amp;D)'!K$24</f>
        <v>0.03887463771</v>
      </c>
      <c r="L2974" s="372">
        <f>$C2865*'Assumptions (T&amp;D)'!L$24</f>
        <v>0.03887463771</v>
      </c>
      <c r="M2974" s="372">
        <f>$C2865*'Assumptions (T&amp;D)'!M$24</f>
        <v>0.03887463771</v>
      </c>
      <c r="N2974" s="372">
        <f>$C2865*'Assumptions (T&amp;D)'!N$24</f>
        <v>0.03887463771</v>
      </c>
      <c r="O2974" s="372">
        <f>$C2865*'Assumptions (T&amp;D)'!O$24</f>
        <v>0.03887463771</v>
      </c>
      <c r="P2974" s="372">
        <f>$C2865*'Assumptions (T&amp;D)'!P$24</f>
        <v>0.03887463771</v>
      </c>
      <c r="Q2974" s="372">
        <f>$C2865*'Assumptions (T&amp;D)'!Q$24</f>
        <v>0.03887463771</v>
      </c>
      <c r="R2974" s="372">
        <f>$C2865*'Assumptions (T&amp;D)'!R$24</f>
        <v>0.03887463771</v>
      </c>
      <c r="S2974" s="372">
        <f>$C2865*'Assumptions (T&amp;D)'!S$24</f>
        <v>0.03887463771</v>
      </c>
      <c r="T2974" s="372">
        <f>$C2865*'Assumptions (T&amp;D)'!T$24</f>
        <v>0.03887463771</v>
      </c>
      <c r="U2974" s="372">
        <f>$C2865*'Assumptions (T&amp;D)'!U$24</f>
        <v>0.03887463771</v>
      </c>
      <c r="V2974" s="372">
        <f>$C2865*'Assumptions (T&amp;D)'!V$24</f>
        <v>0.03887463771</v>
      </c>
      <c r="W2974" s="372">
        <f>$C2865*'Assumptions (T&amp;D)'!W$24</f>
        <v>0.01943731886</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0.02290953549</v>
      </c>
      <c r="E2975" s="372">
        <f>$D2865*'Assumptions (T&amp;D)'!D$24</f>
        <v>0.04410849233</v>
      </c>
      <c r="F2975" s="372">
        <f>$D2865*'Assumptions (T&amp;D)'!E$24</f>
        <v>0.04080951922</v>
      </c>
      <c r="G2975" s="372">
        <f>$D2865*'Assumptions (T&amp;D)'!F$24</f>
        <v>0.03775491448</v>
      </c>
      <c r="H2975" s="372">
        <f>$D2865*'Assumptions (T&amp;D)'!G$24</f>
        <v>0.03488358604</v>
      </c>
      <c r="I2975" s="372">
        <f>$D2865*'Assumptions (T&amp;D)'!H$24</f>
        <v>0.03231771806</v>
      </c>
      <c r="J2975" s="372">
        <f>$D2865*'Assumptions (T&amp;D)'!I$24</f>
        <v>0.02987403428</v>
      </c>
      <c r="K2975" s="372">
        <f>$D2865*'Assumptions (T&amp;D)'!J$24</f>
        <v>0.02761362678</v>
      </c>
      <c r="L2975" s="372">
        <f>$D2865*'Assumptions (T&amp;D)'!K$24</f>
        <v>0.02724707421</v>
      </c>
      <c r="M2975" s="372">
        <f>$D2865*'Assumptions (T&amp;D)'!L$24</f>
        <v>0.02724707421</v>
      </c>
      <c r="N2975" s="372">
        <f>$D2865*'Assumptions (T&amp;D)'!M$24</f>
        <v>0.02724707421</v>
      </c>
      <c r="O2975" s="372">
        <f>$D2865*'Assumptions (T&amp;D)'!N$24</f>
        <v>0.02724707421</v>
      </c>
      <c r="P2975" s="372">
        <f>$D2865*'Assumptions (T&amp;D)'!O$24</f>
        <v>0.02724707421</v>
      </c>
      <c r="Q2975" s="372">
        <f>$D2865*'Assumptions (T&amp;D)'!P$24</f>
        <v>0.02724707421</v>
      </c>
      <c r="R2975" s="372">
        <f>$D2865*'Assumptions (T&amp;D)'!Q$24</f>
        <v>0.02724707421</v>
      </c>
      <c r="S2975" s="372">
        <f>$D2865*'Assumptions (T&amp;D)'!R$24</f>
        <v>0.02724707421</v>
      </c>
      <c r="T2975" s="372">
        <f>$D2865*'Assumptions (T&amp;D)'!S$24</f>
        <v>0.02724707421</v>
      </c>
      <c r="U2975" s="372">
        <f>$D2865*'Assumptions (T&amp;D)'!T$24</f>
        <v>0.02724707421</v>
      </c>
      <c r="V2975" s="372">
        <f>$D2865*'Assumptions (T&amp;D)'!U$24</f>
        <v>0.02724707421</v>
      </c>
      <c r="W2975" s="372">
        <f>$D2865*'Assumptions (T&amp;D)'!V$24</f>
        <v>0.02724707421</v>
      </c>
      <c r="X2975" s="372">
        <f>$D2865*'Assumptions (T&amp;D)'!W$24</f>
        <v>0.0136235371</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0.02778744142</v>
      </c>
      <c r="F2976" s="372">
        <f>$E2865*'Assumptions (T&amp;D)'!D$24</f>
        <v>0.05350008721</v>
      </c>
      <c r="G2976" s="372">
        <f>$E2865*'Assumptions (T&amp;D)'!E$24</f>
        <v>0.04949869564</v>
      </c>
      <c r="H2976" s="372">
        <f>$E2865*'Assumptions (T&amp;D)'!F$24</f>
        <v>0.04579370345</v>
      </c>
      <c r="I2976" s="372">
        <f>$E2865*'Assumptions (T&amp;D)'!G$24</f>
        <v>0.0423110108</v>
      </c>
      <c r="J2976" s="372">
        <f>$E2865*'Assumptions (T&amp;D)'!H$24</f>
        <v>0.03919881736</v>
      </c>
      <c r="K2976" s="372">
        <f>$E2865*'Assumptions (T&amp;D)'!I$24</f>
        <v>0.03623482361</v>
      </c>
      <c r="L2976" s="372">
        <f>$E2865*'Assumptions (T&amp;D)'!J$24</f>
        <v>0.03349312939</v>
      </c>
      <c r="M2976" s="372">
        <f>$E2865*'Assumptions (T&amp;D)'!K$24</f>
        <v>0.03304853032</v>
      </c>
      <c r="N2976" s="372">
        <f>$E2865*'Assumptions (T&amp;D)'!L$24</f>
        <v>0.03304853032</v>
      </c>
      <c r="O2976" s="372">
        <f>$E2865*'Assumptions (T&amp;D)'!M$24</f>
        <v>0.03304853032</v>
      </c>
      <c r="P2976" s="372">
        <f>$E2865*'Assumptions (T&amp;D)'!N$24</f>
        <v>0.03304853032</v>
      </c>
      <c r="Q2976" s="372">
        <f>$E2865*'Assumptions (T&amp;D)'!O$24</f>
        <v>0.03304853032</v>
      </c>
      <c r="R2976" s="372">
        <f>$E2865*'Assumptions (T&amp;D)'!P$24</f>
        <v>0.03304853032</v>
      </c>
      <c r="S2976" s="372">
        <f>$E2865*'Assumptions (T&amp;D)'!Q$24</f>
        <v>0.03304853032</v>
      </c>
      <c r="T2976" s="372">
        <f>$E2865*'Assumptions (T&amp;D)'!R$24</f>
        <v>0.03304853032</v>
      </c>
      <c r="U2976" s="372">
        <f>$E2865*'Assumptions (T&amp;D)'!S$24</f>
        <v>0.03304853032</v>
      </c>
      <c r="V2976" s="372">
        <f>$E2865*'Assumptions (T&amp;D)'!T$24</f>
        <v>0.03304853032</v>
      </c>
      <c r="W2976" s="372">
        <f>$E2865*'Assumptions (T&amp;D)'!U$24</f>
        <v>0.03304853032</v>
      </c>
      <c r="X2976" s="372">
        <f>$E2865*'Assumptions (T&amp;D)'!V$24</f>
        <v>0.03304853032</v>
      </c>
      <c r="Y2976" s="372">
        <f>$E2865*'Assumptions (T&amp;D)'!W$24</f>
        <v>0.01652426516</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0.02661450748</v>
      </c>
      <c r="G2977" s="372">
        <f>$F2865*'Assumptions (T&amp;D)'!D$24</f>
        <v>0.05124179841</v>
      </c>
      <c r="H2977" s="372">
        <f>$F2865*'Assumptions (T&amp;D)'!E$24</f>
        <v>0.04740930933</v>
      </c>
      <c r="I2977" s="372">
        <f>$F2865*'Assumptions (T&amp;D)'!F$24</f>
        <v>0.04386070833</v>
      </c>
      <c r="J2977" s="372">
        <f>$F2865*'Assumptions (T&amp;D)'!G$24</f>
        <v>0.04052502339</v>
      </c>
      <c r="K2977" s="372">
        <f>$F2865*'Assumptions (T&amp;D)'!H$24</f>
        <v>0.03754419856</v>
      </c>
      <c r="L2977" s="372">
        <f>$F2865*'Assumptions (T&amp;D)'!I$24</f>
        <v>0.03470531776</v>
      </c>
      <c r="M2977" s="372">
        <f>$F2865*'Assumptions (T&amp;D)'!J$24</f>
        <v>0.03207935302</v>
      </c>
      <c r="N2977" s="372">
        <f>$F2865*'Assumptions (T&amp;D)'!K$24</f>
        <v>0.0316535209</v>
      </c>
      <c r="O2977" s="372">
        <f>$F2865*'Assumptions (T&amp;D)'!L$24</f>
        <v>0.0316535209</v>
      </c>
      <c r="P2977" s="372">
        <f>$F2865*'Assumptions (T&amp;D)'!M$24</f>
        <v>0.0316535209</v>
      </c>
      <c r="Q2977" s="372">
        <f>$F2865*'Assumptions (T&amp;D)'!N$24</f>
        <v>0.0316535209</v>
      </c>
      <c r="R2977" s="372">
        <f>$F2865*'Assumptions (T&amp;D)'!O$24</f>
        <v>0.0316535209</v>
      </c>
      <c r="S2977" s="372">
        <f>$F2865*'Assumptions (T&amp;D)'!P$24</f>
        <v>0.0316535209</v>
      </c>
      <c r="T2977" s="372">
        <f>$F2865*'Assumptions (T&amp;D)'!Q$24</f>
        <v>0.0316535209</v>
      </c>
      <c r="U2977" s="372">
        <f>$F2865*'Assumptions (T&amp;D)'!R$24</f>
        <v>0.0316535209</v>
      </c>
      <c r="V2977" s="372">
        <f>$F2865*'Assumptions (T&amp;D)'!S$24</f>
        <v>0.0316535209</v>
      </c>
      <c r="W2977" s="372">
        <f>$F2865*'Assumptions (T&amp;D)'!T$24</f>
        <v>0.0316535209</v>
      </c>
      <c r="X2977" s="372">
        <f>$F2865*'Assumptions (T&amp;D)'!U$24</f>
        <v>0.0316535209</v>
      </c>
      <c r="Y2977" s="372">
        <f>$F2865*'Assumptions (T&amp;D)'!V$24</f>
        <v>0.0316535209</v>
      </c>
      <c r="Z2977" s="372">
        <f>$F2865*'Assumptions (T&amp;D)'!W$24</f>
        <v>0.01582676045</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0.02799696571</v>
      </c>
      <c r="H2978" s="372">
        <f>$G2865*'Assumptions (T&amp;D)'!D$24</f>
        <v>0.05390349132</v>
      </c>
      <c r="I2978" s="372">
        <f>$G2865*'Assumptions (T&amp;D)'!E$24</f>
        <v>0.04987192825</v>
      </c>
      <c r="J2978" s="372">
        <f>$G2865*'Assumptions (T&amp;D)'!F$24</f>
        <v>0.04613899949</v>
      </c>
      <c r="K2978" s="372">
        <f>$G2865*'Assumptions (T&amp;D)'!G$24</f>
        <v>0.04263004646</v>
      </c>
      <c r="L2978" s="372">
        <f>$G2865*'Assumptions (T&amp;D)'!H$24</f>
        <v>0.0394943863</v>
      </c>
      <c r="M2978" s="372">
        <f>$G2865*'Assumptions (T&amp;D)'!I$24</f>
        <v>0.03650804329</v>
      </c>
      <c r="N2978" s="372">
        <f>$G2865*'Assumptions (T&amp;D)'!J$24</f>
        <v>0.033745676</v>
      </c>
      <c r="O2978" s="372">
        <f>$G2865*'Assumptions (T&amp;D)'!K$24</f>
        <v>0.03329772455</v>
      </c>
      <c r="P2978" s="372">
        <f>$G2865*'Assumptions (T&amp;D)'!L$24</f>
        <v>0.03329772455</v>
      </c>
      <c r="Q2978" s="372">
        <f>$G2865*'Assumptions (T&amp;D)'!M$24</f>
        <v>0.03329772455</v>
      </c>
      <c r="R2978" s="372">
        <f>$G2865*'Assumptions (T&amp;D)'!N$24</f>
        <v>0.03329772455</v>
      </c>
      <c r="S2978" s="372">
        <f>$G2865*'Assumptions (T&amp;D)'!O$24</f>
        <v>0.03329772455</v>
      </c>
      <c r="T2978" s="372">
        <f>$G2865*'Assumptions (T&amp;D)'!P$24</f>
        <v>0.03329772455</v>
      </c>
      <c r="U2978" s="372">
        <f>$G2865*'Assumptions (T&amp;D)'!Q$24</f>
        <v>0.03329772455</v>
      </c>
      <c r="V2978" s="372">
        <f>$G2865*'Assumptions (T&amp;D)'!R$24</f>
        <v>0.03329772455</v>
      </c>
      <c r="W2978" s="372">
        <f>$G2865*'Assumptions (T&amp;D)'!S$24</f>
        <v>0.03329772455</v>
      </c>
      <c r="X2978" s="372">
        <f>$G2865*'Assumptions (T&amp;D)'!T$24</f>
        <v>0.03329772455</v>
      </c>
      <c r="Y2978" s="372">
        <f>$G2865*'Assumptions (T&amp;D)'!U$24</f>
        <v>0.03329772455</v>
      </c>
      <c r="Z2978" s="372">
        <f>$G2865*'Assumptions (T&amp;D)'!V$24</f>
        <v>0.03329772455</v>
      </c>
      <c r="AA2978" s="372">
        <f>$G2865*'Assumptions (T&amp;D)'!W$24</f>
        <v>0.01664886228</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0.02549350123</v>
      </c>
      <c r="I2979" s="372">
        <f>$H2865*'Assumptions (T&amp;D)'!D$24</f>
        <v>0.0490834877</v>
      </c>
      <c r="J2979" s="372">
        <f>$H2865*'Assumptions (T&amp;D)'!E$24</f>
        <v>0.04541242353</v>
      </c>
      <c r="K2979" s="372">
        <f>$H2865*'Assumptions (T&amp;D)'!F$24</f>
        <v>0.04201329003</v>
      </c>
      <c r="L2979" s="372">
        <f>$H2865*'Assumptions (T&amp;D)'!G$24</f>
        <v>0.03881810454</v>
      </c>
      <c r="M2979" s="372">
        <f>$H2865*'Assumptions (T&amp;D)'!H$24</f>
        <v>0.0359628324</v>
      </c>
      <c r="N2979" s="372">
        <f>$H2865*'Assumptions (T&amp;D)'!I$24</f>
        <v>0.0332435256</v>
      </c>
      <c r="O2979" s="372">
        <f>$H2865*'Assumptions (T&amp;D)'!J$24</f>
        <v>0.03072816682</v>
      </c>
      <c r="P2979" s="372">
        <f>$H2865*'Assumptions (T&amp;D)'!K$24</f>
        <v>0.0303202708</v>
      </c>
      <c r="Q2979" s="372">
        <f>$H2865*'Assumptions (T&amp;D)'!L$24</f>
        <v>0.0303202708</v>
      </c>
      <c r="R2979" s="372">
        <f>$H2865*'Assumptions (T&amp;D)'!M$24</f>
        <v>0.0303202708</v>
      </c>
      <c r="S2979" s="372">
        <f>$H2865*'Assumptions (T&amp;D)'!N$24</f>
        <v>0.0303202708</v>
      </c>
      <c r="T2979" s="372">
        <f>$H2865*'Assumptions (T&amp;D)'!O$24</f>
        <v>0.0303202708</v>
      </c>
      <c r="U2979" s="372">
        <f>$H2865*'Assumptions (T&amp;D)'!P$24</f>
        <v>0.0303202708</v>
      </c>
      <c r="V2979" s="372">
        <f>$H2865*'Assumptions (T&amp;D)'!Q$24</f>
        <v>0.0303202708</v>
      </c>
      <c r="W2979" s="372">
        <f>$H2865*'Assumptions (T&amp;D)'!R$24</f>
        <v>0.0303202708</v>
      </c>
      <c r="X2979" s="372">
        <f>$H2865*'Assumptions (T&amp;D)'!S$24</f>
        <v>0.0303202708</v>
      </c>
      <c r="Y2979" s="372">
        <f>$H2865*'Assumptions (T&amp;D)'!T$24</f>
        <v>0.0303202708</v>
      </c>
      <c r="Z2979" s="372">
        <f>$H2865*'Assumptions (T&amp;D)'!U$24</f>
        <v>0.0303202708</v>
      </c>
      <c r="AA2979" s="372">
        <f>$H2865*'Assumptions (T&amp;D)'!V$24</f>
        <v>0.0303202708</v>
      </c>
      <c r="AB2979" s="372">
        <f>$H2865*'Assumptions (T&amp;D)'!W$24</f>
        <v>0.0151601354</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0.04122863316</v>
      </c>
      <c r="J2980" s="372">
        <f>$I2865*'Assumptions (T&amp;D)'!D$24</f>
        <v>0.07937886171</v>
      </c>
      <c r="K2980" s="372">
        <f>$I2865*'Assumptions (T&amp;D)'!E$24</f>
        <v>0.07344193853</v>
      </c>
      <c r="L2980" s="372">
        <f>$I2865*'Assumptions (T&amp;D)'!F$24</f>
        <v>0.06794478744</v>
      </c>
      <c r="M2980" s="372">
        <f>$I2865*'Assumptions (T&amp;D)'!G$24</f>
        <v>0.06277746542</v>
      </c>
      <c r="N2980" s="372">
        <f>$I2865*'Assumptions (T&amp;D)'!H$24</f>
        <v>0.05815985851</v>
      </c>
      <c r="O2980" s="372">
        <f>$I2865*'Assumptions (T&amp;D)'!I$24</f>
        <v>0.05376213764</v>
      </c>
      <c r="P2980" s="372">
        <f>$I2865*'Assumptions (T&amp;D)'!J$24</f>
        <v>0.04969424583</v>
      </c>
      <c r="Q2980" s="372">
        <f>$I2865*'Assumptions (T&amp;D)'!K$24</f>
        <v>0.0490345877</v>
      </c>
      <c r="R2980" s="372">
        <f>$I2865*'Assumptions (T&amp;D)'!L$24</f>
        <v>0.0490345877</v>
      </c>
      <c r="S2980" s="372">
        <f>$I2865*'Assumptions (T&amp;D)'!M$24</f>
        <v>0.0490345877</v>
      </c>
      <c r="T2980" s="372">
        <f>$I2865*'Assumptions (T&amp;D)'!N$24</f>
        <v>0.0490345877</v>
      </c>
      <c r="U2980" s="372">
        <f>$I2865*'Assumptions (T&amp;D)'!O$24</f>
        <v>0.0490345877</v>
      </c>
      <c r="V2980" s="372">
        <f>$I2865*'Assumptions (T&amp;D)'!P$24</f>
        <v>0.0490345877</v>
      </c>
      <c r="W2980" s="372">
        <f>$I2865*'Assumptions (T&amp;D)'!Q$24</f>
        <v>0.0490345877</v>
      </c>
      <c r="X2980" s="372">
        <f>$I2865*'Assumptions (T&amp;D)'!R$24</f>
        <v>0.0490345877</v>
      </c>
      <c r="Y2980" s="372">
        <f>$I2865*'Assumptions (T&amp;D)'!S$24</f>
        <v>0.0490345877</v>
      </c>
      <c r="Z2980" s="372">
        <f>$I2865*'Assumptions (T&amp;D)'!T$24</f>
        <v>0.0490345877</v>
      </c>
      <c r="AA2980" s="372">
        <f>$I2865*'Assumptions (T&amp;D)'!U$24</f>
        <v>0.0490345877</v>
      </c>
      <c r="AB2980" s="372">
        <f>$I2865*'Assumptions (T&amp;D)'!V$24</f>
        <v>0.0490345877</v>
      </c>
      <c r="AC2980" s="372">
        <f>$I2865*'Assumptions (T&amp;D)'!W$24</f>
        <v>0.02451729385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0.02063019352</v>
      </c>
      <c r="K2981" s="372">
        <f>$J2865*'Assumptions (T&amp;D)'!D$24</f>
        <v>0.03971999926</v>
      </c>
      <c r="L2981" s="372">
        <f>$J2865*'Assumptions (T&amp;D)'!E$24</f>
        <v>0.03674925139</v>
      </c>
      <c r="M2981" s="372">
        <f>$J2865*'Assumptions (T&amp;D)'!F$24</f>
        <v>0.03399855892</v>
      </c>
      <c r="N2981" s="372">
        <f>$J2865*'Assumptions (T&amp;D)'!G$24</f>
        <v>0.031412908</v>
      </c>
      <c r="O2981" s="372">
        <f>$J2865*'Assumptions (T&amp;D)'!H$24</f>
        <v>0.02910232632</v>
      </c>
      <c r="P2981" s="372">
        <f>$J2865*'Assumptions (T&amp;D)'!I$24</f>
        <v>0.02690177235</v>
      </c>
      <c r="Q2981" s="372">
        <f>$J2865*'Assumptions (T&amp;D)'!J$24</f>
        <v>0.02486625992</v>
      </c>
      <c r="R2981" s="372">
        <f>$J2865*'Assumptions (T&amp;D)'!K$24</f>
        <v>0.02453617683</v>
      </c>
      <c r="S2981" s="372">
        <f>$J2865*'Assumptions (T&amp;D)'!L$24</f>
        <v>0.02453617683</v>
      </c>
      <c r="T2981" s="372">
        <f>$J2865*'Assumptions (T&amp;D)'!M$24</f>
        <v>0.02453617683</v>
      </c>
      <c r="U2981" s="372">
        <f>$J2865*'Assumptions (T&amp;D)'!N$24</f>
        <v>0.02453617683</v>
      </c>
      <c r="V2981" s="372">
        <f>$J2865*'Assumptions (T&amp;D)'!O$24</f>
        <v>0.02453617683</v>
      </c>
      <c r="W2981" s="372">
        <f>$J2865*'Assumptions (T&amp;D)'!P$24</f>
        <v>0.02453617683</v>
      </c>
      <c r="X2981" s="372">
        <f>$J2865*'Assumptions (T&amp;D)'!Q$24</f>
        <v>0.02453617683</v>
      </c>
      <c r="Y2981" s="372">
        <f>$J2865*'Assumptions (T&amp;D)'!R$24</f>
        <v>0.02453617683</v>
      </c>
      <c r="Z2981" s="372">
        <f>$J2865*'Assumptions (T&amp;D)'!S$24</f>
        <v>0.02453617683</v>
      </c>
      <c r="AA2981" s="372">
        <f>$J2865*'Assumptions (T&amp;D)'!T$24</f>
        <v>0.02453617683</v>
      </c>
      <c r="AB2981" s="372">
        <f>$J2865*'Assumptions (T&amp;D)'!U$24</f>
        <v>0.02453617683</v>
      </c>
      <c r="AC2981" s="372">
        <f>$J2865*'Assumptions (T&amp;D)'!V$24</f>
        <v>0.02453617683</v>
      </c>
      <c r="AD2981" s="372">
        <f>$J2865*'Assumptions (T&amp;D)'!W$24</f>
        <v>0.01226808841</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0.03084775159</v>
      </c>
      <c r="L2982" s="372">
        <f>$K2865*'Assumptions (T&amp;D)'!D$24</f>
        <v>0.05939220439</v>
      </c>
      <c r="M2982" s="372">
        <f>$K2865*'Assumptions (T&amp;D)'!E$24</f>
        <v>0.05495012816</v>
      </c>
      <c r="N2982" s="372">
        <f>$K2865*'Assumptions (T&amp;D)'!F$24</f>
        <v>0.05083709462</v>
      </c>
      <c r="O2982" s="372">
        <f>$K2865*'Assumptions (T&amp;D)'!G$24</f>
        <v>0.04697084308</v>
      </c>
      <c r="P2982" s="372">
        <f>$K2865*'Assumptions (T&amp;D)'!H$24</f>
        <v>0.04351589491</v>
      </c>
      <c r="Q2982" s="372">
        <f>$K2865*'Assumptions (T&amp;D)'!I$24</f>
        <v>0.04022546807</v>
      </c>
      <c r="R2982" s="372">
        <f>$K2865*'Assumptions (T&amp;D)'!J$24</f>
        <v>0.03718182325</v>
      </c>
      <c r="S2982" s="372">
        <f>$K2865*'Assumptions (T&amp;D)'!K$24</f>
        <v>0.03668825922</v>
      </c>
      <c r="T2982" s="372">
        <f>$K2865*'Assumptions (T&amp;D)'!L$24</f>
        <v>0.03668825922</v>
      </c>
      <c r="U2982" s="372">
        <f>$K2865*'Assumptions (T&amp;D)'!M$24</f>
        <v>0.03668825922</v>
      </c>
      <c r="V2982" s="372">
        <f>$K2865*'Assumptions (T&amp;D)'!N$24</f>
        <v>0.03668825922</v>
      </c>
      <c r="W2982" s="372">
        <f>$K2865*'Assumptions (T&amp;D)'!O$24</f>
        <v>0.03668825922</v>
      </c>
      <c r="X2982" s="372">
        <f>$K2865*'Assumptions (T&amp;D)'!P$24</f>
        <v>0.03668825922</v>
      </c>
      <c r="Y2982" s="372">
        <f>$K2865*'Assumptions (T&amp;D)'!Q$24</f>
        <v>0.03668825922</v>
      </c>
      <c r="Z2982" s="372">
        <f>$K2865*'Assumptions (T&amp;D)'!R$24</f>
        <v>0.03668825922</v>
      </c>
      <c r="AA2982" s="372">
        <f>$K2865*'Assumptions (T&amp;D)'!S$24</f>
        <v>0.03668825922</v>
      </c>
      <c r="AB2982" s="372">
        <f>$K2865*'Assumptions (T&amp;D)'!T$24</f>
        <v>0.03668825922</v>
      </c>
      <c r="AC2982" s="372">
        <f>$K2865*'Assumptions (T&amp;D)'!U$24</f>
        <v>0.03668825922</v>
      </c>
      <c r="AD2982" s="372">
        <f>$K2865*'Assumptions (T&amp;D)'!V$24</f>
        <v>0.03668825922</v>
      </c>
      <c r="AE2982" s="372">
        <f>$K2865*'Assumptions (T&amp;D)'!W$24</f>
        <v>0.01834412961</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0.04943011711</v>
      </c>
      <c r="M2983" s="372">
        <f>$L2865*'Assumptions (T&amp;D)'!D$24</f>
        <v>0.09516945214</v>
      </c>
      <c r="N2983" s="372">
        <f>$L2865*'Assumptions (T&amp;D)'!E$24</f>
        <v>0.08805151528</v>
      </c>
      <c r="O2983" s="372">
        <f>$L2865*'Assumptions (T&amp;D)'!F$24</f>
        <v>0.08146083299</v>
      </c>
      <c r="P2983" s="372">
        <f>$L2865*'Assumptions (T&amp;D)'!G$24</f>
        <v>0.07526559165</v>
      </c>
      <c r="Q2983" s="372">
        <f>$L2865*'Assumptions (T&amp;D)'!H$24</f>
        <v>0.06972941853</v>
      </c>
      <c r="R2983" s="372">
        <f>$L2865*'Assumptions (T&amp;D)'!I$24</f>
        <v>0.06445687271</v>
      </c>
      <c r="S2983" s="372">
        <f>$L2865*'Assumptions (T&amp;D)'!J$24</f>
        <v>0.05957976782</v>
      </c>
      <c r="T2983" s="372">
        <f>$L2865*'Assumptions (T&amp;D)'!K$24</f>
        <v>0.05878888595</v>
      </c>
      <c r="U2983" s="372">
        <f>$L2865*'Assumptions (T&amp;D)'!L$24</f>
        <v>0.05878888595</v>
      </c>
      <c r="V2983" s="372">
        <f>$L2865*'Assumptions (T&amp;D)'!M$24</f>
        <v>0.05878888595</v>
      </c>
      <c r="W2983" s="372">
        <f>$L2865*'Assumptions (T&amp;D)'!N$24</f>
        <v>0.05878888595</v>
      </c>
      <c r="X2983" s="372">
        <f>$L2865*'Assumptions (T&amp;D)'!O$24</f>
        <v>0.05878888595</v>
      </c>
      <c r="Y2983" s="372">
        <f>$L2865*'Assumptions (T&amp;D)'!P$24</f>
        <v>0.05878888595</v>
      </c>
      <c r="Z2983" s="372">
        <f>$L2865*'Assumptions (T&amp;D)'!Q$24</f>
        <v>0.05878888595</v>
      </c>
      <c r="AA2983" s="372">
        <f>$L2865*'Assumptions (T&amp;D)'!R$24</f>
        <v>0.05878888595</v>
      </c>
      <c r="AB2983" s="372">
        <f>$L2865*'Assumptions (T&amp;D)'!S$24</f>
        <v>0.05878888595</v>
      </c>
      <c r="AC2983" s="372">
        <f>$L2865*'Assumptions (T&amp;D)'!T$24</f>
        <v>0.05878888595</v>
      </c>
      <c r="AD2983" s="372">
        <f>$L2865*'Assumptions (T&amp;D)'!U$24</f>
        <v>0.05878888595</v>
      </c>
      <c r="AE2983" s="372">
        <f>$L2865*'Assumptions (T&amp;D)'!V$24</f>
        <v>0.05878888595</v>
      </c>
      <c r="AF2983" s="372">
        <f>$L2865*'Assumptions (T&amp;D)'!W$24</f>
        <v>0.02939444297</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0.01786701864</v>
      </c>
      <c r="N2984" s="372">
        <f>$M2865*'Assumptions (T&amp;D)'!D$24</f>
        <v>0.03439996656</v>
      </c>
      <c r="O2984" s="372">
        <f>$M2865*'Assumptions (T&amp;D)'!E$24</f>
        <v>0.03182711588</v>
      </c>
      <c r="P2984" s="372">
        <f>$M2865*'Assumptions (T&amp;D)'!F$24</f>
        <v>0.02944484673</v>
      </c>
      <c r="Q2984" s="372">
        <f>$M2865*'Assumptions (T&amp;D)'!G$24</f>
        <v>0.02720551372</v>
      </c>
      <c r="R2984" s="372">
        <f>$M2865*'Assumptions (T&amp;D)'!H$24</f>
        <v>0.02520440763</v>
      </c>
      <c r="S2984" s="372">
        <f>$M2865*'Assumptions (T&amp;D)'!I$24</f>
        <v>0.02329859231</v>
      </c>
      <c r="T2984" s="372">
        <f>$M2865*'Assumptions (T&amp;D)'!J$24</f>
        <v>0.02153571314</v>
      </c>
      <c r="U2984" s="372">
        <f>$M2865*'Assumptions (T&amp;D)'!K$24</f>
        <v>0.02124984084</v>
      </c>
      <c r="V2984" s="372">
        <f>$M2865*'Assumptions (T&amp;D)'!L$24</f>
        <v>0.02124984084</v>
      </c>
      <c r="W2984" s="372">
        <f>$M2865*'Assumptions (T&amp;D)'!M$24</f>
        <v>0.02124984084</v>
      </c>
      <c r="X2984" s="372">
        <f>$M2865*'Assumptions (T&amp;D)'!N$24</f>
        <v>0.02124984084</v>
      </c>
      <c r="Y2984" s="372">
        <f>$M2865*'Assumptions (T&amp;D)'!O$24</f>
        <v>0.02124984084</v>
      </c>
      <c r="Z2984" s="372">
        <f>$M2865*'Assumptions (T&amp;D)'!P$24</f>
        <v>0.02124984084</v>
      </c>
      <c r="AA2984" s="372">
        <f>$M2865*'Assumptions (T&amp;D)'!Q$24</f>
        <v>0.02124984084</v>
      </c>
      <c r="AB2984" s="372">
        <f>$M2865*'Assumptions (T&amp;D)'!R$24</f>
        <v>0.02124984084</v>
      </c>
      <c r="AC2984" s="372">
        <f>$M2865*'Assumptions (T&amp;D)'!S$24</f>
        <v>0.02124984084</v>
      </c>
      <c r="AD2984" s="372">
        <f>$M2865*'Assumptions (T&amp;D)'!T$24</f>
        <v>0.02124984084</v>
      </c>
      <c r="AE2984" s="372">
        <f>$M2865*'Assumptions (T&amp;D)'!U$24</f>
        <v>0.02124984084</v>
      </c>
      <c r="AF2984" s="372">
        <f>$M2865*'Assumptions (T&amp;D)'!V$24</f>
        <v>0.02124984084</v>
      </c>
      <c r="AG2984" s="372">
        <f>$M2865*'Assumptions (T&amp;D)'!W$24</f>
        <v>0.01062492042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0.03028685249</v>
      </c>
      <c r="O2985" s="372">
        <f>$N2865*'Assumptions (T&amp;D)'!D$24</f>
        <v>0.05831228666</v>
      </c>
      <c r="P2985" s="372">
        <f>$N2865*'Assumptions (T&amp;D)'!E$24</f>
        <v>0.0539509799</v>
      </c>
      <c r="Q2985" s="372">
        <f>$N2865*'Assumptions (T&amp;D)'!F$24</f>
        <v>0.0499127329</v>
      </c>
      <c r="R2985" s="372">
        <f>$N2865*'Assumptions (T&amp;D)'!G$24</f>
        <v>0.04611678073</v>
      </c>
      <c r="S2985" s="372">
        <f>$N2865*'Assumptions (T&amp;D)'!H$24</f>
        <v>0.04272465325</v>
      </c>
      <c r="T2985" s="372">
        <f>$N2865*'Assumptions (T&amp;D)'!I$24</f>
        <v>0.03949405565</v>
      </c>
      <c r="U2985" s="372">
        <f>$N2865*'Assumptions (T&amp;D)'!J$24</f>
        <v>0.03650575287</v>
      </c>
      <c r="V2985" s="372">
        <f>$N2865*'Assumptions (T&amp;D)'!K$24</f>
        <v>0.03602116323</v>
      </c>
      <c r="W2985" s="372">
        <f>$N2865*'Assumptions (T&amp;D)'!L$24</f>
        <v>0.03602116323</v>
      </c>
      <c r="X2985" s="372">
        <f>$N2865*'Assumptions (T&amp;D)'!M$24</f>
        <v>0.03602116323</v>
      </c>
      <c r="Y2985" s="372">
        <f>$N2865*'Assumptions (T&amp;D)'!N$24</f>
        <v>0.03602116323</v>
      </c>
      <c r="Z2985" s="372">
        <f>$N2865*'Assumptions (T&amp;D)'!O$24</f>
        <v>0.03602116323</v>
      </c>
      <c r="AA2985" s="372">
        <f>$N2865*'Assumptions (T&amp;D)'!P$24</f>
        <v>0.03602116323</v>
      </c>
      <c r="AB2985" s="372">
        <f>$N2865*'Assumptions (T&amp;D)'!Q$24</f>
        <v>0.03602116323</v>
      </c>
      <c r="AC2985" s="372">
        <f>$N2865*'Assumptions (T&amp;D)'!R$24</f>
        <v>0.03602116323</v>
      </c>
      <c r="AD2985" s="372">
        <f>$N2865*'Assumptions (T&amp;D)'!S$24</f>
        <v>0.03602116323</v>
      </c>
      <c r="AE2985" s="372">
        <f>$N2865*'Assumptions (T&amp;D)'!T$24</f>
        <v>0.03602116323</v>
      </c>
      <c r="AF2985" s="372">
        <f>$N2865*'Assumptions (T&amp;D)'!U$24</f>
        <v>0.03602116323</v>
      </c>
      <c r="AG2985" s="372">
        <f>$N2865*'Assumptions (T&amp;D)'!V$24</f>
        <v>0.03602116323</v>
      </c>
      <c r="AH2985" s="372">
        <f>$N2865*'Assumptions (T&amp;D)'!W$24</f>
        <v>0.01801058161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0.04054666913</v>
      </c>
      <c r="P2986" s="372">
        <f>$O2865*'Assumptions (T&amp;D)'!D$24</f>
        <v>0.07806585363</v>
      </c>
      <c r="Q2986" s="372">
        <f>$O2865*'Assumptions (T&amp;D)'!E$24</f>
        <v>0.07222713328</v>
      </c>
      <c r="R2986" s="372">
        <f>$O2865*'Assumptions (T&amp;D)'!F$24</f>
        <v>0.06682091073</v>
      </c>
      <c r="S2986" s="372">
        <f>$O2865*'Assumptions (T&amp;D)'!G$24</f>
        <v>0.06173906153</v>
      </c>
      <c r="T2986" s="372">
        <f>$O2865*'Assumptions (T&amp;D)'!H$24</f>
        <v>0.05719783459</v>
      </c>
      <c r="U2986" s="372">
        <f>$O2865*'Assumptions (T&amp;D)'!I$24</f>
        <v>0.05287285655</v>
      </c>
      <c r="V2986" s="372">
        <f>$O2865*'Assumptions (T&amp;D)'!J$24</f>
        <v>0.04887225186</v>
      </c>
      <c r="W2986" s="372">
        <f>$O2865*'Assumptions (T&amp;D)'!K$24</f>
        <v>0.04822350515</v>
      </c>
      <c r="X2986" s="372">
        <f>$O2865*'Assumptions (T&amp;D)'!L$24</f>
        <v>0.04822350515</v>
      </c>
      <c r="Y2986" s="372">
        <f>$O2865*'Assumptions (T&amp;D)'!M$24</f>
        <v>0.04822350515</v>
      </c>
      <c r="Z2986" s="372">
        <f>$O2865*'Assumptions (T&amp;D)'!N$24</f>
        <v>0.04822350515</v>
      </c>
      <c r="AA2986" s="372">
        <f>$O2865*'Assumptions (T&amp;D)'!O$24</f>
        <v>0.04822350515</v>
      </c>
      <c r="AB2986" s="372">
        <f>$O2865*'Assumptions (T&amp;D)'!P$24</f>
        <v>0.04822350515</v>
      </c>
      <c r="AC2986" s="372">
        <f>$O2865*'Assumptions (T&amp;D)'!Q$24</f>
        <v>0.04822350515</v>
      </c>
      <c r="AD2986" s="372">
        <f>$O2865*'Assumptions (T&amp;D)'!R$24</f>
        <v>0.04822350515</v>
      </c>
      <c r="AE2986" s="372">
        <f>$O2865*'Assumptions (T&amp;D)'!S$24</f>
        <v>0.04822350515</v>
      </c>
      <c r="AF2986" s="372">
        <f>$O2865*'Assumptions (T&amp;D)'!T$24</f>
        <v>0.04822350515</v>
      </c>
      <c r="AG2986" s="372">
        <f>$O2865*'Assumptions (T&amp;D)'!U$24</f>
        <v>0.04822350515</v>
      </c>
      <c r="AH2986" s="372">
        <f>$O2865*'Assumptions (T&amp;D)'!V$24</f>
        <v>0.04822350515</v>
      </c>
      <c r="AI2986" s="372">
        <f>$O2865*'Assumptions (T&amp;D)'!W$24</f>
        <v>0.02411175258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0.02934049988</v>
      </c>
      <c r="Q2987" s="372">
        <f>$P2865*'Assumptions (T&amp;D)'!D$24</f>
        <v>0.05649024245</v>
      </c>
      <c r="R2987" s="372">
        <f>$P2865*'Assumptions (T&amp;D)'!E$24</f>
        <v>0.05226521046</v>
      </c>
      <c r="S2987" s="372">
        <f>$P2865*'Assumptions (T&amp;D)'!F$24</f>
        <v>0.04835314381</v>
      </c>
      <c r="T2987" s="372">
        <f>$P2865*'Assumptions (T&amp;D)'!G$24</f>
        <v>0.04467580116</v>
      </c>
      <c r="U2987" s="372">
        <f>$P2865*'Assumptions (T&amp;D)'!H$24</f>
        <v>0.04138966517</v>
      </c>
      <c r="V2987" s="372">
        <f>$P2865*'Assumptions (T&amp;D)'!I$24</f>
        <v>0.03826001185</v>
      </c>
      <c r="W2987" s="372">
        <f>$P2865*'Assumptions (T&amp;D)'!J$24</f>
        <v>0.03536508253</v>
      </c>
      <c r="X2987" s="372">
        <f>$P2865*'Assumptions (T&amp;D)'!K$24</f>
        <v>0.03489563453</v>
      </c>
      <c r="Y2987" s="372">
        <f>$P2865*'Assumptions (T&amp;D)'!L$24</f>
        <v>0.03489563453</v>
      </c>
      <c r="Z2987" s="372">
        <f>$P2865*'Assumptions (T&amp;D)'!M$24</f>
        <v>0.03489563453</v>
      </c>
      <c r="AA2987" s="372">
        <f>$P2865*'Assumptions (T&amp;D)'!N$24</f>
        <v>0.03489563453</v>
      </c>
      <c r="AB2987" s="372">
        <f>$P2865*'Assumptions (T&amp;D)'!O$24</f>
        <v>0.03489563453</v>
      </c>
      <c r="AC2987" s="372">
        <f>$P2865*'Assumptions (T&amp;D)'!P$24</f>
        <v>0.03489563453</v>
      </c>
      <c r="AD2987" s="372">
        <f>$P2865*'Assumptions (T&amp;D)'!Q$24</f>
        <v>0.03489563453</v>
      </c>
      <c r="AE2987" s="372">
        <f>$P2865*'Assumptions (T&amp;D)'!R$24</f>
        <v>0.03489563453</v>
      </c>
      <c r="AF2987" s="372">
        <f>$P2865*'Assumptions (T&amp;D)'!S$24</f>
        <v>0.03489563453</v>
      </c>
      <c r="AG2987" s="372">
        <f>$P2865*'Assumptions (T&amp;D)'!T$24</f>
        <v>0.03489563453</v>
      </c>
      <c r="AH2987" s="372">
        <f>$P2865*'Assumptions (T&amp;D)'!U$24</f>
        <v>0.03489563453</v>
      </c>
      <c r="AI2987" s="372">
        <f>$P2865*'Assumptions (T&amp;D)'!V$24</f>
        <v>0.03489563453</v>
      </c>
      <c r="AJ2987" s="372">
        <f>$P2865*'Assumptions (T&amp;D)'!W$24</f>
        <v>0.01744781726</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0.0323132917</v>
      </c>
      <c r="R2988" s="372">
        <f>$Q2865*'Assumptions (T&amp;D)'!D$24</f>
        <v>0.06221385762</v>
      </c>
      <c r="S2988" s="372">
        <f>$Q2865*'Assumptions (T&amp;D)'!E$24</f>
        <v>0.05756074362</v>
      </c>
      <c r="T2988" s="372">
        <f>$Q2865*'Assumptions (T&amp;D)'!F$24</f>
        <v>0.05325230473</v>
      </c>
      <c r="U2988" s="372">
        <f>$Q2865*'Assumptions (T&amp;D)'!G$24</f>
        <v>0.04920237217</v>
      </c>
      <c r="V2988" s="372">
        <f>$Q2865*'Assumptions (T&amp;D)'!H$24</f>
        <v>0.04558328349</v>
      </c>
      <c r="W2988" s="372">
        <f>$Q2865*'Assumptions (T&amp;D)'!I$24</f>
        <v>0.04213653238</v>
      </c>
      <c r="X2988" s="372">
        <f>$Q2865*'Assumptions (T&amp;D)'!J$24</f>
        <v>0.0389482876</v>
      </c>
      <c r="Y2988" s="372">
        <f>$Q2865*'Assumptions (T&amp;D)'!K$24</f>
        <v>0.03843127493</v>
      </c>
      <c r="Z2988" s="372">
        <f>$Q2865*'Assumptions (T&amp;D)'!L$24</f>
        <v>0.03843127493</v>
      </c>
      <c r="AA2988" s="372">
        <f>$Q2865*'Assumptions (T&amp;D)'!M$24</f>
        <v>0.03843127493</v>
      </c>
      <c r="AB2988" s="372">
        <f>$Q2865*'Assumptions (T&amp;D)'!N$24</f>
        <v>0.03843127493</v>
      </c>
      <c r="AC2988" s="372">
        <f>$Q2865*'Assumptions (T&amp;D)'!O$24</f>
        <v>0.03843127493</v>
      </c>
      <c r="AD2988" s="372">
        <f>$Q2865*'Assumptions (T&amp;D)'!P$24</f>
        <v>0.03843127493</v>
      </c>
      <c r="AE2988" s="372">
        <f>$Q2865*'Assumptions (T&amp;D)'!Q$24</f>
        <v>0.03843127493</v>
      </c>
      <c r="AF2988" s="372">
        <f>$Q2865*'Assumptions (T&amp;D)'!R$24</f>
        <v>0.03843127493</v>
      </c>
      <c r="AG2988" s="372">
        <f>$Q2865*'Assumptions (T&amp;D)'!S$24</f>
        <v>0.03843127493</v>
      </c>
      <c r="AH2988" s="372">
        <f>$Q2865*'Assumptions (T&amp;D)'!T$24</f>
        <v>0.03843127493</v>
      </c>
      <c r="AI2988" s="372">
        <f>$Q2865*'Assumptions (T&amp;D)'!U$24</f>
        <v>0.03843127493</v>
      </c>
      <c r="AJ2988" s="372">
        <f>$Q2865*'Assumptions (T&amp;D)'!V$24</f>
        <v>0.03843127493</v>
      </c>
      <c r="AK2988" s="372">
        <f>$Q2865*'Assumptions (T&amp;D)'!W$24</f>
        <v>0.01921563747</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0.02306424148</v>
      </c>
      <c r="S2989" s="372">
        <f>$R2865*'Assumptions (T&amp;D)'!D$24</f>
        <v>0.04440635293</v>
      </c>
      <c r="T2989" s="372">
        <f>$R2865*'Assumptions (T&amp;D)'!E$24</f>
        <v>0.04108510215</v>
      </c>
      <c r="U2989" s="372">
        <f>$R2865*'Assumptions (T&amp;D)'!F$24</f>
        <v>0.03800986996</v>
      </c>
      <c r="V2989" s="372">
        <f>$R2865*'Assumptions (T&amp;D)'!G$24</f>
        <v>0.03511915169</v>
      </c>
      <c r="W2989" s="372">
        <f>$R2865*'Assumptions (T&amp;D)'!H$24</f>
        <v>0.03253595664</v>
      </c>
      <c r="X2989" s="372">
        <f>$R2865*'Assumptions (T&amp;D)'!I$24</f>
        <v>0.03007577089</v>
      </c>
      <c r="Y2989" s="372">
        <f>$R2865*'Assumptions (T&amp;D)'!J$24</f>
        <v>0.02780009906</v>
      </c>
      <c r="Z2989" s="372">
        <f>$R2865*'Assumptions (T&amp;D)'!K$24</f>
        <v>0.0274310712</v>
      </c>
      <c r="AA2989" s="372">
        <f>$R2865*'Assumptions (T&amp;D)'!L$24</f>
        <v>0.0274310712</v>
      </c>
      <c r="AB2989" s="372">
        <f>$R2865*'Assumptions (T&amp;D)'!M$24</f>
        <v>0.0274310712</v>
      </c>
      <c r="AC2989" s="372">
        <f>$R2865*'Assumptions (T&amp;D)'!N$24</f>
        <v>0.0274310712</v>
      </c>
      <c r="AD2989" s="372">
        <f>$R2865*'Assumptions (T&amp;D)'!O$24</f>
        <v>0.0274310712</v>
      </c>
      <c r="AE2989" s="372">
        <f>$R2865*'Assumptions (T&amp;D)'!P$24</f>
        <v>0.0274310712</v>
      </c>
      <c r="AF2989" s="372">
        <f>$R2865*'Assumptions (T&amp;D)'!Q$24</f>
        <v>0.0274310712</v>
      </c>
      <c r="AG2989" s="372">
        <f>$R2865*'Assumptions (T&amp;D)'!R$24</f>
        <v>0.0274310712</v>
      </c>
      <c r="AH2989" s="372">
        <f>$R2865*'Assumptions (T&amp;D)'!S$24</f>
        <v>0.0274310712</v>
      </c>
      <c r="AI2989" s="372">
        <f>$R2865*'Assumptions (T&amp;D)'!T$24</f>
        <v>0.0274310712</v>
      </c>
      <c r="AJ2989" s="372">
        <f>$R2865*'Assumptions (T&amp;D)'!U$24</f>
        <v>0.0274310712</v>
      </c>
      <c r="AK2989" s="372">
        <f>$R2865*'Assumptions (T&amp;D)'!V$24</f>
        <v>0.0274310712</v>
      </c>
      <c r="AL2989" s="372">
        <f>$R2865*'Assumptions (T&amp;D)'!W$24</f>
        <v>0.0137155356</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0.04672316369</v>
      </c>
      <c r="T2990" s="372">
        <f>$S2865*'Assumptions (T&amp;D)'!D$24</f>
        <v>0.08995766449</v>
      </c>
      <c r="U2990" s="372">
        <f>$S2865*'Assumptions (T&amp;D)'!E$24</f>
        <v>0.08322952892</v>
      </c>
      <c r="V2990" s="372">
        <f>$S2865*'Assumptions (T&amp;D)'!F$24</f>
        <v>0.07699977376</v>
      </c>
      <c r="W2990" s="372">
        <f>$S2865*'Assumptions (T&amp;D)'!G$24</f>
        <v>0.07114380391</v>
      </c>
      <c r="X2990" s="372">
        <f>$S2865*'Assumptions (T&amp;D)'!H$24</f>
        <v>0.06591080958</v>
      </c>
      <c r="Y2990" s="372">
        <f>$S2865*'Assumptions (T&amp;D)'!I$24</f>
        <v>0.06092700545</v>
      </c>
      <c r="Z2990" s="372">
        <f>$S2865*'Assumptions (T&amp;D)'!J$24</f>
        <v>0.05631698664</v>
      </c>
      <c r="AA2990" s="372">
        <f>$S2865*'Assumptions (T&amp;D)'!K$24</f>
        <v>0.05556941602</v>
      </c>
      <c r="AB2990" s="372">
        <f>$S2865*'Assumptions (T&amp;D)'!L$24</f>
        <v>0.05556941602</v>
      </c>
      <c r="AC2990" s="372">
        <f>$S2865*'Assumptions (T&amp;D)'!M$24</f>
        <v>0.05556941602</v>
      </c>
      <c r="AD2990" s="372">
        <f>$S2865*'Assumptions (T&amp;D)'!N$24</f>
        <v>0.05556941602</v>
      </c>
      <c r="AE2990" s="372">
        <f>$S2865*'Assumptions (T&amp;D)'!O$24</f>
        <v>0.05556941602</v>
      </c>
      <c r="AF2990" s="372">
        <f>$S2865*'Assumptions (T&amp;D)'!P$24</f>
        <v>0.05556941602</v>
      </c>
      <c r="AG2990" s="372">
        <f>$S2865*'Assumptions (T&amp;D)'!Q$24</f>
        <v>0.05556941602</v>
      </c>
      <c r="AH2990" s="372">
        <f>$S2865*'Assumptions (T&amp;D)'!R$24</f>
        <v>0.05556941602</v>
      </c>
      <c r="AI2990" s="372">
        <f>$S2865*'Assumptions (T&amp;D)'!S$24</f>
        <v>0.05556941602</v>
      </c>
      <c r="AJ2990" s="372">
        <f>$S2865*'Assumptions (T&amp;D)'!T$24</f>
        <v>0.05556941602</v>
      </c>
      <c r="AK2990" s="372">
        <f>$S2865*'Assumptions (T&amp;D)'!U$24</f>
        <v>0.05556941602</v>
      </c>
      <c r="AL2990" s="372">
        <f>$S2865*'Assumptions (T&amp;D)'!V$24</f>
        <v>0.05556941602</v>
      </c>
      <c r="AM2990" s="372">
        <f>$S2865*'Assumptions (T&amp;D)'!W$24</f>
        <v>0.02778470801</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0.03741672083</v>
      </c>
      <c r="U2991" s="372">
        <f>$T2865*'Assumptions (T&amp;D)'!D$24</f>
        <v>0.07203965983</v>
      </c>
      <c r="V2991" s="372">
        <f>$T2865*'Assumptions (T&amp;D)'!E$24</f>
        <v>0.06665165204</v>
      </c>
      <c r="W2991" s="372">
        <f>$T2865*'Assumptions (T&amp;D)'!F$24</f>
        <v>0.06166275592</v>
      </c>
      <c r="X2991" s="372">
        <f>$T2865*'Assumptions (T&amp;D)'!G$24</f>
        <v>0.05697319358</v>
      </c>
      <c r="Y2991" s="372">
        <f>$T2865*'Assumptions (T&amp;D)'!H$24</f>
        <v>0.05278252085</v>
      </c>
      <c r="Z2991" s="372">
        <f>$T2865*'Assumptions (T&amp;D)'!I$24</f>
        <v>0.04879140396</v>
      </c>
      <c r="AA2991" s="372">
        <f>$T2865*'Assumptions (T&amp;D)'!J$24</f>
        <v>0.04509962084</v>
      </c>
      <c r="AB2991" s="372">
        <f>$T2865*'Assumptions (T&amp;D)'!K$24</f>
        <v>0.0445009533</v>
      </c>
      <c r="AC2991" s="372">
        <f>$T2865*'Assumptions (T&amp;D)'!L$24</f>
        <v>0.0445009533</v>
      </c>
      <c r="AD2991" s="372">
        <f>$T2865*'Assumptions (T&amp;D)'!M$24</f>
        <v>0.0445009533</v>
      </c>
      <c r="AE2991" s="372">
        <f>$T2865*'Assumptions (T&amp;D)'!N$24</f>
        <v>0.0445009533</v>
      </c>
      <c r="AF2991" s="372">
        <f>$T2865*'Assumptions (T&amp;D)'!O$24</f>
        <v>0.0445009533</v>
      </c>
      <c r="AG2991" s="372">
        <f>$T2865*'Assumptions (T&amp;D)'!P$24</f>
        <v>0.0445009533</v>
      </c>
      <c r="AH2991" s="372">
        <f>$T2865*'Assumptions (T&amp;D)'!Q$24</f>
        <v>0.0445009533</v>
      </c>
      <c r="AI2991" s="372">
        <f>$T2865*'Assumptions (T&amp;D)'!R$24</f>
        <v>0.0445009533</v>
      </c>
      <c r="AJ2991" s="372">
        <f>$T2865*'Assumptions (T&amp;D)'!S$24</f>
        <v>0.0445009533</v>
      </c>
      <c r="AK2991" s="372">
        <f>$T2865*'Assumptions (T&amp;D)'!T$24</f>
        <v>0.0445009533</v>
      </c>
      <c r="AL2991" s="372">
        <f>$T2865*'Assumptions (T&amp;D)'!U$24</f>
        <v>0.0445009533</v>
      </c>
      <c r="AM2991" s="372">
        <f>$T2865*'Assumptions (T&amp;D)'!V$24</f>
        <v>0.0445009533</v>
      </c>
      <c r="AN2991" s="372">
        <f>$T2865*'Assumptions (T&amp;D)'!W$24</f>
        <v>0.02225047665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0.03788934429</v>
      </c>
      <c r="V2992" s="372">
        <f>$U2865*'Assumptions (T&amp;D)'!D$24</f>
        <v>0.07294961753</v>
      </c>
      <c r="W2992" s="372">
        <f>$U2865*'Assumptions (T&amp;D)'!E$24</f>
        <v>0.06749355195</v>
      </c>
      <c r="X2992" s="372">
        <f>$U2865*'Assumptions (T&amp;D)'!F$24</f>
        <v>0.06244163938</v>
      </c>
      <c r="Y2992" s="372">
        <f>$U2865*'Assumptions (T&amp;D)'!G$24</f>
        <v>0.05769284157</v>
      </c>
      <c r="Z2992" s="372">
        <f>$U2865*'Assumptions (T&amp;D)'!H$24</f>
        <v>0.05344923501</v>
      </c>
      <c r="AA2992" s="372">
        <f>$U2865*'Assumptions (T&amp;D)'!I$24</f>
        <v>0.04940770495</v>
      </c>
      <c r="AB2992" s="372">
        <f>$U2865*'Assumptions (T&amp;D)'!J$24</f>
        <v>0.04566928965</v>
      </c>
      <c r="AC2992" s="372">
        <f>$U2865*'Assumptions (T&amp;D)'!K$24</f>
        <v>0.04506306014</v>
      </c>
      <c r="AD2992" s="372">
        <f>$U2865*'Assumptions (T&amp;D)'!L$24</f>
        <v>0.04506306014</v>
      </c>
      <c r="AE2992" s="372">
        <f>$U2865*'Assumptions (T&amp;D)'!M$24</f>
        <v>0.04506306014</v>
      </c>
      <c r="AF2992" s="372">
        <f>$U2865*'Assumptions (T&amp;D)'!N$24</f>
        <v>0.04506306014</v>
      </c>
      <c r="AG2992" s="372">
        <f>$U2865*'Assumptions (T&amp;D)'!O$24</f>
        <v>0.04506306014</v>
      </c>
      <c r="AH2992" s="372">
        <f>$U2865*'Assumptions (T&amp;D)'!P$24</f>
        <v>0.04506306014</v>
      </c>
      <c r="AI2992" s="372">
        <f>$U2865*'Assumptions (T&amp;D)'!Q$24</f>
        <v>0.04506306014</v>
      </c>
      <c r="AJ2992" s="372">
        <f>$U2865*'Assumptions (T&amp;D)'!R$24</f>
        <v>0.04506306014</v>
      </c>
      <c r="AK2992" s="372">
        <f>$U2865*'Assumptions (T&amp;D)'!S$24</f>
        <v>0.04506306014</v>
      </c>
      <c r="AL2992" s="372">
        <f>$U2865*'Assumptions (T&amp;D)'!T$24</f>
        <v>0.04506306014</v>
      </c>
      <c r="AM2992" s="372">
        <f>$U2865*'Assumptions (T&amp;D)'!U$24</f>
        <v>0.04506306014</v>
      </c>
      <c r="AN2992" s="372">
        <f>$U2865*'Assumptions (T&amp;D)'!V$24</f>
        <v>0.04506306014</v>
      </c>
      <c r="AO2992" s="372">
        <f>$U2865*'Assumptions (T&amp;D)'!W$24</f>
        <v>0.02253153007</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0.03927256341</v>
      </c>
      <c r="W2993" s="372">
        <f>$V2865*'Assumptions (T&amp;D)'!D$24</f>
        <v>0.07561277541</v>
      </c>
      <c r="X2993" s="372">
        <f>$V2865*'Assumptions (T&amp;D)'!E$24</f>
        <v>0.06995752628</v>
      </c>
      <c r="Y2993" s="372">
        <f>$V2865*'Assumptions (T&amp;D)'!F$24</f>
        <v>0.06472118449</v>
      </c>
      <c r="Z2993" s="372">
        <f>$V2865*'Assumptions (T&amp;D)'!G$24</f>
        <v>0.05979902321</v>
      </c>
      <c r="AA2993" s="372">
        <f>$V2865*'Assumptions (T&amp;D)'!H$24</f>
        <v>0.05540049611</v>
      </c>
      <c r="AB2993" s="372">
        <f>$V2865*'Assumptions (T&amp;D)'!I$24</f>
        <v>0.05121142268</v>
      </c>
      <c r="AC2993" s="372">
        <f>$V2865*'Assumptions (T&amp;D)'!J$24</f>
        <v>0.04733652976</v>
      </c>
      <c r="AD2993" s="372">
        <f>$V2865*'Assumptions (T&amp;D)'!K$24</f>
        <v>0.04670816875</v>
      </c>
      <c r="AE2993" s="372">
        <f>$V2865*'Assumptions (T&amp;D)'!L$24</f>
        <v>0.04670816875</v>
      </c>
      <c r="AF2993" s="372">
        <f>$V2865*'Assumptions (T&amp;D)'!M$24</f>
        <v>0.04670816875</v>
      </c>
      <c r="AG2993" s="372">
        <f>$V2865*'Assumptions (T&amp;D)'!N$24</f>
        <v>0.04670816875</v>
      </c>
      <c r="AH2993" s="372">
        <f>$V2865*'Assumptions (T&amp;D)'!O$24</f>
        <v>0.04670816875</v>
      </c>
      <c r="AI2993" s="372">
        <f>$V2865*'Assumptions (T&amp;D)'!P$24</f>
        <v>0.04670816875</v>
      </c>
      <c r="AJ2993" s="372">
        <f>$V2865*'Assumptions (T&amp;D)'!Q$24</f>
        <v>0.04670816875</v>
      </c>
      <c r="AK2993" s="372">
        <f>$V2865*'Assumptions (T&amp;D)'!R$24</f>
        <v>0.04670816875</v>
      </c>
      <c r="AL2993" s="372">
        <f>$V2865*'Assumptions (T&amp;D)'!S$24</f>
        <v>0.04670816875</v>
      </c>
      <c r="AM2993" s="372">
        <f>$V2865*'Assumptions (T&amp;D)'!T$24</f>
        <v>0.04670816875</v>
      </c>
      <c r="AN2993" s="372">
        <f>$V2865*'Assumptions (T&amp;D)'!U$24</f>
        <v>0.04670816875</v>
      </c>
      <c r="AO2993" s="372">
        <f>$V2865*'Assumptions (T&amp;D)'!V$24</f>
        <v>0.04670816875</v>
      </c>
      <c r="AP2993" s="372">
        <f>$V2865*'Assumptions (T&amp;D)'!W$24</f>
        <v>0.02335408437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0.04004811682</v>
      </c>
      <c r="X2994" s="372">
        <f>$W2865*'Assumptions (T&amp;D)'!D$24</f>
        <v>0.07710597426</v>
      </c>
      <c r="Y2994" s="372">
        <f>$W2865*'Assumptions (T&amp;D)'!E$24</f>
        <v>0.07133904544</v>
      </c>
      <c r="Z2994" s="372">
        <f>$W2865*'Assumptions (T&amp;D)'!F$24</f>
        <v>0.06599929653</v>
      </c>
      <c r="AA2994" s="372">
        <f>$W2865*'Assumptions (T&amp;D)'!G$24</f>
        <v>0.06097993255</v>
      </c>
      <c r="AB2994" s="372">
        <f>$W2865*'Assumptions (T&amp;D)'!H$24</f>
        <v>0.05649454347</v>
      </c>
      <c r="AC2994" s="372">
        <f>$W2865*'Assumptions (T&amp;D)'!I$24</f>
        <v>0.05222274434</v>
      </c>
      <c r="AD2994" s="372">
        <f>$W2865*'Assumptions (T&amp;D)'!J$24</f>
        <v>0.04827133015</v>
      </c>
      <c r="AE2994" s="372">
        <f>$W2865*'Assumptions (T&amp;D)'!K$24</f>
        <v>0.04763056028</v>
      </c>
      <c r="AF2994" s="372">
        <f>$W2865*'Assumptions (T&amp;D)'!L$24</f>
        <v>0.04763056028</v>
      </c>
      <c r="AG2994" s="372">
        <f>$W2865*'Assumptions (T&amp;D)'!M$24</f>
        <v>0.04763056028</v>
      </c>
      <c r="AH2994" s="372">
        <f>$W2865*'Assumptions (T&amp;D)'!N$24</f>
        <v>0.04763056028</v>
      </c>
      <c r="AI2994" s="372">
        <f>$W2865*'Assumptions (T&amp;D)'!O$24</f>
        <v>0.04763056028</v>
      </c>
      <c r="AJ2994" s="372">
        <f>$W2865*'Assumptions (T&amp;D)'!P$24</f>
        <v>0.04763056028</v>
      </c>
      <c r="AK2994" s="372">
        <f>$W2865*'Assumptions (T&amp;D)'!Q$24</f>
        <v>0.04763056028</v>
      </c>
      <c r="AL2994" s="372">
        <f>$W2865*'Assumptions (T&amp;D)'!R$24</f>
        <v>0.04763056028</v>
      </c>
      <c r="AM2994" s="372">
        <f>$W2865*'Assumptions (T&amp;D)'!S$24</f>
        <v>0.04763056028</v>
      </c>
      <c r="AN2994" s="372">
        <f>$W2865*'Assumptions (T&amp;D)'!T$24</f>
        <v>0.04763056028</v>
      </c>
      <c r="AO2994" s="372">
        <f>$W2865*'Assumptions (T&amp;D)'!U$24</f>
        <v>0.04763056028</v>
      </c>
      <c r="AP2994" s="372">
        <f>$W2865*'Assumptions (T&amp;D)'!V$24</f>
        <v>0.04763056028</v>
      </c>
      <c r="AQ2994" s="372">
        <f>$W2865*'Assumptions (T&amp;D)'!W$24</f>
        <v>0.02381528014</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0.04196546596</v>
      </c>
      <c r="Y2995" s="372">
        <f>$X2865*'Assumptions (T&amp;D)'!D$24</f>
        <v>0.08079751045</v>
      </c>
      <c r="Z2995" s="372">
        <f>$X2865*'Assumptions (T&amp;D)'!E$24</f>
        <v>0.07475448336</v>
      </c>
      <c r="AA2995" s="372">
        <f>$X2865*'Assumptions (T&amp;D)'!F$24</f>
        <v>0.0691590879</v>
      </c>
      <c r="AB2995" s="372">
        <f>$X2865*'Assumptions (T&amp;D)'!G$24</f>
        <v>0.06389941616</v>
      </c>
      <c r="AC2995" s="372">
        <f>$X2865*'Assumptions (T&amp;D)'!H$24</f>
        <v>0.05919928398</v>
      </c>
      <c r="AD2995" s="372">
        <f>$X2865*'Assumptions (T&amp;D)'!I$24</f>
        <v>0.05472296761</v>
      </c>
      <c r="AE2995" s="372">
        <f>$X2865*'Assumptions (T&amp;D)'!J$24</f>
        <v>0.05058237497</v>
      </c>
      <c r="AF2995" s="372">
        <f>$X2865*'Assumptions (T&amp;D)'!K$24</f>
        <v>0.04991092751</v>
      </c>
      <c r="AG2995" s="372">
        <f>$X2865*'Assumptions (T&amp;D)'!L$24</f>
        <v>0.04991092751</v>
      </c>
      <c r="AH2995" s="372">
        <f>$X2865*'Assumptions (T&amp;D)'!M$24</f>
        <v>0.04991092751</v>
      </c>
      <c r="AI2995" s="372">
        <f>$X2865*'Assumptions (T&amp;D)'!N$24</f>
        <v>0.04991092751</v>
      </c>
      <c r="AJ2995" s="372">
        <f>$X2865*'Assumptions (T&amp;D)'!O$24</f>
        <v>0.04991092751</v>
      </c>
      <c r="AK2995" s="372">
        <f>$X2865*'Assumptions (T&amp;D)'!P$24</f>
        <v>0.04991092751</v>
      </c>
      <c r="AL2995" s="372">
        <f>$X2865*'Assumptions (T&amp;D)'!Q$24</f>
        <v>0.04991092751</v>
      </c>
      <c r="AM2995" s="372">
        <f>$X2865*'Assumptions (T&amp;D)'!R$24</f>
        <v>0.04991092751</v>
      </c>
      <c r="AN2995" s="372">
        <f>$X2865*'Assumptions (T&amp;D)'!S$24</f>
        <v>0.04991092751</v>
      </c>
      <c r="AO2995" s="372">
        <f>$X2865*'Assumptions (T&amp;D)'!T$24</f>
        <v>0.04991092751</v>
      </c>
      <c r="AP2995" s="372">
        <f>$X2865*'Assumptions (T&amp;D)'!U$24</f>
        <v>0.04991092751</v>
      </c>
      <c r="AQ2995" s="372">
        <f>$X2865*'Assumptions (T&amp;D)'!V$24</f>
        <v>0.04991092751</v>
      </c>
      <c r="AR2995" s="372">
        <f>$X2865*'Assumptions (T&amp;D)'!W$24</f>
        <v>0.02495546376</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0.04336856164</v>
      </c>
      <c r="Z2996" s="372">
        <f>$Y2865*'Assumptions (T&amp;D)'!D$24</f>
        <v>0.08349893734</v>
      </c>
      <c r="AA2996" s="372">
        <f>$Y2865*'Assumptions (T&amp;D)'!E$24</f>
        <v>0.07725386446</v>
      </c>
      <c r="AB2996" s="372">
        <f>$Y2865*'Assumptions (T&amp;D)'!F$24</f>
        <v>0.07147138957</v>
      </c>
      <c r="AC2996" s="372">
        <f>$Y2865*'Assumptions (T&amp;D)'!G$24</f>
        <v>0.06603586318</v>
      </c>
      <c r="AD2996" s="372">
        <f>$Y2865*'Assumptions (T&amp;D)'!H$24</f>
        <v>0.06117858428</v>
      </c>
      <c r="AE2996" s="372">
        <f>$Y2865*'Assumptions (T&amp;D)'!I$24</f>
        <v>0.05655260437</v>
      </c>
      <c r="AF2996" s="372">
        <f>$Y2865*'Assumptions (T&amp;D)'!J$24</f>
        <v>0.05227357296</v>
      </c>
      <c r="AG2996" s="372">
        <f>$Y2865*'Assumptions (T&amp;D)'!K$24</f>
        <v>0.05157967597</v>
      </c>
      <c r="AH2996" s="372">
        <f>$Y2865*'Assumptions (T&amp;D)'!L$24</f>
        <v>0.05157967597</v>
      </c>
      <c r="AI2996" s="372">
        <f>$Y2865*'Assumptions (T&amp;D)'!M$24</f>
        <v>0.05157967597</v>
      </c>
      <c r="AJ2996" s="372">
        <f>$Y2865*'Assumptions (T&amp;D)'!N$24</f>
        <v>0.05157967597</v>
      </c>
      <c r="AK2996" s="372">
        <f>$Y2865*'Assumptions (T&amp;D)'!O$24</f>
        <v>0.05157967597</v>
      </c>
      <c r="AL2996" s="372">
        <f>$Y2865*'Assumptions (T&amp;D)'!P$24</f>
        <v>0.05157967597</v>
      </c>
      <c r="AM2996" s="372">
        <f>$Y2865*'Assumptions (T&amp;D)'!Q$24</f>
        <v>0.05157967597</v>
      </c>
      <c r="AN2996" s="372">
        <f>$Y2865*'Assumptions (T&amp;D)'!R$24</f>
        <v>0.05157967597</v>
      </c>
      <c r="AO2996" s="372">
        <f>$Y2865*'Assumptions (T&amp;D)'!S$24</f>
        <v>0.05157967597</v>
      </c>
      <c r="AP2996" s="372">
        <f>$Y2865*'Assumptions (T&amp;D)'!T$24</f>
        <v>0.05157967597</v>
      </c>
      <c r="AQ2996" s="372">
        <f>$Y2865*'Assumptions (T&amp;D)'!U$24</f>
        <v>0.05157967597</v>
      </c>
      <c r="AR2996" s="372">
        <f>$Y2865*'Assumptions (T&amp;D)'!V$24</f>
        <v>0.05157967597</v>
      </c>
      <c r="AS2996" s="372">
        <f>$Y2865*'Assumptions (T&amp;D)'!W$24</f>
        <v>0.02578983799</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0.04481070811</v>
      </c>
      <c r="AA2997" s="372">
        <f>$Z2865*'Assumptions (T&amp;D)'!D$24</f>
        <v>0.08627555001</v>
      </c>
      <c r="AB2997" s="372">
        <f>$Z2865*'Assumptions (T&amp;D)'!E$24</f>
        <v>0.07982280804</v>
      </c>
      <c r="AC2997" s="372">
        <f>$Z2865*'Assumptions (T&amp;D)'!F$24</f>
        <v>0.07384804696</v>
      </c>
      <c r="AD2997" s="372">
        <f>$Z2865*'Assumptions (T&amp;D)'!G$24</f>
        <v>0.06823177155</v>
      </c>
      <c r="AE2997" s="372">
        <f>$Z2865*'Assumptions (T&amp;D)'!H$24</f>
        <v>0.06321297224</v>
      </c>
      <c r="AF2997" s="372">
        <f>$Z2865*'Assumptions (T&amp;D)'!I$24</f>
        <v>0.05843316337</v>
      </c>
      <c r="AG2997" s="372">
        <f>$Z2865*'Assumptions (T&amp;D)'!J$24</f>
        <v>0.05401184017</v>
      </c>
      <c r="AH2997" s="372">
        <f>$Z2865*'Assumptions (T&amp;D)'!K$24</f>
        <v>0.05329486884</v>
      </c>
      <c r="AI2997" s="372">
        <f>$Z2865*'Assumptions (T&amp;D)'!L$24</f>
        <v>0.05329486884</v>
      </c>
      <c r="AJ2997" s="372">
        <f>$Z2865*'Assumptions (T&amp;D)'!M$24</f>
        <v>0.05329486884</v>
      </c>
      <c r="AK2997" s="372">
        <f>$Z2865*'Assumptions (T&amp;D)'!N$24</f>
        <v>0.05329486884</v>
      </c>
      <c r="AL2997" s="372">
        <f>$Z2865*'Assumptions (T&amp;D)'!O$24</f>
        <v>0.05329486884</v>
      </c>
      <c r="AM2997" s="372">
        <f>$Z2865*'Assumptions (T&amp;D)'!P$24</f>
        <v>0.05329486884</v>
      </c>
      <c r="AN2997" s="372">
        <f>$Z2865*'Assumptions (T&amp;D)'!Q$24</f>
        <v>0.05329486884</v>
      </c>
      <c r="AO2997" s="372">
        <f>$Z2865*'Assumptions (T&amp;D)'!R$24</f>
        <v>0.05329486884</v>
      </c>
      <c r="AP2997" s="372">
        <f>$Z2865*'Assumptions (T&amp;D)'!S$24</f>
        <v>0.05329486884</v>
      </c>
      <c r="AQ2997" s="372">
        <f>$Z2865*'Assumptions (T&amp;D)'!T$24</f>
        <v>0.05329486884</v>
      </c>
      <c r="AR2997" s="372">
        <f>$Z2865*'Assumptions (T&amp;D)'!U$24</f>
        <v>0.05329486884</v>
      </c>
      <c r="AS2997" s="372">
        <f>$Z2865*'Assumptions (T&amp;D)'!V$24</f>
        <v>0.05329486884</v>
      </c>
      <c r="AT2997" s="372">
        <f>$Z2865*'Assumptions (T&amp;D)'!W$24</f>
        <v>0.02664743442</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0.04629290054</v>
      </c>
      <c r="AB2998" s="372">
        <f>$AA2865*'Assumptions (T&amp;D)'!D$24</f>
        <v>0.0891292645</v>
      </c>
      <c r="AC2998" s="372">
        <f>$AA2865*'Assumptions (T&amp;D)'!E$24</f>
        <v>0.08246308683</v>
      </c>
      <c r="AD2998" s="372">
        <f>$AA2865*'Assumptions (T&amp;D)'!F$24</f>
        <v>0.07629070009</v>
      </c>
      <c r="AE2998" s="372">
        <f>$AA2865*'Assumptions (T&amp;D)'!G$24</f>
        <v>0.07048865655</v>
      </c>
      <c r="AF2998" s="372">
        <f>$AA2865*'Assumptions (T&amp;D)'!H$24</f>
        <v>0.06530385169</v>
      </c>
      <c r="AG2998" s="372">
        <f>$AA2865*'Assumptions (T&amp;D)'!I$24</f>
        <v>0.0603659423</v>
      </c>
      <c r="AH2998" s="372">
        <f>$AA2865*'Assumptions (T&amp;D)'!J$24</f>
        <v>0.05579837612</v>
      </c>
      <c r="AI2998" s="372">
        <f>$AA2865*'Assumptions (T&amp;D)'!K$24</f>
        <v>0.05505768971</v>
      </c>
      <c r="AJ2998" s="372">
        <f>$AA2865*'Assumptions (T&amp;D)'!L$24</f>
        <v>0.05505768971</v>
      </c>
      <c r="AK2998" s="372">
        <f>$AA2865*'Assumptions (T&amp;D)'!M$24</f>
        <v>0.05505768971</v>
      </c>
      <c r="AL2998" s="372">
        <f>$AA2865*'Assumptions (T&amp;D)'!N$24</f>
        <v>0.05505768971</v>
      </c>
      <c r="AM2998" s="372">
        <f>$AA2865*'Assumptions (T&amp;D)'!O$24</f>
        <v>0.05505768971</v>
      </c>
      <c r="AN2998" s="372">
        <f>$AA2865*'Assumptions (T&amp;D)'!P$24</f>
        <v>0.05505768971</v>
      </c>
      <c r="AO2998" s="372">
        <f>$AA2865*'Assumptions (T&amp;D)'!Q$24</f>
        <v>0.05505768971</v>
      </c>
      <c r="AP2998" s="372">
        <f>$AA2865*'Assumptions (T&amp;D)'!R$24</f>
        <v>0.05505768971</v>
      </c>
      <c r="AQ2998" s="372">
        <f>$AA2865*'Assumptions (T&amp;D)'!S$24</f>
        <v>0.05505768971</v>
      </c>
      <c r="AR2998" s="372">
        <f>$AA2865*'Assumptions (T&amp;D)'!T$24</f>
        <v>0.05505768971</v>
      </c>
      <c r="AS2998" s="372">
        <f>$AA2865*'Assumptions (T&amp;D)'!U$24</f>
        <v>0.05505768971</v>
      </c>
      <c r="AT2998" s="372">
        <f>$AA2865*'Assumptions (T&amp;D)'!V$24</f>
        <v>0.05505768971</v>
      </c>
      <c r="AU2998" s="372">
        <f>$AA2865*'Assumptions (T&amp;D)'!W$24</f>
        <v>0.02752884485</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0.04781615817</v>
      </c>
      <c r="AC2999" s="372">
        <f>$AB2865*'Assumptions (T&amp;D)'!D$24</f>
        <v>0.0920620432</v>
      </c>
      <c r="AD2999" s="372">
        <f>$AB2865*'Assumptions (T&amp;D)'!E$24</f>
        <v>0.08517651642</v>
      </c>
      <c r="AE2999" s="372">
        <f>$AB2865*'Assumptions (T&amp;D)'!F$24</f>
        <v>0.07880102866</v>
      </c>
      <c r="AF2999" s="372">
        <f>$AB2865*'Assumptions (T&amp;D)'!G$24</f>
        <v>0.07280807017</v>
      </c>
      <c r="AG2999" s="372">
        <f>$AB2865*'Assumptions (T&amp;D)'!H$24</f>
        <v>0.06745266046</v>
      </c>
      <c r="AH2999" s="372">
        <f>$AB2865*'Assumptions (T&amp;D)'!I$24</f>
        <v>0.06235227025</v>
      </c>
      <c r="AI2999" s="372">
        <f>$AB2865*'Assumptions (T&amp;D)'!J$24</f>
        <v>0.05763440931</v>
      </c>
      <c r="AJ2999" s="372">
        <f>$AB2865*'Assumptions (T&amp;D)'!K$24</f>
        <v>0.05686935078</v>
      </c>
      <c r="AK2999" s="372">
        <f>$AB2865*'Assumptions (T&amp;D)'!L$24</f>
        <v>0.05686935078</v>
      </c>
      <c r="AL2999" s="372">
        <f>$AB2865*'Assumptions (T&amp;D)'!M$24</f>
        <v>0.05686935078</v>
      </c>
      <c r="AM2999" s="372">
        <f>$AB2865*'Assumptions (T&amp;D)'!N$24</f>
        <v>0.05686935078</v>
      </c>
      <c r="AN2999" s="372">
        <f>$AB2865*'Assumptions (T&amp;D)'!O$24</f>
        <v>0.05686935078</v>
      </c>
      <c r="AO2999" s="372">
        <f>$AB2865*'Assumptions (T&amp;D)'!P$24</f>
        <v>0.05686935078</v>
      </c>
      <c r="AP2999" s="372">
        <f>$AB2865*'Assumptions (T&amp;D)'!Q$24</f>
        <v>0.05686935078</v>
      </c>
      <c r="AQ2999" s="372">
        <f>$AB2865*'Assumptions (T&amp;D)'!R$24</f>
        <v>0.05686935078</v>
      </c>
      <c r="AR2999" s="372">
        <f>$AB2865*'Assumptions (T&amp;D)'!S$24</f>
        <v>0.05686935078</v>
      </c>
      <c r="AS2999" s="372">
        <f>$AB2865*'Assumptions (T&amp;D)'!T$24</f>
        <v>0.05686935078</v>
      </c>
      <c r="AT2999" s="372">
        <f>$AB2865*'Assumptions (T&amp;D)'!U$24</f>
        <v>0.05686935078</v>
      </c>
      <c r="AU2999" s="372">
        <f>$AB2865*'Assumptions (T&amp;D)'!V$24</f>
        <v>0.05686935078</v>
      </c>
      <c r="AV2999" s="372">
        <f>$AB2865*'Assumptions (T&amp;D)'!W$24</f>
        <v>0.02843467539</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0.04938152488</v>
      </c>
      <c r="AD3000" s="372">
        <f>$AC2865*'Assumptions (T&amp;D)'!D$24</f>
        <v>0.0950758959</v>
      </c>
      <c r="AE3000" s="372">
        <f>$AC2865*'Assumptions (T&amp;D)'!E$24</f>
        <v>0.08796495632</v>
      </c>
      <c r="AF3000" s="372">
        <f>$AC2865*'Assumptions (T&amp;D)'!F$24</f>
        <v>0.081380753</v>
      </c>
      <c r="AG3000" s="372">
        <f>$AC2865*'Assumptions (T&amp;D)'!G$24</f>
        <v>0.07519160189</v>
      </c>
      <c r="AH3000" s="372">
        <f>$AC2865*'Assumptions (T&amp;D)'!H$24</f>
        <v>0.0696608711</v>
      </c>
      <c r="AI3000" s="372">
        <f>$AC2865*'Assumptions (T&amp;D)'!I$24</f>
        <v>0.06439350844</v>
      </c>
      <c r="AJ3000" s="372">
        <f>$AC2865*'Assumptions (T&amp;D)'!J$24</f>
        <v>0.05952119799</v>
      </c>
      <c r="AK3000" s="372">
        <f>$AC2865*'Assumptions (T&amp;D)'!K$24</f>
        <v>0.05873109359</v>
      </c>
      <c r="AL3000" s="372">
        <f>$AC2865*'Assumptions (T&amp;D)'!L$24</f>
        <v>0.05873109359</v>
      </c>
      <c r="AM3000" s="372">
        <f>$AC2865*'Assumptions (T&amp;D)'!M$24</f>
        <v>0.05873109359</v>
      </c>
      <c r="AN3000" s="372">
        <f>$AC2865*'Assumptions (T&amp;D)'!N$24</f>
        <v>0.05873109359</v>
      </c>
      <c r="AO3000" s="372">
        <f>$AC2865*'Assumptions (T&amp;D)'!O$24</f>
        <v>0.05873109359</v>
      </c>
      <c r="AP3000" s="372">
        <f>$AC2865*'Assumptions (T&amp;D)'!P$24</f>
        <v>0.05873109359</v>
      </c>
      <c r="AQ3000" s="372">
        <f>$AC2865*'Assumptions (T&amp;D)'!Q$24</f>
        <v>0.05873109359</v>
      </c>
      <c r="AR3000" s="372">
        <f>$AC2865*'Assumptions (T&amp;D)'!R$24</f>
        <v>0.05873109359</v>
      </c>
      <c r="AS3000" s="372">
        <f>$AC2865*'Assumptions (T&amp;D)'!S$24</f>
        <v>0.05873109359</v>
      </c>
      <c r="AT3000" s="372">
        <f>$AC2865*'Assumptions (T&amp;D)'!T$24</f>
        <v>0.05873109359</v>
      </c>
      <c r="AU3000" s="372">
        <f>$AC2865*'Assumptions (T&amp;D)'!U$24</f>
        <v>0.05873109359</v>
      </c>
      <c r="AV3000" s="372">
        <f>$AC2865*'Assumptions (T&amp;D)'!V$24</f>
        <v>0.05873109359</v>
      </c>
      <c r="AW3000" s="372">
        <f>$AC2865*'Assumptions (T&amp;D)'!W$24</f>
        <v>0.0293655468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0.05099006977</v>
      </c>
      <c r="AE3001" s="372">
        <f>$AD2865*'Assumptions (T&amp;D)'!D$24</f>
        <v>0.09817288099</v>
      </c>
      <c r="AF3001" s="372">
        <f>$AD2865*'Assumptions (T&amp;D)'!E$24</f>
        <v>0.09083031094</v>
      </c>
      <c r="AG3001" s="372">
        <f>$AD2865*'Assumptions (T&amp;D)'!F$24</f>
        <v>0.08403163497</v>
      </c>
      <c r="AH3001" s="372">
        <f>$AD2865*'Assumptions (T&amp;D)'!G$24</f>
        <v>0.07764087956</v>
      </c>
      <c r="AI3001" s="372">
        <f>$AD2865*'Assumptions (T&amp;D)'!H$24</f>
        <v>0.07192999175</v>
      </c>
      <c r="AJ3001" s="372">
        <f>$AD2865*'Assumptions (T&amp;D)'!I$24</f>
        <v>0.06649105097</v>
      </c>
      <c r="AK3001" s="372">
        <f>$AD2865*'Assumptions (T&amp;D)'!J$24</f>
        <v>0.06146003076</v>
      </c>
      <c r="AL3001" s="372">
        <f>$AD2865*'Assumptions (T&amp;D)'!K$24</f>
        <v>0.06064418964</v>
      </c>
      <c r="AM3001" s="372">
        <f>$AD2865*'Assumptions (T&amp;D)'!L$24</f>
        <v>0.06064418964</v>
      </c>
      <c r="AN3001" s="372">
        <f>$AD2865*'Assumptions (T&amp;D)'!M$24</f>
        <v>0.06064418964</v>
      </c>
      <c r="AO3001" s="372">
        <f>$AD2865*'Assumptions (T&amp;D)'!N$24</f>
        <v>0.06064418964</v>
      </c>
      <c r="AP3001" s="372">
        <f>$AD2865*'Assumptions (T&amp;D)'!O$24</f>
        <v>0.06064418964</v>
      </c>
      <c r="AQ3001" s="372">
        <f>$AD2865*'Assumptions (T&amp;D)'!P$24</f>
        <v>0.06064418964</v>
      </c>
      <c r="AR3001" s="372">
        <f>$AD2865*'Assumptions (T&amp;D)'!Q$24</f>
        <v>0.06064418964</v>
      </c>
      <c r="AS3001" s="372">
        <f>$AD2865*'Assumptions (T&amp;D)'!R$24</f>
        <v>0.06064418964</v>
      </c>
      <c r="AT3001" s="372">
        <f>$AD2865*'Assumptions (T&amp;D)'!S$24</f>
        <v>0.06064418964</v>
      </c>
      <c r="AU3001" s="372">
        <f>$AD2865*'Assumptions (T&amp;D)'!T$24</f>
        <v>0.06064418964</v>
      </c>
      <c r="AV3001" s="372">
        <f>$AD2865*'Assumptions (T&amp;D)'!U$24</f>
        <v>0.06064418964</v>
      </c>
      <c r="AW3001" s="372">
        <f>$AD2865*'Assumptions (T&amp;D)'!V$24</f>
        <v>0.06064418964</v>
      </c>
      <c r="AX3001" s="372">
        <f>$AD2865*'Assumptions (T&amp;D)'!W$24</f>
        <v>0.03032209482</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0.05264288772</v>
      </c>
      <c r="AF3002" s="372">
        <f>$AE2865*'Assumptions (T&amp;D)'!D$24</f>
        <v>0.1013551065</v>
      </c>
      <c r="AG3002" s="372">
        <f>$AE2865*'Assumptions (T&amp;D)'!E$24</f>
        <v>0.09377453066</v>
      </c>
      <c r="AH3002" s="372">
        <f>$AE2865*'Assumptions (T&amp;D)'!F$24</f>
        <v>0.08675547896</v>
      </c>
      <c r="AI3002" s="372">
        <f>$AE2865*'Assumptions (T&amp;D)'!G$24</f>
        <v>0.08015757037</v>
      </c>
      <c r="AJ3002" s="372">
        <f>$AE2865*'Assumptions (T&amp;D)'!H$24</f>
        <v>0.07426156695</v>
      </c>
      <c r="AK3002" s="372">
        <f>$AE2865*'Assumptions (T&amp;D)'!I$24</f>
        <v>0.06864632559</v>
      </c>
      <c r="AL3002" s="372">
        <f>$AE2865*'Assumptions (T&amp;D)'!J$24</f>
        <v>0.06345222733</v>
      </c>
      <c r="AM3002" s="372">
        <f>$AE2865*'Assumptions (T&amp;D)'!K$24</f>
        <v>0.06260994113</v>
      </c>
      <c r="AN3002" s="372">
        <f>$AE2865*'Assumptions (T&amp;D)'!L$24</f>
        <v>0.06260994113</v>
      </c>
      <c r="AO3002" s="372">
        <f>$AE2865*'Assumptions (T&amp;D)'!M$24</f>
        <v>0.06260994113</v>
      </c>
      <c r="AP3002" s="372">
        <f>$AE2865*'Assumptions (T&amp;D)'!N$24</f>
        <v>0.06260994113</v>
      </c>
      <c r="AQ3002" s="372">
        <f>$AE2865*'Assumptions (T&amp;D)'!O$24</f>
        <v>0.06260994113</v>
      </c>
      <c r="AR3002" s="372">
        <f>$AE2865*'Assumptions (T&amp;D)'!P$24</f>
        <v>0.06260994113</v>
      </c>
      <c r="AS3002" s="372">
        <f>$AE2865*'Assumptions (T&amp;D)'!Q$24</f>
        <v>0.06260994113</v>
      </c>
      <c r="AT3002" s="372">
        <f>$AE2865*'Assumptions (T&amp;D)'!R$24</f>
        <v>0.06260994113</v>
      </c>
      <c r="AU3002" s="372">
        <f>$AE2865*'Assumptions (T&amp;D)'!S$24</f>
        <v>0.06260994113</v>
      </c>
      <c r="AV3002" s="372">
        <f>$AE2865*'Assumptions (T&amp;D)'!T$24</f>
        <v>0.06260994113</v>
      </c>
      <c r="AW3002" s="372">
        <f>$AE2865*'Assumptions (T&amp;D)'!U$24</f>
        <v>0.06260994113</v>
      </c>
      <c r="AX3002" s="372">
        <f>$AE2865*'Assumptions (T&amp;D)'!V$24</f>
        <v>0.06260994113</v>
      </c>
      <c r="AY3002" s="372">
        <f>$AE2865*'Assumptions (T&amp;D)'!W$24</f>
        <v>0.03130497056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0.05434110005</v>
      </c>
      <c r="AG3003" s="372">
        <f>$AF2865*'Assumptions (T&amp;D)'!D$24</f>
        <v>0.1046247313</v>
      </c>
      <c r="AH3003" s="372">
        <f>$AF2865*'Assumptions (T&amp;D)'!E$24</f>
        <v>0.09679961289</v>
      </c>
      <c r="AI3003" s="372">
        <f>$AF2865*'Assumptions (T&amp;D)'!F$24</f>
        <v>0.08955413288</v>
      </c>
      <c r="AJ3003" s="372">
        <f>$AF2865*'Assumptions (T&amp;D)'!G$24</f>
        <v>0.08274338168</v>
      </c>
      <c r="AK3003" s="372">
        <f>$AF2865*'Assumptions (T&amp;D)'!H$24</f>
        <v>0.07665717847</v>
      </c>
      <c r="AL3003" s="372">
        <f>$AF2865*'Assumptions (T&amp;D)'!I$24</f>
        <v>0.07086079447</v>
      </c>
      <c r="AM3003" s="372">
        <f>$AF2865*'Assumptions (T&amp;D)'!J$24</f>
        <v>0.06549913926</v>
      </c>
      <c r="AN3003" s="372">
        <f>$AF2865*'Assumptions (T&amp;D)'!K$24</f>
        <v>0.06462968166</v>
      </c>
      <c r="AO3003" s="372">
        <f>$AF2865*'Assumptions (T&amp;D)'!L$24</f>
        <v>0.06462968166</v>
      </c>
      <c r="AP3003" s="372">
        <f>$AF2865*'Assumptions (T&amp;D)'!M$24</f>
        <v>0.06462968166</v>
      </c>
      <c r="AQ3003" s="372">
        <f>$AF2865*'Assumptions (T&amp;D)'!N$24</f>
        <v>0.06462968166</v>
      </c>
      <c r="AR3003" s="372">
        <f>$AF2865*'Assumptions (T&amp;D)'!O$24</f>
        <v>0.06462968166</v>
      </c>
      <c r="AS3003" s="372">
        <f>$AF2865*'Assumptions (T&amp;D)'!P$24</f>
        <v>0.06462968166</v>
      </c>
      <c r="AT3003" s="372">
        <f>$AF2865*'Assumptions (T&amp;D)'!Q$24</f>
        <v>0.06462968166</v>
      </c>
      <c r="AU3003" s="372">
        <f>$AF2865*'Assumptions (T&amp;D)'!R$24</f>
        <v>0.06462968166</v>
      </c>
      <c r="AV3003" s="372">
        <f>$AF2865*'Assumptions (T&amp;D)'!S$24</f>
        <v>0.06462968166</v>
      </c>
      <c r="AW3003" s="372">
        <f>$AF2865*'Assumptions (T&amp;D)'!T$24</f>
        <v>0.06462968166</v>
      </c>
      <c r="AX3003" s="372">
        <f>$AF2865*'Assumptions (T&amp;D)'!U$24</f>
        <v>0.06462968166</v>
      </c>
      <c r="AY3003" s="372">
        <f>$AF2865*'Assumptions (T&amp;D)'!V$24</f>
        <v>0.06462968166</v>
      </c>
      <c r="AZ3003" s="372">
        <f>$AF2865*'Assumptions (T&amp;D)'!W$24</f>
        <v>0.03231484083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0.05608585508</v>
      </c>
      <c r="AH3004" s="372">
        <f>$AG2865*'Assumptions (T&amp;D)'!D$24</f>
        <v>0.1079839663</v>
      </c>
      <c r="AI3004" s="372">
        <f>$AG2865*'Assumptions (T&amp;D)'!E$24</f>
        <v>0.09990760318</v>
      </c>
      <c r="AJ3004" s="372">
        <f>$AG2865*'Assumptions (T&amp;D)'!F$24</f>
        <v>0.09242948917</v>
      </c>
      <c r="AK3004" s="372">
        <f>$AG2865*'Assumptions (T&amp;D)'!G$24</f>
        <v>0.085400062</v>
      </c>
      <c r="AL3004" s="372">
        <f>$AG2865*'Assumptions (T&amp;D)'!H$24</f>
        <v>0.07911844623</v>
      </c>
      <c r="AM3004" s="372">
        <f>$AG2865*'Assumptions (T&amp;D)'!I$24</f>
        <v>0.07313595502</v>
      </c>
      <c r="AN3004" s="372">
        <f>$AG2865*'Assumptions (T&amp;D)'!J$24</f>
        <v>0.06760215065</v>
      </c>
      <c r="AO3004" s="372">
        <f>$AG2865*'Assumptions (T&amp;D)'!K$24</f>
        <v>0.06670477697</v>
      </c>
      <c r="AP3004" s="372">
        <f>$AG2865*'Assumptions (T&amp;D)'!L$24</f>
        <v>0.06670477697</v>
      </c>
      <c r="AQ3004" s="372">
        <f>$AG2865*'Assumptions (T&amp;D)'!M$24</f>
        <v>0.06670477697</v>
      </c>
      <c r="AR3004" s="372">
        <f>$AG2865*'Assumptions (T&amp;D)'!N$24</f>
        <v>0.06670477697</v>
      </c>
      <c r="AS3004" s="372">
        <f>$AG2865*'Assumptions (T&amp;D)'!O$24</f>
        <v>0.06670477697</v>
      </c>
      <c r="AT3004" s="372">
        <f>$AG2865*'Assumptions (T&amp;D)'!P$24</f>
        <v>0.06670477697</v>
      </c>
      <c r="AU3004" s="372">
        <f>$AG2865*'Assumptions (T&amp;D)'!Q$24</f>
        <v>0.06670477697</v>
      </c>
      <c r="AV3004" s="372">
        <f>$AG2865*'Assumptions (T&amp;D)'!R$24</f>
        <v>0.06670477697</v>
      </c>
      <c r="AW3004" s="372">
        <f>$AG2865*'Assumptions (T&amp;D)'!S$24</f>
        <v>0.06670477697</v>
      </c>
      <c r="AX3004" s="372">
        <f>$AG2865*'Assumptions (T&amp;D)'!T$24</f>
        <v>0.06670477697</v>
      </c>
      <c r="AY3004" s="372">
        <f>$AG2865*'Assumptions (T&amp;D)'!U$24</f>
        <v>0.06670477697</v>
      </c>
      <c r="AZ3004" s="372">
        <f>$AG2865*'Assumptions (T&amp;D)'!V$24</f>
        <v>0.06670477697</v>
      </c>
      <c r="BA3004" s="372">
        <f>$AG2865*'Assumptions (T&amp;D)'!W$24</f>
        <v>0.03335238849</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0.05787832878</v>
      </c>
      <c r="AI3005" s="372">
        <f>$AH2865*'Assumptions (T&amp;D)'!D$24</f>
        <v>0.1114350757</v>
      </c>
      <c r="AJ3005" s="372">
        <f>$AH2865*'Assumptions (T&amp;D)'!E$24</f>
        <v>0.1031005963</v>
      </c>
      <c r="AK3005" s="372">
        <f>$AH2865*'Assumptions (T&amp;D)'!F$24</f>
        <v>0.09538348582</v>
      </c>
      <c r="AL3005" s="372">
        <f>$AH2865*'Assumptions (T&amp;D)'!G$24</f>
        <v>0.08812940195</v>
      </c>
      <c r="AM3005" s="372">
        <f>$AH2865*'Assumptions (T&amp;D)'!H$24</f>
        <v>0.08164702913</v>
      </c>
      <c r="AN3005" s="372">
        <f>$AH2865*'Assumptions (T&amp;D)'!I$24</f>
        <v>0.07547334072</v>
      </c>
      <c r="AO3005" s="372">
        <f>$AH2865*'Assumptions (T&amp;D)'!J$24</f>
        <v>0.06976267895</v>
      </c>
      <c r="AP3005" s="372">
        <f>$AH2865*'Assumptions (T&amp;D)'!K$24</f>
        <v>0.06883662569</v>
      </c>
      <c r="AQ3005" s="372">
        <f>$AH2865*'Assumptions (T&amp;D)'!L$24</f>
        <v>0.06883662569</v>
      </c>
      <c r="AR3005" s="372">
        <f>$AH2865*'Assumptions (T&amp;D)'!M$24</f>
        <v>0.06883662569</v>
      </c>
      <c r="AS3005" s="372">
        <f>$AH2865*'Assumptions (T&amp;D)'!N$24</f>
        <v>0.06883662569</v>
      </c>
      <c r="AT3005" s="372">
        <f>$AH2865*'Assumptions (T&amp;D)'!O$24</f>
        <v>0.06883662569</v>
      </c>
      <c r="AU3005" s="372">
        <f>$AH2865*'Assumptions (T&amp;D)'!P$24</f>
        <v>0.06883662569</v>
      </c>
      <c r="AV3005" s="372">
        <f>$AH2865*'Assumptions (T&amp;D)'!Q$24</f>
        <v>0.06883662569</v>
      </c>
      <c r="AW3005" s="372">
        <f>$AH2865*'Assumptions (T&amp;D)'!R$24</f>
        <v>0.06883662569</v>
      </c>
      <c r="AX3005" s="372">
        <f>$AH2865*'Assumptions (T&amp;D)'!S$24</f>
        <v>0.06883662569</v>
      </c>
      <c r="AY3005" s="372">
        <f>$AH2865*'Assumptions (T&amp;D)'!T$24</f>
        <v>0.06883662569</v>
      </c>
      <c r="AZ3005" s="372">
        <f>$AH2865*'Assumptions (T&amp;D)'!U$24</f>
        <v>0.06883662569</v>
      </c>
      <c r="BA3005" s="372">
        <f>$AH2865*'Assumptions (T&amp;D)'!V$24</f>
        <v>0.06883662569</v>
      </c>
      <c r="BB3005" s="372">
        <f>$AH2865*'Assumptions (T&amp;D)'!W$24</f>
        <v>0.03441831285</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0.05971972542</v>
      </c>
      <c r="AJ3006" s="372">
        <f>$AI2865*'Assumptions (T&amp;D)'!D$24</f>
        <v>0.114980378</v>
      </c>
      <c r="AK3006" s="372">
        <f>$AI2865*'Assumptions (T&amp;D)'!E$24</f>
        <v>0.1063807375</v>
      </c>
      <c r="AL3006" s="372">
        <f>$AI2865*'Assumptions (T&amp;D)'!F$24</f>
        <v>0.09841810749</v>
      </c>
      <c r="AM3006" s="372">
        <f>$AI2865*'Assumptions (T&amp;D)'!G$24</f>
        <v>0.09093323523</v>
      </c>
      <c r="AN3006" s="372">
        <f>$AI2865*'Assumptions (T&amp;D)'!H$24</f>
        <v>0.08424462599</v>
      </c>
      <c r="AO3006" s="372">
        <f>$AI2865*'Assumptions (T&amp;D)'!I$24</f>
        <v>0.07787452194</v>
      </c>
      <c r="AP3006" s="372">
        <f>$AI2865*'Assumptions (T&amp;D)'!J$24</f>
        <v>0.0719821757</v>
      </c>
      <c r="AQ3006" s="372">
        <f>$AI2865*'Assumptions (T&amp;D)'!K$24</f>
        <v>0.0710266601</v>
      </c>
      <c r="AR3006" s="372">
        <f>$AI2865*'Assumptions (T&amp;D)'!L$24</f>
        <v>0.0710266601</v>
      </c>
      <c r="AS3006" s="372">
        <f>$AI2865*'Assumptions (T&amp;D)'!M$24</f>
        <v>0.0710266601</v>
      </c>
      <c r="AT3006" s="372">
        <f>$AI2865*'Assumptions (T&amp;D)'!N$24</f>
        <v>0.0710266601</v>
      </c>
      <c r="AU3006" s="372">
        <f>$AI2865*'Assumptions (T&amp;D)'!O$24</f>
        <v>0.0710266601</v>
      </c>
      <c r="AV3006" s="372">
        <f>$AI2865*'Assumptions (T&amp;D)'!P$24</f>
        <v>0.0710266601</v>
      </c>
      <c r="AW3006" s="372">
        <f>$AI2865*'Assumptions (T&amp;D)'!Q$24</f>
        <v>0.0710266601</v>
      </c>
      <c r="AX3006" s="372">
        <f>$AI2865*'Assumptions (T&amp;D)'!R$24</f>
        <v>0.0710266601</v>
      </c>
      <c r="AY3006" s="372">
        <f>$AI2865*'Assumptions (T&amp;D)'!S$24</f>
        <v>0.0710266601</v>
      </c>
      <c r="AZ3006" s="372">
        <f>$AI2865*'Assumptions (T&amp;D)'!T$24</f>
        <v>0.0710266601</v>
      </c>
      <c r="BA3006" s="372">
        <f>$AI2865*'Assumptions (T&amp;D)'!U$24</f>
        <v>0.0710266601</v>
      </c>
      <c r="BB3006" s="372">
        <f>$AI2865*'Assumptions (T&amp;D)'!V$24</f>
        <v>0.0710266601</v>
      </c>
      <c r="BC3006" s="372">
        <f>$AI2865*'Assumptions (T&amp;D)'!W$24</f>
        <v>0.03551333005</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0.06161127822</v>
      </c>
      <c r="AK3007" s="372">
        <f>$AJ2865*'Assumptions (T&amp;D)'!D$24</f>
        <v>0.1186222477</v>
      </c>
      <c r="AL3007" s="372">
        <f>$AJ2865*'Assumptions (T&amp;D)'!E$24</f>
        <v>0.1097502236</v>
      </c>
      <c r="AM3007" s="372">
        <f>$AJ2865*'Assumptions (T&amp;D)'!F$24</f>
        <v>0.1015353865</v>
      </c>
      <c r="AN3007" s="372">
        <f>$AJ2865*'Assumptions (T&amp;D)'!G$24</f>
        <v>0.09381343964</v>
      </c>
      <c r="AO3007" s="372">
        <f>$AJ2865*'Assumptions (T&amp;D)'!H$24</f>
        <v>0.08691297648</v>
      </c>
      <c r="AP3007" s="372">
        <f>$AJ2865*'Assumptions (T&amp;D)'!I$24</f>
        <v>0.0803411068</v>
      </c>
      <c r="AQ3007" s="372">
        <f>$AJ2865*'Assumptions (T&amp;D)'!J$24</f>
        <v>0.07426212735</v>
      </c>
      <c r="AR3007" s="372">
        <f>$AJ2865*'Assumptions (T&amp;D)'!K$24</f>
        <v>0.0732763469</v>
      </c>
      <c r="AS3007" s="372">
        <f>$AJ2865*'Assumptions (T&amp;D)'!L$24</f>
        <v>0.0732763469</v>
      </c>
      <c r="AT3007" s="372">
        <f>$AJ2865*'Assumptions (T&amp;D)'!M$24</f>
        <v>0.0732763469</v>
      </c>
      <c r="AU3007" s="372">
        <f>$AJ2865*'Assumptions (T&amp;D)'!N$24</f>
        <v>0.0732763469</v>
      </c>
      <c r="AV3007" s="372">
        <f>$AJ2865*'Assumptions (T&amp;D)'!O$24</f>
        <v>0.0732763469</v>
      </c>
      <c r="AW3007" s="372">
        <f>$AJ2865*'Assumptions (T&amp;D)'!P$24</f>
        <v>0.0732763469</v>
      </c>
      <c r="AX3007" s="372">
        <f>$AJ2865*'Assumptions (T&amp;D)'!Q$24</f>
        <v>0.0732763469</v>
      </c>
      <c r="AY3007" s="372">
        <f>$AJ2865*'Assumptions (T&amp;D)'!R$24</f>
        <v>0.0732763469</v>
      </c>
      <c r="AZ3007" s="372">
        <f>$AJ2865*'Assumptions (T&amp;D)'!S$24</f>
        <v>0.0732763469</v>
      </c>
      <c r="BA3007" s="372">
        <f>$AJ2865*'Assumptions (T&amp;D)'!T$24</f>
        <v>0.0732763469</v>
      </c>
      <c r="BB3007" s="372">
        <f>$AJ2865*'Assumptions (T&amp;D)'!U$24</f>
        <v>0.0732763469</v>
      </c>
      <c r="BC3007" s="372">
        <f>$AJ2865*'Assumptions (T&amp;D)'!V$24</f>
        <v>0.0732763469</v>
      </c>
      <c r="BD3007" s="372">
        <f>$AJ2865*'Assumptions (T&amp;D)'!W$24</f>
        <v>0.03663817345</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0.06355425005</v>
      </c>
      <c r="AL3008" s="372">
        <f>$AK2865*'Assumptions (T&amp;D)'!D$24</f>
        <v>0.1223631161</v>
      </c>
      <c r="AM3008" s="372">
        <f>$AK2865*'Assumptions (T&amp;D)'!E$24</f>
        <v>0.1132113041</v>
      </c>
      <c r="AN3008" s="372">
        <f>$AK2865*'Assumptions (T&amp;D)'!F$24</f>
        <v>0.1047374041</v>
      </c>
      <c r="AO3008" s="372">
        <f>$AK2865*'Assumptions (T&amp;D)'!G$24</f>
        <v>0.09677193808</v>
      </c>
      <c r="AP3008" s="372">
        <f>$AK2865*'Assumptions (T&amp;D)'!H$24</f>
        <v>0.08965386207</v>
      </c>
      <c r="AQ3008" s="372">
        <f>$AK2865*'Assumptions (T&amp;D)'!I$24</f>
        <v>0.08287474207</v>
      </c>
      <c r="AR3008" s="372">
        <f>$AK2865*'Assumptions (T&amp;D)'!J$24</f>
        <v>0.07660405606</v>
      </c>
      <c r="AS3008" s="372">
        <f>$AK2865*'Assumptions (T&amp;D)'!K$24</f>
        <v>0.07558718806</v>
      </c>
      <c r="AT3008" s="372">
        <f>$AK2865*'Assumptions (T&amp;D)'!L$24</f>
        <v>0.07558718806</v>
      </c>
      <c r="AU3008" s="372">
        <f>$AK2865*'Assumptions (T&amp;D)'!M$24</f>
        <v>0.07558718806</v>
      </c>
      <c r="AV3008" s="372">
        <f>$AK2865*'Assumptions (T&amp;D)'!N$24</f>
        <v>0.07558718806</v>
      </c>
      <c r="AW3008" s="372">
        <f>$AK2865*'Assumptions (T&amp;D)'!O$24</f>
        <v>0.07558718806</v>
      </c>
      <c r="AX3008" s="372">
        <f>$AK2865*'Assumptions (T&amp;D)'!P$24</f>
        <v>0.07558718806</v>
      </c>
      <c r="AY3008" s="372">
        <f>$AK2865*'Assumptions (T&amp;D)'!Q$24</f>
        <v>0.07558718806</v>
      </c>
      <c r="AZ3008" s="372">
        <f>$AK2865*'Assumptions (T&amp;D)'!R$24</f>
        <v>0.07558718806</v>
      </c>
      <c r="BA3008" s="372">
        <f>$AK2865*'Assumptions (T&amp;D)'!S$24</f>
        <v>0.07558718806</v>
      </c>
      <c r="BB3008" s="372">
        <f>$AK2865*'Assumptions (T&amp;D)'!T$24</f>
        <v>0.07558718806</v>
      </c>
      <c r="BC3008" s="372">
        <f>$AK2865*'Assumptions (T&amp;D)'!U$24</f>
        <v>0.07558718806</v>
      </c>
      <c r="BD3008" s="372">
        <f>$AK2865*'Assumptions (T&amp;D)'!V$24</f>
        <v>0.07558718806</v>
      </c>
      <c r="BE3008" s="372">
        <f>$AK2865*'Assumptions (T&amp;D)'!W$24</f>
        <v>0.03779359403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0.06554993407</v>
      </c>
      <c r="AM3009" s="372">
        <f>$AL2865*'Assumptions (T&amp;D)'!D$24</f>
        <v>0.1262054731</v>
      </c>
      <c r="AN3009" s="372">
        <f>$AL2865*'Assumptions (T&amp;D)'!E$24</f>
        <v>0.1167662826</v>
      </c>
      <c r="AO3009" s="372">
        <f>$AL2865*'Assumptions (T&amp;D)'!F$24</f>
        <v>0.1080262913</v>
      </c>
      <c r="AP3009" s="372">
        <f>$AL2865*'Assumptions (T&amp;D)'!G$24</f>
        <v>0.09981069961</v>
      </c>
      <c r="AQ3009" s="372">
        <f>$AL2865*'Assumptions (T&amp;D)'!H$24</f>
        <v>0.09246910699</v>
      </c>
      <c r="AR3009" s="372">
        <f>$AL2865*'Assumptions (T&amp;D)'!I$24</f>
        <v>0.08547711403</v>
      </c>
      <c r="AS3009" s="372">
        <f>$AL2865*'Assumptions (T&amp;D)'!J$24</f>
        <v>0.07900952053</v>
      </c>
      <c r="AT3009" s="372">
        <f>$AL2865*'Assumptions (T&amp;D)'!K$24</f>
        <v>0.07796072159</v>
      </c>
      <c r="AU3009" s="372">
        <f>$AL2865*'Assumptions (T&amp;D)'!L$24</f>
        <v>0.07796072159</v>
      </c>
      <c r="AV3009" s="372">
        <f>$AL2865*'Assumptions (T&amp;D)'!M$24</f>
        <v>0.07796072159</v>
      </c>
      <c r="AW3009" s="372">
        <f>$AL2865*'Assumptions (T&amp;D)'!N$24</f>
        <v>0.07796072159</v>
      </c>
      <c r="AX3009" s="372">
        <f>$AL2865*'Assumptions (T&amp;D)'!O$24</f>
        <v>0.07796072159</v>
      </c>
      <c r="AY3009" s="372">
        <f>$AL2865*'Assumptions (T&amp;D)'!P$24</f>
        <v>0.07796072159</v>
      </c>
      <c r="AZ3009" s="372">
        <f>$AL2865*'Assumptions (T&amp;D)'!Q$24</f>
        <v>0.07796072159</v>
      </c>
      <c r="BA3009" s="372">
        <f>$AL2865*'Assumptions (T&amp;D)'!R$24</f>
        <v>0.07796072159</v>
      </c>
      <c r="BB3009" s="372">
        <f>$AL2865*'Assumptions (T&amp;D)'!S$24</f>
        <v>0.07796072159</v>
      </c>
      <c r="BC3009" s="372">
        <f>$AL2865*'Assumptions (T&amp;D)'!T$24</f>
        <v>0.07796072159</v>
      </c>
      <c r="BD3009" s="372">
        <f>$AL2865*'Assumptions (T&amp;D)'!U$24</f>
        <v>0.07796072159</v>
      </c>
      <c r="BE3009" s="372">
        <f>$AL2865*'Assumptions (T&amp;D)'!V$24</f>
        <v>0.07796072159</v>
      </c>
      <c r="BF3009" s="372">
        <f>$AL2865*'Assumptions (T&amp;D)'!W$24</f>
        <v>0.03898036079</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0.06759965447</v>
      </c>
      <c r="AN3010" s="372">
        <f>$AM2865*'Assumptions (T&amp;D)'!D$24</f>
        <v>0.1301518681</v>
      </c>
      <c r="AO3010" s="372">
        <f>$AM2865*'Assumptions (T&amp;D)'!E$24</f>
        <v>0.1204175178</v>
      </c>
      <c r="AP3010" s="372">
        <f>$AM2865*'Assumptions (T&amp;D)'!F$24</f>
        <v>0.1114042306</v>
      </c>
      <c r="AQ3010" s="372">
        <f>$AM2865*'Assumptions (T&amp;D)'!G$24</f>
        <v>0.1029317405</v>
      </c>
      <c r="AR3010" s="372">
        <f>$AM2865*'Assumptions (T&amp;D)'!H$24</f>
        <v>0.09536057924</v>
      </c>
      <c r="AS3010" s="372">
        <f>$AM2865*'Assumptions (T&amp;D)'!I$24</f>
        <v>0.08814994943</v>
      </c>
      <c r="AT3010" s="372">
        <f>$AM2865*'Assumptions (T&amp;D)'!J$24</f>
        <v>0.08148011685</v>
      </c>
      <c r="AU3010" s="372">
        <f>$AM2865*'Assumptions (T&amp;D)'!K$24</f>
        <v>0.08039852238</v>
      </c>
      <c r="AV3010" s="372">
        <f>$AM2865*'Assumptions (T&amp;D)'!L$24</f>
        <v>0.08039852238</v>
      </c>
      <c r="AW3010" s="372">
        <f>$AM2865*'Assumptions (T&amp;D)'!M$24</f>
        <v>0.08039852238</v>
      </c>
      <c r="AX3010" s="372">
        <f>$AM2865*'Assumptions (T&amp;D)'!N$24</f>
        <v>0.08039852238</v>
      </c>
      <c r="AY3010" s="372">
        <f>$AM2865*'Assumptions (T&amp;D)'!O$24</f>
        <v>0.08039852238</v>
      </c>
      <c r="AZ3010" s="372">
        <f>$AM2865*'Assumptions (T&amp;D)'!P$24</f>
        <v>0.08039852238</v>
      </c>
      <c r="BA3010" s="372">
        <f>$AM2865*'Assumptions (T&amp;D)'!Q$24</f>
        <v>0.08039852238</v>
      </c>
      <c r="BB3010" s="372">
        <f>$AM2865*'Assumptions (T&amp;D)'!R$24</f>
        <v>0.08039852238</v>
      </c>
      <c r="BC3010" s="372">
        <f>$AM2865*'Assumptions (T&amp;D)'!S$24</f>
        <v>0.08039852238</v>
      </c>
      <c r="BD3010" s="372">
        <f>$AM2865*'Assumptions (T&amp;D)'!T$24</f>
        <v>0.08039852238</v>
      </c>
      <c r="BE3010" s="372">
        <f>$AM2865*'Assumptions (T&amp;D)'!U$24</f>
        <v>0.08039852238</v>
      </c>
      <c r="BF3010" s="372">
        <f>$AM2865*'Assumptions (T&amp;D)'!V$24</f>
        <v>0.08039852238</v>
      </c>
      <c r="BG3010" s="372">
        <f>$AM2865*'Assumptions (T&amp;D)'!W$24</f>
        <v>0.04019926119</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0.06970476719</v>
      </c>
      <c r="AO3011" s="372">
        <f>$AN2865*'Assumptions (T&amp;D)'!D$24</f>
        <v>0.1342049118</v>
      </c>
      <c r="AP3011" s="372">
        <f>$AN2865*'Assumptions (T&amp;D)'!E$24</f>
        <v>0.1241674253</v>
      </c>
      <c r="AQ3011" s="372">
        <f>$AN2865*'Assumptions (T&amp;D)'!F$24</f>
        <v>0.1148734563</v>
      </c>
      <c r="AR3011" s="372">
        <f>$AN2865*'Assumptions (T&amp;D)'!G$24</f>
        <v>0.1061371255</v>
      </c>
      <c r="AS3011" s="372">
        <f>$AN2865*'Assumptions (T&amp;D)'!H$24</f>
        <v>0.09833019158</v>
      </c>
      <c r="AT3011" s="372">
        <f>$AN2865*'Assumptions (T&amp;D)'!I$24</f>
        <v>0.09089501641</v>
      </c>
      <c r="AU3011" s="372">
        <f>$AN2865*'Assumptions (T&amp;D)'!J$24</f>
        <v>0.08401747938</v>
      </c>
      <c r="AV3011" s="372">
        <f>$AN2865*'Assumptions (T&amp;D)'!K$24</f>
        <v>0.08290220311</v>
      </c>
      <c r="AW3011" s="372">
        <f>$AN2865*'Assumptions (T&amp;D)'!L$24</f>
        <v>0.08290220311</v>
      </c>
      <c r="AX3011" s="372">
        <f>$AN2865*'Assumptions (T&amp;D)'!M$24</f>
        <v>0.08290220311</v>
      </c>
      <c r="AY3011" s="372">
        <f>$AN2865*'Assumptions (T&amp;D)'!N$24</f>
        <v>0.08290220311</v>
      </c>
      <c r="AZ3011" s="372">
        <f>$AN2865*'Assumptions (T&amp;D)'!O$24</f>
        <v>0.08290220311</v>
      </c>
      <c r="BA3011" s="372">
        <f>$AN2865*'Assumptions (T&amp;D)'!P$24</f>
        <v>0.08290220311</v>
      </c>
      <c r="BB3011" s="372">
        <f>$AN2865*'Assumptions (T&amp;D)'!Q$24</f>
        <v>0.08290220311</v>
      </c>
      <c r="BC3011" s="372">
        <f>$AN2865*'Assumptions (T&amp;D)'!R$24</f>
        <v>0.08290220311</v>
      </c>
      <c r="BD3011" s="372">
        <f>$AN2865*'Assumptions (T&amp;D)'!S$24</f>
        <v>0.08290220311</v>
      </c>
      <c r="BE3011" s="372">
        <f>$AN2865*'Assumptions (T&amp;D)'!T$24</f>
        <v>0.08290220311</v>
      </c>
      <c r="BF3011" s="372">
        <f>$AN2865*'Assumptions (T&amp;D)'!U$24</f>
        <v>0.08290220311</v>
      </c>
      <c r="BG3011" s="372">
        <f>$AN2865*'Assumptions (T&amp;D)'!V$24</f>
        <v>0.08290220311</v>
      </c>
      <c r="BH3011" s="372">
        <f>$AN2865*'Assumptions (T&amp;D)'!W$24</f>
        <v>0.04145110155</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0.07186666064</v>
      </c>
      <c r="AP3012" s="372">
        <f>$AO2865*'Assumptions (T&amp;D)'!D$24</f>
        <v>0.1383672773</v>
      </c>
      <c r="AQ3012" s="372">
        <f>$AO2865*'Assumptions (T&amp;D)'!E$24</f>
        <v>0.1280184782</v>
      </c>
      <c r="AR3012" s="372">
        <f>$AO2865*'Assumptions (T&amp;D)'!F$24</f>
        <v>0.1184362567</v>
      </c>
      <c r="AS3012" s="372">
        <f>$AO2865*'Assumptions (T&amp;D)'!G$24</f>
        <v>0.1094289686</v>
      </c>
      <c r="AT3012" s="372">
        <f>$AO2865*'Assumptions (T&amp;D)'!H$24</f>
        <v>0.1013799026</v>
      </c>
      <c r="AU3012" s="372">
        <f>$AO2865*'Assumptions (T&amp;D)'!I$24</f>
        <v>0.09371412548</v>
      </c>
      <c r="AV3012" s="372">
        <f>$AO2865*'Assumptions (T&amp;D)'!J$24</f>
        <v>0.08662328163</v>
      </c>
      <c r="AW3012" s="372">
        <f>$AO2865*'Assumptions (T&amp;D)'!K$24</f>
        <v>0.08547341506</v>
      </c>
      <c r="AX3012" s="372">
        <f>$AO2865*'Assumptions (T&amp;D)'!L$24</f>
        <v>0.08547341506</v>
      </c>
      <c r="AY3012" s="372">
        <f>$AO2865*'Assumptions (T&amp;D)'!M$24</f>
        <v>0.08547341506</v>
      </c>
      <c r="AZ3012" s="372">
        <f>$AO2865*'Assumptions (T&amp;D)'!N$24</f>
        <v>0.08547341506</v>
      </c>
      <c r="BA3012" s="372">
        <f>$AO2865*'Assumptions (T&amp;D)'!O$24</f>
        <v>0.08547341506</v>
      </c>
      <c r="BB3012" s="372">
        <f>$AO2865*'Assumptions (T&amp;D)'!P$24</f>
        <v>0.08547341506</v>
      </c>
      <c r="BC3012" s="372">
        <f>$AO2865*'Assumptions (T&amp;D)'!Q$24</f>
        <v>0.08547341506</v>
      </c>
      <c r="BD3012" s="372">
        <f>$AO2865*'Assumptions (T&amp;D)'!R$24</f>
        <v>0.08547341506</v>
      </c>
      <c r="BE3012" s="372">
        <f>$AO2865*'Assumptions (T&amp;D)'!S$24</f>
        <v>0.08547341506</v>
      </c>
      <c r="BF3012" s="372">
        <f>$AO2865*'Assumptions (T&amp;D)'!T$24</f>
        <v>0.08547341506</v>
      </c>
      <c r="BG3012" s="372">
        <f>$AO2865*'Assumptions (T&amp;D)'!U$24</f>
        <v>0.08547341506</v>
      </c>
      <c r="BH3012" s="372">
        <f>$AO2865*'Assumptions (T&amp;D)'!V$24</f>
        <v>0.08547341506</v>
      </c>
      <c r="BI3012" s="372">
        <f>$AO2865*'Assumptions (T&amp;D)'!W$24</f>
        <v>0.04273670753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0.07408675649</v>
      </c>
      <c r="AQ3013" s="372">
        <f>$AP2865*'Assumptions (T&amp;D)'!D$24</f>
        <v>0.1426417018</v>
      </c>
      <c r="AR3013" s="372">
        <f>$AP2865*'Assumptions (T&amp;D)'!E$24</f>
        <v>0.1319732089</v>
      </c>
      <c r="AS3013" s="372">
        <f>$AP2865*'Assumptions (T&amp;D)'!F$24</f>
        <v>0.1220949747</v>
      </c>
      <c r="AT3013" s="372">
        <f>$AP2865*'Assumptions (T&amp;D)'!G$24</f>
        <v>0.1128094345</v>
      </c>
      <c r="AU3013" s="372">
        <f>$AP2865*'Assumptions (T&amp;D)'!H$24</f>
        <v>0.1045117178</v>
      </c>
      <c r="AV3013" s="372">
        <f>$AP2865*'Assumptions (T&amp;D)'!I$24</f>
        <v>0.09660913046</v>
      </c>
      <c r="AW3013" s="372">
        <f>$AP2865*'Assumptions (T&amp;D)'!J$24</f>
        <v>0.08929923715</v>
      </c>
      <c r="AX3013" s="372">
        <f>$AP2865*'Assumptions (T&amp;D)'!K$24</f>
        <v>0.08811384905</v>
      </c>
      <c r="AY3013" s="372">
        <f>$AP2865*'Assumptions (T&amp;D)'!L$24</f>
        <v>0.08811384905</v>
      </c>
      <c r="AZ3013" s="372">
        <f>$AP2865*'Assumptions (T&amp;D)'!M$24</f>
        <v>0.08811384905</v>
      </c>
      <c r="BA3013" s="372">
        <f>$AP2865*'Assumptions (T&amp;D)'!N$24</f>
        <v>0.08811384905</v>
      </c>
      <c r="BB3013" s="372">
        <f>$AP2865*'Assumptions (T&amp;D)'!O$24</f>
        <v>0.08811384905</v>
      </c>
      <c r="BC3013" s="372">
        <f>$AP2865*'Assumptions (T&amp;D)'!P$24</f>
        <v>0.08811384905</v>
      </c>
      <c r="BD3013" s="372">
        <f>$AP2865*'Assumptions (T&amp;D)'!Q$24</f>
        <v>0.08811384905</v>
      </c>
      <c r="BE3013" s="372">
        <f>$AP2865*'Assumptions (T&amp;D)'!R$24</f>
        <v>0.08811384905</v>
      </c>
      <c r="BF3013" s="372">
        <f>$AP2865*'Assumptions (T&amp;D)'!S$24</f>
        <v>0.08811384905</v>
      </c>
      <c r="BG3013" s="372">
        <f>$AP2865*'Assumptions (T&amp;D)'!T$24</f>
        <v>0.08811384905</v>
      </c>
      <c r="BH3013" s="372">
        <f>$AP2865*'Assumptions (T&amp;D)'!U$24</f>
        <v>0.08811384905</v>
      </c>
      <c r="BI3013" s="372">
        <f>$AP2865*'Assumptions (T&amp;D)'!V$24</f>
        <v>0.08811384905</v>
      </c>
      <c r="BJ3013" s="372">
        <f>$AP2865*'Assumptions (T&amp;D)'!W$24</f>
        <v>0.04405692452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0.07636651038</v>
      </c>
      <c r="AR3014" s="372">
        <f>$AQ2865*'Assumptions (T&amp;D)'!D$24</f>
        <v>0.147030988</v>
      </c>
      <c r="AS3014" s="372">
        <f>$AQ2865*'Assumptions (T&amp;D)'!E$24</f>
        <v>0.1360342105</v>
      </c>
      <c r="AT3014" s="372">
        <f>$AQ2865*'Assumptions (T&amp;D)'!F$24</f>
        <v>0.1258520091</v>
      </c>
      <c r="AU3014" s="372">
        <f>$AQ2865*'Assumptions (T&amp;D)'!G$24</f>
        <v>0.1162807398</v>
      </c>
      <c r="AV3014" s="372">
        <f>$AQ2865*'Assumptions (T&amp;D)'!H$24</f>
        <v>0.1077276906</v>
      </c>
      <c r="AW3014" s="372">
        <f>$AQ2865*'Assumptions (T&amp;D)'!I$24</f>
        <v>0.09958192953</v>
      </c>
      <c r="AX3014" s="372">
        <f>$AQ2865*'Assumptions (T&amp;D)'!J$24</f>
        <v>0.09204710051</v>
      </c>
      <c r="AY3014" s="372">
        <f>$AQ2865*'Assumptions (T&amp;D)'!K$24</f>
        <v>0.09082523634</v>
      </c>
      <c r="AZ3014" s="372">
        <f>$AQ2865*'Assumptions (T&amp;D)'!L$24</f>
        <v>0.09082523634</v>
      </c>
      <c r="BA3014" s="372">
        <f>$AQ2865*'Assumptions (T&amp;D)'!M$24</f>
        <v>0.09082523634</v>
      </c>
      <c r="BB3014" s="372">
        <f>$AQ2865*'Assumptions (T&amp;D)'!N$24</f>
        <v>0.09082523634</v>
      </c>
      <c r="BC3014" s="372">
        <f>$AQ2865*'Assumptions (T&amp;D)'!O$24</f>
        <v>0.09082523634</v>
      </c>
      <c r="BD3014" s="372">
        <f>$AQ2865*'Assumptions (T&amp;D)'!P$24</f>
        <v>0.09082523634</v>
      </c>
      <c r="BE3014" s="372">
        <f>$AQ2865*'Assumptions (T&amp;D)'!Q$24</f>
        <v>0.09082523634</v>
      </c>
      <c r="BF3014" s="372">
        <f>$AQ2865*'Assumptions (T&amp;D)'!R$24</f>
        <v>0.09082523634</v>
      </c>
      <c r="BG3014" s="372">
        <f>$AQ2865*'Assumptions (T&amp;D)'!S$24</f>
        <v>0.09082523634</v>
      </c>
      <c r="BH3014" s="372">
        <f>$AQ2865*'Assumptions (T&amp;D)'!T$24</f>
        <v>0.09082523634</v>
      </c>
      <c r="BI3014" s="372">
        <f>$AQ2865*'Assumptions (T&amp;D)'!U$24</f>
        <v>0.09082523634</v>
      </c>
      <c r="BJ3014" s="372">
        <f>$AQ2865*'Assumptions (T&amp;D)'!V$24</f>
        <v>0.09082523634</v>
      </c>
      <c r="BK3014" s="372">
        <f>$AQ2865*'Assumptions (T&amp;D)'!W$24</f>
        <v>0.04541261817</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0.07870741276</v>
      </c>
      <c r="AS3015" s="372">
        <f>$AR2865*'Assumptions (T&amp;D)'!D$24</f>
        <v>0.1515380054</v>
      </c>
      <c r="AT3015" s="372">
        <f>$AR2865*'Assumptions (T&amp;D)'!E$24</f>
        <v>0.1402041379</v>
      </c>
      <c r="AU3015" s="372">
        <f>$AR2865*'Assumptions (T&amp;D)'!F$24</f>
        <v>0.1297098162</v>
      </c>
      <c r="AV3015" s="372">
        <f>$AR2865*'Assumptions (T&amp;D)'!G$24</f>
        <v>0.1198451538</v>
      </c>
      <c r="AW3015" s="372">
        <f>$AR2865*'Assumptions (T&amp;D)'!H$24</f>
        <v>0.1110299236</v>
      </c>
      <c r="AX3015" s="372">
        <f>$AR2865*'Assumptions (T&amp;D)'!I$24</f>
        <v>0.1026344662</v>
      </c>
      <c r="AY3015" s="372">
        <f>$AR2865*'Assumptions (T&amp;D)'!J$24</f>
        <v>0.09486866818</v>
      </c>
      <c r="AZ3015" s="372">
        <f>$AR2865*'Assumptions (T&amp;D)'!K$24</f>
        <v>0.09360934958</v>
      </c>
      <c r="BA3015" s="372">
        <f>$AR2865*'Assumptions (T&amp;D)'!L$24</f>
        <v>0.09360934958</v>
      </c>
      <c r="BB3015" s="372">
        <f>$AR2865*'Assumptions (T&amp;D)'!M$24</f>
        <v>0.09360934958</v>
      </c>
      <c r="BC3015" s="372">
        <f>$AR2865*'Assumptions (T&amp;D)'!N$24</f>
        <v>0.09360934958</v>
      </c>
      <c r="BD3015" s="372">
        <f>$AR2865*'Assumptions (T&amp;D)'!O$24</f>
        <v>0.09360934958</v>
      </c>
      <c r="BE3015" s="372">
        <f>$AR2865*'Assumptions (T&amp;D)'!P$24</f>
        <v>0.09360934958</v>
      </c>
      <c r="BF3015" s="372">
        <f>$AR2865*'Assumptions (T&amp;D)'!Q$24</f>
        <v>0.09360934958</v>
      </c>
      <c r="BG3015" s="372">
        <f>$AR2865*'Assumptions (T&amp;D)'!R$24</f>
        <v>0.09360934958</v>
      </c>
      <c r="BH3015" s="372">
        <f>$AR2865*'Assumptions (T&amp;D)'!S$24</f>
        <v>0.09360934958</v>
      </c>
      <c r="BI3015" s="372">
        <f>$AR2865*'Assumptions (T&amp;D)'!T$24</f>
        <v>0.09360934958</v>
      </c>
      <c r="BJ3015" s="372">
        <f>$AR2865*'Assumptions (T&amp;D)'!U$24</f>
        <v>0.09360934958</v>
      </c>
      <c r="BK3015" s="372">
        <f>$AR2865*'Assumptions (T&amp;D)'!V$24</f>
        <v>0.09360934958</v>
      </c>
      <c r="BL3015" s="372">
        <f>$AR2865*'Assumptions (T&amp;D)'!W$24</f>
        <v>0.04680467479</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0.0811109897</v>
      </c>
      <c r="AT3016" s="372">
        <f>$AS2865*'Assumptions (T&amp;D)'!D$24</f>
        <v>0.1561656922</v>
      </c>
      <c r="AU3016" s="372">
        <f>$AS2865*'Assumptions (T&amp;D)'!E$24</f>
        <v>0.1444857097</v>
      </c>
      <c r="AV3016" s="372">
        <f>$AS2865*'Assumptions (T&amp;D)'!F$24</f>
        <v>0.133670911</v>
      </c>
      <c r="AW3016" s="372">
        <f>$AS2865*'Assumptions (T&amp;D)'!G$24</f>
        <v>0.1235050003</v>
      </c>
      <c r="AX3016" s="372">
        <f>$AS2865*'Assumptions (T&amp;D)'!H$24</f>
        <v>0.1144205695</v>
      </c>
      <c r="AY3016" s="372">
        <f>$AS2865*'Assumptions (T&amp;D)'!I$24</f>
        <v>0.1057687306</v>
      </c>
      <c r="AZ3016" s="372">
        <f>$AS2865*'Assumptions (T&amp;D)'!J$24</f>
        <v>0.09776577959</v>
      </c>
      <c r="BA3016" s="372">
        <f>$AS2865*'Assumptions (T&amp;D)'!K$24</f>
        <v>0.09646800375</v>
      </c>
      <c r="BB3016" s="372">
        <f>$AS2865*'Assumptions (T&amp;D)'!L$24</f>
        <v>0.09646800375</v>
      </c>
      <c r="BC3016" s="372">
        <f>$AS2865*'Assumptions (T&amp;D)'!M$24</f>
        <v>0.09646800375</v>
      </c>
      <c r="BD3016" s="372">
        <f>$AS2865*'Assumptions (T&amp;D)'!N$24</f>
        <v>0.09646800375</v>
      </c>
      <c r="BE3016" s="372">
        <f>$AS2865*'Assumptions (T&amp;D)'!O$24</f>
        <v>0.09646800375</v>
      </c>
      <c r="BF3016" s="372">
        <f>$AS2865*'Assumptions (T&amp;D)'!P$24</f>
        <v>0.09646800375</v>
      </c>
      <c r="BG3016" s="372">
        <f>$AS2865*'Assumptions (T&amp;D)'!Q$24</f>
        <v>0.09646800375</v>
      </c>
      <c r="BH3016" s="372">
        <f>$AS2865*'Assumptions (T&amp;D)'!R$24</f>
        <v>0.09646800375</v>
      </c>
      <c r="BI3016" s="372">
        <f>$AS2865*'Assumptions (T&amp;D)'!S$24</f>
        <v>0.09646800375</v>
      </c>
      <c r="BJ3016" s="372">
        <f>$AS2865*'Assumptions (T&amp;D)'!T$24</f>
        <v>0.09646800375</v>
      </c>
      <c r="BK3016" s="372">
        <f>$AS2865*'Assumptions (T&amp;D)'!U$24</f>
        <v>0.09646800375</v>
      </c>
      <c r="BL3016" s="372">
        <f>$AS2865*'Assumptions (T&amp;D)'!V$24</f>
        <v>0.09646800375</v>
      </c>
      <c r="BM3016" s="372">
        <f>$AS2865*'Assumptions (T&amp;D)'!W$24</f>
        <v>0.04823400188</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0.08357880367</v>
      </c>
      <c r="AU3017" s="372">
        <f>$AT2865*'Assumptions (T&amp;D)'!D$24</f>
        <v>0.1609170567</v>
      </c>
      <c r="AV3017" s="372">
        <f>$AT2865*'Assumptions (T&amp;D)'!E$24</f>
        <v>0.1488817089</v>
      </c>
      <c r="AW3017" s="372">
        <f>$AT2865*'Assumptions (T&amp;D)'!F$24</f>
        <v>0.1377378685</v>
      </c>
      <c r="AX3017" s="372">
        <f>$AT2865*'Assumptions (T&amp;D)'!G$24</f>
        <v>0.1272626584</v>
      </c>
      <c r="AY3017" s="372">
        <f>$AT2865*'Assumptions (T&amp;D)'!H$24</f>
        <v>0.1179018324</v>
      </c>
      <c r="AZ3017" s="372">
        <f>$AT2865*'Assumptions (T&amp;D)'!I$24</f>
        <v>0.10898676</v>
      </c>
      <c r="BA3017" s="372">
        <f>$AT2865*'Assumptions (T&amp;D)'!J$24</f>
        <v>0.100740318</v>
      </c>
      <c r="BB3017" s="372">
        <f>$AT2865*'Assumptions (T&amp;D)'!K$24</f>
        <v>0.09940305717</v>
      </c>
      <c r="BC3017" s="372">
        <f>$AT2865*'Assumptions (T&amp;D)'!L$24</f>
        <v>0.09940305717</v>
      </c>
      <c r="BD3017" s="372">
        <f>$AT2865*'Assumptions (T&amp;D)'!M$24</f>
        <v>0.09940305717</v>
      </c>
      <c r="BE3017" s="372">
        <f>$AT2865*'Assumptions (T&amp;D)'!N$24</f>
        <v>0.09940305717</v>
      </c>
      <c r="BF3017" s="372">
        <f>$AT2865*'Assumptions (T&amp;D)'!O$24</f>
        <v>0.09940305717</v>
      </c>
      <c r="BG3017" s="372">
        <f>$AT2865*'Assumptions (T&amp;D)'!P$24</f>
        <v>0.09940305717</v>
      </c>
      <c r="BH3017" s="372">
        <f>$AT2865*'Assumptions (T&amp;D)'!Q$24</f>
        <v>0.09940305717</v>
      </c>
      <c r="BI3017" s="372">
        <f>$AT2865*'Assumptions (T&amp;D)'!R$24</f>
        <v>0.09940305717</v>
      </c>
      <c r="BJ3017" s="372">
        <f>$AT2865*'Assumptions (T&amp;D)'!S$24</f>
        <v>0.09940305717</v>
      </c>
      <c r="BK3017" s="372">
        <f>$AT2865*'Assumptions (T&amp;D)'!T$24</f>
        <v>0.09940305717</v>
      </c>
      <c r="BL3017" s="372">
        <f>$AT2865*'Assumptions (T&amp;D)'!U$24</f>
        <v>0.09940305717</v>
      </c>
      <c r="BM3017" s="372">
        <f>$AT2865*'Assumptions (T&amp;D)'!V$24</f>
        <v>0.09940305717</v>
      </c>
      <c r="BN3017" s="372">
        <f>$AT2865*'Assumptions (T&amp;D)'!W$24</f>
        <v>0.04970152859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0.08611245443</v>
      </c>
      <c r="AV3018" s="372">
        <f>$AU2865*'Assumptions (T&amp;D)'!D$24</f>
        <v>0.1657951789</v>
      </c>
      <c r="AW3018" s="372">
        <f>$AU2865*'Assumptions (T&amp;D)'!E$24</f>
        <v>0.1533949855</v>
      </c>
      <c r="AX3018" s="372">
        <f>$AU2865*'Assumptions (T&amp;D)'!F$24</f>
        <v>0.1419133249</v>
      </c>
      <c r="AY3018" s="372">
        <f>$AU2865*'Assumptions (T&amp;D)'!G$24</f>
        <v>0.1311205639</v>
      </c>
      <c r="AZ3018" s="372">
        <f>$AU2865*'Assumptions (T&amp;D)'!H$24</f>
        <v>0.121475969</v>
      </c>
      <c r="BA3018" s="372">
        <f>$AU2865*'Assumptions (T&amp;D)'!I$24</f>
        <v>0.1122906406</v>
      </c>
      <c r="BB3018" s="372">
        <f>$AU2865*'Assumptions (T&amp;D)'!J$24</f>
        <v>0.1037942117</v>
      </c>
      <c r="BC3018" s="372">
        <f>$AU2865*'Assumptions (T&amp;D)'!K$24</f>
        <v>0.1024164125</v>
      </c>
      <c r="BD3018" s="372">
        <f>$AU2865*'Assumptions (T&amp;D)'!L$24</f>
        <v>0.1024164125</v>
      </c>
      <c r="BE3018" s="372">
        <f>$AU2865*'Assumptions (T&amp;D)'!M$24</f>
        <v>0.1024164125</v>
      </c>
      <c r="BF3018" s="372">
        <f>$AU2865*'Assumptions (T&amp;D)'!N$24</f>
        <v>0.1024164125</v>
      </c>
      <c r="BG3018" s="372">
        <f>$AU2865*'Assumptions (T&amp;D)'!O$24</f>
        <v>0.1024164125</v>
      </c>
      <c r="BH3018" s="372">
        <f>$AU2865*'Assumptions (T&amp;D)'!P$24</f>
        <v>0.1024164125</v>
      </c>
      <c r="BI3018" s="372">
        <f>$AU2865*'Assumptions (T&amp;D)'!Q$24</f>
        <v>0.1024164125</v>
      </c>
      <c r="BJ3018" s="372">
        <f>$AU2865*'Assumptions (T&amp;D)'!R$24</f>
        <v>0.1024164125</v>
      </c>
      <c r="BK3018" s="372">
        <f>$AU2865*'Assumptions (T&amp;D)'!S$24</f>
        <v>0.1024164125</v>
      </c>
      <c r="BL3018" s="372">
        <f>$AU2865*'Assumptions (T&amp;D)'!T$24</f>
        <v>0.1024164125</v>
      </c>
      <c r="BM3018" s="372">
        <f>$AU2865*'Assumptions (T&amp;D)'!U$24</f>
        <v>0.1024164125</v>
      </c>
      <c r="BN3018" s="372">
        <f>$AU2865*'Assumptions (T&amp;D)'!V$24</f>
        <v>0.1024164125</v>
      </c>
      <c r="BO3018" s="372">
        <f>$AU2865*'Assumptions (T&amp;D)'!W$24</f>
        <v>0.05120820623</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0.08871357984</v>
      </c>
      <c r="AW3019" s="372">
        <f>$AV2865*'Assumptions (T&amp;D)'!D$24</f>
        <v>0.1708032124</v>
      </c>
      <c r="AX3019" s="372">
        <f>$AV2865*'Assumptions (T&amp;D)'!E$24</f>
        <v>0.1580284569</v>
      </c>
      <c r="AY3019" s="372">
        <f>$AV2865*'Assumptions (T&amp;D)'!F$24</f>
        <v>0.1461999796</v>
      </c>
      <c r="AZ3019" s="372">
        <f>$AV2865*'Assumptions (T&amp;D)'!G$24</f>
        <v>0.1350812109</v>
      </c>
      <c r="BA3019" s="372">
        <f>$AV2865*'Assumptions (T&amp;D)'!H$24</f>
        <v>0.12514529</v>
      </c>
      <c r="BB3019" s="372">
        <f>$AV2865*'Assumptions (T&amp;D)'!I$24</f>
        <v>0.1156825081</v>
      </c>
      <c r="BC3019" s="372">
        <f>$AV2865*'Assumptions (T&amp;D)'!J$24</f>
        <v>0.1069294349</v>
      </c>
      <c r="BD3019" s="372">
        <f>$AV2865*'Assumptions (T&amp;D)'!K$24</f>
        <v>0.1055100176</v>
      </c>
      <c r="BE3019" s="372">
        <f>$AV2865*'Assumptions (T&amp;D)'!L$24</f>
        <v>0.1055100176</v>
      </c>
      <c r="BF3019" s="372">
        <f>$AV2865*'Assumptions (T&amp;D)'!M$24</f>
        <v>0.1055100176</v>
      </c>
      <c r="BG3019" s="372">
        <f>$AV2865*'Assumptions (T&amp;D)'!N$24</f>
        <v>0.1055100176</v>
      </c>
      <c r="BH3019" s="372">
        <f>$AV2865*'Assumptions (T&amp;D)'!O$24</f>
        <v>0.1055100176</v>
      </c>
      <c r="BI3019" s="372">
        <f>$AV2865*'Assumptions (T&amp;D)'!P$24</f>
        <v>0.1055100176</v>
      </c>
      <c r="BJ3019" s="372">
        <f>$AV2865*'Assumptions (T&amp;D)'!Q$24</f>
        <v>0.1055100176</v>
      </c>
      <c r="BK3019" s="372">
        <f>$AV2865*'Assumptions (T&amp;D)'!R$24</f>
        <v>0.1055100176</v>
      </c>
      <c r="BL3019" s="372">
        <f>$AV2865*'Assumptions (T&amp;D)'!S$24</f>
        <v>0.1055100176</v>
      </c>
      <c r="BM3019" s="372">
        <f>$AV2865*'Assumptions (T&amp;D)'!T$24</f>
        <v>0.1055100176</v>
      </c>
      <c r="BN3019" s="372">
        <f>$AV2865*'Assumptions (T&amp;D)'!U$24</f>
        <v>0.1055100176</v>
      </c>
      <c r="BO3019" s="372">
        <f>$AV2865*'Assumptions (T&amp;D)'!V$24</f>
        <v>0.1055100176</v>
      </c>
      <c r="BP3019" s="372">
        <f>$AV2865*'Assumptions (T&amp;D)'!W$24</f>
        <v>0.05275500881</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0.09138385682</v>
      </c>
      <c r="AX3020" s="372">
        <f>$AW2865*'Assumptions (T&amp;D)'!D$24</f>
        <v>0.1759443857</v>
      </c>
      <c r="AY3020" s="372">
        <f>$AW2865*'Assumptions (T&amp;D)'!E$24</f>
        <v>0.1627851103</v>
      </c>
      <c r="AZ3020" s="372">
        <f>$AW2865*'Assumptions (T&amp;D)'!F$24</f>
        <v>0.150600596</v>
      </c>
      <c r="BA3020" s="372">
        <f>$AW2865*'Assumptions (T&amp;D)'!G$24</f>
        <v>0.1391471526</v>
      </c>
      <c r="BB3020" s="372">
        <f>$AW2865*'Assumptions (T&amp;D)'!H$24</f>
        <v>0.1289121607</v>
      </c>
      <c r="BC3020" s="372">
        <f>$AW2865*'Assumptions (T&amp;D)'!I$24</f>
        <v>0.1191645493</v>
      </c>
      <c r="BD3020" s="372">
        <f>$AW2865*'Assumptions (T&amp;D)'!J$24</f>
        <v>0.1101480088</v>
      </c>
      <c r="BE3020" s="372">
        <f>$AW2865*'Assumptions (T&amp;D)'!K$24</f>
        <v>0.108685867</v>
      </c>
      <c r="BF3020" s="372">
        <f>$AW2865*'Assumptions (T&amp;D)'!L$24</f>
        <v>0.108685867</v>
      </c>
      <c r="BG3020" s="372">
        <f>$AW2865*'Assumptions (T&amp;D)'!M$24</f>
        <v>0.108685867</v>
      </c>
      <c r="BH3020" s="372">
        <f>$AW2865*'Assumptions (T&amp;D)'!N$24</f>
        <v>0.108685867</v>
      </c>
      <c r="BI3020" s="372">
        <f>$AW2865*'Assumptions (T&amp;D)'!O$24</f>
        <v>0.108685867</v>
      </c>
      <c r="BJ3020" s="372">
        <f>$AW2865*'Assumptions (T&amp;D)'!P$24</f>
        <v>0.108685867</v>
      </c>
      <c r="BK3020" s="372">
        <f>$AW2865*'Assumptions (T&amp;D)'!Q$24</f>
        <v>0.108685867</v>
      </c>
      <c r="BL3020" s="372">
        <f>$AW2865*'Assumptions (T&amp;D)'!R$24</f>
        <v>0.108685867</v>
      </c>
      <c r="BM3020" s="372">
        <f>$AW2865*'Assumptions (T&amp;D)'!S$24</f>
        <v>0.108685867</v>
      </c>
      <c r="BN3020" s="372">
        <f>$AW2865*'Assumptions (T&amp;D)'!T$24</f>
        <v>0.108685867</v>
      </c>
      <c r="BO3020" s="372">
        <f>$AW2865*'Assumptions (T&amp;D)'!U$24</f>
        <v>0.108685867</v>
      </c>
      <c r="BP3020" s="372">
        <f>$AW2865*'Assumptions (T&amp;D)'!V$24</f>
        <v>0.108685867</v>
      </c>
      <c r="BQ3020" s="372">
        <f>$AW2865*'Assumptions (T&amp;D)'!W$24</f>
        <v>0.05434293352</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0.09412500216</v>
      </c>
      <c r="AY3021" s="372">
        <f>$AX2865*'Assumptions (T&amp;D)'!D$24</f>
        <v>0.1812220042</v>
      </c>
      <c r="AZ3021" s="372">
        <f>$AX2865*'Assumptions (T&amp;D)'!E$24</f>
        <v>0.1676680039</v>
      </c>
      <c r="BA3021" s="372">
        <f>$AX2865*'Assumptions (T&amp;D)'!F$24</f>
        <v>0.1551180036</v>
      </c>
      <c r="BB3021" s="372">
        <f>$AX2865*'Assumptions (T&amp;D)'!G$24</f>
        <v>0.1433210033</v>
      </c>
      <c r="BC3021" s="372">
        <f>$AX2865*'Assumptions (T&amp;D)'!H$24</f>
        <v>0.1327790031</v>
      </c>
      <c r="BD3021" s="372">
        <f>$AX2865*'Assumptions (T&amp;D)'!I$24</f>
        <v>0.1227390028</v>
      </c>
      <c r="BE3021" s="372">
        <f>$AX2865*'Assumptions (T&amp;D)'!J$24</f>
        <v>0.1134520026</v>
      </c>
      <c r="BF3021" s="372">
        <f>$AX2865*'Assumptions (T&amp;D)'!K$24</f>
        <v>0.1119460026</v>
      </c>
      <c r="BG3021" s="372">
        <f>$AX2865*'Assumptions (T&amp;D)'!L$24</f>
        <v>0.1119460026</v>
      </c>
      <c r="BH3021" s="372">
        <f>$AX2865*'Assumptions (T&amp;D)'!M$24</f>
        <v>0.1119460026</v>
      </c>
      <c r="BI3021" s="372">
        <f>$AX2865*'Assumptions (T&amp;D)'!N$24</f>
        <v>0.1119460026</v>
      </c>
      <c r="BJ3021" s="372">
        <f>$AX2865*'Assumptions (T&amp;D)'!O$24</f>
        <v>0.1119460026</v>
      </c>
      <c r="BK3021" s="372">
        <f>$AX2865*'Assumptions (T&amp;D)'!P$24</f>
        <v>0.1119460026</v>
      </c>
      <c r="BL3021" s="372">
        <f>$AX2865*'Assumptions (T&amp;D)'!Q$24</f>
        <v>0.1119460026</v>
      </c>
      <c r="BM3021" s="372">
        <f>$AX2865*'Assumptions (T&amp;D)'!R$24</f>
        <v>0.1119460026</v>
      </c>
      <c r="BN3021" s="372">
        <f>$AX2865*'Assumptions (T&amp;D)'!S$24</f>
        <v>0.1119460026</v>
      </c>
      <c r="BO3021" s="372">
        <f>$AX2865*'Assumptions (T&amp;D)'!T$24</f>
        <v>0.1119460026</v>
      </c>
      <c r="BP3021" s="372">
        <f>$AX2865*'Assumptions (T&amp;D)'!U$24</f>
        <v>0.1119460026</v>
      </c>
      <c r="BQ3021" s="372">
        <f>$AX2865*'Assumptions (T&amp;D)'!V$24</f>
        <v>0.1119460026</v>
      </c>
      <c r="BR3021" s="372">
        <f>$AX2865*'Assumptions (T&amp;D)'!W$24</f>
        <v>0.05597300129</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0.09693877354</v>
      </c>
      <c r="AZ3022" s="372">
        <f>$AY2865*'Assumptions (T&amp;D)'!D$24</f>
        <v>0.186639452</v>
      </c>
      <c r="BA3022" s="372">
        <f>$AY2865*'Assumptions (T&amp;D)'!E$24</f>
        <v>0.1726802686</v>
      </c>
      <c r="BB3022" s="372">
        <f>$AY2865*'Assumptions (T&amp;D)'!F$24</f>
        <v>0.1597550988</v>
      </c>
      <c r="BC3022" s="372">
        <f>$AY2865*'Assumptions (T&amp;D)'!G$24</f>
        <v>0.1476054392</v>
      </c>
      <c r="BD3022" s="372">
        <f>$AY2865*'Assumptions (T&amp;D)'!H$24</f>
        <v>0.1367482965</v>
      </c>
      <c r="BE3022" s="372">
        <f>$AY2865*'Assumptions (T&amp;D)'!I$24</f>
        <v>0.1264081607</v>
      </c>
      <c r="BF3022" s="372">
        <f>$AY2865*'Assumptions (T&amp;D)'!J$24</f>
        <v>0.116843535</v>
      </c>
      <c r="BG3022" s="372">
        <f>$AY2865*'Assumptions (T&amp;D)'!K$24</f>
        <v>0.1152925147</v>
      </c>
      <c r="BH3022" s="372">
        <f>$AY2865*'Assumptions (T&amp;D)'!L$24</f>
        <v>0.1152925147</v>
      </c>
      <c r="BI3022" s="372">
        <f>$AY2865*'Assumptions (T&amp;D)'!M$24</f>
        <v>0.1152925147</v>
      </c>
      <c r="BJ3022" s="372">
        <f>$AY2865*'Assumptions (T&amp;D)'!N$24</f>
        <v>0.1152925147</v>
      </c>
      <c r="BK3022" s="372">
        <f>$AY2865*'Assumptions (T&amp;D)'!O$24</f>
        <v>0.1152925147</v>
      </c>
      <c r="BL3022" s="372">
        <f>$AY2865*'Assumptions (T&amp;D)'!P$24</f>
        <v>0.1152925147</v>
      </c>
      <c r="BM3022" s="372">
        <f>$AY2865*'Assumptions (T&amp;D)'!Q$24</f>
        <v>0.1152925147</v>
      </c>
      <c r="BN3022" s="372">
        <f>$AY2865*'Assumptions (T&amp;D)'!R$24</f>
        <v>0.1152925147</v>
      </c>
      <c r="BO3022" s="372">
        <f>$AY2865*'Assumptions (T&amp;D)'!S$24</f>
        <v>0.1152925147</v>
      </c>
      <c r="BP3022" s="372">
        <f>$AY2865*'Assumptions (T&amp;D)'!T$24</f>
        <v>0.1152925147</v>
      </c>
      <c r="BQ3022" s="372">
        <f>$AY2865*'Assumptions (T&amp;D)'!U$24</f>
        <v>0.1152925147</v>
      </c>
      <c r="BR3022" s="372">
        <f>$AY2865*'Assumptions (T&amp;D)'!V$24</f>
        <v>0.1152925147</v>
      </c>
      <c r="BS3022" s="372">
        <f>$AY2865*'Assumptions (T&amp;D)'!W$24</f>
        <v>0.05764625733</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0.09982697037</v>
      </c>
      <c r="BA3023" s="372">
        <f>$AZ2865*'Assumptions (T&amp;D)'!D$24</f>
        <v>0.1922001936</v>
      </c>
      <c r="BB3023" s="372">
        <f>$AZ2865*'Assumptions (T&amp;D)'!E$24</f>
        <v>0.1778251099</v>
      </c>
      <c r="BC3023" s="372">
        <f>$AZ2865*'Assumptions (T&amp;D)'!F$24</f>
        <v>0.1645148472</v>
      </c>
      <c r="BD3023" s="372">
        <f>$AZ2865*'Assumptions (T&amp;D)'!G$24</f>
        <v>0.1520032002</v>
      </c>
      <c r="BE3023" s="372">
        <f>$AZ2865*'Assumptions (T&amp;D)'!H$24</f>
        <v>0.1408225795</v>
      </c>
      <c r="BF3023" s="372">
        <f>$AZ2865*'Assumptions (T&amp;D)'!I$24</f>
        <v>0.1301743694</v>
      </c>
      <c r="BG3023" s="372">
        <f>$AZ2865*'Assumptions (T&amp;D)'!J$24</f>
        <v>0.1203247749</v>
      </c>
      <c r="BH3023" s="372">
        <f>$AZ2865*'Assumptions (T&amp;D)'!K$24</f>
        <v>0.1187275434</v>
      </c>
      <c r="BI3023" s="372">
        <f>$AZ2865*'Assumptions (T&amp;D)'!L$24</f>
        <v>0.1187275434</v>
      </c>
      <c r="BJ3023" s="372">
        <f>$AZ2865*'Assumptions (T&amp;D)'!M$24</f>
        <v>0.1187275434</v>
      </c>
      <c r="BK3023" s="372">
        <f>$AZ2865*'Assumptions (T&amp;D)'!N$24</f>
        <v>0.1187275434</v>
      </c>
      <c r="BL3023" s="372">
        <f>$AZ2865*'Assumptions (T&amp;D)'!O$24</f>
        <v>0.1187275434</v>
      </c>
      <c r="BM3023" s="372">
        <f>$AZ2865*'Assumptions (T&amp;D)'!P$24</f>
        <v>0.1187275434</v>
      </c>
      <c r="BN3023" s="372">
        <f>$AZ2865*'Assumptions (T&amp;D)'!Q$24</f>
        <v>0.1187275434</v>
      </c>
      <c r="BO3023" s="372">
        <f>$AZ2865*'Assumptions (T&amp;D)'!R$24</f>
        <v>0.1187275434</v>
      </c>
      <c r="BP3023" s="372">
        <f>$AZ2865*'Assumptions (T&amp;D)'!S$24</f>
        <v>0.1187275434</v>
      </c>
      <c r="BQ3023" s="372">
        <f>$AZ2865*'Assumptions (T&amp;D)'!T$24</f>
        <v>0.1187275434</v>
      </c>
      <c r="BR3023" s="372">
        <f>$AZ2865*'Assumptions (T&amp;D)'!U$24</f>
        <v>0.1187275434</v>
      </c>
      <c r="BS3023" s="372">
        <f>$AZ2865*'Assumptions (T&amp;D)'!V$24</f>
        <v>0.1187275434</v>
      </c>
      <c r="BT3023" s="372">
        <f>$AZ2865*'Assumptions (T&amp;D)'!W$24</f>
        <v>0.05936377171</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0.1017983504</v>
      </c>
      <c r="BB3024" s="372">
        <f>$BA2865*'Assumptions (T&amp;D)'!D$24</f>
        <v>0.1959957573</v>
      </c>
      <c r="BC3024" s="372">
        <f>$BA2865*'Assumptions (T&amp;D)'!E$24</f>
        <v>0.1813367949</v>
      </c>
      <c r="BD3024" s="372">
        <f>$BA2865*'Assumptions (T&amp;D)'!F$24</f>
        <v>0.1677636815</v>
      </c>
      <c r="BE3024" s="372">
        <f>$BA2865*'Assumptions (T&amp;D)'!G$24</f>
        <v>0.1550049549</v>
      </c>
      <c r="BF3024" s="372">
        <f>$BA2865*'Assumptions (T&amp;D)'!H$24</f>
        <v>0.1436035397</v>
      </c>
      <c r="BG3024" s="372">
        <f>$BA2865*'Assumptions (T&amp;D)'!I$24</f>
        <v>0.1327450489</v>
      </c>
      <c r="BH3024" s="372">
        <f>$BA2865*'Assumptions (T&amp;D)'!J$24</f>
        <v>0.122700945</v>
      </c>
      <c r="BI3024" s="372">
        <f>$BA2865*'Assumptions (T&amp;D)'!K$24</f>
        <v>0.1210721714</v>
      </c>
      <c r="BJ3024" s="372">
        <f>$BA2865*'Assumptions (T&amp;D)'!L$24</f>
        <v>0.1210721714</v>
      </c>
      <c r="BK3024" s="372">
        <f>$BA2865*'Assumptions (T&amp;D)'!M$24</f>
        <v>0.1210721714</v>
      </c>
      <c r="BL3024" s="372">
        <f>$BA2865*'Assumptions (T&amp;D)'!N$24</f>
        <v>0.1210721714</v>
      </c>
      <c r="BM3024" s="372">
        <f>$BA2865*'Assumptions (T&amp;D)'!O$24</f>
        <v>0.1210721714</v>
      </c>
      <c r="BN3024" s="372">
        <f>$BA2865*'Assumptions (T&amp;D)'!P$24</f>
        <v>0.1210721714</v>
      </c>
      <c r="BO3024" s="372">
        <f>$BA2865*'Assumptions (T&amp;D)'!Q$24</f>
        <v>0.1210721714</v>
      </c>
      <c r="BP3024" s="372">
        <f>$BA2865*'Assumptions (T&amp;D)'!R$24</f>
        <v>0.1210721714</v>
      </c>
      <c r="BQ3024" s="372">
        <f>$BA2865*'Assumptions (T&amp;D)'!S$24</f>
        <v>0.1210721714</v>
      </c>
      <c r="BR3024" s="372">
        <f>$BA2865*'Assumptions (T&amp;D)'!T$24</f>
        <v>0.1210721714</v>
      </c>
      <c r="BS3024" s="372">
        <f>$BA2865*'Assumptions (T&amp;D)'!U$24</f>
        <v>0.1210721714</v>
      </c>
      <c r="BT3024" s="372">
        <f>$BA2865*'Assumptions (T&amp;D)'!V$24</f>
        <v>0.1210721714</v>
      </c>
      <c r="BU3024" s="372">
        <f>$BA2865*'Assumptions (T&amp;D)'!W$24</f>
        <v>0.06053608571</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52.21794708</v>
      </c>
      <c r="D3025" s="377">
        <f>(1/(1-'Assumptions (T&amp;D)'!D$26))*(D2862+D2972+(D2863-D2972-D2863*'Assumptions (T&amp;D)'!$C$25)*'Assumptions (T&amp;D)'!$C$22)</f>
        <v>54.76563173</v>
      </c>
      <c r="E3025" s="377">
        <f>(1/(1-'Assumptions (T&amp;D)'!E$26))*(E2862+E2972+(E2863-E2972-E2863*'Assumptions (T&amp;D)'!$C$25)*'Assumptions (T&amp;D)'!$C$22)</f>
        <v>56.88592664</v>
      </c>
      <c r="F3025" s="377">
        <f>(1/(1-'Assumptions (T&amp;D)'!F$26))*(F2862+F2972+(F2863-F2972-F2863*'Assumptions (T&amp;D)'!$C$25)*'Assumptions (T&amp;D)'!$C$22)</f>
        <v>59.45378933</v>
      </c>
      <c r="G3025" s="377">
        <f>(1/(1-'Assumptions (T&amp;D)'!G$26))*(G2862+G2972+(G2863-G2972-G2863*'Assumptions (T&amp;D)'!$C$25)*'Assumptions (T&amp;D)'!$C$22)</f>
        <v>62.20936059</v>
      </c>
      <c r="H3025" s="377">
        <f>(1/(1-'Assumptions (T&amp;D)'!H$26))*(H2862+H2972+(H2863-H2972-H2863*'Assumptions (T&amp;D)'!$C$25)*'Assumptions (T&amp;D)'!$C$22)</f>
        <v>65.22354282</v>
      </c>
      <c r="I3025" s="377">
        <f>(1/(1-'Assumptions (T&amp;D)'!I$26))*(I2862+I2972+(I2863-I2972-I2863*'Assumptions (T&amp;D)'!$C$25)*'Assumptions (T&amp;D)'!$C$22)</f>
        <v>68.92140447</v>
      </c>
      <c r="J3025" s="377">
        <f>(1/(1-'Assumptions (T&amp;D)'!J$26))*(J2862+J2972+(J2863-J2972-J2863*'Assumptions (T&amp;D)'!$C$25)*'Assumptions (T&amp;D)'!$C$22)</f>
        <v>72.32461767</v>
      </c>
      <c r="K3025" s="377">
        <f>(1/(1-'Assumptions (T&amp;D)'!K$26))*(K2862+K2972+(K2863-K2972-K2863*'Assumptions (T&amp;D)'!$C$25)*'Assumptions (T&amp;D)'!$C$22)</f>
        <v>73.04341759</v>
      </c>
      <c r="L3025" s="377">
        <f>(1/(1-'Assumptions (T&amp;D)'!L$26))*(L2862+L2972+(L2863-L2972-L2863*'Assumptions (T&amp;D)'!$C$25)*'Assumptions (T&amp;D)'!$C$22)</f>
        <v>76.7734426</v>
      </c>
      <c r="M3025" s="377">
        <f>(1/(1-'Assumptions (T&amp;D)'!M$26))*(M2862+M2972+(M2863-M2972-M2863*'Assumptions (T&amp;D)'!$C$25)*'Assumptions (T&amp;D)'!$C$22)</f>
        <v>81.47892832</v>
      </c>
      <c r="N3025" s="377">
        <f>(1/(1-'Assumptions (T&amp;D)'!N$26))*(N2862+N2972+(N2863-N2972-N2863*'Assumptions (T&amp;D)'!$C$25)*'Assumptions (T&amp;D)'!$C$22)</f>
        <v>84.20692614</v>
      </c>
      <c r="O3025" s="377">
        <f>(1/(1-'Assumptions (T&amp;D)'!O$26))*(O2862+O2972+(O2863-O2972-O2863*'Assumptions (T&amp;D)'!$C$25)*'Assumptions (T&amp;D)'!$C$22)</f>
        <v>87.99716138</v>
      </c>
      <c r="P3025" s="377">
        <f>(1/(1-'Assumptions (T&amp;D)'!P$26))*(P2862+P2972+(P2863-P2972-P2863*'Assumptions (T&amp;D)'!$C$25)*'Assumptions (T&amp;D)'!$C$22)</f>
        <v>92.06885887</v>
      </c>
      <c r="Q3025" s="377">
        <f>(1/(1-'Assumptions (T&amp;D)'!Q$26))*(Q2862+Q2972+(Q2863-Q2972-Q2863*'Assumptions (T&amp;D)'!$C$25)*'Assumptions (T&amp;D)'!$C$22)</f>
        <v>96.21497929</v>
      </c>
      <c r="R3025" s="377">
        <f>(1/(1-'Assumptions (T&amp;D)'!R$26))*(R2862+R2972+(R2863-R2972-R2863*'Assumptions (T&amp;D)'!$C$25)*'Assumptions (T&amp;D)'!$C$22)</f>
        <v>110.1168106</v>
      </c>
      <c r="S3025" s="377">
        <f>(1/(1-'Assumptions (T&amp;D)'!S$26))*(S2862+S2972+(S2863-S2972-S2863*'Assumptions (T&amp;D)'!$C$25)*'Assumptions (T&amp;D)'!$C$22)</f>
        <v>105.4875409</v>
      </c>
      <c r="T3025" s="377">
        <f>(1/(1-'Assumptions (T&amp;D)'!T$26))*(T2862+T2972+(T2863-T2972-T2863*'Assumptions (T&amp;D)'!$C$25)*'Assumptions (T&amp;D)'!$C$22)</f>
        <v>3.256330274</v>
      </c>
      <c r="U3025" s="377">
        <f>(1/(1-'Assumptions (T&amp;D)'!U$26))*(U2862+U2972+(U2863-U2972-U2863*'Assumptions (T&amp;D)'!$C$25)*'Assumptions (T&amp;D)'!$C$22)</f>
        <v>2.62793767</v>
      </c>
      <c r="V3025" s="377">
        <f>(1/(1-'Assumptions (T&amp;D)'!V$26))*(V2862+V2972+(V2863-V2972-V2863*'Assumptions (T&amp;D)'!$C$25)*'Assumptions (T&amp;D)'!$C$22)</f>
        <v>2.890991768</v>
      </c>
      <c r="W3025" s="377">
        <f>(1/(1-'Assumptions (T&amp;D)'!W$26))*(W2862+W2972+(W2863-W2972-W2863*'Assumptions (T&amp;D)'!$C$25)*'Assumptions (T&amp;D)'!$C$22)</f>
        <v>2.979050497</v>
      </c>
      <c r="X3025" s="377">
        <f>(1/(1-'Assumptions (T&amp;D)'!X$26))*(X2862+X2972+(X2863-X2972-X2863*'Assumptions (T&amp;D)'!$C$25)*'Assumptions (T&amp;D)'!$C$22)</f>
        <v>3.067800265</v>
      </c>
      <c r="Y3025" s="377">
        <f>(1/(1-'Assumptions (T&amp;D)'!Y$26))*(Y2862+Y2972+(Y2863-Y2972-Y2863*'Assumptions (T&amp;D)'!$C$25)*'Assumptions (T&amp;D)'!$C$22)</f>
        <v>3.187975958</v>
      </c>
      <c r="Z3025" s="377">
        <f>(1/(1-'Assumptions (T&amp;D)'!Z$26))*(Z2862+Z2972+(Z2863-Z2972-Z2863*'Assumptions (T&amp;D)'!$C$25)*'Assumptions (T&amp;D)'!$C$22)</f>
        <v>3.311713222</v>
      </c>
      <c r="AA3025" s="377">
        <f>(1/(1-'Assumptions (T&amp;D)'!AA$26))*(AA2862+AA2972+(AA2863-AA2972-AA2863*'Assumptions (T&amp;D)'!$C$25)*'Assumptions (T&amp;D)'!$C$22)</f>
        <v>3.439105858</v>
      </c>
      <c r="AB3025" s="377">
        <f>(1/(1-'Assumptions (T&amp;D)'!AB$26))*(AB2862+AB2972+(AB2863-AB2972-AB2863*'Assumptions (T&amp;D)'!$C$25)*'Assumptions (T&amp;D)'!$C$22)</f>
        <v>3.570249982</v>
      </c>
      <c r="AC3025" s="377">
        <f>(1/(1-'Assumptions (T&amp;D)'!AC$26))*(AC2862+AC2972+(AC2863-AC2972-AC2863*'Assumptions (T&amp;D)'!$C$25)*'Assumptions (T&amp;D)'!$C$22)</f>
        <v>3.705244082</v>
      </c>
      <c r="AD3025" s="377">
        <f>(1/(1-'Assumptions (T&amp;D)'!AD$26))*(AD2862+AD2972+(AD2863-AD2972-AD2863*'Assumptions (T&amp;D)'!$C$25)*'Assumptions (T&amp;D)'!$C$22)</f>
        <v>3.844189073</v>
      </c>
      <c r="AE3025" s="377">
        <f>(1/(1-'Assumptions (T&amp;D)'!AE$26))*(AE2862+AE2972+(AE2863-AE2972-AE2863*'Assumptions (T&amp;D)'!$C$25)*'Assumptions (T&amp;D)'!$C$22)</f>
        <v>3.987188354</v>
      </c>
      <c r="AF3025" s="377">
        <f>(1/(1-'Assumptions (T&amp;D)'!AF$26))*(AF2862+AF2972+(AF2863-AF2972-AF2863*'Assumptions (T&amp;D)'!$C$25)*'Assumptions (T&amp;D)'!$C$22)</f>
        <v>4.134347866</v>
      </c>
      <c r="AG3025" s="377">
        <f>(1/(1-'Assumptions (T&amp;D)'!AG$26))*(AG2862+AG2972+(AG2863-AG2972-AG2863*'Assumptions (T&amp;D)'!$C$25)*'Assumptions (T&amp;D)'!$C$22)</f>
        <v>4.285776154</v>
      </c>
      <c r="AH3025" s="377">
        <f>(1/(1-'Assumptions (T&amp;D)'!AH$26))*(AH2862+AH2972+(AH2863-AH2972-AH2863*'Assumptions (T&amp;D)'!$C$25)*'Assumptions (T&amp;D)'!$C$22)</f>
        <v>4.441584429</v>
      </c>
      <c r="AI3025" s="377">
        <f>(1/(1-'Assumptions (T&amp;D)'!AI$26))*(AI2862+AI2972+(AI2863-AI2972-AI2863*'Assumptions (T&amp;D)'!$C$25)*'Assumptions (T&amp;D)'!$C$22)</f>
        <v>4.601886628</v>
      </c>
      <c r="AJ3025" s="377">
        <f>(1/(1-'Assumptions (T&amp;D)'!AJ$26))*(AJ2862+AJ2972+(AJ2863-AJ2972-AJ2863*'Assumptions (T&amp;D)'!$C$25)*'Assumptions (T&amp;D)'!$C$22)</f>
        <v>4.766799479</v>
      </c>
      <c r="AK3025" s="377">
        <f>(1/(1-'Assumptions (T&amp;D)'!AK$26))*(AK2862+AK2972+(AK2863-AK2972-AK2863*'Assumptions (T&amp;D)'!$C$25)*'Assumptions (T&amp;D)'!$C$22)</f>
        <v>4.93644257</v>
      </c>
      <c r="AL3025" s="377">
        <f>(1/(1-'Assumptions (T&amp;D)'!AL$26))*(AL2862+AL2972+(AL2863-AL2972-AL2863*'Assumptions (T&amp;D)'!$C$25)*'Assumptions (T&amp;D)'!$C$22)</f>
        <v>5.110938414</v>
      </c>
      <c r="AM3025" s="377">
        <f>(1/(1-'Assumptions (T&amp;D)'!AM$26))*(AM2862+AM2972+(AM2863-AM2972-AM2863*'Assumptions (T&amp;D)'!$C$25)*'Assumptions (T&amp;D)'!$C$22)</f>
        <v>5.290412515</v>
      </c>
      <c r="AN3025" s="377">
        <f>(1/(1-'Assumptions (T&amp;D)'!AN$26))*(AN2862+AN2972+(AN2863-AN2972-AN2863*'Assumptions (T&amp;D)'!$C$25)*'Assumptions (T&amp;D)'!$C$22)</f>
        <v>5.474993446</v>
      </c>
      <c r="AO3025" s="377">
        <f>(1/(1-'Assumptions (T&amp;D)'!AO$26))*(AO2862+AO2972+(AO2863-AO2972-AO2863*'Assumptions (T&amp;D)'!$C$25)*'Assumptions (T&amp;D)'!$C$22)</f>
        <v>5.664812913</v>
      </c>
      <c r="AP3025" s="377">
        <f>(1/(1-'Assumptions (T&amp;D)'!AP$26))*(AP2862+AP2972+(AP2863-AP2972-AP2863*'Assumptions (T&amp;D)'!$C$25)*'Assumptions (T&amp;D)'!$C$22)</f>
        <v>5.860005834</v>
      </c>
      <c r="AQ3025" s="377">
        <f>(1/(1-'Assumptions (T&amp;D)'!AQ$26))*(AQ2862+AQ2972+(AQ2863-AQ2972-AQ2863*'Assumptions (T&amp;D)'!$C$25)*'Assumptions (T&amp;D)'!$C$22)</f>
        <v>6.060710412</v>
      </c>
      <c r="AR3025" s="377">
        <f>(1/(1-'Assumptions (T&amp;D)'!AR$26))*(AR2862+AR2972+(AR2863-AR2972-AR2863*'Assumptions (T&amp;D)'!$C$25)*'Assumptions (T&amp;D)'!$C$22)</f>
        <v>6.267068213</v>
      </c>
      <c r="AS3025" s="377">
        <f>(1/(1-'Assumptions (T&amp;D)'!AS$26))*(AS2862+AS2972+(AS2863-AS2972-AS2863*'Assumptions (T&amp;D)'!$C$25)*'Assumptions (T&amp;D)'!$C$22)</f>
        <v>6.479224246</v>
      </c>
      <c r="AT3025" s="377">
        <f>(1/(1-'Assumptions (T&amp;D)'!AT$26))*(AT2862+AT2972+(AT2863-AT2972-AT2863*'Assumptions (T&amp;D)'!$C$25)*'Assumptions (T&amp;D)'!$C$22)</f>
        <v>6.697327042</v>
      </c>
      <c r="AU3025" s="377">
        <f>(1/(1-'Assumptions (T&amp;D)'!AU$26))*(AU2862+AU2972+(AU2863-AU2972-AU2863*'Assumptions (T&amp;D)'!$C$25)*'Assumptions (T&amp;D)'!$C$22)</f>
        <v>6.921528736</v>
      </c>
      <c r="AV3025" s="377">
        <f>(1/(1-'Assumptions (T&amp;D)'!AV$26))*(AV2862+AV2972+(AV2863-AV2972-AV2863*'Assumptions (T&amp;D)'!$C$25)*'Assumptions (T&amp;D)'!$C$22)</f>
        <v>7.151985154</v>
      </c>
      <c r="AW3025" s="377">
        <f>(1/(1-'Assumptions (T&amp;D)'!AW$26))*(AW2862+AW2972+(AW2863-AW2972-AW2863*'Assumptions (T&amp;D)'!$C$25)*'Assumptions (T&amp;D)'!$C$22)</f>
        <v>7.388855897</v>
      </c>
      <c r="AX3025" s="377">
        <f>(1/(1-'Assumptions (T&amp;D)'!AX$26))*(AX2862+AX2972+(AX2863-AX2972-AX2863*'Assumptions (T&amp;D)'!$C$25)*'Assumptions (T&amp;D)'!$C$22)</f>
        <v>7.632304431</v>
      </c>
      <c r="AY3025" s="377">
        <f>(1/(1-'Assumptions (T&amp;D)'!AY$26))*(AY2862+AY2972+(AY2863-AY2972-AY2863*'Assumptions (T&amp;D)'!$C$25)*'Assumptions (T&amp;D)'!$C$22)</f>
        <v>7.882498177</v>
      </c>
      <c r="AZ3025" s="377">
        <f>(1/(1-'Assumptions (T&amp;D)'!AZ$26))*(AZ2862+AZ2972+(AZ2863-AZ2972-AZ2863*'Assumptions (T&amp;D)'!$C$25)*'Assumptions (T&amp;D)'!$C$22)</f>
        <v>8.139608602</v>
      </c>
      <c r="BA3025" s="377">
        <f>(1/(1-'Assumptions (T&amp;D)'!BA$26))*(BA2862+BA2972+(BA2863-BA2972-BA2863*'Assumptions (T&amp;D)'!$C$25)*'Assumptions (T&amp;D)'!$C$22)</f>
        <v>8.402769831</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32.68661158</v>
      </c>
      <c r="D3026" s="372">
        <f>IF(D3025-D2862-D2973-D2920&gt;0,(1-'Assumptions (T&amp;D)'!D$26)*(D3025-D2862-D2973+D2920)-D2867+D2868+Model!D2973,D3025-D2862-D2867+D2868+D2920)</f>
        <v>34.57668665</v>
      </c>
      <c r="E3026" s="372">
        <f>IF(E3025-E2862-E2973-E2920&gt;0,(1-'Assumptions (T&amp;D)'!E$26)*(E3025-E2862-E2973+E2920)-E2867+E2868+Model!E2973,E3025-E2862-E2867+E2868+E2920)</f>
        <v>35.67340106</v>
      </c>
      <c r="F3026" s="372">
        <f>IF(F3025-F2862-F2973-F2920&gt;0,(1-'Assumptions (T&amp;D)'!F$26)*(F3025-F2862-F2973+F2920)-F2867+F2868+Model!F2973,F3025-F2862-F2867+F2868+F2920)</f>
        <v>37.46331349</v>
      </c>
      <c r="G3026" s="372">
        <f>IF(G3025-G2862-G2973-G2920&gt;0,(1-'Assumptions (T&amp;D)'!G$26)*(G3025-G2862-G2973+G2920)-G2867+G2868+Model!G2973,G3025-G2862-G2867+G2868+G2920)</f>
        <v>39.25323303</v>
      </c>
      <c r="H3026" s="372">
        <f>IF(H3025-H2862-H2973-H2920&gt;0,(1-'Assumptions (T&amp;D)'!H$26)*(H3025-H2862-H2973+H2920)-H2867+H2868+Model!H2973,H3025-H2862-H2867+H2868+H2920)</f>
        <v>41.23344864</v>
      </c>
      <c r="I3026" s="372">
        <f>IF(I3025-I2862-I2973-I2920&gt;0,(1-'Assumptions (T&amp;D)'!I$26)*(I3025-I2862-I2973+I2920)-I2867+I2868+Model!I2973,I3025-I2862-I2867+I2868+I2920)</f>
        <v>43.22781355</v>
      </c>
      <c r="J3026" s="372">
        <f>IF(J3025-J2862-J2973-J2920&gt;0,(1-'Assumptions (T&amp;D)'!J$26)*(J3025-J2862-J2973+J2920)-J2867+J2868+Model!J2973,J3025-J2862-J2867+J2868+J2920)</f>
        <v>45.72872767</v>
      </c>
      <c r="K3026" s="372">
        <f>IF(K3025-K2862-K2973-K2920&gt;0,(1-'Assumptions (T&amp;D)'!K$26)*(K3025-K2862-K2973+K2920)-K2867+K2868+Model!K2973,K3025-K2862-K2867+K2868+K2920)</f>
        <v>45.99029585</v>
      </c>
      <c r="L3026" s="372">
        <f>IF(L3025-L2862-L2973-L2920&gt;0,(1-'Assumptions (T&amp;D)'!L$26)*(L3025-L2862-L2973+L2920)-L2867+L2868+Model!L2973,L3025-L2862-L2867+L2868+L2920)</f>
        <v>48.1299387</v>
      </c>
      <c r="M3026" s="372">
        <f>IF(M3025-M2862-M2973-M2920&gt;0,(1-'Assumptions (T&amp;D)'!M$26)*(M3025-M2862-M2973+M2920)-M2867+M2868+Model!M2973,M3025-M2862-M2867+M2868+M2920)</f>
        <v>51.64578456</v>
      </c>
      <c r="N3026" s="372">
        <f>IF(N3025-N2862-N2973-N2920&gt;0,(1-'Assumptions (T&amp;D)'!N$26)*(N3025-N2862-N2973+N2920)-N2867+N2868+Model!N2973,N3025-N2862-N2867+N2868+N2920)</f>
        <v>53.17288853</v>
      </c>
      <c r="O3026" s="372">
        <f>IF(O3025-O2862-O2973-O2920&gt;0,(1-'Assumptions (T&amp;D)'!O$26)*(O3025-O2862-O2973+O2920)-O2867+O2868+Model!O2973,O3025-O2862-O2867+O2868+O2920)</f>
        <v>55.41908724</v>
      </c>
      <c r="P3026" s="372">
        <f>IF(P3025-P2862-P2973-P2920&gt;0,(1-'Assumptions (T&amp;D)'!P$26)*(P3025-P2862-P2973+P2920)-P2867+P2868+Model!P2973,P3025-P2862-P2867+P2868+P2920)</f>
        <v>58.14619298</v>
      </c>
      <c r="Q3026" s="372">
        <f>IF(Q3025-Q2862-Q2973-Q2920&gt;0,(1-'Assumptions (T&amp;D)'!Q$26)*(Q3025-Q2862-Q2973+Q2920)-Q2867+Q2868+Model!Q2973,Q3025-Q2862-Q2867+Q2868+Q2920)</f>
        <v>60.7541299</v>
      </c>
      <c r="R3026" s="372">
        <f>IF(R3025-R2862-R2973-R2920&gt;0,(1-'Assumptions (T&amp;D)'!R$26)*(R3025-R2862-R2973+R2920)-R2867+R2868+Model!R2973,R3025-R2862-R2867+R2868+R2920)</f>
        <v>70.22903526</v>
      </c>
      <c r="S3026" s="372">
        <f>IF(S3025-S2862-S2973-S2920&gt;0,(1-'Assumptions (T&amp;D)'!S$26)*(S3025-S2862-S2973+S2920)-S2867+S2868+Model!S2973,S3025-S2862-S2867+S2868+S2920)</f>
        <v>66.53731248</v>
      </c>
      <c r="T3026" s="372">
        <f>IF(T3025-T2862-T2973-T2920&gt;0,(1-'Assumptions (T&amp;D)'!T$26)*(T3025-T2862-T2973+T2920)-T2867+T2868+Model!T2973,T3025-T2862-T2867+T2868+T2920)</f>
        <v>0.2746507448</v>
      </c>
      <c r="U3026" s="372">
        <f>IF(U3025-U2862-U2973-U2920&gt;0,(1-'Assumptions (T&amp;D)'!U$26)*(U3025-U2862-U2973+U2920)-U2867+U2868+Model!U2973,U3025-U2862-U2867+U2868+U2920)</f>
        <v>-0.07389892201</v>
      </c>
      <c r="V3026" s="372">
        <f>IF(V3025-V2862-V2973-V2920&gt;0,(1-'Assumptions (T&amp;D)'!V$26)*(V3025-V2862-V2973+V2920)-V2867+V2868+Model!V2973,V3025-V2862-V2867+V2868+V2920)</f>
        <v>-0.02712558571</v>
      </c>
      <c r="W3026" s="372">
        <f>IF(W3025-W2862-W2973-W2920&gt;0,(1-'Assumptions (T&amp;D)'!W$26)*(W3025-W2862-W2973+W2920)-W2867+W2868+Model!W2973,W3025-W2862-W2867+W2868+W2920)</f>
        <v>-0.006140224363</v>
      </c>
      <c r="X3026" s="372">
        <f>IF(X3025-X2862-X2973-X2920&gt;0,(1-'Assumptions (T&amp;D)'!X$26)*(X3025-X2862-X2973+X2920)-X2867+X2868+Model!X2973,X3025-X2862-X2867+X2868+X2920)</f>
        <v>0.009509031514</v>
      </c>
      <c r="Y3026" s="372">
        <f>IF(Y3025-Y2862-Y2973-Y2920&gt;0,(1-'Assumptions (T&amp;D)'!Y$26)*(Y3025-Y2862-Y2973+Y2920)-Y2867+Y2868+Model!Y2973,Y3025-Y2862-Y2867+Y2868+Y2920)</f>
        <v>0.01854576068</v>
      </c>
      <c r="Z3026" s="372">
        <f>IF(Z3025-Z2862-Z2973-Z2920&gt;0,(1-'Assumptions (T&amp;D)'!Z$26)*(Z3025-Z2862-Z2973+Z2920)-Z2867+Z2868+Model!Z2973,Z3025-Z2862-Z2867+Z2868+Z2920)</f>
        <v>0.03706678387</v>
      </c>
      <c r="AA3026" s="372">
        <f>IF(AA3025-AA2862-AA2973-AA2920&gt;0,(1-'Assumptions (T&amp;D)'!AA$26)*(AA3025-AA2862-AA2973+AA2920)-AA2867+AA2868+Model!AA2973,AA3025-AA2862-AA2867+AA2868+AA2920)</f>
        <v>0.07438445778</v>
      </c>
      <c r="AB3026" s="372">
        <f>IF(AB3025-AB2862-AB2973-AB2920&gt;0,(1-'Assumptions (T&amp;D)'!AB$26)*(AB3025-AB2862-AB2973+AB2920)-AB2867+AB2868+Model!AB2973,AB3025-AB2862-AB2867+AB2868+AB2920)</f>
        <v>0.08006643771</v>
      </c>
      <c r="AC3026" s="372">
        <f>IF(AC3025-AC2862-AC2973-AC2920&gt;0,(1-'Assumptions (T&amp;D)'!AC$26)*(AC3025-AC2862-AC2973+AC2920)-AC2867+AC2868+Model!AC2973,AC3025-AC2862-AC2867+AC2868+AC2920)</f>
        <v>0.0963892695</v>
      </c>
      <c r="AD3026" s="372">
        <f>IF(AD3025-AD2862-AD2973-AD2920&gt;0,(1-'Assumptions (T&amp;D)'!AD$26)*(AD3025-AD2862-AD2973+AD2920)-AD2867+AD2868+Model!AD2973,AD3025-AD2862-AD2867+AD2868+AD2920)</f>
        <v>0.1235349597</v>
      </c>
      <c r="AE3026" s="372">
        <f>IF(AE3025-AE2862-AE2973-AE2920&gt;0,(1-'Assumptions (T&amp;D)'!AE$26)*(AE3025-AE2862-AE2973+AE2920)-AE2867+AE2868+Model!AE2973,AE3025-AE2862-AE2867+AE2868+AE2920)</f>
        <v>0.1405849512</v>
      </c>
      <c r="AF3026" s="372">
        <f>IF(AF3025-AF2862-AF2973-AF2920&gt;0,(1-'Assumptions (T&amp;D)'!AF$26)*(AF3025-AF2862-AF2973+AF2920)-AF2867+AF2868+Model!AF2973,AF3025-AF2862-AF2867+AF2868+AF2920)</f>
        <v>0.1568566975</v>
      </c>
      <c r="AG3026" s="372">
        <f>IF(AG3025-AG2862-AG2973-AG2920&gt;0,(1-'Assumptions (T&amp;D)'!AG$26)*(AG3025-AG2862-AG2973+AG2920)-AG2867+AG2868+Model!AG2973,AG3025-AG2862-AG2867+AG2868+AG2920)</f>
        <v>0.1652347839</v>
      </c>
      <c r="AH3026" s="372">
        <f>IF(AH3025-AH2862-AH2973-AH2920&gt;0,(1-'Assumptions (T&amp;D)'!AH$26)*(AH3025-AH2862-AH2973+AH2920)-AH2867+AH2868+Model!AH2973,AH3025-AH2862-AH2867+AH2868+AH2920)</f>
        <v>0.1996284935</v>
      </c>
      <c r="AI3026" s="372">
        <f>IF(AI3025-AI2862-AI2973-AI2920&gt;0,(1-'Assumptions (T&amp;D)'!AI$26)*(AI3025-AI2862-AI2973+AI2920)-AI2867+AI2868+Model!AI2973,AI3025-AI2862-AI2867+AI2868+AI2920)</f>
        <v>0.2217252202</v>
      </c>
      <c r="AJ3026" s="372">
        <f>IF(AJ3025-AJ2862-AJ2973-AJ2920&gt;0,(1-'Assumptions (T&amp;D)'!AJ$26)*(AJ3025-AJ2862-AJ2973+AJ2920)-AJ2867+AJ2868+Model!AJ2973,AJ3025-AJ2862-AJ2867+AJ2868+AJ2920)</f>
        <v>0.244250664</v>
      </c>
      <c r="AK3026" s="372">
        <f>IF(AK3025-AK2862-AK2973-AK2920&gt;0,(1-'Assumptions (T&amp;D)'!AK$26)*(AK3025-AK2862-AK2973+AK2920)-AK2867+AK2868+Model!AK2973,AK3025-AK2862-AK2867+AK2868+AK2920)</f>
        <v>0.2690230937</v>
      </c>
      <c r="AL3026" s="372">
        <f>IF(AL3025-AL2862-AL2973-AL2920&gt;0,(1-'Assumptions (T&amp;D)'!AL$26)*(AL3025-AL2862-AL2973+AL2920)-AL2867+AL2868+Model!AL2973,AL3025-AL2862-AL2867+AL2868+AL2920)</f>
        <v>0.2951807449</v>
      </c>
      <c r="AM3026" s="372">
        <f>IF(AM3025-AM2862-AM2973-AM2920&gt;0,(1-'Assumptions (T&amp;D)'!AM$26)*(AM3025-AM2862-AM2973+AM2920)-AM2867+AM2868+Model!AM2973,AM3025-AM2862-AM2867+AM2868+AM2920)</f>
        <v>0.3212840111</v>
      </c>
      <c r="AN3026" s="372">
        <f>IF(AN3025-AN2862-AN2973-AN2920&gt;0,(1-'Assumptions (T&amp;D)'!AN$26)*(AN3025-AN2862-AN2973+AN2920)-AN2867+AN2868+Model!AN2973,AN3025-AN2862-AN2867+AN2868+AN2920)</f>
        <v>0.3468213001</v>
      </c>
      <c r="AO3026" s="372">
        <f>IF(AO3025-AO2862-AO2973-AO2920&gt;0,(1-'Assumptions (T&amp;D)'!AO$26)*(AO3025-AO2862-AO2973+AO2920)-AO2867+AO2868+Model!AO2973,AO3025-AO2862-AO2867+AO2868+AO2920)</f>
        <v>0.3747229748</v>
      </c>
      <c r="AP3026" s="372">
        <f>IF(AP3025-AP2862-AP2973-AP2920&gt;0,(1-'Assumptions (T&amp;D)'!AP$26)*(AP3025-AP2862-AP2973+AP2920)-AP2867+AP2868+Model!AP2973,AP3025-AP2862-AP2867+AP2868+AP2920)</f>
        <v>0.4036898663</v>
      </c>
      <c r="AQ3026" s="372">
        <f>IF(AQ3025-AQ2862-AQ2973-AQ2920&gt;0,(1-'Assumptions (T&amp;D)'!AQ$26)*(AQ3025-AQ2862-AQ2973+AQ2920)-AQ2867+AQ2868+Model!AQ2973,AQ3025-AQ2862-AQ2867+AQ2868+AQ2920)</f>
        <v>0.4337208214</v>
      </c>
      <c r="AR3026" s="372">
        <f>IF(AR3025-AR2862-AR2973-AR2920&gt;0,(1-'Assumptions (T&amp;D)'!AR$26)*(AR3025-AR2862-AR2973+AR2920)-AR2867+AR2868+Model!AR2973,AR3025-AR2862-AR2867+AR2868+AR2920)</f>
        <v>0.4647867573</v>
      </c>
      <c r="AS3026" s="372">
        <f>IF(AS3025-AS2862-AS2973-AS2920&gt;0,(1-'Assumptions (T&amp;D)'!AS$26)*(AS3025-AS2862-AS2973+AS2920)-AS2867+AS2868+Model!AS2973,AS3025-AS2862-AS2867+AS2868+AS2920)</f>
        <v>0.4968478915</v>
      </c>
      <c r="AT3026" s="372">
        <f>IF(AT3025-AT2862-AT2973-AT2920&gt;0,(1-'Assumptions (T&amp;D)'!AT$26)*(AT3025-AT2862-AT2973+AT2920)-AT2867+AT2868+Model!AT2973,AT3025-AT2862-AT2867+AT2868+AT2920)</f>
        <v>0.5300031416</v>
      </c>
      <c r="AU3026" s="372">
        <f>IF(AU3025-AU2862-AU2973-AU2920&gt;0,(1-'Assumptions (T&amp;D)'!AU$26)*(AU3025-AU2862-AU2973+AU2920)-AU2867+AU2868+Model!AU2973,AU3025-AU2862-AU2867+AU2868+AU2920)</f>
        <v>0.5642832175</v>
      </c>
      <c r="AV3026" s="372">
        <f>IF(AV3025-AV2862-AV2973-AV2920&gt;0,(1-'Assumptions (T&amp;D)'!AV$26)*(AV3025-AV2862-AV2973+AV2920)-AV2867+AV2868+Model!AV2973,AV3025-AV2862-AV2867+AV2868+AV2920)</f>
        <v>0.5997196153</v>
      </c>
      <c r="AW3026" s="372">
        <f>IF(AW3025-AW2862-AW2973-AW2920&gt;0,(1-'Assumptions (T&amp;D)'!AW$26)*(AW3025-AW2862-AW2973+AW2920)-AW2867+AW2868+Model!AW2973,AW3025-AW2862-AW2867+AW2868+AW2920)</f>
        <v>0.6363446364</v>
      </c>
      <c r="AX3026" s="372">
        <f>IF(AX3025-AX2862-AX2973-AX2920&gt;0,(1-'Assumptions (T&amp;D)'!AX$26)*(AX3025-AX2862-AX2973+AX2920)-AX2867+AX2868+Model!AX2973,AX3025-AX2862-AX2867+AX2868+AX2920)</f>
        <v>0.6741914069</v>
      </c>
      <c r="AY3026" s="372">
        <f>IF(AY3025-AY2862-AY2973-AY2920&gt;0,(1-'Assumptions (T&amp;D)'!AY$26)*(AY3025-AY2862-AY2973+AY2920)-AY2867+AY2868+Model!AY2973,AY3025-AY2862-AY2867+AY2868+AY2920)</f>
        <v>0.713293898</v>
      </c>
      <c r="AZ3026" s="372">
        <f>IF(AZ3025-AZ2862-AZ2973-AZ2920&gt;0,(1-'Assumptions (T&amp;D)'!AZ$26)*(AZ3025-AZ2862-AZ2973+AZ2920)-AZ2867+AZ2868+Model!AZ2973,AZ3025-AZ2862-AZ2867+AZ2868+AZ2920)</f>
        <v>0.7536869459</v>
      </c>
      <c r="BA3026" s="372">
        <f>IF(BA3025-BA2862-BA2973-BA2920&gt;0,(1-'Assumptions (T&amp;D)'!BA$26)*(BA3025-BA2862-BA2973+BA2920)-BA2867+BA2868+Model!BA2973,BA3025-BA2862-BA2867+BA2868+BA2920)</f>
        <v>0.8111620091</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17.87335115</v>
      </c>
      <c r="D3027" s="372">
        <f>IF(D3025-D2862-D2973-D2920&gt;0,'Assumptions (T&amp;D)'!D$26*(D3025-D2862-D2973+D2920),0)</f>
        <v>18.78486787</v>
      </c>
      <c r="E3027" s="372">
        <f>IF(E3025-E2862-E2973-E2920&gt;0,'Assumptions (T&amp;D)'!E$26*(E3025-E2862-E2973+E2920),0)</f>
        <v>19.40186128</v>
      </c>
      <c r="F3027" s="372">
        <f>IF(F3025-F2862-F2973-F2920&gt;0,'Assumptions (T&amp;D)'!F$26*(F3025-F2862-F2973+F2920),0)</f>
        <v>20.33984945</v>
      </c>
      <c r="G3027" s="372">
        <f>IF(G3025-G2862-G2973-G2920&gt;0,'Assumptions (T&amp;D)'!G$26*(G3025-G2862-G2973+G2920),0)</f>
        <v>21.30235083</v>
      </c>
      <c r="H3027" s="372">
        <f>IF(H3025-H2862-H2973-H2920&gt;0,'Assumptions (T&amp;D)'!H$26*(H3025-H2862-H2973+H2920),0)</f>
        <v>22.33582466</v>
      </c>
      <c r="I3027" s="372">
        <f>IF(I3025-I2862-I2973-I2920&gt;0,'Assumptions (T&amp;D)'!I$26*(I3025-I2862-I2973+I2920),0)</f>
        <v>23.53315354</v>
      </c>
      <c r="J3027" s="372">
        <f>IF(J3025-J2862-J2973-J2920&gt;0,'Assumptions (T&amp;D)'!J$26*(J3025-J2862-J2973+J2920),0)</f>
        <v>24.68981604</v>
      </c>
      <c r="K3027" s="372">
        <f>IF(K3025-K2862-K2973-K2920&gt;0,'Assumptions (T&amp;D)'!K$26*(K3025-K2862-K2973+K2920),0)</f>
        <v>24.91521599</v>
      </c>
      <c r="L3027" s="372">
        <f>IF(L3025-L2862-L2973-L2920&gt;0,'Assumptions (T&amp;D)'!L$26*(L3025-L2862-L2973+L2920),0)</f>
        <v>26.21401102</v>
      </c>
      <c r="M3027" s="372">
        <f>IF(M3025-M2862-M2973-M2920&gt;0,'Assumptions (T&amp;D)'!M$26*(M3025-M2862-M2973+M2920),0)</f>
        <v>27.8221022</v>
      </c>
      <c r="N3027" s="372">
        <f>IF(N3025-N2862-N2973-N2920&gt;0,'Assumptions (T&amp;D)'!N$26*(N3025-N2862-N2973+N2920),0)</f>
        <v>28.7527816</v>
      </c>
      <c r="O3027" s="372">
        <f>IF(O3025-O2862-O2973-O2920&gt;0,'Assumptions (T&amp;D)'!O$26*(O3025-O2862-O2973+O2920),0)</f>
        <v>30.0428841</v>
      </c>
      <c r="P3027" s="372">
        <f>IF(P3025-P2862-P2973-P2920&gt;0,'Assumptions (T&amp;D)'!P$26*(P3025-P2862-P2973+P2920),0)</f>
        <v>31.40588372</v>
      </c>
      <c r="Q3027" s="372">
        <f>IF(Q3025-Q2862-Q2973-Q2920&gt;0,'Assumptions (T&amp;D)'!Q$26*(Q3025-Q2862-Q2973+Q2920),0)</f>
        <v>32.83266504</v>
      </c>
      <c r="R3027" s="372">
        <f>IF(R3025-R2862-R2973-R2920&gt;0,'Assumptions (T&amp;D)'!R$26*(R3025-R2862-R2973+R2920),0)</f>
        <v>37.8359608</v>
      </c>
      <c r="S3027" s="372">
        <f>IF(S3025-S2862-S2973-S2920&gt;0,'Assumptions (T&amp;D)'!S$26*(S3025-S2862-S2973+S2920),0)</f>
        <v>36.03662444</v>
      </c>
      <c r="T3027" s="372">
        <f>IF(T3025-T2862-T2973-T2920&gt;0,'Assumptions (T&amp;D)'!T$26*(T3025-T2862-T2973+T2920),0)</f>
        <v>0.2482265688</v>
      </c>
      <c r="U3027" s="372">
        <f>IF(U3025-U2862-U2973-U2920&gt;0,'Assumptions (T&amp;D)'!U$26*(U3025-U2862-U2973+U2920),0)</f>
        <v>0.02136541823</v>
      </c>
      <c r="V3027" s="372">
        <f>IF(V3025-V2862-V2973-V2920&gt;0,'Assumptions (T&amp;D)'!V$26*(V3025-V2862-V2973+V2920),0)</f>
        <v>0.02884701347</v>
      </c>
      <c r="W3027" s="372">
        <f>IF(W3025-W2862-W2973-W2920&gt;0,'Assumptions (T&amp;D)'!W$26*(W3025-W2862-W2973+W2920),0)</f>
        <v>0.03241977205</v>
      </c>
      <c r="X3027" s="372">
        <f>IF(X3025-X2862-X2973-X2920&gt;0,'Assumptions (T&amp;D)'!X$26*(X3025-X2862-X2973+X2920),0)</f>
        <v>0.03875447221</v>
      </c>
      <c r="Y3027" s="372">
        <f>IF(Y3025-Y2862-Y2973-Y2920&gt;0,'Assumptions (T&amp;D)'!Y$26*(Y3025-Y2862-Y2973+Y2920),0)</f>
        <v>0.04546222506</v>
      </c>
      <c r="Z3027" s="372">
        <f>IF(Z3025-Z2862-Z2973-Z2920&gt;0,'Assumptions (T&amp;D)'!Z$26*(Z3025-Z2862-Z2973+Z2920),0)</f>
        <v>0.05286993913</v>
      </c>
      <c r="AA3027" s="372">
        <f>IF(AA3025-AA2862-AA2973-AA2920&gt;0,'Assumptions (T&amp;D)'!AA$26*(AA3025-AA2862-AA2973+AA2920),0)</f>
        <v>0.0601132073</v>
      </c>
      <c r="AB3027" s="372">
        <f>IF(AB3025-AB2862-AB2973-AB2920&gt;0,'Assumptions (T&amp;D)'!AB$26*(AB3025-AB2862-AB2973+AB2920),0)</f>
        <v>0.06695587395</v>
      </c>
      <c r="AC3027" s="372">
        <f>IF(AC3025-AC2862-AC2973-AC2920&gt;0,'Assumptions (T&amp;D)'!AC$26*(AC3025-AC2862-AC2973+AC2920),0)</f>
        <v>0.07555625708</v>
      </c>
      <c r="AD3027" s="372">
        <f>IF(AD3025-AD2862-AD2973-AD2920&gt;0,'Assumptions (T&amp;D)'!AD$26*(AD3025-AD2862-AD2973+AD2920),0)</f>
        <v>0.08354619223</v>
      </c>
      <c r="AE3027" s="372">
        <f>IF(AE3025-AE2862-AE2973-AE2920&gt;0,'Assumptions (T&amp;D)'!AE$26*(AE3025-AE2862-AE2973+AE2920),0)</f>
        <v>0.09015203359</v>
      </c>
      <c r="AF3027" s="372">
        <f>IF(AF3025-AF2862-AF2973-AF2920&gt;0,'Assumptions (T&amp;D)'!AF$26*(AF3025-AF2862-AF2973+AF2920),0)</f>
        <v>0.100378217</v>
      </c>
      <c r="AG3027" s="372">
        <f>IF(AG3025-AG2862-AG2973-AG2920&gt;0,'Assumptions (T&amp;D)'!AG$26*(AG3025-AG2862-AG2973+AG2920),0)</f>
        <v>0.1089876693</v>
      </c>
      <c r="AH3027" s="372">
        <f>IF(AH3025-AH2862-AH2973-AH2920&gt;0,'Assumptions (T&amp;D)'!AH$26*(AH3025-AH2862-AH2973+AH2920),0)</f>
        <v>0.1153158263</v>
      </c>
      <c r="AI3027" s="372">
        <f>IF(AI3025-AI2862-AI2973-AI2920&gt;0,'Assumptions (T&amp;D)'!AI$26*(AI3025-AI2862-AI2973+AI2920),0)</f>
        <v>0.1243642101</v>
      </c>
      <c r="AJ3027" s="372">
        <f>IF(AJ3025-AJ2862-AJ2973-AJ2920&gt;0,'Assumptions (T&amp;D)'!AJ$26*(AJ3025-AJ2862-AJ2973+AJ2920),0)</f>
        <v>0.1332831467</v>
      </c>
      <c r="AK3027" s="372">
        <f>IF(AK3025-AK2862-AK2973-AK2920&gt;0,'Assumptions (T&amp;D)'!AK$26*(AK3025-AK2862-AK2973+AK2920),0)</f>
        <v>0.1411699523</v>
      </c>
      <c r="AL3027" s="372">
        <f>IF(AL3025-AL2862-AL2973-AL2920&gt;0,'Assumptions (T&amp;D)'!AL$26*(AL3025-AL2862-AL2973+AL2920),0)</f>
        <v>0.1482678819</v>
      </c>
      <c r="AM3027" s="372">
        <f>IF(AM3025-AM2862-AM2973-AM2920&gt;0,'Assumptions (T&amp;D)'!AM$26*(AM3025-AM2862-AM2973+AM2920),0)</f>
        <v>0.1571655077</v>
      </c>
      <c r="AN3027" s="372">
        <f>IF(AN3025-AN2862-AN2973-AN2920&gt;0,'Assumptions (T&amp;D)'!AN$26*(AN3025-AN2862-AN2973+AN2920),0)</f>
        <v>0.1678500729</v>
      </c>
      <c r="AO3027" s="372">
        <f>IF(AO3025-AO2862-AO2973-AO2920&gt;0,'Assumptions (T&amp;D)'!AO$26*(AO3025-AO2862-AO2973+AO2920),0)</f>
        <v>0.1774257879</v>
      </c>
      <c r="AP3027" s="372">
        <f>IF(AP3025-AP2862-AP2973-AP2920&gt;0,'Assumptions (T&amp;D)'!AP$26*(AP3025-AP2862-AP2973+AP2920),0)</f>
        <v>0.1872272843</v>
      </c>
      <c r="AQ3027" s="372">
        <f>IF(AQ3025-AQ2862-AQ2973-AQ2920&gt;0,'Assumptions (T&amp;D)'!AQ$26*(AQ3025-AQ2862-AQ2973+AQ2920),0)</f>
        <v>0.197292089</v>
      </c>
      <c r="AR3027" s="372">
        <f>IF(AR3025-AR2862-AR2973-AR2920&gt;0,'Assumptions (T&amp;D)'!AR$26*(AR3025-AR2862-AR2973+AR2920),0)</f>
        <v>0.2076865917</v>
      </c>
      <c r="AS3027" s="372">
        <f>IF(AS3025-AS2862-AS2973-AS2920&gt;0,'Assumptions (T&amp;D)'!AS$26*(AS3025-AS2862-AS2973+AS2920),0)</f>
        <v>0.2184888373</v>
      </c>
      <c r="AT3027" s="372">
        <f>IF(AT3025-AT2862-AT2973-AT2920&gt;0,'Assumptions (T&amp;D)'!AT$26*(AT3025-AT2862-AT2973+AT2920),0)</f>
        <v>0.22963915</v>
      </c>
      <c r="AU3027" s="372">
        <f>IF(AU3025-AU2862-AU2973-AU2920&gt;0,'Assumptions (T&amp;D)'!AU$26*(AU3025-AU2862-AU2973+AU2920),0)</f>
        <v>0.2411470643</v>
      </c>
      <c r="AV3027" s="372">
        <f>IF(AV3025-AV2862-AV2973-AV2920&gt;0,'Assumptions (T&amp;D)'!AV$26*(AV3025-AV2862-AV2973+AV2920),0)</f>
        <v>0.2530223555</v>
      </c>
      <c r="AW3027" s="372">
        <f>IF(AW3025-AW2862-AW2973-AW2920&gt;0,'Assumptions (T&amp;D)'!AW$26*(AW3025-AW2862-AW2973+AW2920),0)</f>
        <v>0.2652750458</v>
      </c>
      <c r="AX3027" s="372">
        <f>IF(AX3025-AX2862-AX2973-AX2920&gt;0,'Assumptions (T&amp;D)'!AX$26*(AX3025-AX2862-AX2973+AX2920),0)</f>
        <v>0.2779154097</v>
      </c>
      <c r="AY3027" s="372">
        <f>IF(AY3025-AY2862-AY2973-AY2920&gt;0,'Assumptions (T&amp;D)'!AY$26*(AY3025-AY2862-AY2973+AY2920),0)</f>
        <v>0.2909539803</v>
      </c>
      <c r="AZ3027" s="372">
        <f>IF(AZ3025-AZ2862-AZ2973-AZ2920&gt;0,'Assumptions (T&amp;D)'!AZ$26*(AZ3025-AZ2862-AZ2973+AZ2920),0)</f>
        <v>0.3044015558</v>
      </c>
      <c r="BA3027" s="372">
        <f>IF(BA3025-BA2862-BA2973-BA2920&gt;0,'Assumptions (T&amp;D)'!BA$26*(BA3025-BA2862-BA2973+BA2920),0)</f>
        <v>0.318364705</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201579.9</v>
      </c>
      <c r="C22" s="428">
        <v>208446.5</v>
      </c>
      <c r="D22" s="428">
        <v>213488.3</v>
      </c>
      <c r="E22" s="428">
        <v>232580.4</v>
      </c>
      <c r="F22" s="428">
        <v>254497.7</v>
      </c>
      <c r="G22" s="428">
        <v>287176.5</v>
      </c>
      <c r="H22" s="428">
        <v>300184.0</v>
      </c>
      <c r="I22" s="428">
        <v>303589.3</v>
      </c>
      <c r="J22" s="428">
        <v>314024.2</v>
      </c>
      <c r="K22" s="428">
        <v>303943.8</v>
      </c>
      <c r="L22" s="428">
        <v>327367.0</v>
      </c>
      <c r="M22" s="428">
        <v>335072.9</v>
      </c>
      <c r="N22" s="428">
        <v>342368.3</v>
      </c>
      <c r="O22" s="428">
        <v>343218.9</v>
      </c>
      <c r="P22" s="428">
        <v>356016.2</v>
      </c>
      <c r="Q22" s="428">
        <v>353060.3</v>
      </c>
      <c r="R22" s="428">
        <v>347601.5</v>
      </c>
      <c r="S22" s="428">
        <v>362587.4</v>
      </c>
      <c r="T22" s="428">
        <v>385706.7</v>
      </c>
      <c r="U22" s="428">
        <v>397037.7</v>
      </c>
      <c r="V22" s="235">
        <f t="shared" ref="V22:AZ22" si="22">U22*(1+V14)</f>
        <v>412777.151</v>
      </c>
      <c r="W22" s="235">
        <f t="shared" si="22"/>
        <v>429140.5485</v>
      </c>
      <c r="X22" s="235">
        <f t="shared" si="22"/>
        <v>446152.6273</v>
      </c>
      <c r="Y22" s="235">
        <f t="shared" si="22"/>
        <v>463839.1024</v>
      </c>
      <c r="Z22" s="235">
        <f t="shared" si="22"/>
        <v>482226.7085</v>
      </c>
      <c r="AA22" s="235">
        <f t="shared" si="22"/>
        <v>501343.2398</v>
      </c>
      <c r="AB22" s="235">
        <f t="shared" si="22"/>
        <v>521217.5926</v>
      </c>
      <c r="AC22" s="235">
        <f t="shared" si="22"/>
        <v>541879.8087</v>
      </c>
      <c r="AD22" s="235">
        <f t="shared" si="22"/>
        <v>563361.1206</v>
      </c>
      <c r="AE22" s="235">
        <f t="shared" si="22"/>
        <v>585693.9992</v>
      </c>
      <c r="AF22" s="235">
        <f t="shared" si="22"/>
        <v>608912.2024</v>
      </c>
      <c r="AG22" s="235">
        <f t="shared" si="22"/>
        <v>633050.8264</v>
      </c>
      <c r="AH22" s="235">
        <f t="shared" si="22"/>
        <v>658146.3587</v>
      </c>
      <c r="AI22" s="235">
        <f t="shared" si="22"/>
        <v>684236.7334</v>
      </c>
      <c r="AJ22" s="235">
        <f t="shared" si="22"/>
        <v>711361.3881</v>
      </c>
      <c r="AK22" s="235">
        <f t="shared" si="22"/>
        <v>739561.324</v>
      </c>
      <c r="AL22" s="235">
        <f t="shared" si="22"/>
        <v>768879.1676</v>
      </c>
      <c r="AM22" s="235">
        <f t="shared" si="22"/>
        <v>799359.2353</v>
      </c>
      <c r="AN22" s="235">
        <f t="shared" si="22"/>
        <v>831047.6001</v>
      </c>
      <c r="AO22" s="235">
        <f t="shared" si="22"/>
        <v>863992.1617</v>
      </c>
      <c r="AP22" s="235">
        <f t="shared" si="22"/>
        <v>898242.7184</v>
      </c>
      <c r="AQ22" s="235">
        <f t="shared" si="22"/>
        <v>933851.0429</v>
      </c>
      <c r="AR22" s="235">
        <f t="shared" si="22"/>
        <v>970870.9599</v>
      </c>
      <c r="AS22" s="235">
        <f t="shared" si="22"/>
        <v>1009358.428</v>
      </c>
      <c r="AT22" s="235">
        <f t="shared" si="22"/>
        <v>1049371.625</v>
      </c>
      <c r="AU22" s="235">
        <f t="shared" si="22"/>
        <v>1090971.032</v>
      </c>
      <c r="AV22" s="235">
        <f t="shared" si="22"/>
        <v>1134219.533</v>
      </c>
      <c r="AW22" s="235">
        <f t="shared" si="22"/>
        <v>1179182.499</v>
      </c>
      <c r="AX22" s="235">
        <f t="shared" si="22"/>
        <v>1225927.897</v>
      </c>
      <c r="AY22" s="235">
        <f t="shared" si="22"/>
        <v>1274526.385</v>
      </c>
      <c r="AZ22" s="235">
        <f t="shared" si="22"/>
        <v>1325051.425</v>
      </c>
    </row>
    <row r="23" ht="15.75" customHeight="1">
      <c r="A23" s="61" t="s">
        <v>480</v>
      </c>
      <c r="B23" s="426">
        <f t="shared" ref="B23:AZ23" si="23">B$22*$S$18/B$18</f>
        <v>278301.6911</v>
      </c>
      <c r="C23" s="426">
        <f t="shared" si="23"/>
        <v>281604.9675</v>
      </c>
      <c r="D23" s="426">
        <f t="shared" si="23"/>
        <v>283925.3068</v>
      </c>
      <c r="E23" s="426">
        <f t="shared" si="23"/>
        <v>303676.8801</v>
      </c>
      <c r="F23" s="426">
        <f t="shared" si="23"/>
        <v>323582.4943</v>
      </c>
      <c r="G23" s="426">
        <f t="shared" si="23"/>
        <v>354102.171</v>
      </c>
      <c r="H23" s="426">
        <f t="shared" si="23"/>
        <v>359268.7961</v>
      </c>
      <c r="I23" s="426">
        <f t="shared" si="23"/>
        <v>353839.1527</v>
      </c>
      <c r="J23" s="426">
        <f t="shared" si="23"/>
        <v>359017.8697</v>
      </c>
      <c r="K23" s="426">
        <f t="shared" si="23"/>
        <v>344864.1156</v>
      </c>
      <c r="L23" s="426">
        <f t="shared" si="23"/>
        <v>367162.4383</v>
      </c>
      <c r="M23" s="426">
        <f t="shared" si="23"/>
        <v>368115.4663</v>
      </c>
      <c r="N23" s="426">
        <f t="shared" si="23"/>
        <v>369052.4492</v>
      </c>
      <c r="O23" s="426">
        <f t="shared" si="23"/>
        <v>363588.623</v>
      </c>
      <c r="P23" s="426">
        <f t="shared" si="23"/>
        <v>370293.6564</v>
      </c>
      <c r="Q23" s="426">
        <f t="shared" si="23"/>
        <v>363434.619</v>
      </c>
      <c r="R23" s="426">
        <f t="shared" si="23"/>
        <v>354148.9911</v>
      </c>
      <c r="S23" s="426">
        <f t="shared" si="23"/>
        <v>362587.4</v>
      </c>
      <c r="T23" s="426">
        <f t="shared" si="23"/>
        <v>376534.5054</v>
      </c>
      <c r="U23" s="422">
        <f t="shared" si="23"/>
        <v>380179.1463</v>
      </c>
      <c r="V23" s="429">
        <f t="shared" si="23"/>
        <v>387686.9128</v>
      </c>
      <c r="W23" s="429">
        <f t="shared" si="23"/>
        <v>395342.9424</v>
      </c>
      <c r="X23" s="429">
        <f t="shared" si="23"/>
        <v>403150.1631</v>
      </c>
      <c r="Y23" s="429">
        <f t="shared" si="23"/>
        <v>411111.5606</v>
      </c>
      <c r="Z23" s="429">
        <f t="shared" si="23"/>
        <v>419230.1795</v>
      </c>
      <c r="AA23" s="429">
        <f t="shared" si="23"/>
        <v>427509.1246</v>
      </c>
      <c r="AB23" s="429">
        <f t="shared" si="23"/>
        <v>435951.5621</v>
      </c>
      <c r="AC23" s="429">
        <f t="shared" si="23"/>
        <v>444560.7206</v>
      </c>
      <c r="AD23" s="429">
        <f t="shared" si="23"/>
        <v>453339.8926</v>
      </c>
      <c r="AE23" s="429">
        <f t="shared" si="23"/>
        <v>462292.4353</v>
      </c>
      <c r="AF23" s="429">
        <f t="shared" si="23"/>
        <v>471421.7726</v>
      </c>
      <c r="AG23" s="429">
        <f t="shared" si="23"/>
        <v>480731.3958</v>
      </c>
      <c r="AH23" s="429">
        <f t="shared" si="23"/>
        <v>490224.8651</v>
      </c>
      <c r="AI23" s="429">
        <f t="shared" si="23"/>
        <v>499905.8112</v>
      </c>
      <c r="AJ23" s="429">
        <f t="shared" si="23"/>
        <v>509777.9363</v>
      </c>
      <c r="AK23" s="429">
        <f t="shared" si="23"/>
        <v>519845.0159</v>
      </c>
      <c r="AL23" s="429">
        <f t="shared" si="23"/>
        <v>530110.8999</v>
      </c>
      <c r="AM23" s="429">
        <f t="shared" si="23"/>
        <v>540579.5142</v>
      </c>
      <c r="AN23" s="429">
        <f t="shared" si="23"/>
        <v>551254.8624</v>
      </c>
      <c r="AO23" s="429">
        <f t="shared" si="23"/>
        <v>562141.027</v>
      </c>
      <c r="AP23" s="429">
        <f t="shared" si="23"/>
        <v>573242.1714</v>
      </c>
      <c r="AQ23" s="429">
        <f t="shared" si="23"/>
        <v>584562.5408</v>
      </c>
      <c r="AR23" s="429">
        <f t="shared" si="23"/>
        <v>596106.4645</v>
      </c>
      <c r="AS23" s="429">
        <f t="shared" si="23"/>
        <v>607878.3572</v>
      </c>
      <c r="AT23" s="429">
        <f t="shared" si="23"/>
        <v>619882.721</v>
      </c>
      <c r="AU23" s="429">
        <f t="shared" si="23"/>
        <v>632124.1466</v>
      </c>
      <c r="AV23" s="429">
        <f t="shared" si="23"/>
        <v>644607.3155</v>
      </c>
      <c r="AW23" s="429">
        <f t="shared" si="23"/>
        <v>657337.0016</v>
      </c>
      <c r="AX23" s="429">
        <f t="shared" si="23"/>
        <v>670318.0732</v>
      </c>
      <c r="AY23" s="429">
        <f t="shared" si="23"/>
        <v>683555.4946</v>
      </c>
      <c r="AZ23" s="429">
        <f t="shared" si="23"/>
        <v>697054.3283</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7.150473</v>
      </c>
      <c r="C28" s="433">
        <v>7.169446</v>
      </c>
      <c r="D28" s="433">
        <v>7.203194</v>
      </c>
      <c r="E28" s="433">
        <v>7.245858</v>
      </c>
      <c r="F28" s="433">
        <v>7.301924</v>
      </c>
      <c r="G28" s="433">
        <v>7.357725</v>
      </c>
      <c r="H28" s="433">
        <v>7.124426</v>
      </c>
      <c r="I28" s="433">
        <v>7.224231</v>
      </c>
      <c r="J28" s="433">
        <v>7.31014</v>
      </c>
      <c r="K28" s="433">
        <v>7.388491</v>
      </c>
      <c r="L28" s="433">
        <v>7.465834</v>
      </c>
      <c r="M28" s="433">
        <v>7.515591</v>
      </c>
      <c r="N28" s="433">
        <v>7.552923</v>
      </c>
      <c r="O28" s="433">
        <v>7.584126</v>
      </c>
      <c r="P28" s="433">
        <v>7.61193</v>
      </c>
      <c r="Q28" s="433">
        <v>7.643258</v>
      </c>
      <c r="R28" s="433">
        <v>7.668625</v>
      </c>
      <c r="S28" s="433">
        <v>7.673815</v>
      </c>
      <c r="T28" s="433">
        <v>7.673803</v>
      </c>
      <c r="U28" s="253">
        <f>(V28+T28)/2</f>
        <v>7.727597252</v>
      </c>
      <c r="V28" s="433">
        <v>7.781391503</v>
      </c>
      <c r="W28" s="253">
        <f t="shared" ref="W28:AE28" si="35">($AF28-$V28)*0.1+V28</f>
        <v>7.813410425</v>
      </c>
      <c r="X28" s="253">
        <f t="shared" si="35"/>
        <v>7.845429346</v>
      </c>
      <c r="Y28" s="253">
        <f t="shared" si="35"/>
        <v>7.877448268</v>
      </c>
      <c r="Z28" s="253">
        <f t="shared" si="35"/>
        <v>7.90946719</v>
      </c>
      <c r="AA28" s="253">
        <f t="shared" si="35"/>
        <v>7.941486112</v>
      </c>
      <c r="AB28" s="253">
        <f t="shared" si="35"/>
        <v>7.973505033</v>
      </c>
      <c r="AC28" s="253">
        <f t="shared" si="35"/>
        <v>8.005523955</v>
      </c>
      <c r="AD28" s="253">
        <f t="shared" si="35"/>
        <v>8.037542877</v>
      </c>
      <c r="AE28" s="253">
        <f t="shared" si="35"/>
        <v>8.069561798</v>
      </c>
      <c r="AF28" s="433">
        <v>8.10158072</v>
      </c>
      <c r="AG28" s="253">
        <f t="shared" ref="AG28:AO28" si="36">($AP28-$AF28)*0.1+AF28</f>
        <v>8.1194541</v>
      </c>
      <c r="AH28" s="253">
        <f t="shared" si="36"/>
        <v>8.13732748</v>
      </c>
      <c r="AI28" s="253">
        <f t="shared" si="36"/>
        <v>8.155200859</v>
      </c>
      <c r="AJ28" s="253">
        <f t="shared" si="36"/>
        <v>8.173074239</v>
      </c>
      <c r="AK28" s="253">
        <f t="shared" si="36"/>
        <v>8.190947619</v>
      </c>
      <c r="AL28" s="253">
        <f t="shared" si="36"/>
        <v>8.208820999</v>
      </c>
      <c r="AM28" s="253">
        <f t="shared" si="36"/>
        <v>8.226694379</v>
      </c>
      <c r="AN28" s="253">
        <f t="shared" si="36"/>
        <v>8.244567758</v>
      </c>
      <c r="AO28" s="253">
        <f t="shared" si="36"/>
        <v>8.262441138</v>
      </c>
      <c r="AP28" s="433">
        <v>8.280314518</v>
      </c>
      <c r="AQ28" s="253">
        <f t="shared" ref="AQ28:AY28" si="37">($AZ28-$AP28)*0.1+AP28</f>
        <v>8.298585441</v>
      </c>
      <c r="AR28" s="253">
        <f t="shared" si="37"/>
        <v>8.316856363</v>
      </c>
      <c r="AS28" s="253">
        <f t="shared" si="37"/>
        <v>8.335127286</v>
      </c>
      <c r="AT28" s="253">
        <f t="shared" si="37"/>
        <v>8.353398208</v>
      </c>
      <c r="AU28" s="253">
        <f t="shared" si="37"/>
        <v>8.371669131</v>
      </c>
      <c r="AV28" s="253">
        <f t="shared" si="37"/>
        <v>8.389940053</v>
      </c>
      <c r="AW28" s="253">
        <f t="shared" si="37"/>
        <v>8.408210976</v>
      </c>
      <c r="AX28" s="253">
        <f t="shared" si="37"/>
        <v>8.426481898</v>
      </c>
      <c r="AY28" s="253">
        <f t="shared" si="37"/>
        <v>8.444752821</v>
      </c>
      <c r="AZ28" s="433">
        <v>8.463023743</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0.061133</v>
      </c>
      <c r="C3" s="440">
        <v>0.057647</v>
      </c>
      <c r="D3" s="440">
        <v>0.060092</v>
      </c>
      <c r="E3" s="440">
        <v>0.058685</v>
      </c>
      <c r="F3" s="440">
        <v>0.0556</v>
      </c>
      <c r="G3" s="440">
        <v>0.058015</v>
      </c>
      <c r="H3" s="440">
        <v>0.05534</v>
      </c>
      <c r="I3" s="440">
        <v>0.057174</v>
      </c>
      <c r="J3" s="440">
        <v>0.060931</v>
      </c>
      <c r="K3" s="440">
        <v>0.061145</v>
      </c>
      <c r="L3" s="440">
        <v>0.068194</v>
      </c>
      <c r="M3" s="440">
        <v>0.066985</v>
      </c>
      <c r="N3" s="440">
        <v>0.068518</v>
      </c>
      <c r="O3" s="440">
        <v>0.077927</v>
      </c>
      <c r="P3" s="440">
        <v>0.083338</v>
      </c>
      <c r="Q3" s="440">
        <v>0.079241</v>
      </c>
      <c r="R3" s="440">
        <v>0.075959</v>
      </c>
      <c r="S3" s="440">
        <v>0.077101</v>
      </c>
      <c r="T3" s="168">
        <f t="shared" ref="T3:AY3" si="1">$S$3+(T$1-$S$1)/($AZ$1-$S$1)*($AZ$3-$S$3)</f>
        <v>0.0777331187</v>
      </c>
      <c r="U3" s="168">
        <f t="shared" si="1"/>
        <v>0.07836523741</v>
      </c>
      <c r="V3" s="168">
        <f t="shared" si="1"/>
        <v>0.07899735611</v>
      </c>
      <c r="W3" s="168">
        <f t="shared" si="1"/>
        <v>0.07962947482</v>
      </c>
      <c r="X3" s="168">
        <f t="shared" si="1"/>
        <v>0.08026159352</v>
      </c>
      <c r="Y3" s="168">
        <f t="shared" si="1"/>
        <v>0.08089371223</v>
      </c>
      <c r="Z3" s="168">
        <f t="shared" si="1"/>
        <v>0.08152583093</v>
      </c>
      <c r="AA3" s="168">
        <f t="shared" si="1"/>
        <v>0.08215794963</v>
      </c>
      <c r="AB3" s="168">
        <f t="shared" si="1"/>
        <v>0.08279006834</v>
      </c>
      <c r="AC3" s="168">
        <f t="shared" si="1"/>
        <v>0.08342218704</v>
      </c>
      <c r="AD3" s="168">
        <f t="shared" si="1"/>
        <v>0.08405430575</v>
      </c>
      <c r="AE3" s="168">
        <f t="shared" si="1"/>
        <v>0.08468642445</v>
      </c>
      <c r="AF3" s="168">
        <f t="shared" si="1"/>
        <v>0.08531854316</v>
      </c>
      <c r="AG3" s="168">
        <f t="shared" si="1"/>
        <v>0.08595066186</v>
      </c>
      <c r="AH3" s="168">
        <f t="shared" si="1"/>
        <v>0.08658278056</v>
      </c>
      <c r="AI3" s="168">
        <f t="shared" si="1"/>
        <v>0.08721489927</v>
      </c>
      <c r="AJ3" s="168">
        <f t="shared" si="1"/>
        <v>0.08784701797</v>
      </c>
      <c r="AK3" s="168">
        <f t="shared" si="1"/>
        <v>0.08847913668</v>
      </c>
      <c r="AL3" s="168">
        <f t="shared" si="1"/>
        <v>0.08911125538</v>
      </c>
      <c r="AM3" s="168">
        <f t="shared" si="1"/>
        <v>0.08974337409</v>
      </c>
      <c r="AN3" s="168">
        <f t="shared" si="1"/>
        <v>0.09037549279</v>
      </c>
      <c r="AO3" s="168">
        <f t="shared" si="1"/>
        <v>0.09100761149</v>
      </c>
      <c r="AP3" s="168">
        <f t="shared" si="1"/>
        <v>0.0916397302</v>
      </c>
      <c r="AQ3" s="168">
        <f t="shared" si="1"/>
        <v>0.0922718489</v>
      </c>
      <c r="AR3" s="168">
        <f t="shared" si="1"/>
        <v>0.09290396761</v>
      </c>
      <c r="AS3" s="168">
        <f t="shared" si="1"/>
        <v>0.09353608631</v>
      </c>
      <c r="AT3" s="168">
        <f t="shared" si="1"/>
        <v>0.09416820502</v>
      </c>
      <c r="AU3" s="168">
        <f t="shared" si="1"/>
        <v>0.09480032372</v>
      </c>
      <c r="AV3" s="168">
        <f t="shared" si="1"/>
        <v>0.09543244242</v>
      </c>
      <c r="AW3" s="168">
        <f t="shared" si="1"/>
        <v>0.09606456113</v>
      </c>
      <c r="AX3" s="168">
        <f t="shared" si="1"/>
        <v>0.09669667983</v>
      </c>
      <c r="AY3" s="168">
        <f t="shared" si="1"/>
        <v>0.09732879854</v>
      </c>
      <c r="AZ3" s="205">
        <v>0.0979609172413792</v>
      </c>
    </row>
    <row r="4">
      <c r="A4" s="439" t="s">
        <v>487</v>
      </c>
      <c r="B4" s="441"/>
      <c r="C4" s="441"/>
      <c r="D4" s="441"/>
      <c r="E4" s="441"/>
      <c r="F4" s="441"/>
      <c r="G4" s="441"/>
      <c r="H4" s="441"/>
      <c r="I4" s="441"/>
      <c r="J4" s="441"/>
      <c r="K4" s="441"/>
      <c r="L4" s="441"/>
      <c r="M4" s="441"/>
      <c r="N4" s="441"/>
      <c r="O4" s="441"/>
      <c r="P4" s="441"/>
      <c r="Q4" s="441"/>
      <c r="R4" s="442">
        <v>0.0277392266110444</v>
      </c>
      <c r="S4" s="168">
        <f t="shared" ref="S4:AY4" si="2">$R$4+(S$1-$R$1)/($AZ$1-$R$1)*($AZ$4-$R$4)</f>
        <v>0.02792279502</v>
      </c>
      <c r="T4" s="168">
        <f t="shared" si="2"/>
        <v>0.02810636343</v>
      </c>
      <c r="U4" s="168">
        <f t="shared" si="2"/>
        <v>0.02828993185</v>
      </c>
      <c r="V4" s="168">
        <f t="shared" si="2"/>
        <v>0.02847350026</v>
      </c>
      <c r="W4" s="168">
        <f t="shared" si="2"/>
        <v>0.02865706867</v>
      </c>
      <c r="X4" s="168">
        <f t="shared" si="2"/>
        <v>0.02884063708</v>
      </c>
      <c r="Y4" s="168">
        <f t="shared" si="2"/>
        <v>0.02902420549</v>
      </c>
      <c r="Z4" s="168">
        <f t="shared" si="2"/>
        <v>0.0292077739</v>
      </c>
      <c r="AA4" s="168">
        <f t="shared" si="2"/>
        <v>0.02939134231</v>
      </c>
      <c r="AB4" s="168">
        <f t="shared" si="2"/>
        <v>0.02957491073</v>
      </c>
      <c r="AC4" s="168">
        <f t="shared" si="2"/>
        <v>0.02975847914</v>
      </c>
      <c r="AD4" s="168">
        <f t="shared" si="2"/>
        <v>0.02994204755</v>
      </c>
      <c r="AE4" s="168">
        <f t="shared" si="2"/>
        <v>0.03012561596</v>
      </c>
      <c r="AF4" s="168">
        <f t="shared" si="2"/>
        <v>0.03030918437</v>
      </c>
      <c r="AG4" s="168">
        <f t="shared" si="2"/>
        <v>0.03049275278</v>
      </c>
      <c r="AH4" s="168">
        <f t="shared" si="2"/>
        <v>0.03067632119</v>
      </c>
      <c r="AI4" s="168">
        <f t="shared" si="2"/>
        <v>0.0308598896</v>
      </c>
      <c r="AJ4" s="168">
        <f t="shared" si="2"/>
        <v>0.03104345802</v>
      </c>
      <c r="AK4" s="168">
        <f t="shared" si="2"/>
        <v>0.03122702643</v>
      </c>
      <c r="AL4" s="168">
        <f t="shared" si="2"/>
        <v>0.03141059484</v>
      </c>
      <c r="AM4" s="168">
        <f t="shared" si="2"/>
        <v>0.03159416325</v>
      </c>
      <c r="AN4" s="168">
        <f t="shared" si="2"/>
        <v>0.03177773166</v>
      </c>
      <c r="AO4" s="168">
        <f t="shared" si="2"/>
        <v>0.03196130007</v>
      </c>
      <c r="AP4" s="168">
        <f t="shared" si="2"/>
        <v>0.03214486848</v>
      </c>
      <c r="AQ4" s="168">
        <f t="shared" si="2"/>
        <v>0.0323284369</v>
      </c>
      <c r="AR4" s="168">
        <f t="shared" si="2"/>
        <v>0.03251200531</v>
      </c>
      <c r="AS4" s="168">
        <f t="shared" si="2"/>
        <v>0.03269557372</v>
      </c>
      <c r="AT4" s="168">
        <f t="shared" si="2"/>
        <v>0.03287914213</v>
      </c>
      <c r="AU4" s="168">
        <f t="shared" si="2"/>
        <v>0.03306271054</v>
      </c>
      <c r="AV4" s="168">
        <f t="shared" si="2"/>
        <v>0.03324627895</v>
      </c>
      <c r="AW4" s="168">
        <f t="shared" si="2"/>
        <v>0.03342984736</v>
      </c>
      <c r="AX4" s="168">
        <f t="shared" si="2"/>
        <v>0.03361341578</v>
      </c>
      <c r="AY4" s="168">
        <f t="shared" si="2"/>
        <v>0.03379698419</v>
      </c>
      <c r="AZ4" s="443">
        <f>Inputs!H18</f>
        <v>0.0339805526</v>
      </c>
    </row>
    <row r="5">
      <c r="A5" s="439" t="s">
        <v>488</v>
      </c>
      <c r="B5" s="441"/>
      <c r="C5" s="441"/>
      <c r="D5" s="441"/>
      <c r="E5" s="441"/>
      <c r="F5" s="441"/>
      <c r="G5" s="441"/>
      <c r="H5" s="441"/>
      <c r="I5" s="441"/>
      <c r="J5" s="441"/>
      <c r="K5" s="441"/>
      <c r="L5" s="441"/>
      <c r="M5" s="441"/>
      <c r="N5" s="441"/>
      <c r="O5" s="441"/>
      <c r="P5" s="441"/>
      <c r="Q5" s="441"/>
      <c r="R5" s="442">
        <v>0.0318137733889556</v>
      </c>
      <c r="S5" s="168">
        <f t="shared" ref="S5:AY5" si="3">$R$5+(S$1-$R$1)/($AZ$1-$R$1)*($AZ$5-$R$5)</f>
        <v>0.03189904918</v>
      </c>
      <c r="T5" s="168">
        <f t="shared" si="3"/>
        <v>0.03198432496</v>
      </c>
      <c r="U5" s="168">
        <f t="shared" si="3"/>
        <v>0.03206960075</v>
      </c>
      <c r="V5" s="168">
        <f t="shared" si="3"/>
        <v>0.03215487654</v>
      </c>
      <c r="W5" s="168">
        <f t="shared" si="3"/>
        <v>0.03224015233</v>
      </c>
      <c r="X5" s="168">
        <f t="shared" si="3"/>
        <v>0.03232542811</v>
      </c>
      <c r="Y5" s="168">
        <f t="shared" si="3"/>
        <v>0.0324107039</v>
      </c>
      <c r="Z5" s="168">
        <f t="shared" si="3"/>
        <v>0.03249597969</v>
      </c>
      <c r="AA5" s="168">
        <f t="shared" si="3"/>
        <v>0.03258125548</v>
      </c>
      <c r="AB5" s="168">
        <f t="shared" si="3"/>
        <v>0.03266653126</v>
      </c>
      <c r="AC5" s="168">
        <f t="shared" si="3"/>
        <v>0.03275180705</v>
      </c>
      <c r="AD5" s="168">
        <f t="shared" si="3"/>
        <v>0.03283708284</v>
      </c>
      <c r="AE5" s="168">
        <f t="shared" si="3"/>
        <v>0.03292235863</v>
      </c>
      <c r="AF5" s="168">
        <f t="shared" si="3"/>
        <v>0.03300763441</v>
      </c>
      <c r="AG5" s="168">
        <f t="shared" si="3"/>
        <v>0.0330929102</v>
      </c>
      <c r="AH5" s="168">
        <f t="shared" si="3"/>
        <v>0.03317818599</v>
      </c>
      <c r="AI5" s="168">
        <f t="shared" si="3"/>
        <v>0.03326346178</v>
      </c>
      <c r="AJ5" s="168">
        <f t="shared" si="3"/>
        <v>0.03334873756</v>
      </c>
      <c r="AK5" s="168">
        <f t="shared" si="3"/>
        <v>0.03343401335</v>
      </c>
      <c r="AL5" s="168">
        <f t="shared" si="3"/>
        <v>0.03351928914</v>
      </c>
      <c r="AM5" s="168">
        <f t="shared" si="3"/>
        <v>0.03360456492</v>
      </c>
      <c r="AN5" s="168">
        <f t="shared" si="3"/>
        <v>0.03368984071</v>
      </c>
      <c r="AO5" s="168">
        <f t="shared" si="3"/>
        <v>0.0337751165</v>
      </c>
      <c r="AP5" s="168">
        <f t="shared" si="3"/>
        <v>0.03386039229</v>
      </c>
      <c r="AQ5" s="168">
        <f t="shared" si="3"/>
        <v>0.03394566807</v>
      </c>
      <c r="AR5" s="168">
        <f t="shared" si="3"/>
        <v>0.03403094386</v>
      </c>
      <c r="AS5" s="168">
        <f t="shared" si="3"/>
        <v>0.03411621965</v>
      </c>
      <c r="AT5" s="168">
        <f t="shared" si="3"/>
        <v>0.03420149544</v>
      </c>
      <c r="AU5" s="168">
        <f t="shared" si="3"/>
        <v>0.03428677122</v>
      </c>
      <c r="AV5" s="168">
        <f t="shared" si="3"/>
        <v>0.03437204701</v>
      </c>
      <c r="AW5" s="168">
        <f t="shared" si="3"/>
        <v>0.0344573228</v>
      </c>
      <c r="AX5" s="168">
        <f t="shared" si="3"/>
        <v>0.03454259859</v>
      </c>
      <c r="AY5" s="168">
        <f t="shared" si="3"/>
        <v>0.03462787437</v>
      </c>
      <c r="AZ5" s="443">
        <f>Inputs!H19</f>
        <v>0.03471315016</v>
      </c>
    </row>
    <row r="6">
      <c r="A6" s="439" t="s">
        <v>489</v>
      </c>
      <c r="B6" s="444">
        <v>0.096078</v>
      </c>
      <c r="C6" s="444">
        <v>0.087869</v>
      </c>
      <c r="D6" s="444">
        <v>0.090813</v>
      </c>
      <c r="E6" s="444">
        <v>0.088001</v>
      </c>
      <c r="F6" s="444">
        <v>0.07921</v>
      </c>
      <c r="G6" s="444">
        <v>0.076899</v>
      </c>
      <c r="H6" s="444">
        <v>0.067176</v>
      </c>
      <c r="I6" s="444">
        <v>0.071464</v>
      </c>
      <c r="J6" s="444">
        <v>0.074582</v>
      </c>
      <c r="K6" s="444">
        <v>0.071197</v>
      </c>
      <c r="L6" s="444">
        <v>0.083126</v>
      </c>
      <c r="M6" s="444">
        <v>0.074377</v>
      </c>
      <c r="N6" s="444">
        <v>0.05874</v>
      </c>
      <c r="O6" s="444">
        <v>0.075154</v>
      </c>
      <c r="P6" s="444">
        <v>0.084237</v>
      </c>
      <c r="Q6" s="444">
        <v>0.071201</v>
      </c>
      <c r="R6" s="445">
        <f t="shared" ref="R6:AZ6" si="4">sum(R4:R5)</f>
        <v>0.059553</v>
      </c>
      <c r="S6" s="445">
        <f t="shared" si="4"/>
        <v>0.0598218442</v>
      </c>
      <c r="T6" s="445">
        <f t="shared" si="4"/>
        <v>0.0600906884</v>
      </c>
      <c r="U6" s="445">
        <f t="shared" si="4"/>
        <v>0.0603595326</v>
      </c>
      <c r="V6" s="445">
        <f t="shared" si="4"/>
        <v>0.0606283768</v>
      </c>
      <c r="W6" s="445">
        <f t="shared" si="4"/>
        <v>0.06089722099</v>
      </c>
      <c r="X6" s="445">
        <f t="shared" si="4"/>
        <v>0.06116606519</v>
      </c>
      <c r="Y6" s="445">
        <f t="shared" si="4"/>
        <v>0.06143490939</v>
      </c>
      <c r="Z6" s="445">
        <f t="shared" si="4"/>
        <v>0.06170375359</v>
      </c>
      <c r="AA6" s="445">
        <f t="shared" si="4"/>
        <v>0.06197259779</v>
      </c>
      <c r="AB6" s="445">
        <f t="shared" si="4"/>
        <v>0.06224144199</v>
      </c>
      <c r="AC6" s="445">
        <f t="shared" si="4"/>
        <v>0.06251028619</v>
      </c>
      <c r="AD6" s="445">
        <f t="shared" si="4"/>
        <v>0.06277913039</v>
      </c>
      <c r="AE6" s="445">
        <f t="shared" si="4"/>
        <v>0.06304797458</v>
      </c>
      <c r="AF6" s="445">
        <f t="shared" si="4"/>
        <v>0.06331681878</v>
      </c>
      <c r="AG6" s="445">
        <f t="shared" si="4"/>
        <v>0.06358566298</v>
      </c>
      <c r="AH6" s="445">
        <f t="shared" si="4"/>
        <v>0.06385450718</v>
      </c>
      <c r="AI6" s="445">
        <f t="shared" si="4"/>
        <v>0.06412335138</v>
      </c>
      <c r="AJ6" s="445">
        <f t="shared" si="4"/>
        <v>0.06439219558</v>
      </c>
      <c r="AK6" s="445">
        <f t="shared" si="4"/>
        <v>0.06466103978</v>
      </c>
      <c r="AL6" s="445">
        <f t="shared" si="4"/>
        <v>0.06492988398</v>
      </c>
      <c r="AM6" s="445">
        <f t="shared" si="4"/>
        <v>0.06519872818</v>
      </c>
      <c r="AN6" s="445">
        <f t="shared" si="4"/>
        <v>0.06546757237</v>
      </c>
      <c r="AO6" s="445">
        <f t="shared" si="4"/>
        <v>0.06573641657</v>
      </c>
      <c r="AP6" s="445">
        <f t="shared" si="4"/>
        <v>0.06600526077</v>
      </c>
      <c r="AQ6" s="445">
        <f t="shared" si="4"/>
        <v>0.06627410497</v>
      </c>
      <c r="AR6" s="445">
        <f t="shared" si="4"/>
        <v>0.06654294917</v>
      </c>
      <c r="AS6" s="445">
        <f t="shared" si="4"/>
        <v>0.06681179337</v>
      </c>
      <c r="AT6" s="445">
        <f t="shared" si="4"/>
        <v>0.06708063757</v>
      </c>
      <c r="AU6" s="445">
        <f t="shared" si="4"/>
        <v>0.06734948177</v>
      </c>
      <c r="AV6" s="445">
        <f t="shared" si="4"/>
        <v>0.06761832596</v>
      </c>
      <c r="AW6" s="445">
        <f t="shared" si="4"/>
        <v>0.06788717016</v>
      </c>
      <c r="AX6" s="445">
        <f t="shared" si="4"/>
        <v>0.06815601436</v>
      </c>
      <c r="AY6" s="445">
        <f t="shared" si="4"/>
        <v>0.06842485856</v>
      </c>
      <c r="AZ6" s="445">
        <f t="shared" si="4"/>
        <v>0.06869370276</v>
      </c>
    </row>
    <row r="7">
      <c r="A7" s="439" t="s">
        <v>490</v>
      </c>
      <c r="B7" s="444">
        <v>1.311192</v>
      </c>
      <c r="C7" s="444">
        <v>1.094903</v>
      </c>
      <c r="D7" s="444">
        <v>1.136169</v>
      </c>
      <c r="E7" s="444">
        <v>1.101404</v>
      </c>
      <c r="F7" s="444">
        <v>1.127837</v>
      </c>
      <c r="G7" s="444">
        <v>1.052581</v>
      </c>
      <c r="H7" s="444">
        <v>1.127947</v>
      </c>
      <c r="I7" s="444">
        <v>1.170233</v>
      </c>
      <c r="J7" s="444">
        <v>1.097092</v>
      </c>
      <c r="K7" s="444">
        <v>1.055895</v>
      </c>
      <c r="L7" s="444">
        <v>1.17369</v>
      </c>
      <c r="M7" s="444">
        <v>1.210565</v>
      </c>
      <c r="N7" s="444">
        <v>1.238773</v>
      </c>
      <c r="O7" s="444">
        <v>1.222247</v>
      </c>
      <c r="P7" s="444">
        <v>1.242291</v>
      </c>
      <c r="Q7" s="444">
        <v>1.229151</v>
      </c>
      <c r="R7" s="444">
        <v>1.324049</v>
      </c>
      <c r="S7" s="444">
        <v>1.374888</v>
      </c>
      <c r="T7" s="299">
        <f t="shared" ref="T7:AY7" si="5">$S$7+(T$1-$S$1)/($AZ$1-$S$1)*($AZ$7-$S$7)</f>
        <v>1.388890814</v>
      </c>
      <c r="U7" s="299">
        <f t="shared" si="5"/>
        <v>1.402893628</v>
      </c>
      <c r="V7" s="299">
        <f t="shared" si="5"/>
        <v>1.416896442</v>
      </c>
      <c r="W7" s="299">
        <f t="shared" si="5"/>
        <v>1.430899256</v>
      </c>
      <c r="X7" s="299">
        <f t="shared" si="5"/>
        <v>1.44490207</v>
      </c>
      <c r="Y7" s="299">
        <f t="shared" si="5"/>
        <v>1.458904884</v>
      </c>
      <c r="Z7" s="299">
        <f t="shared" si="5"/>
        <v>1.472907698</v>
      </c>
      <c r="AA7" s="299">
        <f t="shared" si="5"/>
        <v>1.486910512</v>
      </c>
      <c r="AB7" s="299">
        <f t="shared" si="5"/>
        <v>1.500913326</v>
      </c>
      <c r="AC7" s="299">
        <f t="shared" si="5"/>
        <v>1.51491614</v>
      </c>
      <c r="AD7" s="299">
        <f t="shared" si="5"/>
        <v>1.528918954</v>
      </c>
      <c r="AE7" s="299">
        <f t="shared" si="5"/>
        <v>1.542921768</v>
      </c>
      <c r="AF7" s="299">
        <f t="shared" si="5"/>
        <v>1.556924582</v>
      </c>
      <c r="AG7" s="299">
        <f t="shared" si="5"/>
        <v>1.570927396</v>
      </c>
      <c r="AH7" s="299">
        <f t="shared" si="5"/>
        <v>1.58493021</v>
      </c>
      <c r="AI7" s="299">
        <f t="shared" si="5"/>
        <v>1.598933024</v>
      </c>
      <c r="AJ7" s="299">
        <f t="shared" si="5"/>
        <v>1.612935838</v>
      </c>
      <c r="AK7" s="299">
        <f t="shared" si="5"/>
        <v>1.626938652</v>
      </c>
      <c r="AL7" s="299">
        <f t="shared" si="5"/>
        <v>1.640941466</v>
      </c>
      <c r="AM7" s="299">
        <f t="shared" si="5"/>
        <v>1.65494428</v>
      </c>
      <c r="AN7" s="299">
        <f t="shared" si="5"/>
        <v>1.668947094</v>
      </c>
      <c r="AO7" s="299">
        <f t="shared" si="5"/>
        <v>1.682949908</v>
      </c>
      <c r="AP7" s="299">
        <f t="shared" si="5"/>
        <v>1.696952722</v>
      </c>
      <c r="AQ7" s="299">
        <f t="shared" si="5"/>
        <v>1.710955536</v>
      </c>
      <c r="AR7" s="299">
        <f t="shared" si="5"/>
        <v>1.72495835</v>
      </c>
      <c r="AS7" s="299">
        <f t="shared" si="5"/>
        <v>1.738961164</v>
      </c>
      <c r="AT7" s="299">
        <f t="shared" si="5"/>
        <v>1.752963978</v>
      </c>
      <c r="AU7" s="299">
        <f t="shared" si="5"/>
        <v>1.766966792</v>
      </c>
      <c r="AV7" s="299">
        <f t="shared" si="5"/>
        <v>1.780969606</v>
      </c>
      <c r="AW7" s="299">
        <f t="shared" si="5"/>
        <v>1.79497242</v>
      </c>
      <c r="AX7" s="299">
        <f t="shared" si="5"/>
        <v>1.808975234</v>
      </c>
      <c r="AY7" s="299">
        <f t="shared" si="5"/>
        <v>1.822978048</v>
      </c>
      <c r="AZ7" s="446">
        <v>1.8369808621642</v>
      </c>
    </row>
    <row r="8">
      <c r="A8" s="439" t="s">
        <v>491</v>
      </c>
      <c r="B8" s="444">
        <v>0.062996</v>
      </c>
      <c r="C8" s="444">
        <v>0.058427</v>
      </c>
      <c r="D8" s="444">
        <v>0.060617</v>
      </c>
      <c r="E8" s="444">
        <v>0.057427</v>
      </c>
      <c r="F8" s="444">
        <v>0.054605</v>
      </c>
      <c r="G8" s="444">
        <v>0.052731</v>
      </c>
      <c r="H8" s="444">
        <v>0.060805</v>
      </c>
      <c r="I8" s="444">
        <v>0.064405</v>
      </c>
      <c r="J8" s="444">
        <v>0.065363</v>
      </c>
      <c r="K8" s="444">
        <v>0.060627</v>
      </c>
      <c r="L8" s="444">
        <v>0.057669</v>
      </c>
      <c r="M8" s="444">
        <v>0.064337</v>
      </c>
      <c r="N8" s="444">
        <v>0.060679</v>
      </c>
      <c r="O8" s="444">
        <v>0.049104</v>
      </c>
      <c r="P8" s="444">
        <v>0.063741</v>
      </c>
      <c r="Q8" s="444">
        <v>0.046389</v>
      </c>
      <c r="R8" s="444">
        <v>0.095062</v>
      </c>
      <c r="S8" s="444">
        <v>0.110066</v>
      </c>
      <c r="T8" s="168">
        <f t="shared" ref="T8:AY8" si="6">$S$8+(T$1-$S$1)/($AZ$1-$S$1)*($AZ$8-$S$8)</f>
        <v>0.1104873255</v>
      </c>
      <c r="U8" s="168">
        <f t="shared" si="6"/>
        <v>0.1109086511</v>
      </c>
      <c r="V8" s="168">
        <f t="shared" si="6"/>
        <v>0.1113299766</v>
      </c>
      <c r="W8" s="168">
        <f t="shared" si="6"/>
        <v>0.1117513021</v>
      </c>
      <c r="X8" s="168">
        <f t="shared" si="6"/>
        <v>0.1121726277</v>
      </c>
      <c r="Y8" s="168">
        <f t="shared" si="6"/>
        <v>0.1125939532</v>
      </c>
      <c r="Z8" s="168">
        <f t="shared" si="6"/>
        <v>0.1130152788</v>
      </c>
      <c r="AA8" s="168">
        <f t="shared" si="6"/>
        <v>0.1134366043</v>
      </c>
      <c r="AB8" s="168">
        <f t="shared" si="6"/>
        <v>0.1138579298</v>
      </c>
      <c r="AC8" s="168">
        <f t="shared" si="6"/>
        <v>0.1142792554</v>
      </c>
      <c r="AD8" s="168">
        <f t="shared" si="6"/>
        <v>0.1147005809</v>
      </c>
      <c r="AE8" s="168">
        <f t="shared" si="6"/>
        <v>0.1151219064</v>
      </c>
      <c r="AF8" s="168">
        <f t="shared" si="6"/>
        <v>0.115543232</v>
      </c>
      <c r="AG8" s="168">
        <f t="shared" si="6"/>
        <v>0.1159645575</v>
      </c>
      <c r="AH8" s="168">
        <f t="shared" si="6"/>
        <v>0.116385883</v>
      </c>
      <c r="AI8" s="168">
        <f t="shared" si="6"/>
        <v>0.1168072086</v>
      </c>
      <c r="AJ8" s="168">
        <f t="shared" si="6"/>
        <v>0.1172285341</v>
      </c>
      <c r="AK8" s="168">
        <f t="shared" si="6"/>
        <v>0.1176498596</v>
      </c>
      <c r="AL8" s="168">
        <f t="shared" si="6"/>
        <v>0.1180711852</v>
      </c>
      <c r="AM8" s="168">
        <f t="shared" si="6"/>
        <v>0.1184925107</v>
      </c>
      <c r="AN8" s="168">
        <f t="shared" si="6"/>
        <v>0.1189138363</v>
      </c>
      <c r="AO8" s="168">
        <f t="shared" si="6"/>
        <v>0.1193351618</v>
      </c>
      <c r="AP8" s="168">
        <f t="shared" si="6"/>
        <v>0.1197564873</v>
      </c>
      <c r="AQ8" s="168">
        <f t="shared" si="6"/>
        <v>0.1201778129</v>
      </c>
      <c r="AR8" s="168">
        <f t="shared" si="6"/>
        <v>0.1205991384</v>
      </c>
      <c r="AS8" s="168">
        <f t="shared" si="6"/>
        <v>0.1210204639</v>
      </c>
      <c r="AT8" s="168">
        <f t="shared" si="6"/>
        <v>0.1214417895</v>
      </c>
      <c r="AU8" s="168">
        <f t="shared" si="6"/>
        <v>0.121863115</v>
      </c>
      <c r="AV8" s="168">
        <f t="shared" si="6"/>
        <v>0.1222844405</v>
      </c>
      <c r="AW8" s="168">
        <f t="shared" si="6"/>
        <v>0.1227057661</v>
      </c>
      <c r="AX8" s="168">
        <f t="shared" si="6"/>
        <v>0.1231270916</v>
      </c>
      <c r="AY8" s="168">
        <f t="shared" si="6"/>
        <v>0.1235484172</v>
      </c>
      <c r="AZ8" s="446">
        <v>0.123969742690058</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46.62878078</v>
      </c>
      <c r="C13" s="450">
        <f t="shared" si="7"/>
        <v>44.72567117</v>
      </c>
      <c r="D13" s="450">
        <f t="shared" si="7"/>
        <v>52.52551947</v>
      </c>
      <c r="E13" s="450">
        <f t="shared" si="7"/>
        <v>53.97665936</v>
      </c>
      <c r="F13" s="450">
        <f t="shared" si="7"/>
        <v>59.08344906</v>
      </c>
      <c r="G13" s="450">
        <f t="shared" si="7"/>
        <v>56.17758358</v>
      </c>
      <c r="H13" s="450">
        <f t="shared" si="7"/>
        <v>58.35417411</v>
      </c>
      <c r="I13" s="450">
        <f t="shared" si="7"/>
        <v>58.63091906</v>
      </c>
      <c r="J13" s="450">
        <f t="shared" si="7"/>
        <v>60.06811295</v>
      </c>
      <c r="K13" s="450">
        <f t="shared" si="7"/>
        <v>58.99124963</v>
      </c>
      <c r="L13" s="450">
        <f t="shared" si="7"/>
        <v>52.81139475</v>
      </c>
      <c r="M13" s="450">
        <f t="shared" si="7"/>
        <v>55.25901824</v>
      </c>
      <c r="N13" s="450">
        <f t="shared" si="7"/>
        <v>58.73340143</v>
      </c>
      <c r="O13" s="450">
        <f t="shared" si="7"/>
        <v>51.22814488</v>
      </c>
      <c r="P13" s="450">
        <f t="shared" si="7"/>
        <v>55.43882142</v>
      </c>
      <c r="Q13" s="450">
        <f t="shared" si="7"/>
        <v>62.21822727</v>
      </c>
      <c r="R13" s="450">
        <f t="shared" si="7"/>
        <v>70.86124964</v>
      </c>
    </row>
    <row r="14">
      <c r="A14" s="449" t="s">
        <v>497</v>
      </c>
      <c r="B14" s="450">
        <f t="shared" ref="B14:R14" si="8">B11/B3</f>
        <v>45.47462091</v>
      </c>
      <c r="C14" s="450">
        <f t="shared" si="8"/>
        <v>43.54086076</v>
      </c>
      <c r="D14" s="450">
        <f t="shared" si="8"/>
        <v>50.75550822</v>
      </c>
      <c r="E14" s="450">
        <f t="shared" si="8"/>
        <v>49.75717815</v>
      </c>
      <c r="F14" s="450">
        <f t="shared" si="8"/>
        <v>53.95683453</v>
      </c>
      <c r="G14" s="450">
        <f t="shared" si="8"/>
        <v>46.19494958</v>
      </c>
      <c r="H14" s="450">
        <f t="shared" si="8"/>
        <v>44.99457897</v>
      </c>
      <c r="I14" s="450">
        <f t="shared" si="8"/>
        <v>46.34973939</v>
      </c>
      <c r="J14" s="450">
        <f t="shared" si="8"/>
        <v>46.44597988</v>
      </c>
      <c r="K14" s="450">
        <f t="shared" si="8"/>
        <v>43.66669392</v>
      </c>
      <c r="L14" s="450">
        <f t="shared" si="8"/>
        <v>40.3261284</v>
      </c>
      <c r="M14" s="450">
        <f t="shared" si="8"/>
        <v>40.45681869</v>
      </c>
      <c r="N14" s="450">
        <f t="shared" si="8"/>
        <v>33.56782159</v>
      </c>
      <c r="O14" s="450">
        <f t="shared" si="8"/>
        <v>34.26283573</v>
      </c>
      <c r="P14" s="450">
        <f t="shared" si="8"/>
        <v>37.9178766</v>
      </c>
      <c r="Q14" s="450">
        <f t="shared" si="8"/>
        <v>38.49017554</v>
      </c>
      <c r="R14" s="450">
        <f t="shared" si="8"/>
        <v>39.23169078</v>
      </c>
    </row>
    <row r="15">
      <c r="A15" s="449" t="s">
        <v>498</v>
      </c>
      <c r="B15" s="450">
        <f t="shared" ref="B15:R15" si="9">B12/B7</f>
        <v>3.126925729</v>
      </c>
      <c r="C15" s="450">
        <f t="shared" si="9"/>
        <v>3.077898225</v>
      </c>
      <c r="D15" s="450">
        <f t="shared" si="9"/>
        <v>6.521917074</v>
      </c>
      <c r="E15" s="450">
        <f t="shared" si="9"/>
        <v>3.413824537</v>
      </c>
      <c r="F15" s="450">
        <f t="shared" si="9"/>
        <v>6.144504924</v>
      </c>
      <c r="G15" s="450">
        <f t="shared" si="9"/>
        <v>3.420164339</v>
      </c>
      <c r="H15" s="450">
        <f t="shared" si="9"/>
        <v>3.067520016</v>
      </c>
      <c r="I15" s="450">
        <f t="shared" si="9"/>
        <v>3.059219831</v>
      </c>
      <c r="J15" s="450">
        <f t="shared" si="9"/>
        <v>3.199367054</v>
      </c>
      <c r="K15" s="450">
        <f t="shared" si="9"/>
        <v>2.822250318</v>
      </c>
      <c r="L15" s="450">
        <f t="shared" si="9"/>
        <v>2.913886972</v>
      </c>
      <c r="M15" s="450">
        <f t="shared" si="9"/>
        <v>2.783824082</v>
      </c>
      <c r="N15" s="450">
        <f t="shared" si="9"/>
        <v>2.591273785</v>
      </c>
      <c r="O15" s="450">
        <f t="shared" si="9"/>
        <v>2.732671874</v>
      </c>
      <c r="P15" s="450">
        <f t="shared" si="9"/>
        <v>2.986417836</v>
      </c>
      <c r="Q15" s="450">
        <f t="shared" si="9"/>
        <v>3.042750647</v>
      </c>
      <c r="R15" s="450">
        <f t="shared" si="9"/>
        <v>2.915299962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53.20260622</v>
      </c>
      <c r="C22" s="450">
        <f t="shared" si="13"/>
        <v>54.58694192</v>
      </c>
      <c r="D22" s="450">
        <f t="shared" si="13"/>
        <v>54.97671038</v>
      </c>
      <c r="E22" s="450">
        <f t="shared" si="13"/>
        <v>57.76070726</v>
      </c>
      <c r="F22" s="450">
        <f t="shared" si="13"/>
        <v>61.70054286</v>
      </c>
      <c r="G22" s="450">
        <f t="shared" si="13"/>
        <v>62.3987308</v>
      </c>
      <c r="H22" s="450">
        <f t="shared" si="13"/>
        <v>65.4951173</v>
      </c>
      <c r="I22" s="450">
        <f t="shared" si="13"/>
        <v>67.99647375</v>
      </c>
      <c r="J22" s="450">
        <f t="shared" si="13"/>
        <v>67.18243008</v>
      </c>
      <c r="K22" s="450">
        <f t="shared" si="13"/>
        <v>68.98605278</v>
      </c>
      <c r="L22" s="450">
        <f t="shared" si="13"/>
        <v>59.30515122</v>
      </c>
      <c r="M22" s="450">
        <f t="shared" si="13"/>
        <v>65.12631593</v>
      </c>
      <c r="N22" s="450">
        <f t="shared" si="13"/>
        <v>72.01566224</v>
      </c>
      <c r="O22" s="450">
        <f t="shared" si="13"/>
        <v>66.99842989</v>
      </c>
      <c r="P22" s="450">
        <f t="shared" si="13"/>
        <v>61.85642889</v>
      </c>
      <c r="Q22" s="450">
        <f t="shared" si="13"/>
        <v>66.69850143</v>
      </c>
      <c r="R22" s="450">
        <f t="shared" si="13"/>
        <v>75.46555169</v>
      </c>
      <c r="S22" s="450">
        <f t="shared" si="13"/>
        <v>76.24138074</v>
      </c>
    </row>
    <row r="23">
      <c r="A23" s="449" t="s">
        <v>506</v>
      </c>
      <c r="B23" s="450">
        <f t="shared" ref="B23:S23" si="14">B17/B3</f>
        <v>53.09734513</v>
      </c>
      <c r="C23" s="450">
        <f t="shared" si="14"/>
        <v>52.43638004</v>
      </c>
      <c r="D23" s="450">
        <f t="shared" si="14"/>
        <v>52.30646342</v>
      </c>
      <c r="E23" s="450">
        <f t="shared" si="14"/>
        <v>53.83317713</v>
      </c>
      <c r="F23" s="450">
        <f t="shared" si="14"/>
        <v>55.68884892</v>
      </c>
      <c r="G23" s="450">
        <f t="shared" si="14"/>
        <v>53.01215203</v>
      </c>
      <c r="H23" s="450">
        <f t="shared" si="14"/>
        <v>51.19082038</v>
      </c>
      <c r="I23" s="450">
        <f t="shared" si="14"/>
        <v>54.01756043</v>
      </c>
      <c r="J23" s="450">
        <f t="shared" si="14"/>
        <v>52.65300094</v>
      </c>
      <c r="K23" s="450">
        <f t="shared" si="14"/>
        <v>52.06149317</v>
      </c>
      <c r="L23" s="450">
        <f t="shared" si="14"/>
        <v>45.67557263</v>
      </c>
      <c r="M23" s="450">
        <f t="shared" si="14"/>
        <v>47.79577517</v>
      </c>
      <c r="N23" s="450">
        <f t="shared" si="14"/>
        <v>42.59610613</v>
      </c>
      <c r="O23" s="450">
        <f t="shared" si="14"/>
        <v>42.66557162</v>
      </c>
      <c r="P23" s="450">
        <f t="shared" si="14"/>
        <v>42.22083563</v>
      </c>
      <c r="Q23" s="450">
        <f t="shared" si="14"/>
        <v>41.16808218</v>
      </c>
      <c r="R23" s="450">
        <f t="shared" si="14"/>
        <v>41.67643071</v>
      </c>
      <c r="S23" s="450">
        <f t="shared" si="14"/>
        <v>41.86327026</v>
      </c>
    </row>
    <row r="24">
      <c r="A24" s="449" t="s">
        <v>507</v>
      </c>
      <c r="B24" s="450">
        <f t="shared" ref="B24:R24" si="15">B18/B7</f>
        <v>3.587727808</v>
      </c>
      <c r="C24" s="450">
        <f t="shared" si="15"/>
        <v>3.719964234</v>
      </c>
      <c r="D24" s="450">
        <f t="shared" si="15"/>
        <v>3.701385973</v>
      </c>
      <c r="E24" s="450">
        <f t="shared" si="15"/>
        <v>3.552011796</v>
      </c>
      <c r="F24" s="450">
        <f t="shared" si="15"/>
        <v>3.551399715</v>
      </c>
      <c r="G24" s="450">
        <f t="shared" si="15"/>
        <v>3.652355496</v>
      </c>
      <c r="H24" s="450">
        <f t="shared" si="15"/>
        <v>3.364342474</v>
      </c>
      <c r="I24" s="450">
        <f t="shared" si="15"/>
        <v>3.362321862</v>
      </c>
      <c r="J24" s="450">
        <f t="shared" si="15"/>
        <v>3.586207902</v>
      </c>
      <c r="K24" s="450">
        <f t="shared" si="15"/>
        <v>3.327319478</v>
      </c>
      <c r="L24" s="450">
        <f t="shared" si="15"/>
        <v>3.187298179</v>
      </c>
      <c r="M24" s="450">
        <f t="shared" si="15"/>
        <v>3.112513578</v>
      </c>
      <c r="N24" s="450">
        <f t="shared" si="15"/>
        <v>3.094432959</v>
      </c>
      <c r="O24" s="450">
        <f t="shared" si="15"/>
        <v>3.277488102</v>
      </c>
      <c r="P24" s="450">
        <f t="shared" si="15"/>
        <v>3.330137625</v>
      </c>
      <c r="Q24" s="450">
        <f t="shared" si="15"/>
        <v>3.300652239</v>
      </c>
      <c r="R24" s="450">
        <f t="shared" si="15"/>
        <v>3.140971369</v>
      </c>
      <c r="S24" s="450">
        <f>S18/S5</f>
        <v>128.8596402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69.384</v>
      </c>
      <c r="C14" s="566">
        <v>57.936</v>
      </c>
      <c r="D14" s="566">
        <v>60.124</v>
      </c>
      <c r="E14" s="566">
        <v>58.288</v>
      </c>
      <c r="F14" s="566">
        <v>59.684</v>
      </c>
      <c r="G14" s="566">
        <v>55.709</v>
      </c>
      <c r="H14" s="566">
        <v>59.733</v>
      </c>
      <c r="I14" s="566">
        <v>61.974</v>
      </c>
      <c r="J14" s="566">
        <v>58.086</v>
      </c>
      <c r="K14" s="566">
        <v>55.917</v>
      </c>
      <c r="L14" s="566">
        <v>62.138</v>
      </c>
      <c r="M14" s="566">
        <v>64.083</v>
      </c>
      <c r="N14" s="566">
        <v>65.575</v>
      </c>
      <c r="O14" s="566">
        <v>64.702</v>
      </c>
      <c r="P14" s="566">
        <v>65.765</v>
      </c>
      <c r="Q14" s="566">
        <v>65.072</v>
      </c>
      <c r="R14" s="566">
        <v>70.097</v>
      </c>
      <c r="S14" s="566">
        <v>72.79</v>
      </c>
      <c r="T14" s="567">
        <f>'Assumptions (NG non-electricity'!T7*$R$14/'Assumptions (NG non-electricity'!$R$7</f>
        <v>73.52981603</v>
      </c>
      <c r="U14" s="567">
        <f>'Assumptions (NG non-electricity'!U7*$R$14/'Assumptions (NG non-electricity'!$R$7</f>
        <v>74.27114453</v>
      </c>
      <c r="V14" s="567">
        <f>'Assumptions (NG non-electricity'!V7*$R$14/'Assumptions (NG non-electricity'!$R$7</f>
        <v>75.01247302</v>
      </c>
      <c r="W14" s="567">
        <f>'Assumptions (NG non-electricity'!W7*$R$14/'Assumptions (NG non-electricity'!$R$7</f>
        <v>75.75380152</v>
      </c>
      <c r="X14" s="567">
        <f>'Assumptions (NG non-electricity'!X7*$R$14/'Assumptions (NG non-electricity'!$R$7</f>
        <v>76.49513002</v>
      </c>
      <c r="Y14" s="567">
        <f>'Assumptions (NG non-electricity'!Y7*$R$14/'Assumptions (NG non-electricity'!$R$7</f>
        <v>77.23645851</v>
      </c>
      <c r="Z14" s="567">
        <f>'Assumptions (NG non-electricity'!Z7*$R$14/'Assumptions (NG non-electricity'!$R$7</f>
        <v>77.97778701</v>
      </c>
      <c r="AA14" s="567">
        <f>'Assumptions (NG non-electricity'!AA7*$R$14/'Assumptions (NG non-electricity'!$R$7</f>
        <v>78.7191155</v>
      </c>
      <c r="AB14" s="567">
        <f>'Assumptions (NG non-electricity'!AB7*$R$14/'Assumptions (NG non-electricity'!$R$7</f>
        <v>79.460444</v>
      </c>
      <c r="AC14" s="567">
        <f>'Assumptions (NG non-electricity'!AC7*$R$14/'Assumptions (NG non-electricity'!$R$7</f>
        <v>80.20177249</v>
      </c>
      <c r="AD14" s="567">
        <f>'Assumptions (NG non-electricity'!AD7*$R$14/'Assumptions (NG non-electricity'!$R$7</f>
        <v>80.94310099</v>
      </c>
      <c r="AE14" s="567">
        <f>'Assumptions (NG non-electricity'!AE7*$R$14/'Assumptions (NG non-electricity'!$R$7</f>
        <v>81.68442949</v>
      </c>
      <c r="AF14" s="567">
        <f>'Assumptions (NG non-electricity'!AF7*$R$14/'Assumptions (NG non-electricity'!$R$7</f>
        <v>82.42575798</v>
      </c>
      <c r="AG14" s="567">
        <f>'Assumptions (NG non-electricity'!AG7*$R$14/'Assumptions (NG non-electricity'!$R$7</f>
        <v>83.16708648</v>
      </c>
      <c r="AH14" s="567">
        <f>'Assumptions (NG non-electricity'!AH7*$R$14/'Assumptions (NG non-electricity'!$R$7</f>
        <v>83.90841497</v>
      </c>
      <c r="AI14" s="567">
        <f>'Assumptions (NG non-electricity'!AI7*$R$14/'Assumptions (NG non-electricity'!$R$7</f>
        <v>84.64974347</v>
      </c>
      <c r="AJ14" s="567">
        <f>'Assumptions (NG non-electricity'!AJ7*$R$14/'Assumptions (NG non-electricity'!$R$7</f>
        <v>85.39107196</v>
      </c>
      <c r="AK14" s="567">
        <f>'Assumptions (NG non-electricity'!AK7*$R$14/'Assumptions (NG non-electricity'!$R$7</f>
        <v>86.13240046</v>
      </c>
      <c r="AL14" s="567">
        <f>'Assumptions (NG non-electricity'!AL7*$R$14/'Assumptions (NG non-electricity'!$R$7</f>
        <v>86.87372895</v>
      </c>
      <c r="AM14" s="567">
        <f>'Assumptions (NG non-electricity'!AM7*$R$14/'Assumptions (NG non-electricity'!$R$7</f>
        <v>87.61505745</v>
      </c>
      <c r="AN14" s="567">
        <f>'Assumptions (NG non-electricity'!AN7*$R$14/'Assumptions (NG non-electricity'!$R$7</f>
        <v>88.35638595</v>
      </c>
      <c r="AO14" s="567">
        <f>'Assumptions (NG non-electricity'!AO7*$R$14/'Assumptions (NG non-electricity'!$R$7</f>
        <v>89.09771444</v>
      </c>
      <c r="AP14" s="567">
        <f>'Assumptions (NG non-electricity'!AP7*$R$14/'Assumptions (NG non-electricity'!$R$7</f>
        <v>89.83904294</v>
      </c>
      <c r="AQ14" s="567">
        <f>'Assumptions (NG non-electricity'!AQ7*$R$14/'Assumptions (NG non-electricity'!$R$7</f>
        <v>90.58037143</v>
      </c>
      <c r="AR14" s="567">
        <f>'Assumptions (NG non-electricity'!AR7*$R$14/'Assumptions (NG non-electricity'!$R$7</f>
        <v>91.32169993</v>
      </c>
      <c r="AS14" s="567">
        <f>'Assumptions (NG non-electricity'!AS7*$R$14/'Assumptions (NG non-electricity'!$R$7</f>
        <v>92.06302842</v>
      </c>
      <c r="AT14" s="567">
        <f>'Assumptions (NG non-electricity'!AT7*$R$14/'Assumptions (NG non-electricity'!$R$7</f>
        <v>92.80435692</v>
      </c>
      <c r="AU14" s="567">
        <f>'Assumptions (NG non-electricity'!AU7*$R$14/'Assumptions (NG non-electricity'!$R$7</f>
        <v>93.54568542</v>
      </c>
      <c r="AV14" s="567">
        <f>'Assumptions (NG non-electricity'!AV7*$R$14/'Assumptions (NG non-electricity'!$R$7</f>
        <v>94.28701391</v>
      </c>
      <c r="AW14" s="567">
        <f>'Assumptions (NG non-electricity'!AW7*$R$14/'Assumptions (NG non-electricity'!$R$7</f>
        <v>95.02834241</v>
      </c>
      <c r="AX14" s="567">
        <f>'Assumptions (NG non-electricity'!AX7*$R$14/'Assumptions (NG non-electricity'!$R$7</f>
        <v>95.7696709</v>
      </c>
      <c r="AY14" s="567">
        <f>'Assumptions (NG non-electricity'!AY7*$R$14/'Assumptions (NG non-electricity'!$R$7</f>
        <v>96.5109994</v>
      </c>
      <c r="AZ14" s="567">
        <f>'Assumptions (NG non-electricity'!AZ7*$R$14/'Assumptions (NG non-electricity'!$R$7</f>
        <v>97.25232789</v>
      </c>
    </row>
    <row r="15">
      <c r="A15" s="565" t="s">
        <v>731</v>
      </c>
      <c r="B15" s="566">
        <v>3.244</v>
      </c>
      <c r="C15" s="566">
        <v>3.059</v>
      </c>
      <c r="D15" s="566">
        <v>3.189</v>
      </c>
      <c r="E15" s="566">
        <v>3.114</v>
      </c>
      <c r="F15" s="566">
        <v>2.95</v>
      </c>
      <c r="G15" s="566">
        <v>3.078</v>
      </c>
      <c r="H15" s="566">
        <v>2.936</v>
      </c>
      <c r="I15" s="566">
        <v>3.033</v>
      </c>
      <c r="J15" s="566">
        <v>3.233</v>
      </c>
      <c r="K15" s="566">
        <v>3.244</v>
      </c>
      <c r="L15" s="566">
        <v>3.618</v>
      </c>
      <c r="M15" s="566">
        <v>3.554</v>
      </c>
      <c r="N15" s="566">
        <v>3.635</v>
      </c>
      <c r="O15" s="566">
        <v>4.134</v>
      </c>
      <c r="P15" s="566">
        <v>4.422</v>
      </c>
      <c r="Q15" s="566">
        <v>4.204</v>
      </c>
      <c r="R15" s="566">
        <v>4.03</v>
      </c>
      <c r="S15" s="566">
        <v>4.091</v>
      </c>
      <c r="T15" s="567">
        <f>'Assumptions (NG non-electricity'!T3*$R$15/'Assumptions (NG non-electricity'!$R$3</f>
        <v>4.124125757</v>
      </c>
      <c r="U15" s="567">
        <f>'Assumptions (NG non-electricity'!U3*$R$15/'Assumptions (NG non-electricity'!$R$3</f>
        <v>4.157662775</v>
      </c>
      <c r="V15" s="567">
        <f>'Assumptions (NG non-electricity'!V3*$R$15/'Assumptions (NG non-electricity'!$R$3</f>
        <v>4.191199794</v>
      </c>
      <c r="W15" s="567">
        <f>'Assumptions (NG non-electricity'!W3*$R$15/'Assumptions (NG non-electricity'!$R$3</f>
        <v>4.224736812</v>
      </c>
      <c r="X15" s="567">
        <f>'Assumptions (NG non-electricity'!X3*$R$15/'Assumptions (NG non-electricity'!$R$3</f>
        <v>4.258273831</v>
      </c>
      <c r="Y15" s="567">
        <f>'Assumptions (NG non-electricity'!Y3*$R$15/'Assumptions (NG non-electricity'!$R$3</f>
        <v>4.291810849</v>
      </c>
      <c r="Z15" s="567">
        <f>'Assumptions (NG non-electricity'!Z3*$R$15/'Assumptions (NG non-electricity'!$R$3</f>
        <v>4.325347867</v>
      </c>
      <c r="AA15" s="567">
        <f>'Assumptions (NG non-electricity'!AA3*$R$15/'Assumptions (NG non-electricity'!$R$3</f>
        <v>4.358884886</v>
      </c>
      <c r="AB15" s="567">
        <f>'Assumptions (NG non-electricity'!AB3*$R$15/'Assumptions (NG non-electricity'!$R$3</f>
        <v>4.392421904</v>
      </c>
      <c r="AC15" s="567">
        <f>'Assumptions (NG non-electricity'!AC3*$R$15/'Assumptions (NG non-electricity'!$R$3</f>
        <v>4.425958922</v>
      </c>
      <c r="AD15" s="567">
        <f>'Assumptions (NG non-electricity'!AD3*$R$15/'Assumptions (NG non-electricity'!$R$3</f>
        <v>4.459495941</v>
      </c>
      <c r="AE15" s="567">
        <f>'Assumptions (NG non-electricity'!AE3*$R$15/'Assumptions (NG non-electricity'!$R$3</f>
        <v>4.493032959</v>
      </c>
      <c r="AF15" s="567">
        <f>'Assumptions (NG non-electricity'!AF3*$R$15/'Assumptions (NG non-electricity'!$R$3</f>
        <v>4.526569977</v>
      </c>
      <c r="AG15" s="567">
        <f>'Assumptions (NG non-electricity'!AG3*$R$15/'Assumptions (NG non-electricity'!$R$3</f>
        <v>4.560106996</v>
      </c>
      <c r="AH15" s="567">
        <f>'Assumptions (NG non-electricity'!AH3*$R$15/'Assumptions (NG non-electricity'!$R$3</f>
        <v>4.593644014</v>
      </c>
      <c r="AI15" s="567">
        <f>'Assumptions (NG non-electricity'!AI3*$R$15/'Assumptions (NG non-electricity'!$R$3</f>
        <v>4.627181033</v>
      </c>
      <c r="AJ15" s="567">
        <f>'Assumptions (NG non-electricity'!AJ3*$R$15/'Assumptions (NG non-electricity'!$R$3</f>
        <v>4.660718051</v>
      </c>
      <c r="AK15" s="567">
        <f>'Assumptions (NG non-electricity'!AK3*$R$15/'Assumptions (NG non-electricity'!$R$3</f>
        <v>4.694255069</v>
      </c>
      <c r="AL15" s="567">
        <f>'Assumptions (NG non-electricity'!AL3*$R$15/'Assumptions (NG non-electricity'!$R$3</f>
        <v>4.727792088</v>
      </c>
      <c r="AM15" s="567">
        <f>'Assumptions (NG non-electricity'!AM3*$R$15/'Assumptions (NG non-electricity'!$R$3</f>
        <v>4.761329106</v>
      </c>
      <c r="AN15" s="567">
        <f>'Assumptions (NG non-electricity'!AN3*$R$15/'Assumptions (NG non-electricity'!$R$3</f>
        <v>4.794866124</v>
      </c>
      <c r="AO15" s="567">
        <f>'Assumptions (NG non-electricity'!AO3*$R$15/'Assumptions (NG non-electricity'!$R$3</f>
        <v>4.828403143</v>
      </c>
      <c r="AP15" s="567">
        <f>'Assumptions (NG non-electricity'!AP3*$R$15/'Assumptions (NG non-electricity'!$R$3</f>
        <v>4.861940161</v>
      </c>
      <c r="AQ15" s="567">
        <f>'Assumptions (NG non-electricity'!AQ3*$R$15/'Assumptions (NG non-electricity'!$R$3</f>
        <v>4.89547718</v>
      </c>
      <c r="AR15" s="567">
        <f>'Assumptions (NG non-electricity'!AR3*$R$15/'Assumptions (NG non-electricity'!$R$3</f>
        <v>4.929014198</v>
      </c>
      <c r="AS15" s="567">
        <f>'Assumptions (NG non-electricity'!AS3*$R$15/'Assumptions (NG non-electricity'!$R$3</f>
        <v>4.962551216</v>
      </c>
      <c r="AT15" s="567">
        <f>'Assumptions (NG non-electricity'!AT3*$R$15/'Assumptions (NG non-electricity'!$R$3</f>
        <v>4.996088235</v>
      </c>
      <c r="AU15" s="567">
        <f>'Assumptions (NG non-electricity'!AU3*$R$15/'Assumptions (NG non-electricity'!$R$3</f>
        <v>5.029625253</v>
      </c>
      <c r="AV15" s="567">
        <f>'Assumptions (NG non-electricity'!AV3*$R$15/'Assumptions (NG non-electricity'!$R$3</f>
        <v>5.063162271</v>
      </c>
      <c r="AW15" s="567">
        <f>'Assumptions (NG non-electricity'!AW3*$R$15/'Assumptions (NG non-electricity'!$R$3</f>
        <v>5.09669929</v>
      </c>
      <c r="AX15" s="567">
        <f>'Assumptions (NG non-electricity'!AX3*$R$15/'Assumptions (NG non-electricity'!$R$3</f>
        <v>5.130236308</v>
      </c>
      <c r="AY15" s="567">
        <f>'Assumptions (NG non-electricity'!AY3*$R$15/'Assumptions (NG non-electricity'!$R$3</f>
        <v>5.163773326</v>
      </c>
      <c r="AZ15" s="567">
        <f>'Assumptions (NG non-electricity'!AZ3*$R$15/'Assumptions (NG non-electricity'!$R$3</f>
        <v>5.197310345</v>
      </c>
    </row>
    <row r="16">
      <c r="A16" s="565" t="s">
        <v>732</v>
      </c>
      <c r="B16" s="566">
        <v>5.098</v>
      </c>
      <c r="C16" s="566">
        <v>4.662</v>
      </c>
      <c r="D16" s="566">
        <v>4.818</v>
      </c>
      <c r="E16" s="566">
        <v>4.669</v>
      </c>
      <c r="F16" s="566">
        <v>4.202</v>
      </c>
      <c r="G16" s="566">
        <v>4.08</v>
      </c>
      <c r="H16" s="566">
        <v>3.565</v>
      </c>
      <c r="I16" s="566">
        <v>3.792</v>
      </c>
      <c r="J16" s="566">
        <v>3.958</v>
      </c>
      <c r="K16" s="566">
        <v>3.778</v>
      </c>
      <c r="L16" s="566">
        <v>4.41</v>
      </c>
      <c r="M16" s="566">
        <v>3.946</v>
      </c>
      <c r="N16" s="566">
        <v>3.117</v>
      </c>
      <c r="O16" s="566">
        <v>3.987</v>
      </c>
      <c r="P16" s="566">
        <v>4.47</v>
      </c>
      <c r="Q16" s="566">
        <v>3.777</v>
      </c>
      <c r="R16" s="566">
        <v>3.159</v>
      </c>
      <c r="S16" s="566">
        <v>2.958</v>
      </c>
      <c r="T16" s="567">
        <f>'Assumptions (NG non-electricity'!T6*$R$16/'Assumptions (NG non-electricity'!$R$6</f>
        <v>3.187521781</v>
      </c>
      <c r="U16" s="567">
        <f>'Assumptions (NG non-electricity'!U6*$R$16/'Assumptions (NG non-electricity'!$R$6</f>
        <v>3.201782672</v>
      </c>
      <c r="V16" s="567">
        <f>'Assumptions (NG non-electricity'!V6*$R$16/'Assumptions (NG non-electricity'!$R$6</f>
        <v>3.216043563</v>
      </c>
      <c r="W16" s="567">
        <f>'Assumptions (NG non-electricity'!W6*$R$16/'Assumptions (NG non-electricity'!$R$6</f>
        <v>3.230304454</v>
      </c>
      <c r="X16" s="567">
        <f>'Assumptions (NG non-electricity'!X6*$R$16/'Assumptions (NG non-electricity'!$R$6</f>
        <v>3.244565344</v>
      </c>
      <c r="Y16" s="567">
        <f>'Assumptions (NG non-electricity'!Y6*$R$16/'Assumptions (NG non-electricity'!$R$6</f>
        <v>3.258826235</v>
      </c>
      <c r="Z16" s="567">
        <f>'Assumptions (NG non-electricity'!Z6*$R$16/'Assumptions (NG non-electricity'!$R$6</f>
        <v>3.273087126</v>
      </c>
      <c r="AA16" s="567">
        <f>'Assumptions (NG non-electricity'!AA6*$R$16/'Assumptions (NG non-electricity'!$R$6</f>
        <v>3.287348016</v>
      </c>
      <c r="AB16" s="567">
        <f>'Assumptions (NG non-electricity'!AB6*$R$16/'Assumptions (NG non-electricity'!$R$6</f>
        <v>3.301608907</v>
      </c>
      <c r="AC16" s="567">
        <f>'Assumptions (NG non-electricity'!AC6*$R$16/'Assumptions (NG non-electricity'!$R$6</f>
        <v>3.315869798</v>
      </c>
      <c r="AD16" s="567">
        <f>'Assumptions (NG non-electricity'!AD6*$R$16/'Assumptions (NG non-electricity'!$R$6</f>
        <v>3.330130688</v>
      </c>
      <c r="AE16" s="567">
        <f>'Assumptions (NG non-electricity'!AE6*$R$16/'Assumptions (NG non-electricity'!$R$6</f>
        <v>3.344391579</v>
      </c>
      <c r="AF16" s="567">
        <f>'Assumptions (NG non-electricity'!AF6*$R$16/'Assumptions (NG non-electricity'!$R$6</f>
        <v>3.35865247</v>
      </c>
      <c r="AG16" s="567">
        <f>'Assumptions (NG non-electricity'!AG6*$R$16/'Assumptions (NG non-electricity'!$R$6</f>
        <v>3.372913361</v>
      </c>
      <c r="AH16" s="567">
        <f>'Assumptions (NG non-electricity'!AH6*$R$16/'Assumptions (NG non-electricity'!$R$6</f>
        <v>3.387174251</v>
      </c>
      <c r="AI16" s="567">
        <f>'Assumptions (NG non-electricity'!AI6*$R$16/'Assumptions (NG non-electricity'!$R$6</f>
        <v>3.401435142</v>
      </c>
      <c r="AJ16" s="567">
        <f>'Assumptions (NG non-electricity'!AJ6*$R$16/'Assumptions (NG non-electricity'!$R$6</f>
        <v>3.415696033</v>
      </c>
      <c r="AK16" s="567">
        <f>'Assumptions (NG non-electricity'!AK6*$R$16/'Assumptions (NG non-electricity'!$R$6</f>
        <v>3.429956923</v>
      </c>
      <c r="AL16" s="567">
        <f>'Assumptions (NG non-electricity'!AL6*$R$16/'Assumptions (NG non-electricity'!$R$6</f>
        <v>3.444217814</v>
      </c>
      <c r="AM16" s="567">
        <f>'Assumptions (NG non-electricity'!AM6*$R$16/'Assumptions (NG non-electricity'!$R$6</f>
        <v>3.458478705</v>
      </c>
      <c r="AN16" s="567">
        <f>'Assumptions (NG non-electricity'!AN6*$R$16/'Assumptions (NG non-electricity'!$R$6</f>
        <v>3.472739595</v>
      </c>
      <c r="AO16" s="567">
        <f>'Assumptions (NG non-electricity'!AO6*$R$16/'Assumptions (NG non-electricity'!$R$6</f>
        <v>3.487000486</v>
      </c>
      <c r="AP16" s="567">
        <f>'Assumptions (NG non-electricity'!AP6*$R$16/'Assumptions (NG non-electricity'!$R$6</f>
        <v>3.501261377</v>
      </c>
      <c r="AQ16" s="567">
        <f>'Assumptions (NG non-electricity'!AQ6*$R$16/'Assumptions (NG non-electricity'!$R$6</f>
        <v>3.515522268</v>
      </c>
      <c r="AR16" s="567">
        <f>'Assumptions (NG non-electricity'!AR6*$R$16/'Assumptions (NG non-electricity'!$R$6</f>
        <v>3.529783158</v>
      </c>
      <c r="AS16" s="567">
        <f>'Assumptions (NG non-electricity'!AS6*$R$16/'Assumptions (NG non-electricity'!$R$6</f>
        <v>3.544044049</v>
      </c>
      <c r="AT16" s="567">
        <f>'Assumptions (NG non-electricity'!AT6*$R$16/'Assumptions (NG non-electricity'!$R$6</f>
        <v>3.55830494</v>
      </c>
      <c r="AU16" s="567">
        <f>'Assumptions (NG non-electricity'!AU6*$R$16/'Assumptions (NG non-electricity'!$R$6</f>
        <v>3.57256583</v>
      </c>
      <c r="AV16" s="567">
        <f>'Assumptions (NG non-electricity'!AV6*$R$16/'Assumptions (NG non-electricity'!$R$6</f>
        <v>3.586826721</v>
      </c>
      <c r="AW16" s="567">
        <f>'Assumptions (NG non-electricity'!AW6*$R$16/'Assumptions (NG non-electricity'!$R$6</f>
        <v>3.601087612</v>
      </c>
      <c r="AX16" s="567">
        <f>'Assumptions (NG non-electricity'!AX6*$R$16/'Assumptions (NG non-electricity'!$R$6</f>
        <v>3.615348503</v>
      </c>
      <c r="AY16" s="567">
        <f>'Assumptions (NG non-electricity'!AY6*$R$16/'Assumptions (NG non-electricity'!$R$6</f>
        <v>3.629609393</v>
      </c>
      <c r="AZ16" s="567">
        <f>'Assumptions (NG non-electricity'!AZ6*$R$16/'Assumptions (NG non-electricity'!$R$6</f>
        <v>3.643870284</v>
      </c>
    </row>
    <row r="17">
      <c r="A17" s="565" t="s">
        <v>733</v>
      </c>
      <c r="B17" s="566">
        <v>3.343</v>
      </c>
      <c r="C17" s="566">
        <v>3.1</v>
      </c>
      <c r="D17" s="566">
        <v>3.216</v>
      </c>
      <c r="E17" s="566">
        <v>3.047</v>
      </c>
      <c r="F17" s="566">
        <v>2.897</v>
      </c>
      <c r="G17" s="566">
        <v>2.798</v>
      </c>
      <c r="H17" s="566">
        <v>3.226</v>
      </c>
      <c r="I17" s="566">
        <v>3.417</v>
      </c>
      <c r="J17" s="566">
        <v>3.468</v>
      </c>
      <c r="K17" s="566">
        <v>3.216</v>
      </c>
      <c r="L17" s="566">
        <v>3.06</v>
      </c>
      <c r="M17" s="566">
        <v>3.414</v>
      </c>
      <c r="N17" s="566">
        <v>3.22</v>
      </c>
      <c r="O17" s="566">
        <v>2.605</v>
      </c>
      <c r="P17" s="566">
        <v>3.381</v>
      </c>
      <c r="Q17" s="566">
        <v>2.461</v>
      </c>
      <c r="R17" s="566">
        <v>5.044</v>
      </c>
      <c r="S17" s="566">
        <v>5.84</v>
      </c>
      <c r="T17" s="567">
        <f>'Assumptions (NG non-electricity'!T8*$R$17/'Assumptions (NG non-electricity'!$R$8</f>
        <v>5.862469441</v>
      </c>
      <c r="U17" s="567">
        <f>'Assumptions (NG non-electricity'!U8*$R$17/'Assumptions (NG non-electricity'!$R$8</f>
        <v>5.88482502</v>
      </c>
      <c r="V17" s="567">
        <f>'Assumptions (NG non-electricity'!V8*$R$17/'Assumptions (NG non-electricity'!$R$8</f>
        <v>5.907180598</v>
      </c>
      <c r="W17" s="567">
        <f>'Assumptions (NG non-electricity'!W8*$R$17/'Assumptions (NG non-electricity'!$R$8</f>
        <v>5.929536177</v>
      </c>
      <c r="X17" s="567">
        <f>'Assumptions (NG non-electricity'!X8*$R$17/'Assumptions (NG non-electricity'!$R$8</f>
        <v>5.951891755</v>
      </c>
      <c r="Y17" s="567">
        <f>'Assumptions (NG non-electricity'!Y8*$R$17/'Assumptions (NG non-electricity'!$R$8</f>
        <v>5.974247334</v>
      </c>
      <c r="Z17" s="567">
        <f>'Assumptions (NG non-electricity'!Z8*$R$17/'Assumptions (NG non-electricity'!$R$8</f>
        <v>5.996602912</v>
      </c>
      <c r="AA17" s="567">
        <f>'Assumptions (NG non-electricity'!AA8*$R$17/'Assumptions (NG non-electricity'!$R$8</f>
        <v>6.018958491</v>
      </c>
      <c r="AB17" s="567">
        <f>'Assumptions (NG non-electricity'!AB8*$R$17/'Assumptions (NG non-electricity'!$R$8</f>
        <v>6.041314069</v>
      </c>
      <c r="AC17" s="567">
        <f>'Assumptions (NG non-electricity'!AC8*$R$17/'Assumptions (NG non-electricity'!$R$8</f>
        <v>6.063669648</v>
      </c>
      <c r="AD17" s="567">
        <f>'Assumptions (NG non-electricity'!AD8*$R$17/'Assumptions (NG non-electricity'!$R$8</f>
        <v>6.086025226</v>
      </c>
      <c r="AE17" s="567">
        <f>'Assumptions (NG non-electricity'!AE8*$R$17/'Assumptions (NG non-electricity'!$R$8</f>
        <v>6.108380805</v>
      </c>
      <c r="AF17" s="567">
        <f>'Assumptions (NG non-electricity'!AF8*$R$17/'Assumptions (NG non-electricity'!$R$8</f>
        <v>6.130736383</v>
      </c>
      <c r="AG17" s="567">
        <f>'Assumptions (NG non-electricity'!AG8*$R$17/'Assumptions (NG non-electricity'!$R$8</f>
        <v>6.153091962</v>
      </c>
      <c r="AH17" s="567">
        <f>'Assumptions (NG non-electricity'!AH8*$R$17/'Assumptions (NG non-electricity'!$R$8</f>
        <v>6.17544754</v>
      </c>
      <c r="AI17" s="567">
        <f>'Assumptions (NG non-electricity'!AI8*$R$17/'Assumptions (NG non-electricity'!$R$8</f>
        <v>6.197803119</v>
      </c>
      <c r="AJ17" s="567">
        <f>'Assumptions (NG non-electricity'!AJ8*$R$17/'Assumptions (NG non-electricity'!$R$8</f>
        <v>6.220158697</v>
      </c>
      <c r="AK17" s="567">
        <f>'Assumptions (NG non-electricity'!AK8*$R$17/'Assumptions (NG non-electricity'!$R$8</f>
        <v>6.242514276</v>
      </c>
      <c r="AL17" s="567">
        <f>'Assumptions (NG non-electricity'!AL8*$R$17/'Assumptions (NG non-electricity'!$R$8</f>
        <v>6.264869854</v>
      </c>
      <c r="AM17" s="567">
        <f>'Assumptions (NG non-electricity'!AM8*$R$17/'Assumptions (NG non-electricity'!$R$8</f>
        <v>6.287225433</v>
      </c>
      <c r="AN17" s="567">
        <f>'Assumptions (NG non-electricity'!AN8*$R$17/'Assumptions (NG non-electricity'!$R$8</f>
        <v>6.309581011</v>
      </c>
      <c r="AO17" s="567">
        <f>'Assumptions (NG non-electricity'!AO8*$R$17/'Assumptions (NG non-electricity'!$R$8</f>
        <v>6.33193659</v>
      </c>
      <c r="AP17" s="567">
        <f>'Assumptions (NG non-electricity'!AP8*$R$17/'Assumptions (NG non-electricity'!$R$8</f>
        <v>6.354292168</v>
      </c>
      <c r="AQ17" s="567">
        <f>'Assumptions (NG non-electricity'!AQ8*$R$17/'Assumptions (NG non-electricity'!$R$8</f>
        <v>6.376647747</v>
      </c>
      <c r="AR17" s="567">
        <f>'Assumptions (NG non-electricity'!AR8*$R$17/'Assumptions (NG non-electricity'!$R$8</f>
        <v>6.399003325</v>
      </c>
      <c r="AS17" s="567">
        <f>'Assumptions (NG non-electricity'!AS8*$R$17/'Assumptions (NG non-electricity'!$R$8</f>
        <v>6.421358904</v>
      </c>
      <c r="AT17" s="567">
        <f>'Assumptions (NG non-electricity'!AT8*$R$17/'Assumptions (NG non-electricity'!$R$8</f>
        <v>6.443714482</v>
      </c>
      <c r="AU17" s="567">
        <f>'Assumptions (NG non-electricity'!AU8*$R$17/'Assumptions (NG non-electricity'!$R$8</f>
        <v>6.466070061</v>
      </c>
      <c r="AV17" s="567">
        <f>'Assumptions (NG non-electricity'!AV8*$R$17/'Assumptions (NG non-electricity'!$R$8</f>
        <v>6.488425639</v>
      </c>
      <c r="AW17" s="567">
        <f>'Assumptions (NG non-electricity'!AW8*$R$17/'Assumptions (NG non-electricity'!$R$8</f>
        <v>6.510781218</v>
      </c>
      <c r="AX17" s="567">
        <f>'Assumptions (NG non-electricity'!AX8*$R$17/'Assumptions (NG non-electricity'!$R$8</f>
        <v>6.533136796</v>
      </c>
      <c r="AY17" s="567">
        <f>'Assumptions (NG non-electricity'!AY8*$R$17/'Assumptions (NG non-electricity'!$R$8</f>
        <v>6.555492375</v>
      </c>
      <c r="AZ17" s="567">
        <f>'Assumptions (NG non-electricity'!AZ8*$R$17/'Assumptions (NG non-electricity'!$R$8</f>
        <v>6.577847953</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0.011005</v>
      </c>
      <c r="C20" s="571">
        <v>0.012882</v>
      </c>
      <c r="D20" s="571">
        <v>0.011761</v>
      </c>
      <c r="E20" s="571">
        <v>0.013265</v>
      </c>
      <c r="F20" s="571">
        <v>0.012185</v>
      </c>
      <c r="G20" s="571">
        <v>0.010876</v>
      </c>
      <c r="H20" s="571">
        <v>0.010853</v>
      </c>
      <c r="I20" s="571">
        <v>0.011538</v>
      </c>
      <c r="J20" s="571">
        <v>0.01131</v>
      </c>
      <c r="K20" s="571">
        <v>0.00777</v>
      </c>
      <c r="L20" s="571">
        <v>0.007798</v>
      </c>
      <c r="M20" s="571">
        <v>0.006875</v>
      </c>
      <c r="N20" s="571">
        <v>0.007438</v>
      </c>
      <c r="O20" s="571">
        <v>0.007367</v>
      </c>
      <c r="P20" s="571">
        <v>0.008392</v>
      </c>
      <c r="Q20" s="571">
        <v>0.008395</v>
      </c>
      <c r="R20" s="572">
        <v>0.00891</v>
      </c>
      <c r="S20" s="573">
        <f t="shared" ref="S20:AY20" si="1">$R$20+(S$1-$R$1)/($AZ$1-$R$1)*($AZ$20-$R$20)</f>
        <v>0.008918189338</v>
      </c>
      <c r="T20" s="573">
        <f t="shared" si="1"/>
        <v>0.008926378676</v>
      </c>
      <c r="U20" s="573">
        <f t="shared" si="1"/>
        <v>0.008934568015</v>
      </c>
      <c r="V20" s="573">
        <f t="shared" si="1"/>
        <v>0.008942757353</v>
      </c>
      <c r="W20" s="573">
        <f t="shared" si="1"/>
        <v>0.008950946691</v>
      </c>
      <c r="X20" s="573">
        <f t="shared" si="1"/>
        <v>0.008959136029</v>
      </c>
      <c r="Y20" s="573">
        <f t="shared" si="1"/>
        <v>0.008967325368</v>
      </c>
      <c r="Z20" s="573">
        <f t="shared" si="1"/>
        <v>0.008975514706</v>
      </c>
      <c r="AA20" s="573">
        <f t="shared" si="1"/>
        <v>0.008983704044</v>
      </c>
      <c r="AB20" s="573">
        <f t="shared" si="1"/>
        <v>0.008991893382</v>
      </c>
      <c r="AC20" s="573">
        <f t="shared" si="1"/>
        <v>0.009000082721</v>
      </c>
      <c r="AD20" s="573">
        <f t="shared" si="1"/>
        <v>0.009008272059</v>
      </c>
      <c r="AE20" s="573">
        <f t="shared" si="1"/>
        <v>0.009016461397</v>
      </c>
      <c r="AF20" s="573">
        <f t="shared" si="1"/>
        <v>0.009024650735</v>
      </c>
      <c r="AG20" s="573">
        <f t="shared" si="1"/>
        <v>0.009032840074</v>
      </c>
      <c r="AH20" s="573">
        <f t="shared" si="1"/>
        <v>0.009041029412</v>
      </c>
      <c r="AI20" s="573">
        <f t="shared" si="1"/>
        <v>0.00904921875</v>
      </c>
      <c r="AJ20" s="573">
        <f t="shared" si="1"/>
        <v>0.009057408088</v>
      </c>
      <c r="AK20" s="573">
        <f t="shared" si="1"/>
        <v>0.009065597426</v>
      </c>
      <c r="AL20" s="573">
        <f t="shared" si="1"/>
        <v>0.009073786765</v>
      </c>
      <c r="AM20" s="573">
        <f t="shared" si="1"/>
        <v>0.009081976103</v>
      </c>
      <c r="AN20" s="573">
        <f t="shared" si="1"/>
        <v>0.009090165441</v>
      </c>
      <c r="AO20" s="573">
        <f t="shared" si="1"/>
        <v>0.009098354779</v>
      </c>
      <c r="AP20" s="573">
        <f t="shared" si="1"/>
        <v>0.009106544118</v>
      </c>
      <c r="AQ20" s="573">
        <f t="shared" si="1"/>
        <v>0.009114733456</v>
      </c>
      <c r="AR20" s="573">
        <f t="shared" si="1"/>
        <v>0.009122922794</v>
      </c>
      <c r="AS20" s="573">
        <f t="shared" si="1"/>
        <v>0.009131112132</v>
      </c>
      <c r="AT20" s="573">
        <f t="shared" si="1"/>
        <v>0.009139301471</v>
      </c>
      <c r="AU20" s="573">
        <f t="shared" si="1"/>
        <v>0.009147490809</v>
      </c>
      <c r="AV20" s="573">
        <f t="shared" si="1"/>
        <v>0.009155680147</v>
      </c>
      <c r="AW20" s="573">
        <f t="shared" si="1"/>
        <v>0.009163869485</v>
      </c>
      <c r="AX20" s="573">
        <f t="shared" si="1"/>
        <v>0.009172058824</v>
      </c>
      <c r="AY20" s="573">
        <f t="shared" si="1"/>
        <v>0.009180248162</v>
      </c>
      <c r="AZ20" s="572">
        <v>0.0091884375</v>
      </c>
    </row>
    <row r="21">
      <c r="A21" s="569" t="s">
        <v>736</v>
      </c>
      <c r="B21" s="570">
        <v>1.039</v>
      </c>
      <c r="C21" s="574">
        <v>1.212</v>
      </c>
      <c r="D21" s="574">
        <v>1.102</v>
      </c>
      <c r="E21" s="574">
        <v>1.243</v>
      </c>
      <c r="F21" s="574">
        <v>1.142</v>
      </c>
      <c r="G21" s="574">
        <v>1.028</v>
      </c>
      <c r="H21" s="574">
        <v>1.028</v>
      </c>
      <c r="I21" s="574">
        <v>1.092</v>
      </c>
      <c r="J21" s="574">
        <v>1.071</v>
      </c>
      <c r="K21" s="574">
        <v>0.735</v>
      </c>
      <c r="L21" s="574">
        <v>0.738</v>
      </c>
      <c r="M21" s="574">
        <v>0.651</v>
      </c>
      <c r="N21" s="574">
        <v>0.704</v>
      </c>
      <c r="O21" s="574">
        <v>0.697</v>
      </c>
      <c r="P21" s="574">
        <v>0.794</v>
      </c>
      <c r="Q21" s="574">
        <v>0.794</v>
      </c>
      <c r="R21" s="574">
        <v>0.844</v>
      </c>
      <c r="S21" s="575">
        <v>0.801</v>
      </c>
      <c r="T21" s="567">
        <f t="shared" ref="T21:AZ21" si="2">T20*($R$21/$R$20)</f>
        <v>0.8455514706</v>
      </c>
      <c r="U21" s="567">
        <f t="shared" si="2"/>
        <v>0.8463272059</v>
      </c>
      <c r="V21" s="567">
        <f t="shared" si="2"/>
        <v>0.8471029412</v>
      </c>
      <c r="W21" s="567">
        <f t="shared" si="2"/>
        <v>0.8478786765</v>
      </c>
      <c r="X21" s="567">
        <f t="shared" si="2"/>
        <v>0.8486544118</v>
      </c>
      <c r="Y21" s="567">
        <f t="shared" si="2"/>
        <v>0.8494301471</v>
      </c>
      <c r="Z21" s="567">
        <f t="shared" si="2"/>
        <v>0.8502058824</v>
      </c>
      <c r="AA21" s="567">
        <f t="shared" si="2"/>
        <v>0.8509816176</v>
      </c>
      <c r="AB21" s="567">
        <f t="shared" si="2"/>
        <v>0.8517573529</v>
      </c>
      <c r="AC21" s="567">
        <f t="shared" si="2"/>
        <v>0.8525330882</v>
      </c>
      <c r="AD21" s="567">
        <f t="shared" si="2"/>
        <v>0.8533088235</v>
      </c>
      <c r="AE21" s="567">
        <f t="shared" si="2"/>
        <v>0.8540845588</v>
      </c>
      <c r="AF21" s="567">
        <f t="shared" si="2"/>
        <v>0.8548602941</v>
      </c>
      <c r="AG21" s="567">
        <f t="shared" si="2"/>
        <v>0.8556360294</v>
      </c>
      <c r="AH21" s="567">
        <f t="shared" si="2"/>
        <v>0.8564117647</v>
      </c>
      <c r="AI21" s="567">
        <f t="shared" si="2"/>
        <v>0.8571875</v>
      </c>
      <c r="AJ21" s="567">
        <f t="shared" si="2"/>
        <v>0.8579632353</v>
      </c>
      <c r="AK21" s="567">
        <f t="shared" si="2"/>
        <v>0.8587389706</v>
      </c>
      <c r="AL21" s="567">
        <f t="shared" si="2"/>
        <v>0.8595147059</v>
      </c>
      <c r="AM21" s="567">
        <f t="shared" si="2"/>
        <v>0.8602904412</v>
      </c>
      <c r="AN21" s="567">
        <f t="shared" si="2"/>
        <v>0.8610661765</v>
      </c>
      <c r="AO21" s="567">
        <f t="shared" si="2"/>
        <v>0.8618419118</v>
      </c>
      <c r="AP21" s="567">
        <f t="shared" si="2"/>
        <v>0.8626176471</v>
      </c>
      <c r="AQ21" s="567">
        <f t="shared" si="2"/>
        <v>0.8633933824</v>
      </c>
      <c r="AR21" s="567">
        <f t="shared" si="2"/>
        <v>0.8641691176</v>
      </c>
      <c r="AS21" s="567">
        <f t="shared" si="2"/>
        <v>0.8649448529</v>
      </c>
      <c r="AT21" s="567">
        <f t="shared" si="2"/>
        <v>0.8657205882</v>
      </c>
      <c r="AU21" s="567">
        <f t="shared" si="2"/>
        <v>0.8664963235</v>
      </c>
      <c r="AV21" s="567">
        <f t="shared" si="2"/>
        <v>0.8672720588</v>
      </c>
      <c r="AW21" s="567">
        <f t="shared" si="2"/>
        <v>0.8680477941</v>
      </c>
      <c r="AX21" s="567">
        <f t="shared" si="2"/>
        <v>0.8688235294</v>
      </c>
      <c r="AY21" s="567">
        <f t="shared" si="2"/>
        <v>0.8695992647</v>
      </c>
      <c r="AZ21" s="567">
        <f t="shared" si="2"/>
        <v>0.870375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0.390902923704238</v>
      </c>
      <c r="S31" s="573">
        <f t="shared" ref="S31:AY31" si="5">$R$31+(S$1-$R$1)/($AZ$1-$R$1)*($AZ$31-$R$31)</f>
        <v>0.3851886254</v>
      </c>
      <c r="T31" s="573">
        <f t="shared" si="5"/>
        <v>0.3794743271</v>
      </c>
      <c r="U31" s="573">
        <f t="shared" si="5"/>
        <v>0.3737600289</v>
      </c>
      <c r="V31" s="573">
        <f t="shared" si="5"/>
        <v>0.3680457306</v>
      </c>
      <c r="W31" s="573">
        <f t="shared" si="5"/>
        <v>0.3623314323</v>
      </c>
      <c r="X31" s="573">
        <f t="shared" si="5"/>
        <v>0.356617134</v>
      </c>
      <c r="Y31" s="573">
        <f t="shared" si="5"/>
        <v>0.3509028357</v>
      </c>
      <c r="Z31" s="573">
        <f t="shared" si="5"/>
        <v>0.3451885375</v>
      </c>
      <c r="AA31" s="573">
        <f t="shared" si="5"/>
        <v>0.3394742392</v>
      </c>
      <c r="AB31" s="573">
        <f t="shared" si="5"/>
        <v>0.3337599409</v>
      </c>
      <c r="AC31" s="573">
        <f t="shared" si="5"/>
        <v>0.3280456426</v>
      </c>
      <c r="AD31" s="573">
        <f t="shared" si="5"/>
        <v>0.3223313443</v>
      </c>
      <c r="AE31" s="573">
        <f t="shared" si="5"/>
        <v>0.3166170461</v>
      </c>
      <c r="AF31" s="573">
        <f t="shared" si="5"/>
        <v>0.3109027478</v>
      </c>
      <c r="AG31" s="573">
        <f t="shared" si="5"/>
        <v>0.3051884495</v>
      </c>
      <c r="AH31" s="573">
        <f t="shared" si="5"/>
        <v>0.2994741512</v>
      </c>
      <c r="AI31" s="573">
        <f t="shared" si="5"/>
        <v>0.2937598529</v>
      </c>
      <c r="AJ31" s="573">
        <f t="shared" si="5"/>
        <v>0.2880455547</v>
      </c>
      <c r="AK31" s="573">
        <f t="shared" si="5"/>
        <v>0.2823312564</v>
      </c>
      <c r="AL31" s="573">
        <f t="shared" si="5"/>
        <v>0.2766169581</v>
      </c>
      <c r="AM31" s="573">
        <f t="shared" si="5"/>
        <v>0.2709026598</v>
      </c>
      <c r="AN31" s="573">
        <f t="shared" si="5"/>
        <v>0.2651883615</v>
      </c>
      <c r="AO31" s="573">
        <f t="shared" si="5"/>
        <v>0.2594740633</v>
      </c>
      <c r="AP31" s="573">
        <f t="shared" si="5"/>
        <v>0.253759765</v>
      </c>
      <c r="AQ31" s="573">
        <f t="shared" si="5"/>
        <v>0.2480454667</v>
      </c>
      <c r="AR31" s="573">
        <f t="shared" si="5"/>
        <v>0.2423311684</v>
      </c>
      <c r="AS31" s="573">
        <f t="shared" si="5"/>
        <v>0.2366168701</v>
      </c>
      <c r="AT31" s="573">
        <f t="shared" si="5"/>
        <v>0.2309025719</v>
      </c>
      <c r="AU31" s="573">
        <f t="shared" si="5"/>
        <v>0.2251882736</v>
      </c>
      <c r="AV31" s="573">
        <f t="shared" si="5"/>
        <v>0.2194739753</v>
      </c>
      <c r="AW31" s="573">
        <f t="shared" si="5"/>
        <v>0.213759677</v>
      </c>
      <c r="AX31" s="573">
        <f t="shared" si="5"/>
        <v>0.2080453787</v>
      </c>
      <c r="AY31" s="573">
        <f t="shared" si="5"/>
        <v>0.2023310805</v>
      </c>
      <c r="AZ31" s="581">
        <f>Inputs!H21</f>
        <v>0.1966167822</v>
      </c>
    </row>
    <row r="32">
      <c r="A32" s="565" t="s">
        <v>746</v>
      </c>
      <c r="B32" s="570">
        <v>1.085016</v>
      </c>
      <c r="C32" s="571">
        <v>0.971993</v>
      </c>
      <c r="D32" s="571">
        <v>0.999721</v>
      </c>
      <c r="E32" s="571">
        <v>0.999583</v>
      </c>
      <c r="F32" s="571">
        <v>0.989807</v>
      </c>
      <c r="G32" s="571">
        <v>0.952064</v>
      </c>
      <c r="H32" s="571">
        <v>0.997065</v>
      </c>
      <c r="I32" s="571">
        <v>0.936138</v>
      </c>
      <c r="J32" s="571">
        <v>0.891626</v>
      </c>
      <c r="K32" s="571">
        <v>0.891615</v>
      </c>
      <c r="L32" s="571">
        <v>0.941438</v>
      </c>
      <c r="M32" s="571">
        <v>0.933712</v>
      </c>
      <c r="N32" s="571">
        <v>0.869939</v>
      </c>
      <c r="O32" s="571">
        <v>0.883042</v>
      </c>
      <c r="P32" s="571">
        <v>0.860437</v>
      </c>
      <c r="Q32" s="571">
        <v>0.925848</v>
      </c>
      <c r="R32" s="572">
        <v>0.514821076295762</v>
      </c>
      <c r="S32" s="573">
        <f t="shared" ref="S32:AY32" si="6">$R$32+(S$1-$R$1)/($AZ$1-$R$1)*($AZ$32-$R$32)</f>
        <v>0.5144276097</v>
      </c>
      <c r="T32" s="573">
        <f t="shared" si="6"/>
        <v>0.514034143</v>
      </c>
      <c r="U32" s="573">
        <f t="shared" si="6"/>
        <v>0.5136406764</v>
      </c>
      <c r="V32" s="573">
        <f t="shared" si="6"/>
        <v>0.5132472098</v>
      </c>
      <c r="W32" s="573">
        <f t="shared" si="6"/>
        <v>0.5128537431</v>
      </c>
      <c r="X32" s="573">
        <f t="shared" si="6"/>
        <v>0.5124602765</v>
      </c>
      <c r="Y32" s="573">
        <f t="shared" si="6"/>
        <v>0.5120668099</v>
      </c>
      <c r="Z32" s="573">
        <f t="shared" si="6"/>
        <v>0.5116733432</v>
      </c>
      <c r="AA32" s="573">
        <f t="shared" si="6"/>
        <v>0.5112798766</v>
      </c>
      <c r="AB32" s="573">
        <f t="shared" si="6"/>
        <v>0.51088641</v>
      </c>
      <c r="AC32" s="573">
        <f t="shared" si="6"/>
        <v>0.5104929434</v>
      </c>
      <c r="AD32" s="573">
        <f t="shared" si="6"/>
        <v>0.5100994767</v>
      </c>
      <c r="AE32" s="573">
        <f t="shared" si="6"/>
        <v>0.5097060101</v>
      </c>
      <c r="AF32" s="573">
        <f t="shared" si="6"/>
        <v>0.5093125435</v>
      </c>
      <c r="AG32" s="573">
        <f t="shared" si="6"/>
        <v>0.5089190768</v>
      </c>
      <c r="AH32" s="573">
        <f t="shared" si="6"/>
        <v>0.5085256102</v>
      </c>
      <c r="AI32" s="573">
        <f t="shared" si="6"/>
        <v>0.5081321436</v>
      </c>
      <c r="AJ32" s="573">
        <f t="shared" si="6"/>
        <v>0.5077386769</v>
      </c>
      <c r="AK32" s="573">
        <f t="shared" si="6"/>
        <v>0.5073452103</v>
      </c>
      <c r="AL32" s="573">
        <f t="shared" si="6"/>
        <v>0.5069517437</v>
      </c>
      <c r="AM32" s="573">
        <f t="shared" si="6"/>
        <v>0.506558277</v>
      </c>
      <c r="AN32" s="573">
        <f t="shared" si="6"/>
        <v>0.5061648104</v>
      </c>
      <c r="AO32" s="573">
        <f t="shared" si="6"/>
        <v>0.5057713438</v>
      </c>
      <c r="AP32" s="573">
        <f t="shared" si="6"/>
        <v>0.5053778772</v>
      </c>
      <c r="AQ32" s="573">
        <f t="shared" si="6"/>
        <v>0.5049844105</v>
      </c>
      <c r="AR32" s="573">
        <f t="shared" si="6"/>
        <v>0.5045909439</v>
      </c>
      <c r="AS32" s="573">
        <f t="shared" si="6"/>
        <v>0.5041974773</v>
      </c>
      <c r="AT32" s="573">
        <f t="shared" si="6"/>
        <v>0.5038040106</v>
      </c>
      <c r="AU32" s="573">
        <f t="shared" si="6"/>
        <v>0.503410544</v>
      </c>
      <c r="AV32" s="573">
        <f t="shared" si="6"/>
        <v>0.5030170774</v>
      </c>
      <c r="AW32" s="573">
        <f t="shared" si="6"/>
        <v>0.5026236107</v>
      </c>
      <c r="AX32" s="573">
        <f t="shared" si="6"/>
        <v>0.5022301441</v>
      </c>
      <c r="AY32" s="573">
        <f t="shared" si="6"/>
        <v>0.5018366775</v>
      </c>
      <c r="AZ32" s="570">
        <v>0.501443210846983</v>
      </c>
    </row>
    <row r="33">
      <c r="A33" s="565" t="s">
        <v>747</v>
      </c>
      <c r="B33" s="570">
        <v>0.017478</v>
      </c>
      <c r="C33" s="571">
        <v>0.017509</v>
      </c>
      <c r="D33" s="571">
        <v>0.011667</v>
      </c>
      <c r="E33" s="571">
        <v>0.009547</v>
      </c>
      <c r="F33" s="571">
        <v>0.008994</v>
      </c>
      <c r="G33" s="571">
        <v>0.00895</v>
      </c>
      <c r="H33" s="571">
        <v>0.008946</v>
      </c>
      <c r="I33" s="571">
        <v>0.007613</v>
      </c>
      <c r="J33" s="571">
        <v>0.009691</v>
      </c>
      <c r="K33" s="571">
        <v>0.010144</v>
      </c>
      <c r="L33" s="571">
        <v>0.008963</v>
      </c>
      <c r="M33" s="571">
        <v>0.007814</v>
      </c>
      <c r="N33" s="571">
        <v>0.00557</v>
      </c>
      <c r="O33" s="571">
        <v>0.006915</v>
      </c>
      <c r="P33" s="571">
        <v>0.00712</v>
      </c>
      <c r="Q33" s="571">
        <v>0.00608</v>
      </c>
      <c r="R33" s="582">
        <v>0.004997</v>
      </c>
      <c r="S33" s="582">
        <v>0.004744</v>
      </c>
      <c r="T33" s="573">
        <f t="shared" ref="T33:AY33" si="7">$S$33+(T$1-$S$1)/($AZ$1-$S$1)*($AZ$33-$S$33)</f>
        <v>0.004730034632</v>
      </c>
      <c r="U33" s="573">
        <f t="shared" si="7"/>
        <v>0.004716069264</v>
      </c>
      <c r="V33" s="573">
        <f t="shared" si="7"/>
        <v>0.004702103896</v>
      </c>
      <c r="W33" s="573">
        <f t="shared" si="7"/>
        <v>0.004688138528</v>
      </c>
      <c r="X33" s="573">
        <f t="shared" si="7"/>
        <v>0.00467417316</v>
      </c>
      <c r="Y33" s="573">
        <f t="shared" si="7"/>
        <v>0.004660207792</v>
      </c>
      <c r="Z33" s="573">
        <f t="shared" si="7"/>
        <v>0.004646242424</v>
      </c>
      <c r="AA33" s="573">
        <f t="shared" si="7"/>
        <v>0.004632277056</v>
      </c>
      <c r="AB33" s="573">
        <f t="shared" si="7"/>
        <v>0.004618311688</v>
      </c>
      <c r="AC33" s="573">
        <f t="shared" si="7"/>
        <v>0.00460434632</v>
      </c>
      <c r="AD33" s="573">
        <f t="shared" si="7"/>
        <v>0.004590380952</v>
      </c>
      <c r="AE33" s="573">
        <f t="shared" si="7"/>
        <v>0.004576415584</v>
      </c>
      <c r="AF33" s="573">
        <f t="shared" si="7"/>
        <v>0.004562450216</v>
      </c>
      <c r="AG33" s="573">
        <f t="shared" si="7"/>
        <v>0.004548484848</v>
      </c>
      <c r="AH33" s="573">
        <f t="shared" si="7"/>
        <v>0.004534519481</v>
      </c>
      <c r="AI33" s="573">
        <f t="shared" si="7"/>
        <v>0.004520554113</v>
      </c>
      <c r="AJ33" s="573">
        <f t="shared" si="7"/>
        <v>0.004506588745</v>
      </c>
      <c r="AK33" s="573">
        <f t="shared" si="7"/>
        <v>0.004492623377</v>
      </c>
      <c r="AL33" s="573">
        <f t="shared" si="7"/>
        <v>0.004478658009</v>
      </c>
      <c r="AM33" s="573">
        <f t="shared" si="7"/>
        <v>0.004464692641</v>
      </c>
      <c r="AN33" s="573">
        <f t="shared" si="7"/>
        <v>0.004450727273</v>
      </c>
      <c r="AO33" s="573">
        <f t="shared" si="7"/>
        <v>0.004436761905</v>
      </c>
      <c r="AP33" s="573">
        <f t="shared" si="7"/>
        <v>0.004422796537</v>
      </c>
      <c r="AQ33" s="573">
        <f t="shared" si="7"/>
        <v>0.004408831169</v>
      </c>
      <c r="AR33" s="573">
        <f t="shared" si="7"/>
        <v>0.004394865801</v>
      </c>
      <c r="AS33" s="573">
        <f t="shared" si="7"/>
        <v>0.004380900433</v>
      </c>
      <c r="AT33" s="573">
        <f t="shared" si="7"/>
        <v>0.004366935065</v>
      </c>
      <c r="AU33" s="573">
        <f t="shared" si="7"/>
        <v>0.004352969697</v>
      </c>
      <c r="AV33" s="573">
        <f t="shared" si="7"/>
        <v>0.004339004329</v>
      </c>
      <c r="AW33" s="573">
        <f t="shared" si="7"/>
        <v>0.004325038961</v>
      </c>
      <c r="AX33" s="573">
        <f t="shared" si="7"/>
        <v>0.004311073593</v>
      </c>
      <c r="AY33" s="573">
        <f t="shared" si="7"/>
        <v>0.004297108225</v>
      </c>
      <c r="AZ33" s="570">
        <v>0.00428314285714285</v>
      </c>
    </row>
    <row r="34">
      <c r="A34" s="565" t="s">
        <v>748</v>
      </c>
      <c r="B34" s="570">
        <v>0.02074</v>
      </c>
      <c r="C34" s="571">
        <v>0.015351</v>
      </c>
      <c r="D34" s="571">
        <v>0.012705</v>
      </c>
      <c r="E34" s="571">
        <v>0.021066</v>
      </c>
      <c r="F34" s="571">
        <v>0.017563</v>
      </c>
      <c r="G34" s="571">
        <v>0.015458</v>
      </c>
      <c r="H34" s="571">
        <v>0.005791</v>
      </c>
      <c r="I34" s="571">
        <v>0.020814</v>
      </c>
      <c r="J34" s="571">
        <v>0.00756</v>
      </c>
      <c r="K34" s="571">
        <v>0.017235</v>
      </c>
      <c r="L34" s="571">
        <v>0.012463</v>
      </c>
      <c r="M34" s="571">
        <v>0.01202</v>
      </c>
      <c r="N34" s="571">
        <v>0.009913</v>
      </c>
      <c r="O34" s="571">
        <v>0.007041</v>
      </c>
      <c r="P34" s="571">
        <v>0.009292</v>
      </c>
      <c r="Q34" s="571">
        <v>0.015684</v>
      </c>
      <c r="R34" s="582">
        <v>0.015421</v>
      </c>
      <c r="S34" s="582">
        <v>0.015715</v>
      </c>
      <c r="T34" s="573">
        <f t="shared" ref="T34:AY34" si="8">$S$34+(T$1-$S$1)/($AZ$1-$S$1)*($AZ$34-$S$34)</f>
        <v>0.01577115842</v>
      </c>
      <c r="U34" s="573">
        <f t="shared" si="8"/>
        <v>0.01582731684</v>
      </c>
      <c r="V34" s="573">
        <f t="shared" si="8"/>
        <v>0.01588347526</v>
      </c>
      <c r="W34" s="573">
        <f t="shared" si="8"/>
        <v>0.01593963368</v>
      </c>
      <c r="X34" s="573">
        <f t="shared" si="8"/>
        <v>0.0159957921</v>
      </c>
      <c r="Y34" s="573">
        <f t="shared" si="8"/>
        <v>0.01605195052</v>
      </c>
      <c r="Z34" s="573">
        <f t="shared" si="8"/>
        <v>0.01610810894</v>
      </c>
      <c r="AA34" s="573">
        <f t="shared" si="8"/>
        <v>0.01616426736</v>
      </c>
      <c r="AB34" s="573">
        <f t="shared" si="8"/>
        <v>0.01622042578</v>
      </c>
      <c r="AC34" s="573">
        <f t="shared" si="8"/>
        <v>0.0162765842</v>
      </c>
      <c r="AD34" s="573">
        <f t="shared" si="8"/>
        <v>0.01633274262</v>
      </c>
      <c r="AE34" s="573">
        <f t="shared" si="8"/>
        <v>0.01638890104</v>
      </c>
      <c r="AF34" s="573">
        <f t="shared" si="8"/>
        <v>0.01644505946</v>
      </c>
      <c r="AG34" s="573">
        <f t="shared" si="8"/>
        <v>0.01650121787</v>
      </c>
      <c r="AH34" s="573">
        <f t="shared" si="8"/>
        <v>0.01655737629</v>
      </c>
      <c r="AI34" s="573">
        <f t="shared" si="8"/>
        <v>0.01661353471</v>
      </c>
      <c r="AJ34" s="573">
        <f t="shared" si="8"/>
        <v>0.01666969313</v>
      </c>
      <c r="AK34" s="573">
        <f t="shared" si="8"/>
        <v>0.01672585155</v>
      </c>
      <c r="AL34" s="573">
        <f t="shared" si="8"/>
        <v>0.01678200997</v>
      </c>
      <c r="AM34" s="573">
        <f t="shared" si="8"/>
        <v>0.01683816839</v>
      </c>
      <c r="AN34" s="573">
        <f t="shared" si="8"/>
        <v>0.01689432681</v>
      </c>
      <c r="AO34" s="573">
        <f t="shared" si="8"/>
        <v>0.01695048523</v>
      </c>
      <c r="AP34" s="573">
        <f t="shared" si="8"/>
        <v>0.01700664365</v>
      </c>
      <c r="AQ34" s="573">
        <f t="shared" si="8"/>
        <v>0.01706280207</v>
      </c>
      <c r="AR34" s="573">
        <f t="shared" si="8"/>
        <v>0.01711896049</v>
      </c>
      <c r="AS34" s="573">
        <f t="shared" si="8"/>
        <v>0.01717511891</v>
      </c>
      <c r="AT34" s="573">
        <f t="shared" si="8"/>
        <v>0.01723127733</v>
      </c>
      <c r="AU34" s="573">
        <f t="shared" si="8"/>
        <v>0.01728743575</v>
      </c>
      <c r="AV34" s="573">
        <f t="shared" si="8"/>
        <v>0.01734359417</v>
      </c>
      <c r="AW34" s="573">
        <f t="shared" si="8"/>
        <v>0.01739975259</v>
      </c>
      <c r="AX34" s="573">
        <f t="shared" si="8"/>
        <v>0.01745591101</v>
      </c>
      <c r="AY34" s="573">
        <f t="shared" si="8"/>
        <v>0.01751206943</v>
      </c>
      <c r="AZ34" s="570">
        <v>0.0175682278481013</v>
      </c>
    </row>
    <row r="35">
      <c r="A35" s="565" t="s">
        <v>749</v>
      </c>
      <c r="B35" s="570">
        <v>1.375199</v>
      </c>
      <c r="C35" s="571">
        <v>1.26699</v>
      </c>
      <c r="D35" s="571">
        <v>1.299637</v>
      </c>
      <c r="E35" s="571">
        <v>1.251391</v>
      </c>
      <c r="F35" s="571">
        <v>1.370615</v>
      </c>
      <c r="G35" s="571">
        <v>1.316934</v>
      </c>
      <c r="H35" s="571">
        <v>1.451189</v>
      </c>
      <c r="I35" s="571">
        <v>1.502125</v>
      </c>
      <c r="J35" s="571">
        <v>1.622412</v>
      </c>
      <c r="K35" s="571">
        <v>1.460879</v>
      </c>
      <c r="L35" s="571">
        <v>1.475431</v>
      </c>
      <c r="M35" s="571">
        <v>1.442383</v>
      </c>
      <c r="N35" s="571">
        <v>1.358955</v>
      </c>
      <c r="O35" s="571">
        <v>1.313816</v>
      </c>
      <c r="P35" s="571">
        <v>1.28171</v>
      </c>
      <c r="Q35" s="571">
        <v>1.263941</v>
      </c>
      <c r="R35" s="582">
        <v>1.262163</v>
      </c>
      <c r="S35" s="582">
        <v>1.339243</v>
      </c>
      <c r="T35" s="573">
        <f t="shared" ref="T35:AY35" si="9">$S$35+(T$1-$S$1)/($AZ$1-$S$1)*($AZ$35-$S$35)</f>
        <v>1.355363244</v>
      </c>
      <c r="U35" s="573">
        <f t="shared" si="9"/>
        <v>1.371483488</v>
      </c>
      <c r="V35" s="573">
        <f t="shared" si="9"/>
        <v>1.387603732</v>
      </c>
      <c r="W35" s="573">
        <f t="shared" si="9"/>
        <v>1.403723976</v>
      </c>
      <c r="X35" s="573">
        <f t="shared" si="9"/>
        <v>1.41984422</v>
      </c>
      <c r="Y35" s="573">
        <f t="shared" si="9"/>
        <v>1.435964464</v>
      </c>
      <c r="Z35" s="573">
        <f t="shared" si="9"/>
        <v>1.452084708</v>
      </c>
      <c r="AA35" s="573">
        <f t="shared" si="9"/>
        <v>1.468204952</v>
      </c>
      <c r="AB35" s="573">
        <f t="shared" si="9"/>
        <v>1.484325196</v>
      </c>
      <c r="AC35" s="573">
        <f t="shared" si="9"/>
        <v>1.50044544</v>
      </c>
      <c r="AD35" s="573">
        <f t="shared" si="9"/>
        <v>1.516565684</v>
      </c>
      <c r="AE35" s="573">
        <f t="shared" si="9"/>
        <v>1.532685928</v>
      </c>
      <c r="AF35" s="573">
        <f t="shared" si="9"/>
        <v>1.548806172</v>
      </c>
      <c r="AG35" s="573">
        <f t="shared" si="9"/>
        <v>1.564926416</v>
      </c>
      <c r="AH35" s="573">
        <f t="shared" si="9"/>
        <v>1.58104666</v>
      </c>
      <c r="AI35" s="573">
        <f t="shared" si="9"/>
        <v>1.597166904</v>
      </c>
      <c r="AJ35" s="573">
        <f t="shared" si="9"/>
        <v>1.613287148</v>
      </c>
      <c r="AK35" s="573">
        <f t="shared" si="9"/>
        <v>1.629407391</v>
      </c>
      <c r="AL35" s="573">
        <f t="shared" si="9"/>
        <v>1.645527635</v>
      </c>
      <c r="AM35" s="573">
        <f t="shared" si="9"/>
        <v>1.661647879</v>
      </c>
      <c r="AN35" s="573">
        <f t="shared" si="9"/>
        <v>1.677768123</v>
      </c>
      <c r="AO35" s="573">
        <f t="shared" si="9"/>
        <v>1.693888367</v>
      </c>
      <c r="AP35" s="573">
        <f t="shared" si="9"/>
        <v>1.710008611</v>
      </c>
      <c r="AQ35" s="573">
        <f t="shared" si="9"/>
        <v>1.726128855</v>
      </c>
      <c r="AR35" s="573">
        <f t="shared" si="9"/>
        <v>1.742249099</v>
      </c>
      <c r="AS35" s="573">
        <f t="shared" si="9"/>
        <v>1.758369343</v>
      </c>
      <c r="AT35" s="573">
        <f t="shared" si="9"/>
        <v>1.774489587</v>
      </c>
      <c r="AU35" s="573">
        <f t="shared" si="9"/>
        <v>1.790609831</v>
      </c>
      <c r="AV35" s="573">
        <f t="shared" si="9"/>
        <v>1.806730075</v>
      </c>
      <c r="AW35" s="573">
        <f t="shared" si="9"/>
        <v>1.822850319</v>
      </c>
      <c r="AX35" s="573">
        <f t="shared" si="9"/>
        <v>1.838970563</v>
      </c>
      <c r="AY35" s="573">
        <f t="shared" si="9"/>
        <v>1.855090807</v>
      </c>
      <c r="AZ35" s="570">
        <v>1.87121105107759</v>
      </c>
    </row>
    <row r="36">
      <c r="A36" s="565" t="s">
        <v>750</v>
      </c>
      <c r="B36" s="566">
        <v>78.544</v>
      </c>
      <c r="C36" s="566">
        <v>69.782</v>
      </c>
      <c r="D36" s="566">
        <v>71.606</v>
      </c>
      <c r="E36" s="566">
        <v>71.486</v>
      </c>
      <c r="F36" s="566">
        <v>70.888</v>
      </c>
      <c r="G36" s="566">
        <v>68.41</v>
      </c>
      <c r="H36" s="566">
        <v>71.958</v>
      </c>
      <c r="I36" s="566">
        <v>67.774</v>
      </c>
      <c r="J36" s="566">
        <v>63.996</v>
      </c>
      <c r="K36" s="566">
        <v>63.279</v>
      </c>
      <c r="L36" s="566">
        <v>65.716</v>
      </c>
      <c r="M36" s="566">
        <v>65.272</v>
      </c>
      <c r="N36" s="566">
        <v>60.743</v>
      </c>
      <c r="O36" s="566">
        <v>61.494</v>
      </c>
      <c r="P36" s="566">
        <v>59.881</v>
      </c>
      <c r="Q36" s="566">
        <v>64.13</v>
      </c>
      <c r="R36" s="566">
        <v>62.771</v>
      </c>
      <c r="S36" s="566">
        <v>66.462</v>
      </c>
      <c r="T36" s="583">
        <f t="shared" ref="T36:AZ36" si="10">sum(T$32,T$31)*$S$40*10^9/10^6</f>
        <v>66.01076951</v>
      </c>
      <c r="U36" s="583">
        <f t="shared" si="10"/>
        <v>65.55953903</v>
      </c>
      <c r="V36" s="583">
        <f t="shared" si="10"/>
        <v>65.10830854</v>
      </c>
      <c r="W36" s="583">
        <f t="shared" si="10"/>
        <v>64.65707805</v>
      </c>
      <c r="X36" s="583">
        <f t="shared" si="10"/>
        <v>64.20584757</v>
      </c>
      <c r="Y36" s="583">
        <f t="shared" si="10"/>
        <v>63.75461708</v>
      </c>
      <c r="Z36" s="583">
        <f t="shared" si="10"/>
        <v>63.30338659</v>
      </c>
      <c r="AA36" s="583">
        <f t="shared" si="10"/>
        <v>62.85215611</v>
      </c>
      <c r="AB36" s="583">
        <f t="shared" si="10"/>
        <v>62.40092562</v>
      </c>
      <c r="AC36" s="583">
        <f t="shared" si="10"/>
        <v>61.94969513</v>
      </c>
      <c r="AD36" s="583">
        <f t="shared" si="10"/>
        <v>61.49846465</v>
      </c>
      <c r="AE36" s="583">
        <f t="shared" si="10"/>
        <v>61.04723416</v>
      </c>
      <c r="AF36" s="583">
        <f t="shared" si="10"/>
        <v>60.59600367</v>
      </c>
      <c r="AG36" s="583">
        <f t="shared" si="10"/>
        <v>60.14477319</v>
      </c>
      <c r="AH36" s="583">
        <f t="shared" si="10"/>
        <v>59.6935427</v>
      </c>
      <c r="AI36" s="583">
        <f t="shared" si="10"/>
        <v>59.24231221</v>
      </c>
      <c r="AJ36" s="583">
        <f t="shared" si="10"/>
        <v>58.79108173</v>
      </c>
      <c r="AK36" s="583">
        <f t="shared" si="10"/>
        <v>58.33985124</v>
      </c>
      <c r="AL36" s="583">
        <f t="shared" si="10"/>
        <v>57.88862075</v>
      </c>
      <c r="AM36" s="583">
        <f t="shared" si="10"/>
        <v>57.43739027</v>
      </c>
      <c r="AN36" s="583">
        <f t="shared" si="10"/>
        <v>56.98615978</v>
      </c>
      <c r="AO36" s="583">
        <f t="shared" si="10"/>
        <v>56.5349293</v>
      </c>
      <c r="AP36" s="583">
        <f t="shared" si="10"/>
        <v>56.08369881</v>
      </c>
      <c r="AQ36" s="583">
        <f t="shared" si="10"/>
        <v>55.63246832</v>
      </c>
      <c r="AR36" s="583">
        <f t="shared" si="10"/>
        <v>55.18123784</v>
      </c>
      <c r="AS36" s="583">
        <f t="shared" si="10"/>
        <v>54.73000735</v>
      </c>
      <c r="AT36" s="583">
        <f t="shared" si="10"/>
        <v>54.27877686</v>
      </c>
      <c r="AU36" s="583">
        <f t="shared" si="10"/>
        <v>53.82754638</v>
      </c>
      <c r="AV36" s="583">
        <f t="shared" si="10"/>
        <v>53.37631589</v>
      </c>
      <c r="AW36" s="583">
        <f t="shared" si="10"/>
        <v>52.9250854</v>
      </c>
      <c r="AX36" s="583">
        <f t="shared" si="10"/>
        <v>52.47385492</v>
      </c>
      <c r="AY36" s="583">
        <f t="shared" si="10"/>
        <v>52.02262443</v>
      </c>
      <c r="AZ36" s="583">
        <f t="shared" si="10"/>
        <v>51.57139394</v>
      </c>
    </row>
    <row r="37">
      <c r="A37" s="565" t="s">
        <v>751</v>
      </c>
      <c r="B37" s="566">
        <v>1.092</v>
      </c>
      <c r="C37" s="566">
        <v>1.094</v>
      </c>
      <c r="D37" s="566">
        <v>0.73</v>
      </c>
      <c r="E37" s="566">
        <v>0.596</v>
      </c>
      <c r="F37" s="566">
        <v>0.562</v>
      </c>
      <c r="G37" s="566">
        <v>0.559</v>
      </c>
      <c r="H37" s="566">
        <v>0.559</v>
      </c>
      <c r="I37" s="566">
        <v>0.476</v>
      </c>
      <c r="J37" s="566">
        <v>0.607</v>
      </c>
      <c r="K37" s="566">
        <v>0.634</v>
      </c>
      <c r="L37" s="566">
        <v>0.557</v>
      </c>
      <c r="M37" s="566">
        <v>0.482</v>
      </c>
      <c r="N37" s="566">
        <v>0.344</v>
      </c>
      <c r="O37" s="566">
        <v>0.429</v>
      </c>
      <c r="P37" s="566">
        <v>0.44</v>
      </c>
      <c r="Q37" s="566">
        <v>0.378</v>
      </c>
      <c r="R37" s="566">
        <v>0.311</v>
      </c>
      <c r="S37" s="566">
        <v>0.294</v>
      </c>
      <c r="T37" s="583">
        <f t="shared" ref="T37:AZ37" si="11">T33*$S$41*10^9/10^6</f>
        <v>0.293134524</v>
      </c>
      <c r="U37" s="583">
        <f t="shared" si="11"/>
        <v>0.292269048</v>
      </c>
      <c r="V37" s="583">
        <f t="shared" si="11"/>
        <v>0.291403572</v>
      </c>
      <c r="W37" s="583">
        <f t="shared" si="11"/>
        <v>0.290538096</v>
      </c>
      <c r="X37" s="583">
        <f t="shared" si="11"/>
        <v>0.28967262</v>
      </c>
      <c r="Y37" s="583">
        <f t="shared" si="11"/>
        <v>0.288807144</v>
      </c>
      <c r="Z37" s="583">
        <f t="shared" si="11"/>
        <v>0.2879416679</v>
      </c>
      <c r="AA37" s="583">
        <f t="shared" si="11"/>
        <v>0.2870761919</v>
      </c>
      <c r="AB37" s="583">
        <f t="shared" si="11"/>
        <v>0.2862107159</v>
      </c>
      <c r="AC37" s="583">
        <f t="shared" si="11"/>
        <v>0.2853452399</v>
      </c>
      <c r="AD37" s="583">
        <f t="shared" si="11"/>
        <v>0.2844797639</v>
      </c>
      <c r="AE37" s="583">
        <f t="shared" si="11"/>
        <v>0.2836142879</v>
      </c>
      <c r="AF37" s="583">
        <f t="shared" si="11"/>
        <v>0.2827488119</v>
      </c>
      <c r="AG37" s="583">
        <f t="shared" si="11"/>
        <v>0.2818833359</v>
      </c>
      <c r="AH37" s="583">
        <f t="shared" si="11"/>
        <v>0.2810178599</v>
      </c>
      <c r="AI37" s="583">
        <f t="shared" si="11"/>
        <v>0.2801523839</v>
      </c>
      <c r="AJ37" s="583">
        <f t="shared" si="11"/>
        <v>0.2792869079</v>
      </c>
      <c r="AK37" s="583">
        <f t="shared" si="11"/>
        <v>0.2784214319</v>
      </c>
      <c r="AL37" s="583">
        <f t="shared" si="11"/>
        <v>0.2775559558</v>
      </c>
      <c r="AM37" s="583">
        <f t="shared" si="11"/>
        <v>0.2766904798</v>
      </c>
      <c r="AN37" s="583">
        <f t="shared" si="11"/>
        <v>0.2758250038</v>
      </c>
      <c r="AO37" s="583">
        <f t="shared" si="11"/>
        <v>0.2749595278</v>
      </c>
      <c r="AP37" s="583">
        <f t="shared" si="11"/>
        <v>0.2740940518</v>
      </c>
      <c r="AQ37" s="583">
        <f t="shared" si="11"/>
        <v>0.2732285758</v>
      </c>
      <c r="AR37" s="583">
        <f t="shared" si="11"/>
        <v>0.2723630998</v>
      </c>
      <c r="AS37" s="583">
        <f t="shared" si="11"/>
        <v>0.2714976238</v>
      </c>
      <c r="AT37" s="583">
        <f t="shared" si="11"/>
        <v>0.2706321478</v>
      </c>
      <c r="AU37" s="583">
        <f t="shared" si="11"/>
        <v>0.2697666718</v>
      </c>
      <c r="AV37" s="583">
        <f t="shared" si="11"/>
        <v>0.2689011958</v>
      </c>
      <c r="AW37" s="583">
        <f t="shared" si="11"/>
        <v>0.2680357198</v>
      </c>
      <c r="AX37" s="583">
        <f t="shared" si="11"/>
        <v>0.2671702438</v>
      </c>
      <c r="AY37" s="583">
        <f t="shared" si="11"/>
        <v>0.2663047677</v>
      </c>
      <c r="AZ37" s="583">
        <f t="shared" si="11"/>
        <v>0.2654392917</v>
      </c>
    </row>
    <row r="38">
      <c r="A38" s="565" t="s">
        <v>752</v>
      </c>
      <c r="B38" s="566">
        <v>1.436</v>
      </c>
      <c r="C38" s="566">
        <v>1.056</v>
      </c>
      <c r="D38" s="566">
        <v>0.882</v>
      </c>
      <c r="E38" s="566">
        <v>1.48</v>
      </c>
      <c r="F38" s="566">
        <v>1.221</v>
      </c>
      <c r="G38" s="566">
        <v>1.093</v>
      </c>
      <c r="H38" s="566">
        <v>0.4</v>
      </c>
      <c r="I38" s="566">
        <v>1.482</v>
      </c>
      <c r="J38" s="566">
        <v>0.522</v>
      </c>
      <c r="K38" s="566">
        <v>1.233</v>
      </c>
      <c r="L38" s="566">
        <v>0.881</v>
      </c>
      <c r="M38" s="566">
        <v>0.851</v>
      </c>
      <c r="N38" s="566">
        <v>0.698</v>
      </c>
      <c r="O38" s="566">
        <v>0.489</v>
      </c>
      <c r="P38" s="566">
        <v>0.651</v>
      </c>
      <c r="Q38" s="566">
        <v>1.112</v>
      </c>
      <c r="R38" s="566">
        <v>1.094</v>
      </c>
      <c r="S38" s="566">
        <v>1.113</v>
      </c>
      <c r="T38" s="583">
        <f t="shared" ref="T38:AZ38" si="12">T34*$S$42*10^9/10^6</f>
        <v>1.116977367</v>
      </c>
      <c r="U38" s="583">
        <f t="shared" si="12"/>
        <v>1.120954734</v>
      </c>
      <c r="V38" s="583">
        <f t="shared" si="12"/>
        <v>1.124932101</v>
      </c>
      <c r="W38" s="583">
        <f t="shared" si="12"/>
        <v>1.128909468</v>
      </c>
      <c r="X38" s="583">
        <f t="shared" si="12"/>
        <v>1.132886835</v>
      </c>
      <c r="Y38" s="583">
        <f t="shared" si="12"/>
        <v>1.136864201</v>
      </c>
      <c r="Z38" s="583">
        <f t="shared" si="12"/>
        <v>1.140841568</v>
      </c>
      <c r="AA38" s="583">
        <f t="shared" si="12"/>
        <v>1.144818935</v>
      </c>
      <c r="AB38" s="583">
        <f t="shared" si="12"/>
        <v>1.148796302</v>
      </c>
      <c r="AC38" s="583">
        <f t="shared" si="12"/>
        <v>1.152773669</v>
      </c>
      <c r="AD38" s="583">
        <f t="shared" si="12"/>
        <v>1.156751036</v>
      </c>
      <c r="AE38" s="583">
        <f t="shared" si="12"/>
        <v>1.160728403</v>
      </c>
      <c r="AF38" s="583">
        <f t="shared" si="12"/>
        <v>1.16470577</v>
      </c>
      <c r="AG38" s="583">
        <f t="shared" si="12"/>
        <v>1.168683137</v>
      </c>
      <c r="AH38" s="583">
        <f t="shared" si="12"/>
        <v>1.172660504</v>
      </c>
      <c r="AI38" s="583">
        <f t="shared" si="12"/>
        <v>1.176637871</v>
      </c>
      <c r="AJ38" s="583">
        <f t="shared" si="12"/>
        <v>1.180615238</v>
      </c>
      <c r="AK38" s="583">
        <f t="shared" si="12"/>
        <v>1.184592604</v>
      </c>
      <c r="AL38" s="583">
        <f t="shared" si="12"/>
        <v>1.188569971</v>
      </c>
      <c r="AM38" s="583">
        <f t="shared" si="12"/>
        <v>1.192547338</v>
      </c>
      <c r="AN38" s="583">
        <f t="shared" si="12"/>
        <v>1.196524705</v>
      </c>
      <c r="AO38" s="583">
        <f t="shared" si="12"/>
        <v>1.200502072</v>
      </c>
      <c r="AP38" s="583">
        <f t="shared" si="12"/>
        <v>1.204479439</v>
      </c>
      <c r="AQ38" s="583">
        <f t="shared" si="12"/>
        <v>1.208456806</v>
      </c>
      <c r="AR38" s="583">
        <f t="shared" si="12"/>
        <v>1.212434173</v>
      </c>
      <c r="AS38" s="583">
        <f t="shared" si="12"/>
        <v>1.21641154</v>
      </c>
      <c r="AT38" s="583">
        <f t="shared" si="12"/>
        <v>1.220388907</v>
      </c>
      <c r="AU38" s="583">
        <f t="shared" si="12"/>
        <v>1.224366274</v>
      </c>
      <c r="AV38" s="583">
        <f t="shared" si="12"/>
        <v>1.228343641</v>
      </c>
      <c r="AW38" s="583">
        <f t="shared" si="12"/>
        <v>1.232321007</v>
      </c>
      <c r="AX38" s="583">
        <f t="shared" si="12"/>
        <v>1.236298374</v>
      </c>
      <c r="AY38" s="583">
        <f t="shared" si="12"/>
        <v>1.240275741</v>
      </c>
      <c r="AZ38" s="583">
        <f t="shared" si="12"/>
        <v>1.244253108</v>
      </c>
    </row>
    <row r="39">
      <c r="A39" s="565" t="s">
        <v>753</v>
      </c>
      <c r="B39" s="566">
        <v>72.503</v>
      </c>
      <c r="C39" s="566">
        <v>68.196</v>
      </c>
      <c r="D39" s="566">
        <v>70.835</v>
      </c>
      <c r="E39" s="566">
        <v>71.36</v>
      </c>
      <c r="F39" s="566">
        <v>81.421</v>
      </c>
      <c r="G39" s="566">
        <v>77.863</v>
      </c>
      <c r="H39" s="566">
        <v>85.964</v>
      </c>
      <c r="I39" s="566">
        <v>90.314</v>
      </c>
      <c r="J39" s="566">
        <v>99.073</v>
      </c>
      <c r="K39" s="566">
        <v>84.665</v>
      </c>
      <c r="L39" s="566">
        <v>85.171</v>
      </c>
      <c r="M39" s="566">
        <v>82.364</v>
      </c>
      <c r="N39" s="566">
        <v>75.785</v>
      </c>
      <c r="O39" s="566">
        <v>71.484</v>
      </c>
      <c r="P39" s="566">
        <v>69.65</v>
      </c>
      <c r="Q39" s="566">
        <v>68.718</v>
      </c>
      <c r="R39" s="566">
        <v>67.95</v>
      </c>
      <c r="S39" s="566">
        <v>72.299</v>
      </c>
      <c r="T39" s="583">
        <f t="shared" ref="T39:AZ39" si="13">T35*$S$43*10^9/10^6</f>
        <v>73.16925097</v>
      </c>
      <c r="U39" s="583">
        <f t="shared" si="13"/>
        <v>74.03950194</v>
      </c>
      <c r="V39" s="583">
        <f t="shared" si="13"/>
        <v>74.90975291</v>
      </c>
      <c r="W39" s="583">
        <f t="shared" si="13"/>
        <v>75.78000388</v>
      </c>
      <c r="X39" s="583">
        <f t="shared" si="13"/>
        <v>76.65025485</v>
      </c>
      <c r="Y39" s="583">
        <f t="shared" si="13"/>
        <v>77.52050582</v>
      </c>
      <c r="Z39" s="583">
        <f t="shared" si="13"/>
        <v>78.39075679</v>
      </c>
      <c r="AA39" s="583">
        <f t="shared" si="13"/>
        <v>79.26100775</v>
      </c>
      <c r="AB39" s="583">
        <f t="shared" si="13"/>
        <v>80.13125872</v>
      </c>
      <c r="AC39" s="583">
        <f t="shared" si="13"/>
        <v>81.00150969</v>
      </c>
      <c r="AD39" s="583">
        <f t="shared" si="13"/>
        <v>81.87176066</v>
      </c>
      <c r="AE39" s="583">
        <f t="shared" si="13"/>
        <v>82.74201163</v>
      </c>
      <c r="AF39" s="583">
        <f t="shared" si="13"/>
        <v>83.6122626</v>
      </c>
      <c r="AG39" s="583">
        <f t="shared" si="13"/>
        <v>84.48251357</v>
      </c>
      <c r="AH39" s="583">
        <f t="shared" si="13"/>
        <v>85.35276454</v>
      </c>
      <c r="AI39" s="583">
        <f t="shared" si="13"/>
        <v>86.22301551</v>
      </c>
      <c r="AJ39" s="583">
        <f t="shared" si="13"/>
        <v>87.09326648</v>
      </c>
      <c r="AK39" s="583">
        <f t="shared" si="13"/>
        <v>87.96351745</v>
      </c>
      <c r="AL39" s="583">
        <f t="shared" si="13"/>
        <v>88.83376842</v>
      </c>
      <c r="AM39" s="583">
        <f t="shared" si="13"/>
        <v>89.70401939</v>
      </c>
      <c r="AN39" s="583">
        <f t="shared" si="13"/>
        <v>90.57427036</v>
      </c>
      <c r="AO39" s="583">
        <f t="shared" si="13"/>
        <v>91.44452133</v>
      </c>
      <c r="AP39" s="583">
        <f t="shared" si="13"/>
        <v>92.31477229</v>
      </c>
      <c r="AQ39" s="583">
        <f t="shared" si="13"/>
        <v>93.18502326</v>
      </c>
      <c r="AR39" s="583">
        <f t="shared" si="13"/>
        <v>94.05527423</v>
      </c>
      <c r="AS39" s="583">
        <f t="shared" si="13"/>
        <v>94.9255252</v>
      </c>
      <c r="AT39" s="583">
        <f t="shared" si="13"/>
        <v>95.79577617</v>
      </c>
      <c r="AU39" s="583">
        <f t="shared" si="13"/>
        <v>96.66602714</v>
      </c>
      <c r="AV39" s="583">
        <f t="shared" si="13"/>
        <v>97.53627811</v>
      </c>
      <c r="AW39" s="583">
        <f t="shared" si="13"/>
        <v>98.40652908</v>
      </c>
      <c r="AX39" s="583">
        <f t="shared" si="13"/>
        <v>99.27678005</v>
      </c>
      <c r="AY39" s="583">
        <f t="shared" si="13"/>
        <v>100.147031</v>
      </c>
      <c r="AZ39" s="583">
        <f t="shared" si="13"/>
        <v>101.017282</v>
      </c>
    </row>
    <row r="40">
      <c r="A40" s="565" t="s">
        <v>754</v>
      </c>
      <c r="B40" s="584">
        <f t="shared" ref="B40:Q40" si="14">B36*1000000/(B32*1000000000)</f>
        <v>0.07238971591</v>
      </c>
      <c r="C40" s="584">
        <f t="shared" si="14"/>
        <v>0.0717926981</v>
      </c>
      <c r="D40" s="584">
        <f t="shared" si="14"/>
        <v>0.07162598365</v>
      </c>
      <c r="E40" s="584">
        <f t="shared" si="14"/>
        <v>0.0715158221</v>
      </c>
      <c r="F40" s="584">
        <f t="shared" si="14"/>
        <v>0.0716180023</v>
      </c>
      <c r="G40" s="584">
        <f t="shared" si="14"/>
        <v>0.07185441315</v>
      </c>
      <c r="H40" s="584">
        <f t="shared" si="14"/>
        <v>0.07216981842</v>
      </c>
      <c r="I40" s="584">
        <f t="shared" si="14"/>
        <v>0.07239744568</v>
      </c>
      <c r="J40" s="584">
        <f t="shared" si="14"/>
        <v>0.07177448841</v>
      </c>
      <c r="K40" s="584">
        <f t="shared" si="14"/>
        <v>0.07097121515</v>
      </c>
      <c r="L40" s="584">
        <f t="shared" si="14"/>
        <v>0.06980385325</v>
      </c>
      <c r="M40" s="584">
        <f t="shared" si="14"/>
        <v>0.06990592388</v>
      </c>
      <c r="N40" s="584">
        <f t="shared" si="14"/>
        <v>0.06982443597</v>
      </c>
      <c r="O40" s="584">
        <f t="shared" si="14"/>
        <v>0.06963881673</v>
      </c>
      <c r="P40" s="584">
        <f t="shared" si="14"/>
        <v>0.06959370645</v>
      </c>
      <c r="Q40" s="584">
        <f t="shared" si="14"/>
        <v>0.06926622945</v>
      </c>
      <c r="R40" s="585">
        <f t="shared" ref="R40:S40" si="15">R36*1000000/(sum(R$32,R$31)*1000000000)</f>
        <v>0.06930477717</v>
      </c>
      <c r="S40" s="585">
        <f t="shared" si="15"/>
        <v>0.07387816872</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0.06247854446</v>
      </c>
      <c r="C41" s="584">
        <f t="shared" si="16"/>
        <v>0.06248215204</v>
      </c>
      <c r="D41" s="584">
        <f t="shared" si="16"/>
        <v>0.06256964087</v>
      </c>
      <c r="E41" s="584">
        <f t="shared" si="16"/>
        <v>0.06242798785</v>
      </c>
      <c r="F41" s="584">
        <f t="shared" si="16"/>
        <v>0.06248610185</v>
      </c>
      <c r="G41" s="584">
        <f t="shared" si="16"/>
        <v>0.06245810056</v>
      </c>
      <c r="H41" s="584">
        <f t="shared" si="16"/>
        <v>0.06248602727</v>
      </c>
      <c r="I41" s="584">
        <f t="shared" si="16"/>
        <v>0.06252462892</v>
      </c>
      <c r="J41" s="584">
        <f t="shared" si="16"/>
        <v>0.06263543494</v>
      </c>
      <c r="K41" s="584">
        <f t="shared" si="16"/>
        <v>0.0625</v>
      </c>
      <c r="L41" s="584">
        <f t="shared" si="16"/>
        <v>0.0621443713</v>
      </c>
      <c r="M41" s="584">
        <f t="shared" si="16"/>
        <v>0.06168415664</v>
      </c>
      <c r="N41" s="584">
        <f t="shared" si="16"/>
        <v>0.06175942549</v>
      </c>
      <c r="O41" s="584">
        <f t="shared" si="16"/>
        <v>0.06203904555</v>
      </c>
      <c r="P41" s="584">
        <f t="shared" si="16"/>
        <v>0.06179775281</v>
      </c>
      <c r="Q41" s="584">
        <f t="shared" si="16"/>
        <v>0.06217105263</v>
      </c>
      <c r="R41" s="584">
        <f t="shared" si="16"/>
        <v>0.06223734241</v>
      </c>
      <c r="S41" s="584">
        <f t="shared" si="16"/>
        <v>0.06197301855</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0.06923818708</v>
      </c>
      <c r="C42" s="584">
        <f t="shared" si="17"/>
        <v>0.06879030682</v>
      </c>
      <c r="D42" s="584">
        <f t="shared" si="17"/>
        <v>0.0694214876</v>
      </c>
      <c r="E42" s="584">
        <f t="shared" si="17"/>
        <v>0.07025538783</v>
      </c>
      <c r="F42" s="584">
        <f t="shared" si="17"/>
        <v>0.06952115242</v>
      </c>
      <c r="G42" s="584">
        <f t="shared" si="17"/>
        <v>0.07070772416</v>
      </c>
      <c r="H42" s="584">
        <f t="shared" si="17"/>
        <v>0.06907269902</v>
      </c>
      <c r="I42" s="584">
        <f t="shared" si="17"/>
        <v>0.07120207553</v>
      </c>
      <c r="J42" s="584">
        <f t="shared" si="17"/>
        <v>0.06904761905</v>
      </c>
      <c r="K42" s="584">
        <f t="shared" si="17"/>
        <v>0.07154046997</v>
      </c>
      <c r="L42" s="584">
        <f t="shared" si="17"/>
        <v>0.07068924015</v>
      </c>
      <c r="M42" s="584">
        <f t="shared" si="17"/>
        <v>0.07079866889</v>
      </c>
      <c r="N42" s="584">
        <f t="shared" si="17"/>
        <v>0.07041258953</v>
      </c>
      <c r="O42" s="584">
        <f t="shared" si="17"/>
        <v>0.06945036216</v>
      </c>
      <c r="P42" s="584">
        <f t="shared" si="17"/>
        <v>0.0700602669</v>
      </c>
      <c r="Q42" s="584">
        <f t="shared" si="17"/>
        <v>0.07090028054</v>
      </c>
      <c r="R42" s="584">
        <f t="shared" si="17"/>
        <v>0.07094222165</v>
      </c>
      <c r="S42" s="584">
        <f t="shared" si="17"/>
        <v>0.07082405345</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0.05272182426</v>
      </c>
      <c r="C43" s="584">
        <f t="shared" si="18"/>
        <v>0.05382520778</v>
      </c>
      <c r="D43" s="584">
        <f t="shared" si="18"/>
        <v>0.05450368064</v>
      </c>
      <c r="E43" s="584">
        <f t="shared" si="18"/>
        <v>0.05702454309</v>
      </c>
      <c r="F43" s="584">
        <f t="shared" si="18"/>
        <v>0.05940471978</v>
      </c>
      <c r="G43" s="584">
        <f t="shared" si="18"/>
        <v>0.05912445119</v>
      </c>
      <c r="H43" s="584">
        <f t="shared" si="18"/>
        <v>0.05923694295</v>
      </c>
      <c r="I43" s="584">
        <f t="shared" si="18"/>
        <v>0.06012415744</v>
      </c>
      <c r="J43" s="584">
        <f t="shared" si="18"/>
        <v>0.06106525346</v>
      </c>
      <c r="K43" s="584">
        <f t="shared" si="18"/>
        <v>0.05795483404</v>
      </c>
      <c r="L43" s="584">
        <f t="shared" si="18"/>
        <v>0.05772618306</v>
      </c>
      <c r="M43" s="584">
        <f t="shared" si="18"/>
        <v>0.05710272514</v>
      </c>
      <c r="N43" s="584">
        <f t="shared" si="18"/>
        <v>0.05576711517</v>
      </c>
      <c r="O43" s="584">
        <f t="shared" si="18"/>
        <v>0.05440944546</v>
      </c>
      <c r="P43" s="584">
        <f t="shared" si="18"/>
        <v>0.0543414657</v>
      </c>
      <c r="Q43" s="584">
        <f t="shared" si="18"/>
        <v>0.05436804408</v>
      </c>
      <c r="R43" s="584">
        <f t="shared" si="18"/>
        <v>0.0538361527</v>
      </c>
      <c r="S43" s="584">
        <f t="shared" si="18"/>
        <v>0.05398497509</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134.580837</v>
      </c>
      <c r="D2" s="588">
        <f>Aggregation!E15</f>
        <v>133.684341</v>
      </c>
      <c r="E2" s="588">
        <f>Aggregation!F15</f>
        <v>140.198314</v>
      </c>
      <c r="F2" s="588">
        <f>Aggregation!G15</f>
        <v>141.480115</v>
      </c>
      <c r="G2" s="588">
        <f>Aggregation!H15</f>
        <v>146.631618</v>
      </c>
      <c r="H2" s="588">
        <f>Aggregation!I15</f>
        <v>137.820847</v>
      </c>
      <c r="I2" s="588">
        <f>Aggregation!J15</f>
        <v>140.628922</v>
      </c>
      <c r="J2" s="588">
        <f>Aggregation!K15</f>
        <v>144.525658</v>
      </c>
      <c r="K2" s="588">
        <f>Aggregation!L15</f>
        <v>145.757394</v>
      </c>
      <c r="L2" s="588">
        <f>Aggregation!M15</f>
        <v>146.519616</v>
      </c>
      <c r="M2" s="588">
        <f>Aggregation!N15</f>
        <v>161.605547</v>
      </c>
      <c r="N2" s="588">
        <f>Aggregation!O15</f>
        <v>164.847569</v>
      </c>
      <c r="O2" s="588">
        <f>Aggregation!P15</f>
        <v>166.583227</v>
      </c>
      <c r="P2" s="588">
        <f>Aggregation!Q15</f>
        <v>159.168188</v>
      </c>
      <c r="Q2" s="588">
        <f>Aggregation!R15</f>
        <v>163.069467</v>
      </c>
      <c r="R2" s="588">
        <f>Aggregation!S15</f>
        <v>159.953461</v>
      </c>
      <c r="S2" s="588">
        <f>Aggregation!T15</f>
        <v>164.643695</v>
      </c>
      <c r="T2" s="588">
        <f>Aggregation!U15</f>
        <v>155.501562</v>
      </c>
      <c r="U2" s="588">
        <f>Aggregation!V15</f>
        <v>166.687682</v>
      </c>
      <c r="V2" s="588">
        <f>Aggregation!W15</f>
        <v>166.85187</v>
      </c>
      <c r="W2" s="588">
        <f>Aggregation!X15</f>
        <v>166.85187</v>
      </c>
      <c r="X2" s="588">
        <f>Aggregation!Y15</f>
        <v>168.9107986</v>
      </c>
      <c r="Y2" s="588">
        <f>Aggregation!Z15</f>
        <v>170.9697272</v>
      </c>
      <c r="Z2" s="588">
        <f>Aggregation!AA15</f>
        <v>173.0286557</v>
      </c>
      <c r="AA2" s="588">
        <f>Aggregation!AB15</f>
        <v>175.0875843</v>
      </c>
      <c r="AB2" s="588">
        <f>Aggregation!AC15</f>
        <v>177.1465129</v>
      </c>
      <c r="AC2" s="588">
        <f>Aggregation!AD15</f>
        <v>179.2054414</v>
      </c>
      <c r="AD2" s="588">
        <f>Aggregation!AE15</f>
        <v>181.26437</v>
      </c>
      <c r="AE2" s="588">
        <f>Aggregation!AF15</f>
        <v>183.3232986</v>
      </c>
      <c r="AF2" s="588">
        <f>Aggregation!AG15</f>
        <v>185.3822271</v>
      </c>
      <c r="AG2" s="588">
        <f>Aggregation!AH15</f>
        <v>187.4411557</v>
      </c>
      <c r="AH2" s="588">
        <f>Aggregation!AI15</f>
        <v>189.5000842</v>
      </c>
      <c r="AI2" s="588">
        <f>Aggregation!AJ15</f>
        <v>191.5590128</v>
      </c>
      <c r="AJ2" s="588">
        <f>Aggregation!AK15</f>
        <v>193.6179414</v>
      </c>
      <c r="AK2" s="588">
        <f>Aggregation!AL15</f>
        <v>195.6768699</v>
      </c>
      <c r="AL2" s="588">
        <f>Aggregation!AM15</f>
        <v>197.7357985</v>
      </c>
      <c r="AM2" s="588">
        <f>Aggregation!AN15</f>
        <v>199.7947271</v>
      </c>
      <c r="AN2" s="588">
        <f>Aggregation!AO15</f>
        <v>201.8536556</v>
      </c>
      <c r="AO2" s="588">
        <f>Aggregation!AP15</f>
        <v>203.9125842</v>
      </c>
      <c r="AP2" s="588">
        <f>Aggregation!AQ15</f>
        <v>205.9715128</v>
      </c>
      <c r="AQ2" s="588">
        <f>Aggregation!AR15</f>
        <v>208.0304413</v>
      </c>
      <c r="AR2" s="588">
        <f>Aggregation!AS15</f>
        <v>210.0893699</v>
      </c>
      <c r="AS2" s="588">
        <f>Aggregation!AT15</f>
        <v>212.1482985</v>
      </c>
      <c r="AT2" s="588">
        <f>Aggregation!AU15</f>
        <v>214.207227</v>
      </c>
      <c r="AU2" s="588">
        <f>Aggregation!AV15</f>
        <v>216.2661556</v>
      </c>
      <c r="AV2" s="588">
        <f>Aggregation!AW15</f>
        <v>218.3250841</v>
      </c>
      <c r="AW2" s="588">
        <f>Aggregation!AX15</f>
        <v>220.3840127</v>
      </c>
      <c r="AX2" s="588">
        <f>Aggregation!AY15</f>
        <v>222.4429413</v>
      </c>
      <c r="AY2" s="588">
        <f>Aggregation!AZ15</f>
        <v>224.5018698</v>
      </c>
      <c r="AZ2" s="588">
        <f>Aggregation!BA15</f>
        <v>226.5607984</v>
      </c>
      <c r="BA2" s="588">
        <f>Aggregation!BB15</f>
        <v>228.619727</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24370.67787</v>
      </c>
      <c r="D3" s="52">
        <f t="shared" ref="D3:R3" si="1">C3+($S$3-$C$3)/($S$1-$C$1)</f>
        <v>24710.92515</v>
      </c>
      <c r="E3" s="52">
        <f t="shared" si="1"/>
        <v>25051.17243</v>
      </c>
      <c r="F3" s="52">
        <f t="shared" si="1"/>
        <v>25391.41972</v>
      </c>
      <c r="G3" s="52">
        <f t="shared" si="1"/>
        <v>25731.667</v>
      </c>
      <c r="H3" s="52">
        <f t="shared" si="1"/>
        <v>26071.91429</v>
      </c>
      <c r="I3" s="52">
        <f t="shared" si="1"/>
        <v>26412.16157</v>
      </c>
      <c r="J3" s="52">
        <f t="shared" si="1"/>
        <v>26752.40885</v>
      </c>
      <c r="K3" s="52">
        <f t="shared" si="1"/>
        <v>27092.65614</v>
      </c>
      <c r="L3" s="52">
        <f t="shared" si="1"/>
        <v>27432.90342</v>
      </c>
      <c r="M3" s="52">
        <f t="shared" si="1"/>
        <v>27773.15071</v>
      </c>
      <c r="N3" s="52">
        <f t="shared" si="1"/>
        <v>28113.39799</v>
      </c>
      <c r="O3" s="52">
        <f t="shared" si="1"/>
        <v>28453.64527</v>
      </c>
      <c r="P3" s="52">
        <f t="shared" si="1"/>
        <v>28793.89256</v>
      </c>
      <c r="Q3" s="52">
        <f t="shared" si="1"/>
        <v>29134.13984</v>
      </c>
      <c r="R3" s="52">
        <f t="shared" si="1"/>
        <v>29474.38712</v>
      </c>
      <c r="S3" s="589">
        <f t="shared" ref="S3:V3" si="2">T3</f>
        <v>29814.63441</v>
      </c>
      <c r="T3" s="589">
        <f t="shared" si="2"/>
        <v>29814.63441</v>
      </c>
      <c r="U3" s="589">
        <f t="shared" si="2"/>
        <v>29814.63441</v>
      </c>
      <c r="V3" s="589">
        <f t="shared" si="2"/>
        <v>29814.63441</v>
      </c>
      <c r="W3" s="590">
        <v>29814.6344086022</v>
      </c>
      <c r="X3" s="175">
        <f t="shared" ref="X3:AZ3" si="3">$W$3+(Y$1-$W$1)/($BA$1-$W$1)*($BA$3-$W$3)</f>
        <v>30637.02488</v>
      </c>
      <c r="Y3" s="175">
        <f t="shared" si="3"/>
        <v>31048.22011</v>
      </c>
      <c r="Z3" s="175">
        <f t="shared" si="3"/>
        <v>31459.41534</v>
      </c>
      <c r="AA3" s="175">
        <f t="shared" si="3"/>
        <v>31870.61058</v>
      </c>
      <c r="AB3" s="175">
        <f t="shared" si="3"/>
        <v>32281.80581</v>
      </c>
      <c r="AC3" s="175">
        <f t="shared" si="3"/>
        <v>32693.00104</v>
      </c>
      <c r="AD3" s="175">
        <f t="shared" si="3"/>
        <v>33104.19628</v>
      </c>
      <c r="AE3" s="175">
        <f t="shared" si="3"/>
        <v>33515.39151</v>
      </c>
      <c r="AF3" s="175">
        <f t="shared" si="3"/>
        <v>33926.58674</v>
      </c>
      <c r="AG3" s="175">
        <f t="shared" si="3"/>
        <v>34337.78198</v>
      </c>
      <c r="AH3" s="175">
        <f t="shared" si="3"/>
        <v>34748.97721</v>
      </c>
      <c r="AI3" s="175">
        <f t="shared" si="3"/>
        <v>35160.17244</v>
      </c>
      <c r="AJ3" s="175">
        <f t="shared" si="3"/>
        <v>35571.36768</v>
      </c>
      <c r="AK3" s="175">
        <f t="shared" si="3"/>
        <v>35982.56291</v>
      </c>
      <c r="AL3" s="175">
        <f t="shared" si="3"/>
        <v>36393.75814</v>
      </c>
      <c r="AM3" s="175">
        <f t="shared" si="3"/>
        <v>36804.95338</v>
      </c>
      <c r="AN3" s="175">
        <f t="shared" si="3"/>
        <v>37216.14861</v>
      </c>
      <c r="AO3" s="175">
        <f t="shared" si="3"/>
        <v>37627.34384</v>
      </c>
      <c r="AP3" s="175">
        <f t="shared" si="3"/>
        <v>38038.53908</v>
      </c>
      <c r="AQ3" s="175">
        <f t="shared" si="3"/>
        <v>38449.73431</v>
      </c>
      <c r="AR3" s="175">
        <f t="shared" si="3"/>
        <v>38860.92954</v>
      </c>
      <c r="AS3" s="175">
        <f t="shared" si="3"/>
        <v>39272.12478</v>
      </c>
      <c r="AT3" s="175">
        <f t="shared" si="3"/>
        <v>39683.32001</v>
      </c>
      <c r="AU3" s="175">
        <f t="shared" si="3"/>
        <v>40094.51524</v>
      </c>
      <c r="AV3" s="175">
        <f t="shared" si="3"/>
        <v>40505.71048</v>
      </c>
      <c r="AW3" s="175">
        <f t="shared" si="3"/>
        <v>40916.90571</v>
      </c>
      <c r="AX3" s="175">
        <f t="shared" si="3"/>
        <v>41328.10094</v>
      </c>
      <c r="AY3" s="175">
        <f t="shared" si="3"/>
        <v>41739.29618</v>
      </c>
      <c r="AZ3" s="175">
        <f t="shared" si="3"/>
        <v>42150.49141</v>
      </c>
      <c r="BA3" s="304">
        <f>Inputs!H20</f>
        <v>42150.49141</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280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340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2455975.0</v>
      </c>
      <c r="D7" s="171">
        <v>2475837.0</v>
      </c>
      <c r="E7" s="171">
        <v>2500495.0</v>
      </c>
      <c r="F7" s="171">
        <v>2532589.0</v>
      </c>
      <c r="G7" s="171">
        <v>2562279.0</v>
      </c>
      <c r="H7" s="171">
        <v>2489117.0</v>
      </c>
      <c r="I7" s="171">
        <v>2456532.0</v>
      </c>
      <c r="J7" s="171">
        <v>2483421.0</v>
      </c>
      <c r="K7" s="171">
        <v>2124514.0</v>
      </c>
      <c r="L7" s="171">
        <v>2143038.0</v>
      </c>
      <c r="M7" s="171">
        <v>2162467.0</v>
      </c>
      <c r="N7" s="171">
        <v>2176615.0</v>
      </c>
      <c r="O7" s="171">
        <v>2191669.0</v>
      </c>
      <c r="P7" s="171">
        <v>2204781.0</v>
      </c>
      <c r="Q7" s="171">
        <v>2217328.0</v>
      </c>
      <c r="R7" s="171">
        <v>3293786.0</v>
      </c>
      <c r="S7" s="171">
        <v>2250113.0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3622009.088</v>
      </c>
      <c r="D8" s="596">
        <f>'Inflation GDP Population'!C28*$K$8/'Inflation GDP Population'!$J$28</f>
        <v>3631619.694</v>
      </c>
      <c r="E8" s="596">
        <f>'Inflation GDP Population'!D28*$K$8/'Inflation GDP Population'!$J$28</f>
        <v>3648714.446</v>
      </c>
      <c r="F8" s="596">
        <f>'Inflation GDP Population'!E28*$K$8/'Inflation GDP Population'!$J$28</f>
        <v>3670325.519</v>
      </c>
      <c r="G8" s="596">
        <f>'Inflation GDP Population'!F28*$K$8/'Inflation GDP Population'!$J$28</f>
        <v>3698725.258</v>
      </c>
      <c r="H8" s="596">
        <f>'Inflation GDP Population'!G28*$K$8/'Inflation GDP Population'!$J$28</f>
        <v>3726990.762</v>
      </c>
      <c r="I8" s="596">
        <f>'Inflation GDP Population'!H28*$K$8/'Inflation GDP Population'!$J$28</f>
        <v>3608815.21</v>
      </c>
      <c r="J8" s="596">
        <f>'Inflation GDP Population'!I28*$K$8/'Inflation GDP Population'!$J$28</f>
        <v>3659370.553</v>
      </c>
      <c r="K8" s="171">
        <v>3702887.0</v>
      </c>
      <c r="L8" s="171">
        <v>3736757.0</v>
      </c>
      <c r="M8" s="171">
        <v>3753115.0</v>
      </c>
      <c r="N8" s="171">
        <v>3795194.0</v>
      </c>
      <c r="O8" s="171">
        <v>3818038.0</v>
      </c>
      <c r="P8" s="171">
        <v>3848743.0</v>
      </c>
      <c r="Q8" s="171">
        <v>3847557.0</v>
      </c>
      <c r="R8" s="171">
        <v>3921369.0</v>
      </c>
      <c r="S8" s="171">
        <v>3939277.0</v>
      </c>
      <c r="T8" s="171">
        <v>3974558.0</v>
      </c>
      <c r="U8" s="171">
        <v>4007232.0</v>
      </c>
      <c r="V8" s="171">
        <v>4050965.0</v>
      </c>
      <c r="W8" s="597">
        <f>'Inflation GDP Population'!V28*10^6*($V$8/('Inflation GDP Population'!$U$28*10^6))</f>
        <v>4079165.05</v>
      </c>
      <c r="X8" s="597">
        <f>'Inflation GDP Population'!W28*10^6*($V$8/('Inflation GDP Population'!$U$28*10^6))</f>
        <v>4095950.026</v>
      </c>
      <c r="Y8" s="597">
        <f>'Inflation GDP Population'!X28*10^6*($V$8/('Inflation GDP Population'!$U$28*10^6))</f>
        <v>4112735.001</v>
      </c>
      <c r="Z8" s="597">
        <f>'Inflation GDP Population'!Y28*10^6*($V$8/('Inflation GDP Population'!$U$28*10^6))</f>
        <v>4129519.977</v>
      </c>
      <c r="AA8" s="597">
        <f>'Inflation GDP Population'!Z28*10^6*($V$8/('Inflation GDP Population'!$U$28*10^6))</f>
        <v>4146304.952</v>
      </c>
      <c r="AB8" s="597">
        <f>'Inflation GDP Population'!AA28*10^6*($V$8/('Inflation GDP Population'!$U$28*10^6))</f>
        <v>4163089.928</v>
      </c>
      <c r="AC8" s="597">
        <f>'Inflation GDP Population'!AB28*10^6*($V$8/('Inflation GDP Population'!$U$28*10^6))</f>
        <v>4179874.904</v>
      </c>
      <c r="AD8" s="597">
        <f>'Inflation GDP Population'!AC28*10^6*($V$8/('Inflation GDP Population'!$U$28*10^6))</f>
        <v>4196659.879</v>
      </c>
      <c r="AE8" s="597">
        <f>'Inflation GDP Population'!AD28*10^6*($V$8/('Inflation GDP Population'!$U$28*10^6))</f>
        <v>4213444.855</v>
      </c>
      <c r="AF8" s="597">
        <f>'Inflation GDP Population'!AE28*10^6*($V$8/('Inflation GDP Population'!$U$28*10^6))</f>
        <v>4230229.83</v>
      </c>
      <c r="AG8" s="597">
        <f>'Inflation GDP Population'!AF28*10^6*($V$8/('Inflation GDP Population'!$U$28*10^6))</f>
        <v>4247014.806</v>
      </c>
      <c r="AH8" s="597">
        <f>'Inflation GDP Population'!AG28*10^6*($V$8/('Inflation GDP Population'!$U$28*10^6))</f>
        <v>4256384.398</v>
      </c>
      <c r="AI8" s="597">
        <f>'Inflation GDP Population'!AH28*10^6*($V$8/('Inflation GDP Population'!$U$28*10^6))</f>
        <v>4265753.991</v>
      </c>
      <c r="AJ8" s="597">
        <f>'Inflation GDP Population'!AI28*10^6*($V$8/('Inflation GDP Population'!$U$28*10^6))</f>
        <v>4275123.583</v>
      </c>
      <c r="AK8" s="597">
        <f>'Inflation GDP Population'!AJ28*10^6*($V$8/('Inflation GDP Population'!$U$28*10^6))</f>
        <v>4284493.175</v>
      </c>
      <c r="AL8" s="597">
        <f>'Inflation GDP Population'!AK28*10^6*($V$8/('Inflation GDP Population'!$U$28*10^6))</f>
        <v>4293862.768</v>
      </c>
      <c r="AM8" s="597">
        <f>'Inflation GDP Population'!AL28*10^6*($V$8/('Inflation GDP Population'!$U$28*10^6))</f>
        <v>4303232.36</v>
      </c>
      <c r="AN8" s="597">
        <f>'Inflation GDP Population'!AM28*10^6*($V$8/('Inflation GDP Population'!$U$28*10^6))</f>
        <v>4312601.952</v>
      </c>
      <c r="AO8" s="597">
        <f>'Inflation GDP Population'!AN28*10^6*($V$8/('Inflation GDP Population'!$U$28*10^6))</f>
        <v>4321971.545</v>
      </c>
      <c r="AP8" s="597">
        <f>'Inflation GDP Population'!AO28*10^6*($V$8/('Inflation GDP Population'!$U$28*10^6))</f>
        <v>4331341.137</v>
      </c>
      <c r="AQ8" s="597">
        <f>'Inflation GDP Population'!AP28*10^6*($V$8/('Inflation GDP Population'!$U$28*10^6))</f>
        <v>4340710.729</v>
      </c>
      <c r="AR8" s="597">
        <f>'Inflation GDP Population'!AQ28*10^6*($V$8/('Inflation GDP Population'!$U$28*10^6))</f>
        <v>4350288.722</v>
      </c>
      <c r="AS8" s="597">
        <f>'Inflation GDP Population'!AR28*10^6*($V$8/('Inflation GDP Population'!$U$28*10^6))</f>
        <v>4359866.714</v>
      </c>
      <c r="AT8" s="597">
        <f>'Inflation GDP Population'!AS28*10^6*($V$8/('Inflation GDP Population'!$U$28*10^6))</f>
        <v>4369444.706</v>
      </c>
      <c r="AU8" s="597">
        <f>'Inflation GDP Population'!AT28*10^6*($V$8/('Inflation GDP Population'!$U$28*10^6))</f>
        <v>4379022.699</v>
      </c>
      <c r="AV8" s="597">
        <f>'Inflation GDP Population'!AU28*10^6*($V$8/('Inflation GDP Population'!$U$28*10^6))</f>
        <v>4388600.691</v>
      </c>
      <c r="AW8" s="597">
        <f>'Inflation GDP Population'!AV28*10^6*($V$8/('Inflation GDP Population'!$U$28*10^6))</f>
        <v>4398178.684</v>
      </c>
      <c r="AX8" s="597">
        <f>'Inflation GDP Population'!AW28*10^6*($V$8/('Inflation GDP Population'!$U$28*10^6))</f>
        <v>4407756.676</v>
      </c>
      <c r="AY8" s="597">
        <f>'Inflation GDP Population'!AX28*10^6*($V$8/('Inflation GDP Population'!$U$28*10^6))</f>
        <v>4417334.668</v>
      </c>
      <c r="AZ8" s="597">
        <f>'Inflation GDP Population'!AY28*10^6*($V$8/('Inflation GDP Population'!$U$28*10^6))</f>
        <v>4426912.661</v>
      </c>
      <c r="BA8" s="597">
        <f>'Inflation GDP Population'!AZ28*10^6*($V$8/('Inflation GDP Population'!$U$28*10^6))</f>
        <v>4436490.653</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0.6780698061</v>
      </c>
      <c r="D9" s="600">
        <f t="shared" si="4"/>
        <v>0.6817445681</v>
      </c>
      <c r="E9" s="600">
        <f t="shared" si="4"/>
        <v>0.6853084934</v>
      </c>
      <c r="F9" s="600">
        <f t="shared" si="4"/>
        <v>0.6900175439</v>
      </c>
      <c r="G9" s="600">
        <f t="shared" si="4"/>
        <v>0.6927465063</v>
      </c>
      <c r="H9" s="600">
        <f t="shared" si="4"/>
        <v>0.6678624012</v>
      </c>
      <c r="I9" s="600">
        <f t="shared" si="4"/>
        <v>0.680703183</v>
      </c>
      <c r="J9" s="600">
        <f t="shared" si="4"/>
        <v>0.6786470416</v>
      </c>
      <c r="K9" s="600">
        <f t="shared" si="4"/>
        <v>0.5737452966</v>
      </c>
      <c r="L9" s="600">
        <f t="shared" si="4"/>
        <v>0.5735021036</v>
      </c>
      <c r="M9" s="600">
        <f t="shared" si="4"/>
        <v>0.5761792538</v>
      </c>
      <c r="N9" s="600">
        <f t="shared" si="4"/>
        <v>0.5735187714</v>
      </c>
      <c r="O9" s="600">
        <f t="shared" si="4"/>
        <v>0.5740301694</v>
      </c>
      <c r="P9" s="600">
        <f t="shared" si="4"/>
        <v>0.5728574238</v>
      </c>
      <c r="Q9" s="600">
        <f t="shared" si="4"/>
        <v>0.576295036</v>
      </c>
      <c r="R9" s="600">
        <f t="shared" si="4"/>
        <v>0.8399581881</v>
      </c>
      <c r="S9" s="600">
        <f t="shared" si="4"/>
        <v>0.5711994866</v>
      </c>
      <c r="T9" s="600">
        <f t="shared" ref="T9:V9" si="5">average($K$9:$S$9)</f>
        <v>0.6034761921</v>
      </c>
      <c r="U9" s="600">
        <f t="shared" si="5"/>
        <v>0.6034761921</v>
      </c>
      <c r="V9" s="600">
        <f t="shared" si="5"/>
        <v>0.6034761921</v>
      </c>
      <c r="W9" s="600">
        <f t="shared" ref="W9:BA9" si="6">U9</f>
        <v>0.6034761921</v>
      </c>
      <c r="X9" s="600">
        <f t="shared" si="6"/>
        <v>0.6034761921</v>
      </c>
      <c r="Y9" s="600">
        <f t="shared" si="6"/>
        <v>0.6034761921</v>
      </c>
      <c r="Z9" s="600">
        <f t="shared" si="6"/>
        <v>0.6034761921</v>
      </c>
      <c r="AA9" s="600">
        <f t="shared" si="6"/>
        <v>0.6034761921</v>
      </c>
      <c r="AB9" s="600">
        <f t="shared" si="6"/>
        <v>0.6034761921</v>
      </c>
      <c r="AC9" s="600">
        <f t="shared" si="6"/>
        <v>0.6034761921</v>
      </c>
      <c r="AD9" s="600">
        <f t="shared" si="6"/>
        <v>0.6034761921</v>
      </c>
      <c r="AE9" s="600">
        <f t="shared" si="6"/>
        <v>0.6034761921</v>
      </c>
      <c r="AF9" s="600">
        <f t="shared" si="6"/>
        <v>0.6034761921</v>
      </c>
      <c r="AG9" s="600">
        <f t="shared" si="6"/>
        <v>0.6034761921</v>
      </c>
      <c r="AH9" s="600">
        <f t="shared" si="6"/>
        <v>0.6034761921</v>
      </c>
      <c r="AI9" s="600">
        <f t="shared" si="6"/>
        <v>0.6034761921</v>
      </c>
      <c r="AJ9" s="600">
        <f t="shared" si="6"/>
        <v>0.6034761921</v>
      </c>
      <c r="AK9" s="600">
        <f t="shared" si="6"/>
        <v>0.6034761921</v>
      </c>
      <c r="AL9" s="600">
        <f t="shared" si="6"/>
        <v>0.6034761921</v>
      </c>
      <c r="AM9" s="600">
        <f t="shared" si="6"/>
        <v>0.6034761921</v>
      </c>
      <c r="AN9" s="600">
        <f t="shared" si="6"/>
        <v>0.6034761921</v>
      </c>
      <c r="AO9" s="600">
        <f t="shared" si="6"/>
        <v>0.6034761921</v>
      </c>
      <c r="AP9" s="600">
        <f t="shared" si="6"/>
        <v>0.6034761921</v>
      </c>
      <c r="AQ9" s="600">
        <f t="shared" si="6"/>
        <v>0.6034761921</v>
      </c>
      <c r="AR9" s="600">
        <f t="shared" si="6"/>
        <v>0.6034761921</v>
      </c>
      <c r="AS9" s="600">
        <f t="shared" si="6"/>
        <v>0.6034761921</v>
      </c>
      <c r="AT9" s="600">
        <f t="shared" si="6"/>
        <v>0.6034761921</v>
      </c>
      <c r="AU9" s="600">
        <f t="shared" si="6"/>
        <v>0.6034761921</v>
      </c>
      <c r="AV9" s="600">
        <f t="shared" si="6"/>
        <v>0.6034761921</v>
      </c>
      <c r="AW9" s="600">
        <f t="shared" si="6"/>
        <v>0.6034761921</v>
      </c>
      <c r="AX9" s="600">
        <f t="shared" si="6"/>
        <v>0.6034761921</v>
      </c>
      <c r="AY9" s="600">
        <f t="shared" si="6"/>
        <v>0.6034761921</v>
      </c>
      <c r="AZ9" s="600">
        <f t="shared" si="6"/>
        <v>0.6034761921</v>
      </c>
      <c r="BA9" s="600">
        <f t="shared" si="6"/>
        <v>0.6034761921</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0.3237492861</v>
      </c>
      <c r="Y10" s="253">
        <f>$W$4*Y$12*Model!Y677/10^9</f>
        <v>0.3237492861</v>
      </c>
      <c r="Z10" s="253">
        <f>$W$4*Z$12*Model!Z677/10^9</f>
        <v>0.3237492861</v>
      </c>
      <c r="AA10" s="253">
        <f>$W$4*AA$12*Model!AA677/10^9</f>
        <v>0.3237492861</v>
      </c>
      <c r="AB10" s="253">
        <f>$W$4*AB$12*Model!AB677/10^9</f>
        <v>0.3237492861</v>
      </c>
      <c r="AC10" s="253">
        <f>$W$4*AC$12*Model!AC677/10^9</f>
        <v>0.3237492861</v>
      </c>
      <c r="AD10" s="253">
        <f>$W$4*AD$12*Model!AD677/10^9</f>
        <v>0.3237492861</v>
      </c>
      <c r="AE10" s="253">
        <f>$W$4*AE$12*Model!AE677/10^9</f>
        <v>0.3237492861</v>
      </c>
      <c r="AF10" s="253">
        <f>$W$4*AF$12*Model!AF677/10^9</f>
        <v>0.3237492861</v>
      </c>
      <c r="AG10" s="253">
        <f>$W$4*AG$12*Model!AG677/10^9</f>
        <v>0.3237492861</v>
      </c>
      <c r="AH10" s="253">
        <f>$W$4*AH$12*Model!AH677/10^9</f>
        <v>0.3237492861</v>
      </c>
      <c r="AI10" s="253">
        <f>$W$4*AI$12*Model!AI677/10^9</f>
        <v>0.3237492861</v>
      </c>
      <c r="AJ10" s="253">
        <f>$W$4*AJ$12*Model!AJ677/10^9</f>
        <v>0.3237492861</v>
      </c>
      <c r="AK10" s="253">
        <f>$W$4*AK$12*Model!AK677/10^9</f>
        <v>0.3237492861</v>
      </c>
      <c r="AL10" s="253">
        <f>$W$4*AL$12*Model!AL677/10^9</f>
        <v>0.3237492861</v>
      </c>
      <c r="AM10" s="253">
        <f>$W$4*AM$12*Model!AM677/10^9</f>
        <v>0.3237492861</v>
      </c>
      <c r="AN10" s="253">
        <f>$W$4*AN$12*Model!AN677/10^9</f>
        <v>0.3237492861</v>
      </c>
      <c r="AO10" s="253">
        <f>$W$4*AO$12*Model!AO677/10^9</f>
        <v>0.3237492861</v>
      </c>
      <c r="AP10" s="253">
        <f>$W$4*AP$12*Model!AP677/10^9</f>
        <v>0.3237492861</v>
      </c>
      <c r="AQ10" s="253">
        <f>$W$4*AQ$12*Model!AQ677/10^9</f>
        <v>0.3237492861</v>
      </c>
      <c r="AR10" s="253">
        <f>$W$4*AR$12*Model!AR677/10^9</f>
        <v>0.3237492861</v>
      </c>
      <c r="AS10" s="253">
        <f>$W$4*AS$12*Model!AS677/10^9</f>
        <v>0.3237492861</v>
      </c>
      <c r="AT10" s="253">
        <f>$W$4*AT$12*Model!AT677/10^9</f>
        <v>0.3237492861</v>
      </c>
      <c r="AU10" s="253">
        <f>$W$4*AU$12*Model!AU677/10^9</f>
        <v>0.3237492861</v>
      </c>
      <c r="AV10" s="253">
        <f>$W$4*AV$12*Model!AV677/10^9</f>
        <v>0.3237492861</v>
      </c>
      <c r="AW10" s="253">
        <f>$W$4*AW$12*Model!AW677/10^9</f>
        <v>0.3237492861</v>
      </c>
      <c r="AX10" s="253">
        <f>$W$4*AX$12*Model!AX677/10^9</f>
        <v>0.3237492861</v>
      </c>
      <c r="AY10" s="253">
        <f>$W$4*AY$12*Model!AY677/10^9</f>
        <v>0.3237492861</v>
      </c>
      <c r="AZ10" s="253">
        <f>$W$4*AZ$12*Model!AZ677/10^9</f>
        <v>0.6474985722</v>
      </c>
      <c r="BA10" s="253">
        <f>$W$4*BA$12*Model!BA677/10^9</f>
        <v>0.6474985722</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24038.0</v>
      </c>
      <c r="D28" s="617">
        <v>21372.0</v>
      </c>
      <c r="E28" s="617">
        <v>21746.0</v>
      </c>
      <c r="F28" s="617">
        <v>22072.0</v>
      </c>
      <c r="G28" s="617">
        <v>22403.0</v>
      </c>
      <c r="H28" s="617">
        <v>22268.0</v>
      </c>
      <c r="I28" s="617">
        <v>23037.0</v>
      </c>
      <c r="J28" s="617">
        <v>23646.0</v>
      </c>
      <c r="K28" s="617">
        <v>19624.0</v>
      </c>
      <c r="L28" s="617">
        <v>19519.0</v>
      </c>
      <c r="M28" s="617">
        <v>19977.0</v>
      </c>
      <c r="N28" s="617">
        <v>20576.0</v>
      </c>
      <c r="O28" s="617">
        <v>19598.0</v>
      </c>
      <c r="P28" s="617">
        <v>19487.0</v>
      </c>
      <c r="Q28" s="617">
        <v>17399.0</v>
      </c>
      <c r="R28" s="617">
        <v>8630.0</v>
      </c>
      <c r="S28" s="617">
        <v>17958.0</v>
      </c>
    </row>
    <row r="29">
      <c r="A29" s="447" t="s">
        <v>776</v>
      </c>
      <c r="B29" s="560" t="s">
        <v>775</v>
      </c>
      <c r="C29" s="618">
        <v>9.7465709E7</v>
      </c>
      <c r="D29" s="618">
        <v>9.3974756E7</v>
      </c>
      <c r="E29" s="618">
        <v>9.580853E7</v>
      </c>
      <c r="F29" s="618">
        <v>9.4225239E7</v>
      </c>
      <c r="G29" s="618">
        <v>9.6812349E7</v>
      </c>
      <c r="H29" s="618">
        <v>9.2781564E7</v>
      </c>
      <c r="I29" s="618">
        <v>9.3773831E7</v>
      </c>
      <c r="J29" s="618">
        <v>9.5637844E7</v>
      </c>
      <c r="K29" s="618">
        <v>7.9078528E7</v>
      </c>
      <c r="L29" s="618">
        <v>7.7612386E7</v>
      </c>
      <c r="M29" s="618">
        <v>8.4621253E7</v>
      </c>
      <c r="N29" s="618">
        <v>8.5459765E7</v>
      </c>
      <c r="O29" s="618">
        <v>8.4228311E7</v>
      </c>
      <c r="P29" s="618">
        <v>8.4834774E7</v>
      </c>
      <c r="Q29" s="618">
        <v>8.6954085E7</v>
      </c>
      <c r="R29" s="618">
        <v>8.7948647E7</v>
      </c>
      <c r="S29" s="618">
        <v>8.7478249E7</v>
      </c>
    </row>
    <row r="30">
      <c r="A30" s="560" t="s">
        <v>777</v>
      </c>
      <c r="B30" s="560"/>
      <c r="C30" s="619">
        <f t="shared" ref="C30:S30" si="12">sum(C33:C38)*10^9/C7</f>
        <v>946.1904852</v>
      </c>
      <c r="D30" s="619">
        <f t="shared" si="12"/>
        <v>786.660473</v>
      </c>
      <c r="E30" s="619">
        <f t="shared" si="12"/>
        <v>949.5562581</v>
      </c>
      <c r="F30" s="619">
        <f t="shared" si="12"/>
        <v>908.2262715</v>
      </c>
      <c r="G30" s="619">
        <f t="shared" si="12"/>
        <v>851.6329738</v>
      </c>
      <c r="H30" s="619">
        <f t="shared" si="12"/>
        <v>861.5677452</v>
      </c>
      <c r="I30" s="619">
        <f t="shared" si="12"/>
        <v>995.383825</v>
      </c>
      <c r="J30" s="619">
        <f t="shared" si="12"/>
        <v>745.2855382</v>
      </c>
      <c r="K30" s="619">
        <f t="shared" si="12"/>
        <v>871.2786801</v>
      </c>
      <c r="L30" s="619">
        <f t="shared" si="12"/>
        <v>1017.125047</v>
      </c>
      <c r="M30" s="619">
        <f t="shared" si="12"/>
        <v>702.9398137</v>
      </c>
      <c r="N30" s="619">
        <f t="shared" si="12"/>
        <v>933.8320907</v>
      </c>
      <c r="O30" s="619">
        <f t="shared" si="12"/>
        <v>958.7802815</v>
      </c>
      <c r="P30" s="619">
        <f t="shared" si="12"/>
        <v>898.4061318</v>
      </c>
      <c r="Q30" s="619">
        <f t="shared" si="12"/>
        <v>922.9600922</v>
      </c>
      <c r="R30" s="619">
        <f t="shared" si="12"/>
        <v>646.2813914</v>
      </c>
      <c r="S30" s="619">
        <f t="shared" si="12"/>
        <v>1157.329395</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96.67277547</v>
      </c>
      <c r="D31" s="621">
        <f t="shared" si="13"/>
        <v>91.13059636</v>
      </c>
      <c r="E31" s="621">
        <f t="shared" si="13"/>
        <v>109.1860883</v>
      </c>
      <c r="F31" s="621">
        <f t="shared" si="13"/>
        <v>104.211846</v>
      </c>
      <c r="G31" s="621">
        <f t="shared" si="13"/>
        <v>97.40308371</v>
      </c>
      <c r="H31" s="621">
        <f t="shared" si="13"/>
        <v>96.30604102</v>
      </c>
      <c r="I31" s="621">
        <f t="shared" si="13"/>
        <v>106.141955</v>
      </c>
      <c r="J31" s="621">
        <f t="shared" si="13"/>
        <v>78.27360892</v>
      </c>
      <c r="K31" s="621">
        <f t="shared" si="13"/>
        <v>94.32550722</v>
      </c>
      <c r="L31" s="621">
        <f t="shared" si="13"/>
        <v>111.6726075</v>
      </c>
      <c r="M31" s="621">
        <f t="shared" si="13"/>
        <v>76.09171297</v>
      </c>
      <c r="N31" s="621">
        <f t="shared" si="13"/>
        <v>98.78464891</v>
      </c>
      <c r="O31" s="621">
        <f t="shared" si="13"/>
        <v>107.2216053</v>
      </c>
      <c r="P31" s="621">
        <f t="shared" si="13"/>
        <v>101.6466757</v>
      </c>
      <c r="Q31" s="621">
        <f t="shared" si="13"/>
        <v>117.6220044</v>
      </c>
      <c r="R31" s="621">
        <f t="shared" si="13"/>
        <v>246.6642641</v>
      </c>
      <c r="S31" s="621">
        <f t="shared" si="13"/>
        <v>145.0118007</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2.384243854</v>
      </c>
      <c r="D32" s="621">
        <f t="shared" si="14"/>
        <v>2.072517332</v>
      </c>
      <c r="E32" s="621">
        <f t="shared" si="14"/>
        <v>2.478235159</v>
      </c>
      <c r="F32" s="621">
        <f t="shared" si="14"/>
        <v>2.441133489</v>
      </c>
      <c r="G32" s="621">
        <f t="shared" si="14"/>
        <v>2.253969981</v>
      </c>
      <c r="H32" s="621">
        <f t="shared" si="14"/>
        <v>2.311389061</v>
      </c>
      <c r="I32" s="621">
        <f t="shared" si="14"/>
        <v>2.607542203</v>
      </c>
      <c r="J32" s="621">
        <f t="shared" si="14"/>
        <v>1.935277584</v>
      </c>
      <c r="K32" s="621">
        <f t="shared" si="14"/>
        <v>2.340766578</v>
      </c>
      <c r="L32" s="621">
        <f t="shared" si="14"/>
        <v>2.808491967</v>
      </c>
      <c r="M32" s="621">
        <f t="shared" si="14"/>
        <v>1.796338504</v>
      </c>
      <c r="N32" s="621">
        <f t="shared" si="14"/>
        <v>2.378420928</v>
      </c>
      <c r="O32" s="621">
        <f t="shared" si="14"/>
        <v>2.494801327</v>
      </c>
      <c r="P32" s="621">
        <f t="shared" si="14"/>
        <v>2.334878348</v>
      </c>
      <c r="Q32" s="621">
        <f t="shared" si="14"/>
        <v>2.353546996</v>
      </c>
      <c r="R32" s="621">
        <f t="shared" si="14"/>
        <v>2.420404033</v>
      </c>
      <c r="S32" s="621">
        <f t="shared" si="14"/>
        <v>2.976879334</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0.200768281891174</v>
      </c>
      <c r="D33" s="571">
        <v>0.202716566666417</v>
      </c>
      <c r="E33" s="571">
        <v>0.189509904985957</v>
      </c>
      <c r="F33" s="571">
        <v>0.303779359457912</v>
      </c>
      <c r="G33" s="571">
        <v>0.229077769263407</v>
      </c>
      <c r="H33" s="571">
        <v>0.381417048155517</v>
      </c>
      <c r="I33" s="571">
        <v>0.206733576983496</v>
      </c>
      <c r="J33" s="571">
        <v>0.0876254160191202</v>
      </c>
      <c r="K33" s="571">
        <v>0.195501352682784</v>
      </c>
      <c r="L33" s="571">
        <v>0.269304387653817</v>
      </c>
      <c r="M33" s="571">
        <v>0.138777894617761</v>
      </c>
      <c r="N33" s="571">
        <v>0.425588553136967</v>
      </c>
      <c r="O33" s="571">
        <v>0.349274759498582</v>
      </c>
      <c r="P33" s="571">
        <v>0.350619613384284</v>
      </c>
      <c r="Q33" s="571">
        <v>0.351283502855874</v>
      </c>
      <c r="R33" s="571">
        <v>0.34669526885704</v>
      </c>
      <c r="S33" s="571">
        <v>0.682866601008011</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0.597760924420239</v>
      </c>
      <c r="D34" s="571">
        <v>0.505455262839962</v>
      </c>
      <c r="E34" s="571">
        <v>0.498240305488908</v>
      </c>
      <c r="F34" s="571">
        <v>0.480078030836506</v>
      </c>
      <c r="G34" s="571">
        <v>0.572050593224467</v>
      </c>
      <c r="H34" s="571">
        <v>0.491641978437384</v>
      </c>
      <c r="I34" s="571">
        <v>0.83055799130579</v>
      </c>
      <c r="J34" s="571">
        <v>0.368258882896726</v>
      </c>
      <c r="K34" s="571">
        <v>0.423990606892873</v>
      </c>
      <c r="L34" s="571">
        <v>0.741312257036261</v>
      </c>
      <c r="M34" s="571">
        <v>0.190681014799347</v>
      </c>
      <c r="N34" s="571">
        <v>0.452857593299852</v>
      </c>
      <c r="O34" s="571">
        <v>0.595401687651082</v>
      </c>
      <c r="P34" s="571">
        <v>0.379275738317021</v>
      </c>
      <c r="Q34" s="571">
        <v>0.446047367417364</v>
      </c>
      <c r="R34" s="571">
        <v>0.415563546656297</v>
      </c>
      <c r="S34" s="571">
        <v>0.584323536400288</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0.283457452733817</v>
      </c>
      <c r="D35" s="571">
        <v>0.115534363935426</v>
      </c>
      <c r="E35" s="571">
        <v>0.258908166319865</v>
      </c>
      <c r="F35" s="571">
        <v>0.250093578044012</v>
      </c>
      <c r="G35" s="571">
        <v>0.180033856027988</v>
      </c>
      <c r="H35" s="571">
        <v>0.140439965246876</v>
      </c>
      <c r="I35" s="571">
        <v>0.138827082414499</v>
      </c>
      <c r="J35" s="571">
        <v>0.100051248825207</v>
      </c>
      <c r="K35" s="571">
        <v>0.139760560545194</v>
      </c>
      <c r="L35" s="571">
        <v>0.141209569431144</v>
      </c>
      <c r="M35" s="571">
        <v>0.122749025513386</v>
      </c>
      <c r="N35" s="571">
        <v>0.0627976966507439</v>
      </c>
      <c r="O35" s="571">
        <v>0.0883599905291603</v>
      </c>
      <c r="P35" s="571">
        <v>0.107722276306679</v>
      </c>
      <c r="Q35" s="571">
        <v>0.0738428421207106</v>
      </c>
      <c r="R35" s="571">
        <v>0.116268733848534</v>
      </c>
      <c r="S35" s="571">
        <v>0.15642669411744</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0.127726921796774</v>
      </c>
      <c r="D36" s="571">
        <v>0.12640996048425</v>
      </c>
      <c r="E36" s="571">
        <v>0.117946671324442</v>
      </c>
      <c r="F36" s="571">
        <v>0.120464303926503</v>
      </c>
      <c r="G36" s="571">
        <v>0.126703589432896</v>
      </c>
      <c r="H36" s="571">
        <v>0.125784940790462</v>
      </c>
      <c r="I36" s="571">
        <v>0.128184386626086</v>
      </c>
      <c r="J36" s="571">
        <v>0.14716196721151</v>
      </c>
      <c r="K36" s="571">
        <v>0.142281055789871</v>
      </c>
      <c r="L36" s="571">
        <v>0.137566930637986</v>
      </c>
      <c r="M36" s="571">
        <v>0.148002098259441</v>
      </c>
      <c r="N36" s="571">
        <v>0.172456577281059</v>
      </c>
      <c r="O36" s="571">
        <v>0.12728417298522</v>
      </c>
      <c r="P36" s="571">
        <v>0.135281834970083</v>
      </c>
      <c r="Q36" s="571">
        <v>0.179538373651432</v>
      </c>
      <c r="R36" s="571">
        <v>0.185039371945</v>
      </c>
      <c r="S36" s="571">
        <v>0.175166395753061</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0.282794300644503</v>
      </c>
      <c r="D37" s="571">
        <v>0.281858746199248</v>
      </c>
      <c r="E37" s="571">
        <v>0.274762439360656</v>
      </c>
      <c r="F37" s="571">
        <v>0.300237799089332</v>
      </c>
      <c r="G37" s="571">
        <v>0.260917489569622</v>
      </c>
      <c r="H37" s="571">
        <v>0.208969377320065</v>
      </c>
      <c r="I37" s="571">
        <v>0.214185706469988</v>
      </c>
      <c r="J37" s="571">
        <v>0.233416619690136</v>
      </c>
      <c r="K37" s="571">
        <v>0.243099790843757</v>
      </c>
      <c r="L37" s="571">
        <v>0.191575297429296</v>
      </c>
      <c r="M37" s="571">
        <v>0.188776764148583</v>
      </c>
      <c r="N37" s="571">
        <v>0.189175931130126</v>
      </c>
      <c r="O37" s="571">
        <v>0.175690428802104</v>
      </c>
      <c r="P37" s="571">
        <v>0.182553804146708</v>
      </c>
      <c r="Q37" s="571">
        <v>0.192843725313776</v>
      </c>
      <c r="R37" s="571">
        <v>0.216682447901208</v>
      </c>
      <c r="S37" s="571">
        <v>0.205564063902416</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0.831312295316852</v>
      </c>
      <c r="D38" s="571">
        <v>0.715668205333247</v>
      </c>
      <c r="E38" s="571">
        <v>1.03499318821153</v>
      </c>
      <c r="F38" s="571">
        <v>0.845510793311535</v>
      </c>
      <c r="G38" s="571">
        <v>0.813337986923999</v>
      </c>
      <c r="H38" s="571">
        <v>0.796289611400409</v>
      </c>
      <c r="I38" s="571">
        <v>0.926703474684085</v>
      </c>
      <c r="J38" s="571">
        <v>0.914343621861244</v>
      </c>
      <c r="K38" s="571">
        <v>0.70641038699984</v>
      </c>
      <c r="L38" s="571">
        <v>0.698769183811609</v>
      </c>
      <c r="M38" s="571">
        <v>0.731097352732311</v>
      </c>
      <c r="N38" s="571">
        <v>0.729716584508027</v>
      </c>
      <c r="O38" s="571">
        <v>0.765317981404379</v>
      </c>
      <c r="P38" s="571">
        <v>0.825335502655932</v>
      </c>
      <c r="Q38" s="571">
        <v>0.8029494440336</v>
      </c>
      <c r="R38" s="571">
        <v>0.848463229794375</v>
      </c>
      <c r="S38" s="571">
        <v>0.799774625448105</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0.296087925</v>
      </c>
      <c r="D39" s="622">
        <f t="shared" si="15"/>
        <v>0.297349735</v>
      </c>
      <c r="E39" s="622">
        <f t="shared" si="15"/>
        <v>0.2765322578</v>
      </c>
      <c r="F39" s="622">
        <f t="shared" si="15"/>
        <v>0.4402487475</v>
      </c>
      <c r="G39" s="622">
        <f t="shared" si="15"/>
        <v>0.3306805118</v>
      </c>
      <c r="H39" s="622">
        <f t="shared" si="15"/>
        <v>0.571101244</v>
      </c>
      <c r="I39" s="622">
        <f t="shared" si="15"/>
        <v>0.3037059061</v>
      </c>
      <c r="J39" s="622">
        <f t="shared" si="15"/>
        <v>0.1291178045</v>
      </c>
      <c r="K39" s="622">
        <f t="shared" si="15"/>
        <v>0.3407458917</v>
      </c>
      <c r="L39" s="622">
        <f t="shared" si="15"/>
        <v>0.4695787269</v>
      </c>
      <c r="M39" s="622">
        <f t="shared" si="15"/>
        <v>0.2408588885</v>
      </c>
      <c r="N39" s="622">
        <f t="shared" si="15"/>
        <v>0.7420656034</v>
      </c>
      <c r="O39" s="622">
        <f t="shared" si="15"/>
        <v>0.6084606317</v>
      </c>
      <c r="P39" s="622">
        <f t="shared" si="15"/>
        <v>0.6120538877</v>
      </c>
      <c r="Q39" s="622">
        <f t="shared" si="15"/>
        <v>0.609554969</v>
      </c>
      <c r="R39" s="622">
        <f t="shared" si="15"/>
        <v>0.4127530082</v>
      </c>
      <c r="S39" s="622">
        <f t="shared" si="15"/>
        <v>1.195495824</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1.299598315</v>
      </c>
      <c r="D40" s="622">
        <f t="shared" si="16"/>
        <v>0.910883131</v>
      </c>
      <c r="E40" s="622">
        <f t="shared" si="16"/>
        <v>1.104828671</v>
      </c>
      <c r="F40" s="622">
        <f t="shared" si="16"/>
        <v>1.058192818</v>
      </c>
      <c r="G40" s="622">
        <f t="shared" si="16"/>
        <v>1.08565607</v>
      </c>
      <c r="H40" s="622">
        <f t="shared" si="16"/>
        <v>0.9464254052</v>
      </c>
      <c r="I40" s="622">
        <f t="shared" si="16"/>
        <v>1.42409364</v>
      </c>
      <c r="J40" s="622">
        <f t="shared" si="16"/>
        <v>0.6900643531</v>
      </c>
      <c r="K40" s="622">
        <f t="shared" si="16"/>
        <v>0.9825808957</v>
      </c>
      <c r="L40" s="622">
        <f t="shared" si="16"/>
        <v>1.538829275</v>
      </c>
      <c r="M40" s="622">
        <f t="shared" si="16"/>
        <v>0.5439800865</v>
      </c>
      <c r="N40" s="622">
        <f t="shared" si="16"/>
        <v>0.8991079555</v>
      </c>
      <c r="O40" s="622">
        <f t="shared" si="16"/>
        <v>1.191159829</v>
      </c>
      <c r="P40" s="622">
        <f t="shared" si="16"/>
        <v>0.8501208056</v>
      </c>
      <c r="Q40" s="622">
        <f t="shared" si="16"/>
        <v>0.902125087</v>
      </c>
      <c r="R40" s="622">
        <f t="shared" si="16"/>
        <v>0.6331651838</v>
      </c>
      <c r="S40" s="622">
        <f t="shared" si="16"/>
        <v>1.296832802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0.1883683961</v>
      </c>
      <c r="D41" s="622">
        <f t="shared" si="17"/>
        <v>0.1854212947</v>
      </c>
      <c r="E41" s="622">
        <f t="shared" si="17"/>
        <v>0.1721074121</v>
      </c>
      <c r="F41" s="622">
        <f t="shared" si="17"/>
        <v>0.1745815088</v>
      </c>
      <c r="G41" s="622">
        <f t="shared" si="17"/>
        <v>0.1829003658</v>
      </c>
      <c r="H41" s="622">
        <f t="shared" si="17"/>
        <v>0.1883396049</v>
      </c>
      <c r="I41" s="622">
        <f t="shared" si="17"/>
        <v>0.1883117192</v>
      </c>
      <c r="J41" s="622">
        <f t="shared" si="17"/>
        <v>0.2168461044</v>
      </c>
      <c r="K41" s="622">
        <f t="shared" si="17"/>
        <v>0.2479864439</v>
      </c>
      <c r="L41" s="622">
        <f t="shared" si="17"/>
        <v>0.2398717106</v>
      </c>
      <c r="M41" s="622">
        <f t="shared" si="17"/>
        <v>0.2568681487</v>
      </c>
      <c r="N41" s="622">
        <f t="shared" si="17"/>
        <v>0.3006990981</v>
      </c>
      <c r="O41" s="622">
        <f t="shared" si="17"/>
        <v>0.2217377758</v>
      </c>
      <c r="P41" s="622">
        <f t="shared" si="17"/>
        <v>0.2361527133</v>
      </c>
      <c r="Q41" s="622">
        <f t="shared" si="17"/>
        <v>0.3115389903</v>
      </c>
      <c r="R41" s="622">
        <f t="shared" si="17"/>
        <v>0.2202959321</v>
      </c>
      <c r="S41" s="622">
        <f t="shared" si="17"/>
        <v>0.3066641337</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1.643055901</v>
      </c>
      <c r="D42" s="622">
        <f t="shared" si="18"/>
        <v>1.463197506</v>
      </c>
      <c r="E42" s="622">
        <f t="shared" si="18"/>
        <v>1.911191296</v>
      </c>
      <c r="F42" s="622">
        <f t="shared" si="18"/>
        <v>1.660462988</v>
      </c>
      <c r="G42" s="622">
        <f t="shared" si="18"/>
        <v>1.550719443</v>
      </c>
      <c r="H42" s="622">
        <f t="shared" si="18"/>
        <v>1.505188774</v>
      </c>
      <c r="I42" s="622">
        <f t="shared" si="18"/>
        <v>1.676045022</v>
      </c>
      <c r="J42" s="622">
        <f t="shared" si="18"/>
        <v>1.69124769</v>
      </c>
      <c r="K42" s="622">
        <f t="shared" si="18"/>
        <v>1.654933267</v>
      </c>
      <c r="L42" s="622">
        <f t="shared" si="18"/>
        <v>1.552469426</v>
      </c>
      <c r="M42" s="622">
        <f t="shared" si="18"/>
        <v>1.596506835</v>
      </c>
      <c r="N42" s="622">
        <f t="shared" si="18"/>
        <v>1.602201291</v>
      </c>
      <c r="O42" s="622">
        <f t="shared" si="18"/>
        <v>1.639301313</v>
      </c>
      <c r="P42" s="622">
        <f t="shared" si="18"/>
        <v>1.759406905</v>
      </c>
      <c r="Q42" s="622">
        <f t="shared" si="18"/>
        <v>1.727922517</v>
      </c>
      <c r="R42" s="622">
        <f t="shared" si="18"/>
        <v>1.268093689</v>
      </c>
      <c r="S42" s="622">
        <f t="shared" si="18"/>
        <v>1.760048307</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12.14935123</v>
      </c>
      <c r="D43" s="622">
        <f t="shared" si="19"/>
        <v>12.03312839</v>
      </c>
      <c r="E43" s="622">
        <f t="shared" si="19"/>
        <v>11.03869524</v>
      </c>
      <c r="F43" s="622">
        <f t="shared" si="19"/>
        <v>17.33848491</v>
      </c>
      <c r="G43" s="622">
        <f t="shared" si="19"/>
        <v>12.85111111</v>
      </c>
      <c r="H43" s="622">
        <f t="shared" si="19"/>
        <v>21.9048451</v>
      </c>
      <c r="I43" s="622">
        <f t="shared" si="19"/>
        <v>11.49871453</v>
      </c>
      <c r="J43" s="622">
        <f t="shared" si="19"/>
        <v>4.826399192</v>
      </c>
      <c r="K43" s="622">
        <f t="shared" si="19"/>
        <v>12.57705741</v>
      </c>
      <c r="L43" s="622">
        <f t="shared" si="19"/>
        <v>17.11735428</v>
      </c>
      <c r="M43" s="622">
        <f t="shared" si="19"/>
        <v>8.67236458</v>
      </c>
      <c r="N43" s="622">
        <f t="shared" si="19"/>
        <v>26.39544333</v>
      </c>
      <c r="O43" s="622">
        <f t="shared" si="19"/>
        <v>21.38427698</v>
      </c>
      <c r="P43" s="622">
        <f t="shared" si="19"/>
        <v>21.25637881</v>
      </c>
      <c r="Q43" s="622">
        <f t="shared" si="19"/>
        <v>20.92236024</v>
      </c>
      <c r="R43" s="622">
        <f t="shared" si="19"/>
        <v>14.00378595</v>
      </c>
      <c r="S43" s="622">
        <f t="shared" si="19"/>
        <v>40.0976181</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53.32630966</v>
      </c>
      <c r="D44" s="622">
        <f t="shared" si="20"/>
        <v>36.86155518</v>
      </c>
      <c r="E44" s="622">
        <f t="shared" si="20"/>
        <v>44.10287277</v>
      </c>
      <c r="F44" s="622">
        <f t="shared" si="20"/>
        <v>41.6752127</v>
      </c>
      <c r="G44" s="622">
        <f t="shared" si="20"/>
        <v>42.19143942</v>
      </c>
      <c r="H44" s="622">
        <f t="shared" si="20"/>
        <v>36.30057213</v>
      </c>
      <c r="I44" s="622">
        <f t="shared" si="20"/>
        <v>53.91810271</v>
      </c>
      <c r="J44" s="622">
        <f t="shared" si="20"/>
        <v>25.79447544</v>
      </c>
      <c r="K44" s="622">
        <f t="shared" si="20"/>
        <v>36.26742578</v>
      </c>
      <c r="L44" s="622">
        <f t="shared" si="20"/>
        <v>56.09429129</v>
      </c>
      <c r="M44" s="622">
        <f t="shared" si="20"/>
        <v>19.58654574</v>
      </c>
      <c r="N44" s="622">
        <f t="shared" si="20"/>
        <v>31.98147573</v>
      </c>
      <c r="O44" s="622">
        <f t="shared" si="20"/>
        <v>41.86317138</v>
      </c>
      <c r="P44" s="622">
        <f t="shared" si="20"/>
        <v>29.52434458</v>
      </c>
      <c r="Q44" s="622">
        <f t="shared" si="20"/>
        <v>30.9645348</v>
      </c>
      <c r="R44" s="622">
        <f t="shared" si="20"/>
        <v>21.48187784</v>
      </c>
      <c r="S44" s="622">
        <f t="shared" si="20"/>
        <v>43.49651865</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0.1399667295</v>
      </c>
      <c r="D45" s="622">
        <f t="shared" si="21"/>
        <v>0.1387008331</v>
      </c>
      <c r="E45" s="622">
        <f t="shared" si="21"/>
        <v>0.1227599728</v>
      </c>
      <c r="F45" s="622">
        <f t="shared" si="21"/>
        <v>0.1233964991</v>
      </c>
      <c r="G45" s="622">
        <f t="shared" si="21"/>
        <v>0.1247346025</v>
      </c>
      <c r="H45" s="622">
        <f t="shared" si="21"/>
        <v>0.136655382</v>
      </c>
      <c r="I45" s="622">
        <f t="shared" si="21"/>
        <v>0.1339068212</v>
      </c>
      <c r="J45" s="622">
        <f t="shared" si="21"/>
        <v>0.1500398665</v>
      </c>
      <c r="K45" s="622">
        <f t="shared" si="21"/>
        <v>0.1701364418</v>
      </c>
      <c r="L45" s="622">
        <f t="shared" si="21"/>
        <v>0.1637130353</v>
      </c>
      <c r="M45" s="622">
        <f t="shared" si="21"/>
        <v>0.1589476064</v>
      </c>
      <c r="N45" s="622">
        <f t="shared" si="21"/>
        <v>0.1824103928</v>
      </c>
      <c r="O45" s="622">
        <f t="shared" si="21"/>
        <v>0.133109305</v>
      </c>
      <c r="P45" s="622">
        <f t="shared" si="21"/>
        <v>0.1483667787</v>
      </c>
      <c r="Q45" s="622">
        <f t="shared" si="21"/>
        <v>0.191046795</v>
      </c>
      <c r="R45" s="622">
        <f t="shared" si="21"/>
        <v>0.1377250175</v>
      </c>
      <c r="S45" s="622">
        <f t="shared" si="21"/>
        <v>0.1862592635</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1.220869135</v>
      </c>
      <c r="D46" s="622">
        <f t="shared" si="22"/>
        <v>1.094516751</v>
      </c>
      <c r="E46" s="622">
        <f t="shared" si="22"/>
        <v>1.36320562</v>
      </c>
      <c r="F46" s="622">
        <f t="shared" si="22"/>
        <v>1.173637007</v>
      </c>
      <c r="G46" s="622">
        <f t="shared" si="22"/>
        <v>1.057561435</v>
      </c>
      <c r="H46" s="622">
        <f t="shared" si="22"/>
        <v>1.092134323</v>
      </c>
      <c r="I46" s="622">
        <f t="shared" si="22"/>
        <v>1.191820998</v>
      </c>
      <c r="J46" s="622">
        <f t="shared" si="22"/>
        <v>1.17020584</v>
      </c>
      <c r="K46" s="622">
        <f t="shared" si="22"/>
        <v>1.135402617</v>
      </c>
      <c r="L46" s="622">
        <f t="shared" si="22"/>
        <v>1.059564219</v>
      </c>
      <c r="M46" s="622">
        <f t="shared" si="22"/>
        <v>0.9879034877</v>
      </c>
      <c r="N46" s="622">
        <f t="shared" si="22"/>
        <v>0.9719289767</v>
      </c>
      <c r="O46" s="622">
        <f t="shared" si="22"/>
        <v>0.9840734521</v>
      </c>
      <c r="P46" s="622">
        <f t="shared" si="22"/>
        <v>1.105375972</v>
      </c>
      <c r="Q46" s="622">
        <f t="shared" si="22"/>
        <v>1.059623576</v>
      </c>
      <c r="R46" s="622">
        <f t="shared" si="22"/>
        <v>0.7927891535</v>
      </c>
      <c r="S46" s="622">
        <f t="shared" si="22"/>
        <v>1.069004378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8.352120887</v>
      </c>
      <c r="D47" s="623">
        <f t="shared" si="23"/>
        <v>9.485147233</v>
      </c>
      <c r="E47" s="623">
        <f t="shared" si="23"/>
        <v>8.714701784</v>
      </c>
      <c r="F47" s="623">
        <f t="shared" si="23"/>
        <v>13.7631098</v>
      </c>
      <c r="G47" s="623">
        <f t="shared" si="23"/>
        <v>10.22531667</v>
      </c>
      <c r="H47" s="623">
        <f t="shared" si="23"/>
        <v>17.12848249</v>
      </c>
      <c r="I47" s="623">
        <f t="shared" si="23"/>
        <v>8.973979988</v>
      </c>
      <c r="J47" s="623">
        <f t="shared" si="23"/>
        <v>3.705718346</v>
      </c>
      <c r="K47" s="623">
        <f t="shared" si="23"/>
        <v>9.962360002</v>
      </c>
      <c r="L47" s="623">
        <f t="shared" si="23"/>
        <v>13.79703815</v>
      </c>
      <c r="M47" s="623">
        <f t="shared" si="23"/>
        <v>6.946883647</v>
      </c>
      <c r="N47" s="623">
        <f t="shared" si="23"/>
        <v>20.68373606</v>
      </c>
      <c r="O47" s="623">
        <f t="shared" si="23"/>
        <v>17.82195936</v>
      </c>
      <c r="P47" s="623">
        <f t="shared" si="23"/>
        <v>17.99248799</v>
      </c>
      <c r="Q47" s="623">
        <f t="shared" si="23"/>
        <v>20.1898674</v>
      </c>
      <c r="R47" s="623">
        <f t="shared" si="23"/>
        <v>40.17326406</v>
      </c>
      <c r="S47" s="623">
        <f t="shared" si="23"/>
        <v>38.02576016</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24.86733191</v>
      </c>
      <c r="D48" s="623">
        <f t="shared" si="24"/>
        <v>23.65034919</v>
      </c>
      <c r="E48" s="623">
        <f t="shared" si="24"/>
        <v>22.91181392</v>
      </c>
      <c r="F48" s="623">
        <f t="shared" si="24"/>
        <v>21.75054507</v>
      </c>
      <c r="G48" s="623">
        <f t="shared" si="24"/>
        <v>25.53455311</v>
      </c>
      <c r="H48" s="623">
        <f t="shared" si="24"/>
        <v>22.07840751</v>
      </c>
      <c r="I48" s="623">
        <f t="shared" si="24"/>
        <v>36.05321836</v>
      </c>
      <c r="J48" s="623">
        <f t="shared" si="24"/>
        <v>15.57383417</v>
      </c>
      <c r="K48" s="623">
        <f t="shared" si="24"/>
        <v>21.60571784</v>
      </c>
      <c r="L48" s="623">
        <f t="shared" si="24"/>
        <v>37.97900799</v>
      </c>
      <c r="M48" s="623">
        <f t="shared" si="24"/>
        <v>9.545027522</v>
      </c>
      <c r="N48" s="623">
        <f t="shared" si="24"/>
        <v>22.00901989</v>
      </c>
      <c r="O48" s="623">
        <f t="shared" si="24"/>
        <v>30.3807372</v>
      </c>
      <c r="P48" s="623">
        <f t="shared" si="24"/>
        <v>19.4630132</v>
      </c>
      <c r="Q48" s="623">
        <f t="shared" si="24"/>
        <v>25.63637953</v>
      </c>
      <c r="R48" s="623">
        <f t="shared" si="24"/>
        <v>48.15336578</v>
      </c>
      <c r="S48" s="623">
        <f t="shared" si="24"/>
        <v>32.53834149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11.79205644</v>
      </c>
      <c r="D49" s="623">
        <f t="shared" si="25"/>
        <v>5.405875161</v>
      </c>
      <c r="E49" s="623">
        <f t="shared" si="25"/>
        <v>11.90601335</v>
      </c>
      <c r="F49" s="623">
        <f t="shared" si="25"/>
        <v>11.33080727</v>
      </c>
      <c r="G49" s="623">
        <f t="shared" si="25"/>
        <v>8.036149446</v>
      </c>
      <c r="H49" s="623">
        <f t="shared" si="25"/>
        <v>6.306806415</v>
      </c>
      <c r="I49" s="623">
        <f t="shared" si="25"/>
        <v>6.026265678</v>
      </c>
      <c r="J49" s="623">
        <f t="shared" si="25"/>
        <v>4.231212418</v>
      </c>
      <c r="K49" s="623">
        <f t="shared" si="25"/>
        <v>7.121920126</v>
      </c>
      <c r="L49" s="623">
        <f t="shared" si="25"/>
        <v>7.234467413</v>
      </c>
      <c r="M49" s="623">
        <f t="shared" si="25"/>
        <v>6.144517471</v>
      </c>
      <c r="N49" s="623">
        <f t="shared" si="25"/>
        <v>3.05198759</v>
      </c>
      <c r="O49" s="623">
        <f t="shared" si="25"/>
        <v>4.508622846</v>
      </c>
      <c r="P49" s="623">
        <f t="shared" si="25"/>
        <v>5.527904567</v>
      </c>
      <c r="Q49" s="623">
        <f t="shared" si="25"/>
        <v>4.244085414</v>
      </c>
      <c r="R49" s="623">
        <f t="shared" si="25"/>
        <v>13.47262269</v>
      </c>
      <c r="S49" s="623">
        <f t="shared" si="25"/>
        <v>8.710696855</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0.131048061</v>
      </c>
      <c r="D50" s="623">
        <f t="shared" si="26"/>
        <v>0.1345148057</v>
      </c>
      <c r="E50" s="623">
        <f t="shared" si="26"/>
        <v>0.1231066496</v>
      </c>
      <c r="F50" s="623">
        <f t="shared" si="26"/>
        <v>0.1278471726</v>
      </c>
      <c r="G50" s="623">
        <f t="shared" si="26"/>
        <v>0.1308754418</v>
      </c>
      <c r="H50" s="623">
        <f t="shared" si="26"/>
        <v>0.1355710503</v>
      </c>
      <c r="I50" s="623">
        <f t="shared" si="26"/>
        <v>0.1366952648</v>
      </c>
      <c r="J50" s="623">
        <f t="shared" si="26"/>
        <v>0.1538741999</v>
      </c>
      <c r="K50" s="623">
        <f t="shared" si="26"/>
        <v>0.1799237535</v>
      </c>
      <c r="L50" s="623">
        <f t="shared" si="26"/>
        <v>0.1772486812</v>
      </c>
      <c r="M50" s="623">
        <f t="shared" si="26"/>
        <v>0.1748994408</v>
      </c>
      <c r="N50" s="623">
        <f t="shared" si="26"/>
        <v>0.2017985625</v>
      </c>
      <c r="O50" s="623">
        <f t="shared" si="26"/>
        <v>0.1511180403</v>
      </c>
      <c r="P50" s="623">
        <f t="shared" si="26"/>
        <v>0.1594650738</v>
      </c>
      <c r="Q50" s="623">
        <f t="shared" si="26"/>
        <v>0.2064749156</v>
      </c>
      <c r="R50" s="623">
        <f t="shared" si="26"/>
        <v>0.2103947909</v>
      </c>
      <c r="S50" s="623">
        <f t="shared" si="26"/>
        <v>0.2002399428</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0.2901474822</v>
      </c>
      <c r="D51" s="623">
        <f t="shared" si="27"/>
        <v>0.2999302772</v>
      </c>
      <c r="E51" s="623">
        <f t="shared" si="27"/>
        <v>0.2867828568</v>
      </c>
      <c r="F51" s="623">
        <f t="shared" si="27"/>
        <v>0.3186384055</v>
      </c>
      <c r="G51" s="623">
        <f t="shared" si="27"/>
        <v>0.2695084793</v>
      </c>
      <c r="H51" s="623">
        <f t="shared" si="27"/>
        <v>0.2252272632</v>
      </c>
      <c r="I51" s="623">
        <f t="shared" si="27"/>
        <v>0.2284066932</v>
      </c>
      <c r="J51" s="623">
        <f t="shared" si="27"/>
        <v>0.2440630298</v>
      </c>
      <c r="K51" s="623">
        <f t="shared" si="27"/>
        <v>0.3074156753</v>
      </c>
      <c r="L51" s="623">
        <f t="shared" si="27"/>
        <v>0.246835985</v>
      </c>
      <c r="M51" s="623">
        <f t="shared" si="27"/>
        <v>0.2230843405</v>
      </c>
      <c r="N51" s="623">
        <f t="shared" si="27"/>
        <v>0.2213625688</v>
      </c>
      <c r="O51" s="623">
        <f t="shared" si="27"/>
        <v>0.2085883318</v>
      </c>
      <c r="P51" s="623">
        <f t="shared" si="27"/>
        <v>0.2151874703</v>
      </c>
      <c r="Q51" s="623">
        <f t="shared" si="27"/>
        <v>0.2217764988</v>
      </c>
      <c r="R51" s="623">
        <f t="shared" si="27"/>
        <v>0.2463738276</v>
      </c>
      <c r="S51" s="623">
        <f t="shared" si="27"/>
        <v>0.2349887729</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0.8529279722</v>
      </c>
      <c r="D52" s="623">
        <f t="shared" si="28"/>
        <v>0.7615536723</v>
      </c>
      <c r="E52" s="623">
        <f t="shared" si="28"/>
        <v>1.080272485</v>
      </c>
      <c r="F52" s="623">
        <f t="shared" si="28"/>
        <v>0.8973294229</v>
      </c>
      <c r="G52" s="623">
        <f t="shared" si="28"/>
        <v>0.8401180173</v>
      </c>
      <c r="H52" s="623">
        <f t="shared" si="28"/>
        <v>0.8582412034</v>
      </c>
      <c r="I52" s="623">
        <f t="shared" si="28"/>
        <v>0.9882325003</v>
      </c>
      <c r="J52" s="623">
        <f t="shared" si="28"/>
        <v>0.9560479237</v>
      </c>
      <c r="K52" s="623">
        <f t="shared" si="28"/>
        <v>0.8933023981</v>
      </c>
      <c r="L52" s="623">
        <f t="shared" si="28"/>
        <v>0.9003320473</v>
      </c>
      <c r="M52" s="623">
        <f t="shared" si="28"/>
        <v>0.8639642251</v>
      </c>
      <c r="N52" s="623">
        <f t="shared" si="28"/>
        <v>0.8538715084</v>
      </c>
      <c r="O52" s="623">
        <f t="shared" si="28"/>
        <v>0.9086232079</v>
      </c>
      <c r="P52" s="623">
        <f t="shared" si="28"/>
        <v>0.9728740512</v>
      </c>
      <c r="Q52" s="623">
        <f t="shared" si="28"/>
        <v>0.9234177371</v>
      </c>
      <c r="R52" s="623">
        <f t="shared" si="28"/>
        <v>0.9647257334</v>
      </c>
      <c r="S52" s="623">
        <f t="shared" si="28"/>
        <v>0.9142554116</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45.01150924</v>
      </c>
      <c r="D53" s="623">
        <f t="shared" si="29"/>
        <v>38.54137158</v>
      </c>
      <c r="E53" s="623">
        <f t="shared" si="29"/>
        <v>43.53252905</v>
      </c>
      <c r="F53" s="623">
        <f t="shared" si="29"/>
        <v>46.84446214</v>
      </c>
      <c r="G53" s="623">
        <f t="shared" si="29"/>
        <v>43.79601922</v>
      </c>
      <c r="H53" s="623">
        <f t="shared" si="29"/>
        <v>45.51369642</v>
      </c>
      <c r="I53" s="623">
        <f t="shared" si="29"/>
        <v>51.05346402</v>
      </c>
      <c r="J53" s="623">
        <f t="shared" si="29"/>
        <v>23.51076494</v>
      </c>
      <c r="K53" s="623">
        <f t="shared" si="29"/>
        <v>38.68999797</v>
      </c>
      <c r="L53" s="623">
        <f t="shared" si="29"/>
        <v>59.01051356</v>
      </c>
      <c r="M53" s="623">
        <f t="shared" si="29"/>
        <v>22.63642864</v>
      </c>
      <c r="N53" s="623">
        <f t="shared" si="29"/>
        <v>45.74474354</v>
      </c>
      <c r="O53" s="623">
        <f t="shared" si="29"/>
        <v>52.7113194</v>
      </c>
      <c r="P53" s="623">
        <f t="shared" si="29"/>
        <v>42.98340576</v>
      </c>
      <c r="Q53" s="623">
        <f t="shared" si="29"/>
        <v>50.07033234</v>
      </c>
      <c r="R53" s="623">
        <f t="shared" si="29"/>
        <v>101.7992525</v>
      </c>
      <c r="S53" s="623">
        <f t="shared" si="29"/>
        <v>79.2747985</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1.274123515</v>
      </c>
      <c r="D54" s="625">
        <f t="shared" si="30"/>
        <v>1.195998755</v>
      </c>
      <c r="E54" s="625">
        <f t="shared" si="30"/>
        <v>1.490161992</v>
      </c>
      <c r="F54" s="625">
        <f t="shared" si="30"/>
        <v>1.343815001</v>
      </c>
      <c r="G54" s="625">
        <f t="shared" si="30"/>
        <v>1.240501938</v>
      </c>
      <c r="H54" s="625">
        <f t="shared" si="30"/>
        <v>1.219039517</v>
      </c>
      <c r="I54" s="625">
        <f t="shared" si="30"/>
        <v>1.353334458</v>
      </c>
      <c r="J54" s="625">
        <f t="shared" si="30"/>
        <v>1.353985153</v>
      </c>
      <c r="K54" s="625">
        <f t="shared" si="30"/>
        <v>1.380641827</v>
      </c>
      <c r="L54" s="625">
        <f t="shared" si="30"/>
        <v>1.324416713</v>
      </c>
      <c r="M54" s="625">
        <f t="shared" si="30"/>
        <v>1.261948006</v>
      </c>
      <c r="N54" s="625">
        <f t="shared" si="30"/>
        <v>1.27703264</v>
      </c>
      <c r="O54" s="625">
        <f t="shared" si="30"/>
        <v>1.26832958</v>
      </c>
      <c r="P54" s="625">
        <f t="shared" si="30"/>
        <v>1.347526595</v>
      </c>
      <c r="Q54" s="625">
        <f t="shared" si="30"/>
        <v>1.351669152</v>
      </c>
      <c r="R54" s="625">
        <f t="shared" si="30"/>
        <v>1.421494352</v>
      </c>
      <c r="S54" s="625">
        <f t="shared" si="30"/>
        <v>1.349484127</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0.296087925</v>
      </c>
      <c r="D55" s="622">
        <f t="shared" si="31"/>
        <v>0.297349735</v>
      </c>
      <c r="E55" s="622">
        <f t="shared" si="31"/>
        <v>0.2765322578</v>
      </c>
      <c r="F55" s="622">
        <f t="shared" si="31"/>
        <v>0.4402487475</v>
      </c>
      <c r="G55" s="622">
        <f t="shared" si="31"/>
        <v>0.3306805118</v>
      </c>
      <c r="H55" s="622">
        <f t="shared" si="31"/>
        <v>0.571101244</v>
      </c>
      <c r="I55" s="622">
        <f t="shared" si="31"/>
        <v>0.3037059061</v>
      </c>
      <c r="J55" s="622">
        <f t="shared" si="31"/>
        <v>0.1291178045</v>
      </c>
      <c r="K55" s="622">
        <f t="shared" si="31"/>
        <v>0.3407458917</v>
      </c>
      <c r="L55" s="622">
        <f t="shared" si="31"/>
        <v>0.4695787269</v>
      </c>
      <c r="M55" s="622">
        <f t="shared" si="31"/>
        <v>0.2408588885</v>
      </c>
      <c r="N55" s="622">
        <f t="shared" si="31"/>
        <v>0.7420656034</v>
      </c>
      <c r="O55" s="622">
        <f t="shared" si="31"/>
        <v>0.6084606317</v>
      </c>
      <c r="P55" s="622">
        <f t="shared" si="31"/>
        <v>0.6120538877</v>
      </c>
      <c r="Q55" s="622">
        <f t="shared" si="31"/>
        <v>0.609554969</v>
      </c>
      <c r="R55" s="622">
        <f t="shared" si="31"/>
        <v>0.4127530082</v>
      </c>
      <c r="S55" s="622">
        <f t="shared" si="31"/>
        <v>1.195495824</v>
      </c>
      <c r="T55" s="620">
        <f t="shared" ref="T55:BA55" si="32">(average($O43:$S43)*T$3*10^3/10^9)+T10+T11</f>
        <v>0.7016243335</v>
      </c>
      <c r="U55" s="620">
        <f t="shared" si="32"/>
        <v>0.7016243335</v>
      </c>
      <c r="V55" s="620">
        <f t="shared" si="32"/>
        <v>0.7016243335</v>
      </c>
      <c r="W55" s="620">
        <f t="shared" si="32"/>
        <v>0.7016243335</v>
      </c>
      <c r="X55" s="620">
        <f t="shared" si="32"/>
        <v>1.044726839</v>
      </c>
      <c r="Y55" s="620">
        <f t="shared" si="32"/>
        <v>1.054403449</v>
      </c>
      <c r="Z55" s="620">
        <f t="shared" si="32"/>
        <v>1.064080059</v>
      </c>
      <c r="AA55" s="620">
        <f t="shared" si="32"/>
        <v>1.073756668</v>
      </c>
      <c r="AB55" s="620">
        <f t="shared" si="32"/>
        <v>1.083433278</v>
      </c>
      <c r="AC55" s="620">
        <f t="shared" si="32"/>
        <v>1.093109888</v>
      </c>
      <c r="AD55" s="620">
        <f t="shared" si="32"/>
        <v>1.102786497</v>
      </c>
      <c r="AE55" s="620">
        <f t="shared" si="32"/>
        <v>1.112463107</v>
      </c>
      <c r="AF55" s="620">
        <f t="shared" si="32"/>
        <v>1.122139717</v>
      </c>
      <c r="AG55" s="620">
        <f t="shared" si="32"/>
        <v>1.131816327</v>
      </c>
      <c r="AH55" s="620">
        <f t="shared" si="32"/>
        <v>1.141492936</v>
      </c>
      <c r="AI55" s="620">
        <f t="shared" si="32"/>
        <v>1.151169546</v>
      </c>
      <c r="AJ55" s="620">
        <f t="shared" si="32"/>
        <v>1.160846156</v>
      </c>
      <c r="AK55" s="620">
        <f t="shared" si="32"/>
        <v>1.170522766</v>
      </c>
      <c r="AL55" s="620">
        <f t="shared" si="32"/>
        <v>1.180199375</v>
      </c>
      <c r="AM55" s="620">
        <f t="shared" si="32"/>
        <v>1.189875985</v>
      </c>
      <c r="AN55" s="620">
        <f t="shared" si="32"/>
        <v>1.199552595</v>
      </c>
      <c r="AO55" s="620">
        <f t="shared" si="32"/>
        <v>1.209229205</v>
      </c>
      <c r="AP55" s="620">
        <f t="shared" si="32"/>
        <v>1.218905814</v>
      </c>
      <c r="AQ55" s="620">
        <f t="shared" si="32"/>
        <v>1.228582424</v>
      </c>
      <c r="AR55" s="620">
        <f t="shared" si="32"/>
        <v>1.238259034</v>
      </c>
      <c r="AS55" s="620">
        <f t="shared" si="32"/>
        <v>1.247935643</v>
      </c>
      <c r="AT55" s="620">
        <f t="shared" si="32"/>
        <v>1.257612253</v>
      </c>
      <c r="AU55" s="620">
        <f t="shared" si="32"/>
        <v>1.267288863</v>
      </c>
      <c r="AV55" s="620">
        <f t="shared" si="32"/>
        <v>1.276965473</v>
      </c>
      <c r="AW55" s="620">
        <f t="shared" si="32"/>
        <v>1.286642082</v>
      </c>
      <c r="AX55" s="620">
        <f t="shared" si="32"/>
        <v>1.296318692</v>
      </c>
      <c r="AY55" s="620">
        <f t="shared" si="32"/>
        <v>1.305995302</v>
      </c>
      <c r="AZ55" s="620">
        <f t="shared" si="32"/>
        <v>1.639421198</v>
      </c>
      <c r="BA55" s="620">
        <f t="shared" si="32"/>
        <v>1.639421198</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1.299598315</v>
      </c>
      <c r="D56" s="622">
        <f t="shared" si="33"/>
        <v>0.910883131</v>
      </c>
      <c r="E56" s="622">
        <f t="shared" si="33"/>
        <v>1.104828671</v>
      </c>
      <c r="F56" s="622">
        <f t="shared" si="33"/>
        <v>1.058192818</v>
      </c>
      <c r="G56" s="622">
        <f t="shared" si="33"/>
        <v>1.08565607</v>
      </c>
      <c r="H56" s="622">
        <f t="shared" si="33"/>
        <v>0.9464254052</v>
      </c>
      <c r="I56" s="622">
        <f t="shared" si="33"/>
        <v>1.42409364</v>
      </c>
      <c r="J56" s="622">
        <f t="shared" si="33"/>
        <v>0.6900643531</v>
      </c>
      <c r="K56" s="622">
        <f t="shared" si="33"/>
        <v>0.9825808957</v>
      </c>
      <c r="L56" s="622">
        <f t="shared" si="33"/>
        <v>1.538829275</v>
      </c>
      <c r="M56" s="622">
        <f t="shared" si="33"/>
        <v>0.5439800865</v>
      </c>
      <c r="N56" s="622">
        <f t="shared" si="33"/>
        <v>0.8991079555</v>
      </c>
      <c r="O56" s="622">
        <f t="shared" si="33"/>
        <v>1.191159829</v>
      </c>
      <c r="P56" s="622">
        <f t="shared" si="33"/>
        <v>0.8501208056</v>
      </c>
      <c r="Q56" s="622">
        <f t="shared" si="33"/>
        <v>0.902125087</v>
      </c>
      <c r="R56" s="622">
        <f t="shared" si="33"/>
        <v>0.6331651838</v>
      </c>
      <c r="S56" s="622">
        <f t="shared" si="33"/>
        <v>1.296832802</v>
      </c>
      <c r="T56" s="620">
        <f t="shared" ref="T56:BA56" si="34">(average($O44:$S44)*T$3*10^3/10^9)</f>
        <v>0.9977792221</v>
      </c>
      <c r="U56" s="620">
        <f t="shared" si="34"/>
        <v>0.9977792221</v>
      </c>
      <c r="V56" s="620">
        <f t="shared" si="34"/>
        <v>0.9977792221</v>
      </c>
      <c r="W56" s="620">
        <f t="shared" si="34"/>
        <v>0.9977792221</v>
      </c>
      <c r="X56" s="620">
        <f t="shared" si="34"/>
        <v>1.025301415</v>
      </c>
      <c r="Y56" s="620">
        <f t="shared" si="34"/>
        <v>1.039062511</v>
      </c>
      <c r="Z56" s="620">
        <f t="shared" si="34"/>
        <v>1.052823608</v>
      </c>
      <c r="AA56" s="620">
        <f t="shared" si="34"/>
        <v>1.066584704</v>
      </c>
      <c r="AB56" s="620">
        <f t="shared" si="34"/>
        <v>1.080345801</v>
      </c>
      <c r="AC56" s="620">
        <f t="shared" si="34"/>
        <v>1.094106897</v>
      </c>
      <c r="AD56" s="620">
        <f t="shared" si="34"/>
        <v>1.107867994</v>
      </c>
      <c r="AE56" s="620">
        <f t="shared" si="34"/>
        <v>1.12162909</v>
      </c>
      <c r="AF56" s="620">
        <f t="shared" si="34"/>
        <v>1.135390187</v>
      </c>
      <c r="AG56" s="620">
        <f t="shared" si="34"/>
        <v>1.149151283</v>
      </c>
      <c r="AH56" s="620">
        <f t="shared" si="34"/>
        <v>1.16291238</v>
      </c>
      <c r="AI56" s="620">
        <f t="shared" si="34"/>
        <v>1.176673476</v>
      </c>
      <c r="AJ56" s="620">
        <f t="shared" si="34"/>
        <v>1.190434573</v>
      </c>
      <c r="AK56" s="620">
        <f t="shared" si="34"/>
        <v>1.204195669</v>
      </c>
      <c r="AL56" s="620">
        <f t="shared" si="34"/>
        <v>1.217956765</v>
      </c>
      <c r="AM56" s="620">
        <f t="shared" si="34"/>
        <v>1.231717862</v>
      </c>
      <c r="AN56" s="620">
        <f t="shared" si="34"/>
        <v>1.245478958</v>
      </c>
      <c r="AO56" s="620">
        <f t="shared" si="34"/>
        <v>1.259240055</v>
      </c>
      <c r="AP56" s="620">
        <f t="shared" si="34"/>
        <v>1.273001151</v>
      </c>
      <c r="AQ56" s="620">
        <f t="shared" si="34"/>
        <v>1.286762248</v>
      </c>
      <c r="AR56" s="620">
        <f t="shared" si="34"/>
        <v>1.300523344</v>
      </c>
      <c r="AS56" s="620">
        <f t="shared" si="34"/>
        <v>1.314284441</v>
      </c>
      <c r="AT56" s="620">
        <f t="shared" si="34"/>
        <v>1.328045537</v>
      </c>
      <c r="AU56" s="620">
        <f t="shared" si="34"/>
        <v>1.341806634</v>
      </c>
      <c r="AV56" s="620">
        <f t="shared" si="34"/>
        <v>1.35556773</v>
      </c>
      <c r="AW56" s="620">
        <f t="shared" si="34"/>
        <v>1.369328827</v>
      </c>
      <c r="AX56" s="620">
        <f t="shared" si="34"/>
        <v>1.383089923</v>
      </c>
      <c r="AY56" s="620">
        <f t="shared" si="34"/>
        <v>1.396851019</v>
      </c>
      <c r="AZ56" s="620">
        <f t="shared" si="34"/>
        <v>1.410612116</v>
      </c>
      <c r="BA56" s="620">
        <f t="shared" si="34"/>
        <v>1.410612116</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0.1883683961</v>
      </c>
      <c r="D57" s="622">
        <f t="shared" si="35"/>
        <v>0.1854212947</v>
      </c>
      <c r="E57" s="622">
        <f t="shared" si="35"/>
        <v>0.1721074121</v>
      </c>
      <c r="F57" s="622">
        <f t="shared" si="35"/>
        <v>0.1745815088</v>
      </c>
      <c r="G57" s="622">
        <f t="shared" si="35"/>
        <v>0.1829003658</v>
      </c>
      <c r="H57" s="622">
        <f t="shared" si="35"/>
        <v>0.1883396049</v>
      </c>
      <c r="I57" s="622">
        <f t="shared" si="35"/>
        <v>0.1883117192</v>
      </c>
      <c r="J57" s="622">
        <f t="shared" si="35"/>
        <v>0.2168461044</v>
      </c>
      <c r="K57" s="622">
        <f t="shared" si="35"/>
        <v>0.2479864439</v>
      </c>
      <c r="L57" s="622">
        <f t="shared" si="35"/>
        <v>0.2398717106</v>
      </c>
      <c r="M57" s="622">
        <f t="shared" si="35"/>
        <v>0.2568681487</v>
      </c>
      <c r="N57" s="622">
        <f t="shared" si="35"/>
        <v>0.3006990981</v>
      </c>
      <c r="O57" s="622">
        <f t="shared" si="35"/>
        <v>0.2217377758</v>
      </c>
      <c r="P57" s="622">
        <f t="shared" si="35"/>
        <v>0.2361527133</v>
      </c>
      <c r="Q57" s="622">
        <f t="shared" si="35"/>
        <v>0.3115389903</v>
      </c>
      <c r="R57" s="622">
        <f t="shared" si="35"/>
        <v>0.2202959321</v>
      </c>
      <c r="S57" s="622">
        <f t="shared" si="35"/>
        <v>0.3066641337</v>
      </c>
      <c r="T57" s="620">
        <f t="shared" ref="T57:BA57" si="36">(average($O45:$S45)/100/10^9*S$2*10^9)</f>
        <v>0.2622797637</v>
      </c>
      <c r="U57" s="620">
        <f t="shared" si="36"/>
        <v>0.247716215</v>
      </c>
      <c r="V57" s="620">
        <f t="shared" si="36"/>
        <v>0.2655358643</v>
      </c>
      <c r="W57" s="620">
        <f t="shared" si="36"/>
        <v>0.2657974182</v>
      </c>
      <c r="X57" s="620">
        <f t="shared" si="36"/>
        <v>0.2657974182</v>
      </c>
      <c r="Y57" s="620">
        <f t="shared" si="36"/>
        <v>0.2690773209</v>
      </c>
      <c r="Z57" s="620">
        <f t="shared" si="36"/>
        <v>0.2723572236</v>
      </c>
      <c r="AA57" s="620">
        <f t="shared" si="36"/>
        <v>0.2756371263</v>
      </c>
      <c r="AB57" s="620">
        <f t="shared" si="36"/>
        <v>0.2789170289</v>
      </c>
      <c r="AC57" s="620">
        <f t="shared" si="36"/>
        <v>0.2821969316</v>
      </c>
      <c r="AD57" s="620">
        <f t="shared" si="36"/>
        <v>0.2854768343</v>
      </c>
      <c r="AE57" s="620">
        <f t="shared" si="36"/>
        <v>0.288756737</v>
      </c>
      <c r="AF57" s="620">
        <f t="shared" si="36"/>
        <v>0.2920366397</v>
      </c>
      <c r="AG57" s="620">
        <f t="shared" si="36"/>
        <v>0.2953165424</v>
      </c>
      <c r="AH57" s="620">
        <f t="shared" si="36"/>
        <v>0.2985964451</v>
      </c>
      <c r="AI57" s="620">
        <f t="shared" si="36"/>
        <v>0.3018763477</v>
      </c>
      <c r="AJ57" s="620">
        <f t="shared" si="36"/>
        <v>0.3051562504</v>
      </c>
      <c r="AK57" s="620">
        <f t="shared" si="36"/>
        <v>0.3084361531</v>
      </c>
      <c r="AL57" s="620">
        <f t="shared" si="36"/>
        <v>0.3117160558</v>
      </c>
      <c r="AM57" s="620">
        <f t="shared" si="36"/>
        <v>0.3149959585</v>
      </c>
      <c r="AN57" s="620">
        <f t="shared" si="36"/>
        <v>0.3182758612</v>
      </c>
      <c r="AO57" s="620">
        <f t="shared" si="36"/>
        <v>0.3215557638</v>
      </c>
      <c r="AP57" s="620">
        <f t="shared" si="36"/>
        <v>0.3248356665</v>
      </c>
      <c r="AQ57" s="620">
        <f t="shared" si="36"/>
        <v>0.3281155692</v>
      </c>
      <c r="AR57" s="620">
        <f t="shared" si="36"/>
        <v>0.3313954719</v>
      </c>
      <c r="AS57" s="620">
        <f t="shared" si="36"/>
        <v>0.3346753746</v>
      </c>
      <c r="AT57" s="620">
        <f t="shared" si="36"/>
        <v>0.3379552773</v>
      </c>
      <c r="AU57" s="620">
        <f t="shared" si="36"/>
        <v>0.34123518</v>
      </c>
      <c r="AV57" s="620">
        <f t="shared" si="36"/>
        <v>0.3445150826</v>
      </c>
      <c r="AW57" s="620">
        <f t="shared" si="36"/>
        <v>0.3477949853</v>
      </c>
      <c r="AX57" s="620">
        <f t="shared" si="36"/>
        <v>0.351074888</v>
      </c>
      <c r="AY57" s="620">
        <f t="shared" si="36"/>
        <v>0.3543547907</v>
      </c>
      <c r="AZ57" s="620">
        <f t="shared" si="36"/>
        <v>0.3576346934</v>
      </c>
      <c r="BA57" s="620">
        <f t="shared" si="36"/>
        <v>0.3609145961</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1.643055901</v>
      </c>
      <c r="D58" s="622">
        <f t="shared" si="37"/>
        <v>1.463197506</v>
      </c>
      <c r="E58" s="622">
        <f t="shared" si="37"/>
        <v>1.911191296</v>
      </c>
      <c r="F58" s="622">
        <f t="shared" si="37"/>
        <v>1.660462988</v>
      </c>
      <c r="G58" s="622">
        <f t="shared" si="37"/>
        <v>1.550719443</v>
      </c>
      <c r="H58" s="622">
        <f t="shared" si="37"/>
        <v>1.505188774</v>
      </c>
      <c r="I58" s="622">
        <f t="shared" si="37"/>
        <v>1.676045022</v>
      </c>
      <c r="J58" s="622">
        <f t="shared" si="37"/>
        <v>1.69124769</v>
      </c>
      <c r="K58" s="622">
        <f t="shared" si="37"/>
        <v>1.654933267</v>
      </c>
      <c r="L58" s="622">
        <f t="shared" si="37"/>
        <v>1.552469426</v>
      </c>
      <c r="M58" s="622">
        <f t="shared" si="37"/>
        <v>1.596506835</v>
      </c>
      <c r="N58" s="622">
        <f t="shared" si="37"/>
        <v>1.602201291</v>
      </c>
      <c r="O58" s="622">
        <f t="shared" si="37"/>
        <v>1.639301313</v>
      </c>
      <c r="P58" s="622">
        <f t="shared" si="37"/>
        <v>1.759406905</v>
      </c>
      <c r="Q58" s="622">
        <f t="shared" si="37"/>
        <v>1.727922517</v>
      </c>
      <c r="R58" s="622">
        <f t="shared" si="37"/>
        <v>1.268093689</v>
      </c>
      <c r="S58" s="622">
        <f t="shared" si="37"/>
        <v>1.760048307</v>
      </c>
      <c r="T58" s="620">
        <f t="shared" ref="T58:BA58" si="38">(average($O46:$S46)/100/10^9*S$2*10^9)</f>
        <v>1.650015161</v>
      </c>
      <c r="U58" s="620">
        <f t="shared" si="38"/>
        <v>1.558395145</v>
      </c>
      <c r="V58" s="620">
        <f t="shared" si="38"/>
        <v>1.670499454</v>
      </c>
      <c r="W58" s="620">
        <f t="shared" si="38"/>
        <v>1.672144902</v>
      </c>
      <c r="X58" s="620">
        <f t="shared" si="38"/>
        <v>1.672144902</v>
      </c>
      <c r="Y58" s="620">
        <f t="shared" si="38"/>
        <v>1.692778935</v>
      </c>
      <c r="Z58" s="620">
        <f t="shared" si="38"/>
        <v>1.713412967</v>
      </c>
      <c r="AA58" s="620">
        <f t="shared" si="38"/>
        <v>1.734047</v>
      </c>
      <c r="AB58" s="620">
        <f t="shared" si="38"/>
        <v>1.754681032</v>
      </c>
      <c r="AC58" s="620">
        <f t="shared" si="38"/>
        <v>1.775315065</v>
      </c>
      <c r="AD58" s="620">
        <f t="shared" si="38"/>
        <v>1.795949097</v>
      </c>
      <c r="AE58" s="620">
        <f t="shared" si="38"/>
        <v>1.81658313</v>
      </c>
      <c r="AF58" s="620">
        <f t="shared" si="38"/>
        <v>1.837217162</v>
      </c>
      <c r="AG58" s="620">
        <f t="shared" si="38"/>
        <v>1.857851194</v>
      </c>
      <c r="AH58" s="620">
        <f t="shared" si="38"/>
        <v>1.878485227</v>
      </c>
      <c r="AI58" s="620">
        <f t="shared" si="38"/>
        <v>1.899119259</v>
      </c>
      <c r="AJ58" s="620">
        <f t="shared" si="38"/>
        <v>1.919753292</v>
      </c>
      <c r="AK58" s="620">
        <f t="shared" si="38"/>
        <v>1.940387324</v>
      </c>
      <c r="AL58" s="620">
        <f t="shared" si="38"/>
        <v>1.961021357</v>
      </c>
      <c r="AM58" s="620">
        <f t="shared" si="38"/>
        <v>1.981655389</v>
      </c>
      <c r="AN58" s="620">
        <f t="shared" si="38"/>
        <v>2.002289422</v>
      </c>
      <c r="AO58" s="620">
        <f t="shared" si="38"/>
        <v>2.022923454</v>
      </c>
      <c r="AP58" s="620">
        <f t="shared" si="38"/>
        <v>2.043557487</v>
      </c>
      <c r="AQ58" s="620">
        <f t="shared" si="38"/>
        <v>2.064191519</v>
      </c>
      <c r="AR58" s="620">
        <f t="shared" si="38"/>
        <v>2.084825552</v>
      </c>
      <c r="AS58" s="620">
        <f t="shared" si="38"/>
        <v>2.105459584</v>
      </c>
      <c r="AT58" s="620">
        <f t="shared" si="38"/>
        <v>2.126093616</v>
      </c>
      <c r="AU58" s="620">
        <f t="shared" si="38"/>
        <v>2.146727649</v>
      </c>
      <c r="AV58" s="620">
        <f t="shared" si="38"/>
        <v>2.167361681</v>
      </c>
      <c r="AW58" s="620">
        <f t="shared" si="38"/>
        <v>2.187995714</v>
      </c>
      <c r="AX58" s="620">
        <f t="shared" si="38"/>
        <v>2.208629746</v>
      </c>
      <c r="AY58" s="620">
        <f t="shared" si="38"/>
        <v>2.229263779</v>
      </c>
      <c r="AZ58" s="620">
        <f t="shared" si="38"/>
        <v>2.249897811</v>
      </c>
      <c r="BA58" s="620">
        <f t="shared" si="38"/>
        <v>2.270531844</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23.53288402</v>
      </c>
      <c r="D60" s="621">
        <f>average(O45:S45)/100*10000</f>
        <v>15.93014319</v>
      </c>
      <c r="E60" s="621">
        <f>average(O44:S44)</f>
        <v>33.46608945</v>
      </c>
      <c r="F60" s="621">
        <f>average(O46:S46)/100*10000</f>
        <v>100.2173306</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3.216082637</v>
      </c>
      <c r="D65" s="630">
        <f t="shared" si="39"/>
        <v>3.179371764</v>
      </c>
      <c r="E65" s="630">
        <f t="shared" si="39"/>
        <v>3.143768151</v>
      </c>
      <c r="F65" s="630">
        <f t="shared" si="39"/>
        <v>3.096724737</v>
      </c>
      <c r="G65" s="630">
        <f t="shared" si="39"/>
        <v>3.069462402</v>
      </c>
      <c r="H65" s="630">
        <f t="shared" si="39"/>
        <v>3.318054612</v>
      </c>
      <c r="I65" s="630">
        <f t="shared" si="39"/>
        <v>3.189775202</v>
      </c>
      <c r="J65" s="630">
        <f t="shared" si="39"/>
        <v>3.210316054</v>
      </c>
      <c r="K65" s="630">
        <f t="shared" si="39"/>
        <v>4.258284487</v>
      </c>
      <c r="L65" s="630">
        <f t="shared" si="39"/>
        <v>4.260713985</v>
      </c>
      <c r="M65" s="630">
        <f t="shared" si="39"/>
        <v>4.233969255</v>
      </c>
      <c r="N65" s="630">
        <f t="shared" si="39"/>
        <v>4.260547474</v>
      </c>
      <c r="O65" s="630">
        <f t="shared" si="39"/>
        <v>4.255438607</v>
      </c>
      <c r="P65" s="630">
        <f t="shared" si="39"/>
        <v>4.267154336</v>
      </c>
      <c r="Q65" s="630">
        <f t="shared" si="39"/>
        <v>4.23281259</v>
      </c>
      <c r="R65" s="630">
        <f t="shared" si="39"/>
        <v>1.598817701</v>
      </c>
      <c r="S65" s="630">
        <f t="shared" si="39"/>
        <v>4.283717129</v>
      </c>
      <c r="T65" s="630">
        <f t="shared" si="39"/>
        <v>3.961272841</v>
      </c>
      <c r="U65" s="630">
        <f t="shared" si="39"/>
        <v>3.961272841</v>
      </c>
      <c r="V65" s="630">
        <f t="shared" si="39"/>
        <v>3.961272841</v>
      </c>
      <c r="W65" s="630">
        <f t="shared" si="39"/>
        <v>3.961272841</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0.3219301939</v>
      </c>
      <c r="D67" s="410">
        <f t="shared" si="40"/>
        <v>0.3182554319</v>
      </c>
      <c r="E67" s="410">
        <f t="shared" si="40"/>
        <v>0.3146915066</v>
      </c>
      <c r="F67" s="410">
        <f t="shared" si="40"/>
        <v>0.3099824561</v>
      </c>
      <c r="G67" s="410">
        <f t="shared" si="40"/>
        <v>0.3072534937</v>
      </c>
      <c r="H67" s="410">
        <f t="shared" si="40"/>
        <v>0.3321375988</v>
      </c>
      <c r="I67" s="410">
        <f t="shared" si="40"/>
        <v>0.319296817</v>
      </c>
      <c r="J67" s="410">
        <f t="shared" si="40"/>
        <v>0.3213529584</v>
      </c>
      <c r="K67" s="410">
        <f t="shared" si="40"/>
        <v>0.4262547034</v>
      </c>
      <c r="L67" s="410">
        <f t="shared" si="40"/>
        <v>0.4264978964</v>
      </c>
      <c r="M67" s="410">
        <f t="shared" si="40"/>
        <v>0.4238207462</v>
      </c>
      <c r="N67" s="410">
        <f t="shared" si="40"/>
        <v>0.4264812286</v>
      </c>
      <c r="O67" s="410">
        <f t="shared" si="40"/>
        <v>0.4259698306</v>
      </c>
      <c r="P67" s="410">
        <f t="shared" si="40"/>
        <v>0.4271425762</v>
      </c>
      <c r="Q67" s="410">
        <f t="shared" si="40"/>
        <v>0.423704964</v>
      </c>
      <c r="R67" s="410">
        <f t="shared" si="40"/>
        <v>0.1600418119</v>
      </c>
      <c r="S67" s="410">
        <f t="shared" si="40"/>
        <v>0.4288005134</v>
      </c>
      <c r="T67" s="410">
        <f t="shared" si="40"/>
        <v>0.3965238079</v>
      </c>
      <c r="U67" s="410">
        <f t="shared" si="40"/>
        <v>0.3965238079</v>
      </c>
      <c r="V67" s="410">
        <f t="shared" si="40"/>
        <v>0.3965238079</v>
      </c>
      <c r="W67" s="410">
        <f t="shared" si="40"/>
        <v>0.3965238079</v>
      </c>
      <c r="X67" s="410">
        <f t="shared" si="40"/>
        <v>0.3965238079</v>
      </c>
      <c r="Y67" s="410">
        <f t="shared" si="40"/>
        <v>0.3965238079</v>
      </c>
      <c r="Z67" s="410">
        <f t="shared" si="40"/>
        <v>0.3965238079</v>
      </c>
      <c r="AA67" s="410">
        <f t="shared" si="40"/>
        <v>0.3965238079</v>
      </c>
      <c r="AB67" s="410">
        <f t="shared" si="40"/>
        <v>0.3965238079</v>
      </c>
      <c r="AC67" s="410">
        <f t="shared" si="40"/>
        <v>0.3965238079</v>
      </c>
      <c r="AD67" s="410">
        <f t="shared" si="40"/>
        <v>0.3965238079</v>
      </c>
      <c r="AE67" s="410">
        <f t="shared" si="40"/>
        <v>0.3965238079</v>
      </c>
      <c r="AF67" s="410">
        <f t="shared" si="40"/>
        <v>0.3965238079</v>
      </c>
      <c r="AG67" s="410">
        <f t="shared" si="40"/>
        <v>0.3965238079</v>
      </c>
      <c r="AH67" s="410">
        <f t="shared" si="40"/>
        <v>0.3965238079</v>
      </c>
      <c r="AI67" s="410">
        <f t="shared" si="40"/>
        <v>0.3965238079</v>
      </c>
      <c r="AJ67" s="410">
        <f t="shared" si="40"/>
        <v>0.3965238079</v>
      </c>
      <c r="AK67" s="410">
        <f t="shared" si="40"/>
        <v>0.3965238079</v>
      </c>
      <c r="AL67" s="410">
        <f t="shared" si="40"/>
        <v>0.3965238079</v>
      </c>
      <c r="AM67" s="410">
        <f t="shared" si="40"/>
        <v>0.3965238079</v>
      </c>
      <c r="AN67" s="410">
        <f t="shared" si="40"/>
        <v>0.3965238079</v>
      </c>
      <c r="AO67" s="410">
        <f t="shared" si="40"/>
        <v>0.3965238079</v>
      </c>
      <c r="AP67" s="410">
        <f t="shared" si="40"/>
        <v>0.3965238079</v>
      </c>
      <c r="AQ67" s="410">
        <f t="shared" si="40"/>
        <v>0.3965238079</v>
      </c>
      <c r="AR67" s="410">
        <f t="shared" si="40"/>
        <v>0.3965238079</v>
      </c>
      <c r="AS67" s="410">
        <f t="shared" si="40"/>
        <v>0.3965238079</v>
      </c>
      <c r="AT67" s="410">
        <f t="shared" si="40"/>
        <v>0.3965238079</v>
      </c>
      <c r="AU67" s="410">
        <f t="shared" si="40"/>
        <v>0.3965238079</v>
      </c>
      <c r="AV67" s="410">
        <f t="shared" si="40"/>
        <v>0.3965238079</v>
      </c>
      <c r="AW67" s="410">
        <f t="shared" si="40"/>
        <v>0.3965238079</v>
      </c>
      <c r="AX67" s="410">
        <f t="shared" si="40"/>
        <v>0.3965238079</v>
      </c>
      <c r="AY67" s="410">
        <f t="shared" si="40"/>
        <v>0.3965238079</v>
      </c>
      <c r="AZ67" s="410">
        <f t="shared" si="40"/>
        <v>0.3965238079</v>
      </c>
      <c r="BA67" s="410">
        <f t="shared" si="40"/>
        <v>0.3965238079</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v>
      </c>
      <c r="E22" s="642">
        <f>(Model!F673+Model!F898)/SUM(Model!F9,Model!F428,Model!F673,Model!F898,Model!F1123,Model!F1350)</f>
        <v>0</v>
      </c>
      <c r="F22" s="642">
        <f>(Model!G673+Model!G898)/SUM(Model!G9,Model!G428,Model!G673,Model!G898,Model!G1123,Model!G1350)</f>
        <v>0</v>
      </c>
      <c r="G22" s="644">
        <f>(Model!H673+Model!H898)/SUM(Model!H9,Model!H428,Model!H673,Model!H898,Model!H1123,Model!H1350)</f>
        <v>0</v>
      </c>
      <c r="H22" s="644">
        <f>(Model!I673+Model!I898)/SUM(Model!I9,Model!I428,Model!I673,Model!I898,Model!I1123,Model!I1350)</f>
        <v>0</v>
      </c>
      <c r="I22" s="644">
        <f>(Model!J673+Model!J898)/SUM(Model!J9,Model!J428,Model!J673,Model!J898,Model!J1123,Model!J1350)</f>
        <v>0</v>
      </c>
      <c r="J22" s="644">
        <f>(Model!K673+Model!K898)/SUM(Model!K9,Model!K428,Model!K673,Model!K898,Model!K1123,Model!K1350)</f>
        <v>0</v>
      </c>
      <c r="K22" s="642">
        <f>(Model!L673+Model!L898)/SUM(Model!L9,Model!L428,Model!L673,Model!L898,Model!L1123,Model!L1350)</f>
        <v>0</v>
      </c>
      <c r="L22" s="642">
        <f>(Model!M673+Model!M898)/SUM(Model!M9,Model!M428,Model!M673,Model!M898,Model!M1123,Model!M1350)</f>
        <v>0</v>
      </c>
      <c r="M22" s="642">
        <f>(Model!N673+Model!N898)/SUM(Model!N9,Model!N428,Model!N673,Model!N898,Model!N1123,Model!N1350)</f>
        <v>0</v>
      </c>
      <c r="N22" s="642">
        <f>(Model!O673+Model!O898)/SUM(Model!O9,Model!O428,Model!O673,Model!O898,Model!O1123,Model!O1350)</f>
        <v>0</v>
      </c>
      <c r="O22" s="642">
        <f>(Model!P673+Model!P898)/SUM(Model!P9,Model!P428,Model!P673,Model!P898,Model!P1123,Model!P1350)</f>
        <v>0</v>
      </c>
      <c r="P22" s="642">
        <f>(Model!Q673+Model!Q898)/SUM(Model!Q9,Model!Q428,Model!Q673,Model!Q898,Model!Q1123,Model!Q1350)</f>
        <v>0</v>
      </c>
      <c r="Q22" s="642">
        <f>(Model!R673+Model!R898)/SUM(Model!R9,Model!R428,Model!R673,Model!R898,Model!R1123,Model!R1350)</f>
        <v>0.000006111155914</v>
      </c>
      <c r="R22" s="642">
        <f>(Model!S673+Model!S898)/SUM(Model!S9,Model!S428,Model!S673,Model!S898,Model!S1123,Model!S1350)</f>
        <v>0.0001678609449</v>
      </c>
      <c r="S22" s="642">
        <f>(Model!T673+Model!T898)/SUM(Model!T9,Model!T428,Model!T673,Model!T898,Model!T1123,Model!T1350)</f>
        <v>0.0002262416841</v>
      </c>
      <c r="T22" s="642">
        <f>(Model!U673+Model!U898)/SUM(Model!U9,Model!U428,Model!U673,Model!U898,Model!U1123,Model!U1350)</f>
        <v>0.001293305085</v>
      </c>
      <c r="U22" s="642">
        <f>(Model!V673+Model!V898)/SUM(Model!V9,Model!V428,Model!V673,Model!V898,Model!V1123,Model!V1350)</f>
        <v>0.002327072969</v>
      </c>
      <c r="V22" s="642">
        <f>(Model!W673+Model!W898)/SUM(Model!W9,Model!W428,Model!W673,Model!W898,Model!W1123,Model!W1350)</f>
        <v>0.002327072969</v>
      </c>
      <c r="W22" s="642">
        <f>(Model!X673+Model!X898)/SUM(Model!X9,Model!X428,Model!X673,Model!X898,Model!X1123,Model!X1350)</f>
        <v>0.03493853017</v>
      </c>
      <c r="X22" s="642">
        <f>(Model!Y673+Model!Y898)/SUM(Model!Y9,Model!Y428,Model!Y673,Model!Y898,Model!Y1123,Model!Y1350)</f>
        <v>0.06661795849</v>
      </c>
      <c r="Y22" s="642">
        <f>(Model!Z673+Model!Z898)/SUM(Model!Z9,Model!Z428,Model!Z673,Model!Z898,Model!Z1123,Model!Z1350)</f>
        <v>0.09740475081</v>
      </c>
      <c r="Z22" s="642">
        <f>(Model!AA673+Model!AA898)/SUM(Model!AA9,Model!AA428,Model!AA673,Model!AA898,Model!AA1123,Model!AA1350)</f>
        <v>0.1273361109</v>
      </c>
      <c r="AA22" s="642">
        <f>(Model!AB673+Model!AB898)/SUM(Model!AB9,Model!AB428,Model!AB673,Model!AB898,Model!AB1123,Model!AB1350)</f>
        <v>0.1564472034</v>
      </c>
      <c r="AB22" s="642">
        <f>(Model!AC673+Model!AC898)/SUM(Model!AC9,Model!AC428,Model!AC673,Model!AC898,Model!AC1123,Model!AC1350)</f>
        <v>0.1847712915</v>
      </c>
      <c r="AC22" s="642">
        <f>(Model!AD673+Model!AD898)/SUM(Model!AD9,Model!AD428,Model!AD673,Model!AD898,Model!AD1123,Model!AD1350)</f>
        <v>0.2123398641</v>
      </c>
      <c r="AD22" s="642">
        <f>(Model!AE673+Model!AE898)/SUM(Model!AE9,Model!AE428,Model!AE673,Model!AE898,Model!AE1123,Model!AE1350)</f>
        <v>0.2391827523</v>
      </c>
      <c r="AE22" s="642">
        <f>(Model!AF673+Model!AF898)/SUM(Model!AF9,Model!AF428,Model!AF673,Model!AF898,Model!AF1123,Model!AF1350)</f>
        <v>0.2653282368</v>
      </c>
      <c r="AF22" s="642">
        <f>(Model!AG673+Model!AG898)/SUM(Model!AG9,Model!AG428,Model!AG673,Model!AG898,Model!AG1123,Model!AG1350)</f>
        <v>0.2908031481</v>
      </c>
      <c r="AG22" s="642">
        <f>(Model!AH673+Model!AH898)/SUM(Model!AH9,Model!AH428,Model!AH673,Model!AH898,Model!AH1123,Model!AH1350)</f>
        <v>0.3156329575</v>
      </c>
      <c r="AH22" s="642">
        <f>(Model!AI673+Model!AI898)/SUM(Model!AI9,Model!AI428,Model!AI673,Model!AI898,Model!AI1123,Model!AI1350)</f>
        <v>0.3398418626</v>
      </c>
      <c r="AI22" s="642">
        <f>(Model!AJ673+Model!AJ898)/SUM(Model!AJ9,Model!AJ428,Model!AJ673,Model!AJ898,Model!AJ1123,Model!AJ1350)</f>
        <v>0.3634528656</v>
      </c>
      <c r="AJ22" s="642">
        <f>(Model!AK673+Model!AK898)/SUM(Model!AK9,Model!AK428,Model!AK673,Model!AK898,Model!AK1123,Model!AK1350)</f>
        <v>0.3864878465</v>
      </c>
      <c r="AK22" s="642">
        <f>(Model!AL673+Model!AL898)/SUM(Model!AL9,Model!AL428,Model!AL673,Model!AL898,Model!AL1123,Model!AL1350)</f>
        <v>0.4089676305</v>
      </c>
      <c r="AL22" s="642">
        <f>(Model!AM673+Model!AM898)/SUM(Model!AM9,Model!AM428,Model!AM673,Model!AM898,Model!AM1123,Model!AM1350)</f>
        <v>0.4309120508</v>
      </c>
      <c r="AM22" s="642">
        <f>(Model!AN673+Model!AN898)/SUM(Model!AN9,Model!AN428,Model!AN673,Model!AN898,Model!AN1123,Model!AN1350)</f>
        <v>0.4523400073</v>
      </c>
      <c r="AN22" s="642">
        <f>(Model!AO673+Model!AO898)/SUM(Model!AO9,Model!AO428,Model!AO673,Model!AO898,Model!AO1123,Model!AO1350)</f>
        <v>0.4732695204</v>
      </c>
      <c r="AO22" s="642">
        <f>(Model!AP673+Model!AP898)/SUM(Model!AP9,Model!AP428,Model!AP673,Model!AP898,Model!AP1123,Model!AP1350)</f>
        <v>0.4937177819</v>
      </c>
      <c r="AP22" s="642">
        <f>(Model!AQ673+Model!AQ898)/SUM(Model!AQ9,Model!AQ428,Model!AQ673,Model!AQ898,Model!AQ1123,Model!AQ1350)</f>
        <v>0.5137012019</v>
      </c>
      <c r="AQ22" s="642">
        <f>(Model!AR673+Model!AR898)/SUM(Model!AR9,Model!AR428,Model!AR673,Model!AR898,Model!AR1123,Model!AR1350)</f>
        <v>0.5332354528</v>
      </c>
      <c r="AR22" s="642">
        <f>(Model!AS673+Model!AS898)/SUM(Model!AS9,Model!AS428,Model!AS673,Model!AS898,Model!AS1123,Model!AS1350)</f>
        <v>0.5523355103</v>
      </c>
      <c r="AS22" s="642">
        <f>(Model!AT673+Model!AT898)/SUM(Model!AT9,Model!AT428,Model!AT673,Model!AT898,Model!AT1123,Model!AT1350)</f>
        <v>0.5710156918</v>
      </c>
      <c r="AT22" s="642">
        <f>(Model!AU673+Model!AU898)/SUM(Model!AU9,Model!AU428,Model!AU673,Model!AU898,Model!AU1123,Model!AU1350)</f>
        <v>0.5892896918</v>
      </c>
      <c r="AU22" s="642">
        <f>(Model!AV673+Model!AV898)/SUM(Model!AV9,Model!AV428,Model!AV673,Model!AV898,Model!AV1123,Model!AV1350)</f>
        <v>0.607170616</v>
      </c>
      <c r="AV22" s="642">
        <f>(Model!AW673+Model!AW898)/SUM(Model!AW9,Model!AW428,Model!AW673,Model!AW898,Model!AW1123,Model!AW1350)</f>
        <v>0.6246710119</v>
      </c>
      <c r="AW22" s="642">
        <f>(Model!AX673+Model!AX898)/SUM(Model!AX9,Model!AX428,Model!AX673,Model!AX898,Model!AX1123,Model!AX1350)</f>
        <v>0.641802899</v>
      </c>
      <c r="AX22" s="642">
        <f>(Model!AY673+Model!AY898)/SUM(Model!AY9,Model!AY428,Model!AY673,Model!AY898,Model!AY1123,Model!AY1350)</f>
        <v>0.6585777955</v>
      </c>
      <c r="AY22" s="642">
        <f>(Model!AZ673+Model!AZ898)/SUM(Model!AZ9,Model!AZ428,Model!AZ673,Model!AZ898,Model!AZ1123,Model!AZ1350)</f>
        <v>0.6750067447</v>
      </c>
      <c r="AZ22" s="642">
        <f>(Model!BA673+Model!BA898)/SUM(Model!BA9,Model!BA428,Model!BA673,Model!BA898,Model!BA1123,Model!BA1350)</f>
        <v>0.6911003391</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0</v>
      </c>
      <c r="C27" s="647">
        <f>Model!D672</f>
        <v>0</v>
      </c>
      <c r="D27" s="647">
        <f>Model!E672</f>
        <v>0</v>
      </c>
      <c r="E27" s="647">
        <f>Model!F672</f>
        <v>0</v>
      </c>
      <c r="F27" s="647">
        <f>Model!G672</f>
        <v>0</v>
      </c>
      <c r="G27" s="647">
        <f>Model!H672</f>
        <v>0</v>
      </c>
      <c r="H27" s="647">
        <f>Model!I672</f>
        <v>0</v>
      </c>
      <c r="I27" s="647">
        <f>Model!J672</f>
        <v>0</v>
      </c>
      <c r="J27" s="647">
        <f>Model!K672</f>
        <v>0</v>
      </c>
      <c r="K27" s="647">
        <f>Model!L672</f>
        <v>0</v>
      </c>
      <c r="L27" s="647">
        <f>Model!M672</f>
        <v>0</v>
      </c>
      <c r="M27" s="647">
        <f>Model!N672</f>
        <v>0</v>
      </c>
      <c r="N27" s="647">
        <f>Model!O672</f>
        <v>0</v>
      </c>
      <c r="O27" s="647">
        <f>Model!P672</f>
        <v>0</v>
      </c>
      <c r="P27" s="647">
        <f>Model!Q672</f>
        <v>0</v>
      </c>
      <c r="Q27" s="647">
        <f>Model!R672</f>
        <v>0</v>
      </c>
      <c r="R27" s="647">
        <f>Model!S672</f>
        <v>0</v>
      </c>
      <c r="S27" s="647">
        <f>Model!T672</f>
        <v>0</v>
      </c>
      <c r="T27" s="647">
        <f>Model!U672</f>
        <v>0</v>
      </c>
      <c r="U27" s="647">
        <f>Model!V672</f>
        <v>0</v>
      </c>
      <c r="V27" s="648">
        <f>Model!W672</f>
        <v>0</v>
      </c>
      <c r="W27" s="648">
        <f>Model!X672</f>
        <v>723.3701332</v>
      </c>
      <c r="X27" s="648">
        <f>Model!Y672</f>
        <v>1446.740266</v>
      </c>
      <c r="Y27" s="648">
        <f>Model!Z672</f>
        <v>2170.1104</v>
      </c>
      <c r="Z27" s="648">
        <f>Model!AA672</f>
        <v>2893.480533</v>
      </c>
      <c r="AA27" s="648">
        <f>Model!AB672</f>
        <v>3616.850666</v>
      </c>
      <c r="AB27" s="648">
        <f>Model!AC672</f>
        <v>4340.220799</v>
      </c>
      <c r="AC27" s="648">
        <f>Model!AD672</f>
        <v>5063.590933</v>
      </c>
      <c r="AD27" s="648">
        <f>Model!AE672</f>
        <v>5786.961066</v>
      </c>
      <c r="AE27" s="648">
        <f>Model!AF672</f>
        <v>6510.331199</v>
      </c>
      <c r="AF27" s="648">
        <f>Model!AG672</f>
        <v>7233.701332</v>
      </c>
      <c r="AG27" s="648">
        <f>Model!AH672</f>
        <v>7957.071466</v>
      </c>
      <c r="AH27" s="648">
        <f>Model!AI672</f>
        <v>8680.441599</v>
      </c>
      <c r="AI27" s="648">
        <f>Model!AJ672</f>
        <v>9403.811732</v>
      </c>
      <c r="AJ27" s="648">
        <f>Model!AK672</f>
        <v>10127.18187</v>
      </c>
      <c r="AK27" s="648">
        <f>Model!AL672</f>
        <v>10850.552</v>
      </c>
      <c r="AL27" s="648">
        <f>Model!AM672</f>
        <v>11573.92213</v>
      </c>
      <c r="AM27" s="648">
        <f>Model!AN672</f>
        <v>12297.29227</v>
      </c>
      <c r="AN27" s="648">
        <f>Model!AO672</f>
        <v>13020.6624</v>
      </c>
      <c r="AO27" s="648">
        <f>Model!AP672</f>
        <v>13744.03253</v>
      </c>
      <c r="AP27" s="648">
        <f>Model!AQ672</f>
        <v>14467.40266</v>
      </c>
      <c r="AQ27" s="648">
        <f>Model!AR672</f>
        <v>15190.7728</v>
      </c>
      <c r="AR27" s="648">
        <f>Model!AS672</f>
        <v>15914.14293</v>
      </c>
      <c r="AS27" s="648">
        <f>Model!AT672</f>
        <v>16637.51306</v>
      </c>
      <c r="AT27" s="648">
        <f>Model!AU672</f>
        <v>17360.8832</v>
      </c>
      <c r="AU27" s="648">
        <f>Model!AV672</f>
        <v>18084.25333</v>
      </c>
      <c r="AV27" s="648">
        <f>Model!AW672</f>
        <v>18807.62346</v>
      </c>
      <c r="AW27" s="648">
        <f>Model!AX672</f>
        <v>19530.9936</v>
      </c>
      <c r="AX27" s="648">
        <f>Model!AY672</f>
        <v>20254.36373</v>
      </c>
      <c r="AY27" s="648">
        <f>Model!AZ672</f>
        <v>20977.73386</v>
      </c>
      <c r="AZ27" s="648">
        <f>Model!BA672</f>
        <v>21701.104</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1557.9</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0.550955145</v>
      </c>
      <c r="W15" s="208">
        <f>if(Model!X8&gt;0,Model!X9*1000000/(Model!X8*8760),0)</f>
        <v>0.5501585724</v>
      </c>
      <c r="X15" s="208">
        <f>if(Model!Y8&gt;0,Model!Y9*1000000/(Model!Y8*8760),0)</f>
        <v>0.5493271211</v>
      </c>
      <c r="Y15" s="208">
        <f>if(Model!Z8&gt;0,Model!Z9*1000000/(Model!Z8*8760),0)</f>
        <v>0.548458449</v>
      </c>
      <c r="Z15" s="208">
        <f>if(Model!AA8&gt;0,Model!AA9*1000000/(Model!AA8*8760),0)</f>
        <v>0.5475499995</v>
      </c>
      <c r="AA15" s="208">
        <f>if(Model!AB8&gt;0,Model!AB9*1000000/(Model!AB8*8760),0)</f>
        <v>0.5465989763</v>
      </c>
      <c r="AB15" s="208">
        <f>if(Model!AC8&gt;0,Model!AC9*1000000/(Model!AC8*8760),0)</f>
        <v>0.5456023151</v>
      </c>
      <c r="AC15" s="208">
        <f>if(Model!AD8&gt;0,Model!AD9*1000000/(Model!AD8*8760),0)</f>
        <v>0.5445566498</v>
      </c>
      <c r="AD15" s="208">
        <f>if(Model!AE8&gt;0,Model!AE9*1000000/(Model!AE8*8760),0)</f>
        <v>0.5434582751</v>
      </c>
      <c r="AE15" s="208">
        <f>if(Model!AF8&gt;0,Model!AF9*1000000/(Model!AF8*8760),0)</f>
        <v>0.5423031027</v>
      </c>
      <c r="AF15" s="208">
        <f>if(Model!AG8&gt;0,Model!AG9*1000000/(Model!AG8*8760),0)</f>
        <v>0.54108661</v>
      </c>
      <c r="AG15" s="208">
        <f>if(Model!AH8&gt;0,Model!AH9*1000000/(Model!AH8*8760),0)</f>
        <v>0.5398037813</v>
      </c>
      <c r="AH15" s="208">
        <f>if(Model!AI8&gt;0,Model!AI9*1000000/(Model!AI8*8760),0)</f>
        <v>0.5384490384</v>
      </c>
      <c r="AI15" s="208">
        <f>if(Model!AJ8&gt;0,Model!AJ9*1000000/(Model!AJ8*8760),0)</f>
        <v>0.5370161598</v>
      </c>
      <c r="AJ15" s="208">
        <f>if(Model!AK8&gt;0,Model!AK9*1000000/(Model!AK8*8760),0)</f>
        <v>0.5354981851</v>
      </c>
      <c r="AK15" s="208">
        <f>if(Model!AL8&gt;0,Model!AL9*1000000/(Model!AL8*8760),0)</f>
        <v>0.5338873015</v>
      </c>
      <c r="AL15" s="208">
        <f>if(Model!AM8&gt;0,Model!AM9*1000000/(Model!AM8*8760),0)</f>
        <v>0.5321747102</v>
      </c>
      <c r="AM15" s="208">
        <f>if(Model!AN8&gt;0,Model!AN9*1000000/(Model!AN8*8760),0)</f>
        <v>0.5303504645</v>
      </c>
      <c r="AN15" s="208">
        <f>if(Model!AO8&gt;0,Model!AO9*1000000/(Model!AO8*8760),0)</f>
        <v>0.5284032774</v>
      </c>
      <c r="AO15" s="208">
        <f>if(Model!AP8&gt;0,Model!AP9*1000000/(Model!AP8*8760),0)</f>
        <v>0.5263202875</v>
      </c>
      <c r="AP15" s="208">
        <f>if(Model!AQ8&gt;0,Model!AQ9*1000000/(Model!AQ8*8760),0)</f>
        <v>0.5240867745</v>
      </c>
      <c r="AQ15" s="208">
        <f>if(Model!AR8&gt;0,Model!AR9*1000000/(Model!AR8*8760),0)</f>
        <v>0.5216858109</v>
      </c>
      <c r="AR15" s="208">
        <f>if(Model!AS8&gt;0,Model!AS9*1000000/(Model!AS8*8760),0)</f>
        <v>0.5190978321</v>
      </c>
      <c r="AS15" s="208">
        <f>if(Model!AT8&gt;0,Model!AT9*1000000/(Model!AT8*8760),0)</f>
        <v>0.5163001024</v>
      </c>
      <c r="AT15" s="208">
        <f>if(Model!AU8&gt;0,Model!AU9*1000000/(Model!AU8*8760),0)</f>
        <v>0.5132660447</v>
      </c>
      <c r="AU15" s="208">
        <f>if(Model!AV8&gt;0,Model!AV9*1000000/(Model!AV8*8760),0)</f>
        <v>0.5099643943</v>
      </c>
      <c r="AV15" s="208">
        <f>if(Model!AW8&gt;0,Model!AW9*1000000/(Model!AW8*8760),0)</f>
        <v>0.5063581168</v>
      </c>
      <c r="AW15" s="208">
        <f>if(Model!AX8&gt;0,Model!AX9*1000000/(Model!AX8*8760),0)</f>
        <v>0.5024030137</v>
      </c>
      <c r="AX15" s="208">
        <f>if(Model!AY8&gt;0,Model!AY9*1000000/(Model!AY8*8760),0)</f>
        <v>0.4980459014</v>
      </c>
      <c r="AY15" s="208">
        <f>if(Model!AZ8&gt;0,Model!AZ9*1000000/(Model!AZ8*8760),0)</f>
        <v>0.4932222058</v>
      </c>
      <c r="AZ15" s="208">
        <f>if(Model!BA8&gt;0,Model!BA9*1000000/(Model!BA8*8760),0)</f>
        <v>0.4878527407</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21.81869932</v>
      </c>
      <c r="W20" s="177">
        <f t="shared" ref="W20:AZ20" si="7">V20*(1+V50-V21)</f>
        <v>22.1873096</v>
      </c>
      <c r="X20" s="177">
        <f t="shared" si="7"/>
        <v>22.56214728</v>
      </c>
      <c r="Y20" s="177">
        <f t="shared" si="7"/>
        <v>22.94331755</v>
      </c>
      <c r="Z20" s="177">
        <f t="shared" si="7"/>
        <v>23.3309274</v>
      </c>
      <c r="AA20" s="177">
        <f t="shared" si="7"/>
        <v>23.72508563</v>
      </c>
      <c r="AB20" s="177">
        <f t="shared" si="7"/>
        <v>24.12590286</v>
      </c>
      <c r="AC20" s="177">
        <f t="shared" si="7"/>
        <v>24.53349159</v>
      </c>
      <c r="AD20" s="177">
        <f t="shared" si="7"/>
        <v>24.94796622</v>
      </c>
      <c r="AE20" s="177">
        <f t="shared" si="7"/>
        <v>25.36944308</v>
      </c>
      <c r="AF20" s="177">
        <f t="shared" si="7"/>
        <v>25.79804047</v>
      </c>
      <c r="AG20" s="177">
        <f t="shared" si="7"/>
        <v>26.23387869</v>
      </c>
      <c r="AH20" s="177">
        <f t="shared" si="7"/>
        <v>26.67708007</v>
      </c>
      <c r="AI20" s="177">
        <f t="shared" si="7"/>
        <v>27.12776899</v>
      </c>
      <c r="AJ20" s="177">
        <f t="shared" si="7"/>
        <v>27.58607196</v>
      </c>
      <c r="AK20" s="177">
        <f t="shared" si="7"/>
        <v>28.05211761</v>
      </c>
      <c r="AL20" s="177">
        <f t="shared" si="7"/>
        <v>28.52603674</v>
      </c>
      <c r="AM20" s="177">
        <f t="shared" si="7"/>
        <v>29.00796238</v>
      </c>
      <c r="AN20" s="177">
        <f t="shared" si="7"/>
        <v>29.49802978</v>
      </c>
      <c r="AO20" s="177">
        <f t="shared" si="7"/>
        <v>29.9963765</v>
      </c>
      <c r="AP20" s="177">
        <f t="shared" si="7"/>
        <v>30.5031424</v>
      </c>
      <c r="AQ20" s="177">
        <f t="shared" si="7"/>
        <v>31.01846973</v>
      </c>
      <c r="AR20" s="177">
        <f t="shared" si="7"/>
        <v>31.54250312</v>
      </c>
      <c r="AS20" s="177">
        <f t="shared" si="7"/>
        <v>32.07538966</v>
      </c>
      <c r="AT20" s="177">
        <f t="shared" si="7"/>
        <v>32.6172789</v>
      </c>
      <c r="AU20" s="177">
        <f t="shared" si="7"/>
        <v>33.16832296</v>
      </c>
      <c r="AV20" s="177">
        <f t="shared" si="7"/>
        <v>33.72867648</v>
      </c>
      <c r="AW20" s="177">
        <f t="shared" si="7"/>
        <v>34.29849675</v>
      </c>
      <c r="AX20" s="177">
        <f t="shared" si="7"/>
        <v>34.87794369</v>
      </c>
      <c r="AY20" s="177">
        <f t="shared" si="7"/>
        <v>35.46717995</v>
      </c>
      <c r="AZ20" s="177">
        <f t="shared" si="7"/>
        <v>36.06637091</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10.67987953</v>
      </c>
      <c r="W27" s="177">
        <f t="shared" ref="W27:AZ27" si="17">V27*(1+V50-V28)</f>
        <v>10.87632777</v>
      </c>
      <c r="X27" s="177">
        <f t="shared" si="17"/>
        <v>11.07638953</v>
      </c>
      <c r="Y27" s="177">
        <f t="shared" si="17"/>
        <v>11.28013126</v>
      </c>
      <c r="Z27" s="177">
        <f t="shared" si="17"/>
        <v>11.48762068</v>
      </c>
      <c r="AA27" s="177">
        <f t="shared" si="17"/>
        <v>11.6989267</v>
      </c>
      <c r="AB27" s="177">
        <f t="shared" si="17"/>
        <v>11.91411953</v>
      </c>
      <c r="AC27" s="177">
        <f t="shared" si="17"/>
        <v>12.13327068</v>
      </c>
      <c r="AD27" s="177">
        <f t="shared" si="17"/>
        <v>12.35645294</v>
      </c>
      <c r="AE27" s="177">
        <f t="shared" si="17"/>
        <v>12.58374047</v>
      </c>
      <c r="AF27" s="177">
        <f t="shared" si="17"/>
        <v>12.81520877</v>
      </c>
      <c r="AG27" s="177">
        <f t="shared" si="17"/>
        <v>13.05093477</v>
      </c>
      <c r="AH27" s="177">
        <f t="shared" si="17"/>
        <v>13.29099676</v>
      </c>
      <c r="AI27" s="177">
        <f t="shared" si="17"/>
        <v>13.53547451</v>
      </c>
      <c r="AJ27" s="177">
        <f t="shared" si="17"/>
        <v>13.78444924</v>
      </c>
      <c r="AK27" s="177">
        <f t="shared" si="17"/>
        <v>14.03800367</v>
      </c>
      <c r="AL27" s="177">
        <f t="shared" si="17"/>
        <v>14.29622204</v>
      </c>
      <c r="AM27" s="177">
        <f t="shared" si="17"/>
        <v>14.55919014</v>
      </c>
      <c r="AN27" s="177">
        <f t="shared" si="17"/>
        <v>14.82699534</v>
      </c>
      <c r="AO27" s="177">
        <f t="shared" si="17"/>
        <v>15.09972662</v>
      </c>
      <c r="AP27" s="177">
        <f t="shared" si="17"/>
        <v>15.37747457</v>
      </c>
      <c r="AQ27" s="177">
        <f t="shared" si="17"/>
        <v>15.66033149</v>
      </c>
      <c r="AR27" s="177">
        <f t="shared" si="17"/>
        <v>15.94839134</v>
      </c>
      <c r="AS27" s="177">
        <f t="shared" si="17"/>
        <v>16.24174984</v>
      </c>
      <c r="AT27" s="177">
        <f t="shared" si="17"/>
        <v>16.54050444</v>
      </c>
      <c r="AU27" s="177">
        <f t="shared" si="17"/>
        <v>16.84475441</v>
      </c>
      <c r="AV27" s="177">
        <f t="shared" si="17"/>
        <v>17.15460082</v>
      </c>
      <c r="AW27" s="177">
        <f t="shared" si="17"/>
        <v>17.47014662</v>
      </c>
      <c r="AX27" s="177">
        <f t="shared" si="17"/>
        <v>17.79149664</v>
      </c>
      <c r="AY27" s="177">
        <f t="shared" si="17"/>
        <v>18.11875766</v>
      </c>
      <c r="AZ27" s="177">
        <f t="shared" si="17"/>
        <v>18.45203839</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0</v>
      </c>
      <c r="X53" s="252">
        <f t="shared" si="29"/>
        <v>0</v>
      </c>
      <c r="Y53" s="252">
        <f t="shared" si="29"/>
        <v>0</v>
      </c>
      <c r="Z53" s="252">
        <f t="shared" si="29"/>
        <v>0</v>
      </c>
      <c r="AA53" s="252">
        <f t="shared" si="29"/>
        <v>0</v>
      </c>
      <c r="AB53" s="252">
        <f t="shared" si="29"/>
        <v>0</v>
      </c>
      <c r="AC53" s="252">
        <f t="shared" si="29"/>
        <v>0</v>
      </c>
      <c r="AD53" s="252">
        <f t="shared" si="29"/>
        <v>0</v>
      </c>
      <c r="AE53" s="252">
        <f t="shared" si="29"/>
        <v>0</v>
      </c>
      <c r="AF53" s="252">
        <f t="shared" si="29"/>
        <v>558</v>
      </c>
      <c r="AG53" s="252">
        <f t="shared" si="29"/>
        <v>0</v>
      </c>
      <c r="AH53" s="252">
        <f t="shared" si="29"/>
        <v>900</v>
      </c>
      <c r="AI53" s="252">
        <f t="shared" si="29"/>
        <v>1557.9</v>
      </c>
      <c r="AJ53" s="252">
        <f t="shared" si="29"/>
        <v>1172.6</v>
      </c>
      <c r="AK53" s="252">
        <f t="shared" si="29"/>
        <v>1519</v>
      </c>
      <c r="AL53" s="252">
        <f t="shared" si="29"/>
        <v>900</v>
      </c>
      <c r="AM53" s="252">
        <f t="shared" si="29"/>
        <v>0</v>
      </c>
      <c r="AN53" s="252">
        <f t="shared" si="29"/>
        <v>720.7</v>
      </c>
      <c r="AO53" s="252">
        <f t="shared" si="29"/>
        <v>0</v>
      </c>
      <c r="AP53" s="252">
        <f t="shared" si="29"/>
        <v>0</v>
      </c>
      <c r="AQ53" s="252">
        <f t="shared" si="29"/>
        <v>0</v>
      </c>
      <c r="AR53" s="252">
        <f t="shared" si="29"/>
        <v>0</v>
      </c>
      <c r="AS53" s="252">
        <f t="shared" si="29"/>
        <v>0</v>
      </c>
      <c r="AT53" s="252">
        <f t="shared" si="29"/>
        <v>0</v>
      </c>
      <c r="AU53" s="252">
        <f t="shared" si="29"/>
        <v>0</v>
      </c>
      <c r="AV53" s="252">
        <f t="shared" si="29"/>
        <v>0</v>
      </c>
      <c r="AW53" s="252">
        <f t="shared" si="29"/>
        <v>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0.0</v>
      </c>
      <c r="W84" s="252">
        <f t="shared" si="31"/>
        <v>0</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0.0</v>
      </c>
      <c r="W86" s="252">
        <f t="shared" si="31"/>
        <v>0</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0.0</v>
      </c>
      <c r="W97" s="252">
        <f t="shared" si="31"/>
        <v>0</v>
      </c>
      <c r="X97" s="252">
        <f t="shared" ref="X97:BB97" si="73">IF(AND(X$54-$A97&gt;$V$38,SUM($W97:W97)&lt;&gt;$V97),$V97,0)</f>
        <v>0</v>
      </c>
      <c r="Y97" s="252">
        <f t="shared" si="73"/>
        <v>0</v>
      </c>
      <c r="Z97" s="252">
        <f t="shared" si="73"/>
        <v>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0.0</v>
      </c>
      <c r="W98" s="252">
        <f t="shared" si="31"/>
        <v>0</v>
      </c>
      <c r="X98" s="252">
        <f t="shared" ref="X98:BB98" si="74">IF(AND(X$54-$A98&gt;$V$38,SUM($W98:W98)&lt;&gt;$V98),$V98,0)</f>
        <v>0</v>
      </c>
      <c r="Y98" s="252">
        <f t="shared" si="74"/>
        <v>0</v>
      </c>
      <c r="Z98" s="252">
        <f t="shared" si="74"/>
        <v>0</v>
      </c>
      <c r="AA98" s="252">
        <f t="shared" si="74"/>
        <v>0</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0.0</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0</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558.0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558</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900.0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900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1557.9</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1557.9</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1172.6</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1172.6</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1519.0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1519</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900.0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900</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0.0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0</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720.7</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720.7</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720.0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609.0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0.0</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655.3411817146552</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991.0185524395893</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1337.418552439589</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718.4185524395889</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357.5371048791776</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6141.6</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0.5667281206</v>
      </c>
      <c r="X17" s="754">
        <f t="shared" si="7"/>
        <v>0.5634562412</v>
      </c>
      <c r="Y17" s="754">
        <f t="shared" si="7"/>
        <v>0.5601843618</v>
      </c>
      <c r="Z17" s="754">
        <f t="shared" si="7"/>
        <v>0.5569124824</v>
      </c>
      <c r="AA17" s="754">
        <f t="shared" si="7"/>
        <v>0.553640603</v>
      </c>
      <c r="AB17" s="754">
        <f t="shared" si="7"/>
        <v>0.5503687236</v>
      </c>
      <c r="AC17" s="754">
        <f t="shared" si="7"/>
        <v>0.5470968442</v>
      </c>
      <c r="AD17" s="754">
        <f t="shared" si="7"/>
        <v>0.5438249648</v>
      </c>
      <c r="AE17" s="754">
        <f t="shared" si="7"/>
        <v>0.5405530854</v>
      </c>
      <c r="AF17" s="754">
        <f t="shared" si="7"/>
        <v>0.537281206</v>
      </c>
      <c r="AG17" s="754">
        <f t="shared" si="7"/>
        <v>0.5340093266</v>
      </c>
      <c r="AH17" s="754">
        <f t="shared" si="7"/>
        <v>0.5307374472</v>
      </c>
      <c r="AI17" s="754">
        <f t="shared" si="7"/>
        <v>0.5274655678</v>
      </c>
      <c r="AJ17" s="754">
        <f t="shared" si="7"/>
        <v>0.5241936884</v>
      </c>
      <c r="AK17" s="754">
        <f t="shared" si="7"/>
        <v>0.520921809</v>
      </c>
      <c r="AL17" s="754">
        <f t="shared" si="7"/>
        <v>0.5176499296</v>
      </c>
      <c r="AM17" s="754">
        <f t="shared" si="7"/>
        <v>0.5143780502</v>
      </c>
      <c r="AN17" s="754">
        <f t="shared" si="7"/>
        <v>0.5111061708</v>
      </c>
      <c r="AO17" s="754">
        <f t="shared" si="7"/>
        <v>0.5078342914</v>
      </c>
      <c r="AP17" s="754">
        <f t="shared" si="7"/>
        <v>0.504562412</v>
      </c>
      <c r="AQ17" s="539">
        <f t="shared" si="7"/>
        <v>0.5012905326</v>
      </c>
      <c r="AR17" s="539">
        <f t="shared" si="7"/>
        <v>0.4980186532</v>
      </c>
      <c r="AS17" s="539">
        <f t="shared" si="7"/>
        <v>0.4947467738</v>
      </c>
      <c r="AT17" s="539">
        <f t="shared" si="7"/>
        <v>0.4914748944</v>
      </c>
      <c r="AU17" s="539">
        <f t="shared" si="7"/>
        <v>0.488203015</v>
      </c>
      <c r="AV17" s="539">
        <f t="shared" si="7"/>
        <v>0.4849311356</v>
      </c>
      <c r="AW17" s="539">
        <f t="shared" si="7"/>
        <v>0.4816592562</v>
      </c>
      <c r="AX17" s="539">
        <f t="shared" si="7"/>
        <v>0.4783873768</v>
      </c>
      <c r="AY17" s="539">
        <f t="shared" si="7"/>
        <v>0.4751154974</v>
      </c>
      <c r="AZ17" s="755">
        <f>if(Inputs!$H$5+Inputs!$H$6&gt;0,Inputs!$H$5/(Inputs!$H$5+Inputs!$H$6),0)</f>
        <v>0.471843618</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0.4332718794</v>
      </c>
      <c r="X18" s="754">
        <f t="shared" si="9"/>
        <v>0.4365437588</v>
      </c>
      <c r="Y18" s="754">
        <f t="shared" si="9"/>
        <v>0.4398156382</v>
      </c>
      <c r="Z18" s="754">
        <f t="shared" si="9"/>
        <v>0.4430875176</v>
      </c>
      <c r="AA18" s="754">
        <f t="shared" si="9"/>
        <v>0.446359397</v>
      </c>
      <c r="AB18" s="754">
        <f t="shared" si="9"/>
        <v>0.4496312764</v>
      </c>
      <c r="AC18" s="754">
        <f t="shared" si="9"/>
        <v>0.4529031558</v>
      </c>
      <c r="AD18" s="754">
        <f t="shared" si="9"/>
        <v>0.4561750352</v>
      </c>
      <c r="AE18" s="754">
        <f t="shared" si="9"/>
        <v>0.4594469146</v>
      </c>
      <c r="AF18" s="754">
        <f t="shared" si="9"/>
        <v>0.462718794</v>
      </c>
      <c r="AG18" s="754">
        <f t="shared" si="9"/>
        <v>0.4659906734</v>
      </c>
      <c r="AH18" s="754">
        <f t="shared" si="9"/>
        <v>0.4692625528</v>
      </c>
      <c r="AI18" s="754">
        <f t="shared" si="9"/>
        <v>0.4725344322</v>
      </c>
      <c r="AJ18" s="754">
        <f t="shared" si="9"/>
        <v>0.4758063116</v>
      </c>
      <c r="AK18" s="754">
        <f t="shared" si="9"/>
        <v>0.479078191</v>
      </c>
      <c r="AL18" s="754">
        <f t="shared" si="9"/>
        <v>0.4823500704</v>
      </c>
      <c r="AM18" s="754">
        <f t="shared" si="9"/>
        <v>0.4856219498</v>
      </c>
      <c r="AN18" s="754">
        <f t="shared" si="9"/>
        <v>0.4888938292</v>
      </c>
      <c r="AO18" s="754">
        <f t="shared" si="9"/>
        <v>0.4921657086</v>
      </c>
      <c r="AP18" s="754">
        <f t="shared" si="9"/>
        <v>0.495437588</v>
      </c>
      <c r="AQ18" s="539">
        <f t="shared" si="9"/>
        <v>0.4987094674</v>
      </c>
      <c r="AR18" s="539">
        <f t="shared" si="9"/>
        <v>0.5019813468</v>
      </c>
      <c r="AS18" s="539">
        <f t="shared" si="9"/>
        <v>0.5052532262</v>
      </c>
      <c r="AT18" s="539">
        <f t="shared" si="9"/>
        <v>0.5085251056</v>
      </c>
      <c r="AU18" s="539">
        <f t="shared" si="9"/>
        <v>0.511796985</v>
      </c>
      <c r="AV18" s="539">
        <f t="shared" si="9"/>
        <v>0.5150688644</v>
      </c>
      <c r="AW18" s="539">
        <f t="shared" si="9"/>
        <v>0.5183407438</v>
      </c>
      <c r="AX18" s="539">
        <f t="shared" si="9"/>
        <v>0.5216126232</v>
      </c>
      <c r="AY18" s="539">
        <f t="shared" si="9"/>
        <v>0.5248845026</v>
      </c>
      <c r="AZ18" s="755">
        <f>if(Inputs!$H$5+Inputs!$H$6&gt;0,Inputs!$H$6/(Inputs!$H$5+Inputs!$H$6),0)</f>
        <v>0.528156382</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0.513907762</v>
      </c>
      <c r="X20" s="754">
        <f t="shared" si="11"/>
        <v>0.5073240703</v>
      </c>
      <c r="Y20" s="754">
        <f t="shared" si="11"/>
        <v>0.5007403787</v>
      </c>
      <c r="Z20" s="754">
        <f t="shared" si="11"/>
        <v>0.494156687</v>
      </c>
      <c r="AA20" s="754">
        <f t="shared" si="11"/>
        <v>0.4875729953</v>
      </c>
      <c r="AB20" s="754">
        <f t="shared" si="11"/>
        <v>0.4809893036</v>
      </c>
      <c r="AC20" s="754">
        <f t="shared" si="11"/>
        <v>0.4744056119</v>
      </c>
      <c r="AD20" s="754">
        <f t="shared" si="11"/>
        <v>0.4678219202</v>
      </c>
      <c r="AE20" s="754">
        <f t="shared" si="11"/>
        <v>0.4612382286</v>
      </c>
      <c r="AF20" s="754">
        <f t="shared" si="11"/>
        <v>0.4546545369</v>
      </c>
      <c r="AG20" s="754">
        <f t="shared" si="11"/>
        <v>0.4480708452</v>
      </c>
      <c r="AH20" s="754">
        <f t="shared" si="11"/>
        <v>0.4414871535</v>
      </c>
      <c r="AI20" s="754">
        <f t="shared" si="11"/>
        <v>0.4349034618</v>
      </c>
      <c r="AJ20" s="754">
        <f t="shared" si="11"/>
        <v>0.4283197702</v>
      </c>
      <c r="AK20" s="754">
        <f t="shared" si="11"/>
        <v>0.4217360785</v>
      </c>
      <c r="AL20" s="754">
        <f t="shared" si="11"/>
        <v>0.4151523868</v>
      </c>
      <c r="AM20" s="754">
        <f t="shared" si="11"/>
        <v>0.4085686951</v>
      </c>
      <c r="AN20" s="754">
        <f t="shared" si="11"/>
        <v>0.4019850034</v>
      </c>
      <c r="AO20" s="754">
        <f t="shared" si="11"/>
        <v>0.3954013117</v>
      </c>
      <c r="AP20" s="754">
        <f t="shared" si="11"/>
        <v>0.3888176201</v>
      </c>
      <c r="AQ20" s="539">
        <f t="shared" si="11"/>
        <v>0.3822339284</v>
      </c>
      <c r="AR20" s="539">
        <f t="shared" si="11"/>
        <v>0.3756502367</v>
      </c>
      <c r="AS20" s="539">
        <f t="shared" si="11"/>
        <v>0.369066545</v>
      </c>
      <c r="AT20" s="539">
        <f t="shared" si="11"/>
        <v>0.3624828533</v>
      </c>
      <c r="AU20" s="539">
        <f t="shared" si="11"/>
        <v>0.3558991617</v>
      </c>
      <c r="AV20" s="539">
        <f t="shared" si="11"/>
        <v>0.34931547</v>
      </c>
      <c r="AW20" s="539">
        <f t="shared" si="11"/>
        <v>0.3427317783</v>
      </c>
      <c r="AX20" s="539">
        <f t="shared" si="11"/>
        <v>0.3361480866</v>
      </c>
      <c r="AY20" s="539">
        <f t="shared" si="11"/>
        <v>0.3295643949</v>
      </c>
      <c r="AZ20" s="755">
        <f>Inputs!$B$26</f>
        <v>0.3229807033</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0.0881424162</v>
      </c>
      <c r="X22" s="754">
        <f t="shared" si="14"/>
        <v>0.08628483239</v>
      </c>
      <c r="Y22" s="754">
        <f t="shared" si="14"/>
        <v>0.08442724859</v>
      </c>
      <c r="Z22" s="754">
        <f t="shared" si="14"/>
        <v>0.08256966478</v>
      </c>
      <c r="AA22" s="754">
        <f t="shared" si="14"/>
        <v>0.08071208098</v>
      </c>
      <c r="AB22" s="754">
        <f t="shared" si="14"/>
        <v>0.07885449718</v>
      </c>
      <c r="AC22" s="754">
        <f t="shared" si="14"/>
        <v>0.07699691337</v>
      </c>
      <c r="AD22" s="754">
        <f t="shared" si="14"/>
        <v>0.07513932957</v>
      </c>
      <c r="AE22" s="754">
        <f t="shared" si="14"/>
        <v>0.07328174576</v>
      </c>
      <c r="AF22" s="754">
        <f t="shared" si="14"/>
        <v>0.07142416196</v>
      </c>
      <c r="AG22" s="754">
        <f t="shared" si="14"/>
        <v>0.06956657816</v>
      </c>
      <c r="AH22" s="754">
        <f t="shared" si="14"/>
        <v>0.06770899435</v>
      </c>
      <c r="AI22" s="754">
        <f t="shared" si="14"/>
        <v>0.06585141055</v>
      </c>
      <c r="AJ22" s="754">
        <f t="shared" si="14"/>
        <v>0.06399382674</v>
      </c>
      <c r="AK22" s="754">
        <f t="shared" si="14"/>
        <v>0.06213624294</v>
      </c>
      <c r="AL22" s="754">
        <f t="shared" si="14"/>
        <v>0.06027865913</v>
      </c>
      <c r="AM22" s="754">
        <f t="shared" si="14"/>
        <v>0.05842107533</v>
      </c>
      <c r="AN22" s="754">
        <f t="shared" si="14"/>
        <v>0.05656349153</v>
      </c>
      <c r="AO22" s="754">
        <f t="shared" si="14"/>
        <v>0.05470590772</v>
      </c>
      <c r="AP22" s="754">
        <f t="shared" si="14"/>
        <v>0.05284832392</v>
      </c>
      <c r="AQ22" s="539">
        <f t="shared" si="14"/>
        <v>0.05099074011</v>
      </c>
      <c r="AR22" s="539">
        <f t="shared" si="14"/>
        <v>0.04913315631</v>
      </c>
      <c r="AS22" s="539">
        <f t="shared" si="14"/>
        <v>0.04727557251</v>
      </c>
      <c r="AT22" s="539">
        <f t="shared" si="14"/>
        <v>0.0454179887</v>
      </c>
      <c r="AU22" s="539">
        <f t="shared" si="14"/>
        <v>0.0435604049</v>
      </c>
      <c r="AV22" s="539">
        <f t="shared" si="14"/>
        <v>0.04170282109</v>
      </c>
      <c r="AW22" s="539">
        <f t="shared" si="14"/>
        <v>0.03984523729</v>
      </c>
      <c r="AX22" s="539">
        <f t="shared" si="14"/>
        <v>0.03798765349</v>
      </c>
      <c r="AY22" s="539">
        <f t="shared" si="14"/>
        <v>0.03613006968</v>
      </c>
      <c r="AZ22" s="755">
        <f>Inputs!$B$27</f>
        <v>0.03427248588</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5512.2</v>
      </c>
      <c r="X63" s="252">
        <f t="shared" si="45"/>
        <v>388.7</v>
      </c>
      <c r="Y63" s="252">
        <f t="shared" si="45"/>
        <v>895.1</v>
      </c>
      <c r="Z63" s="252">
        <f t="shared" si="45"/>
        <v>24.7</v>
      </c>
      <c r="AA63" s="252">
        <f t="shared" si="45"/>
        <v>1336.5</v>
      </c>
      <c r="AB63" s="252">
        <f t="shared" si="45"/>
        <v>0</v>
      </c>
      <c r="AC63" s="252">
        <f t="shared" si="45"/>
        <v>176</v>
      </c>
      <c r="AD63" s="252">
        <f t="shared" si="45"/>
        <v>73.1</v>
      </c>
      <c r="AE63" s="252">
        <f t="shared" si="45"/>
        <v>0</v>
      </c>
      <c r="AF63" s="252">
        <f t="shared" si="45"/>
        <v>0</v>
      </c>
      <c r="AG63" s="252">
        <f t="shared" si="45"/>
        <v>0</v>
      </c>
      <c r="AH63" s="252">
        <f t="shared" si="45"/>
        <v>751.8</v>
      </c>
      <c r="AI63" s="252">
        <f t="shared" si="45"/>
        <v>147.8</v>
      </c>
      <c r="AJ63" s="252">
        <f t="shared" si="45"/>
        <v>0</v>
      </c>
      <c r="AK63" s="252">
        <f t="shared" si="45"/>
        <v>47.7</v>
      </c>
      <c r="AL63" s="252">
        <f t="shared" si="45"/>
        <v>723.9</v>
      </c>
      <c r="AM63" s="252">
        <f t="shared" si="45"/>
        <v>365.1</v>
      </c>
      <c r="AN63" s="252">
        <f t="shared" si="45"/>
        <v>5808.5</v>
      </c>
      <c r="AO63" s="252">
        <f t="shared" si="45"/>
        <v>2983</v>
      </c>
      <c r="AP63" s="252">
        <f t="shared" si="45"/>
        <v>1162.5</v>
      </c>
      <c r="AQ63" s="252">
        <f t="shared" si="45"/>
        <v>504</v>
      </c>
      <c r="AR63" s="252">
        <f t="shared" si="45"/>
        <v>242</v>
      </c>
      <c r="AS63" s="252">
        <f t="shared" si="45"/>
        <v>679.1</v>
      </c>
      <c r="AT63" s="252">
        <f t="shared" si="45"/>
        <v>0</v>
      </c>
      <c r="AU63" s="252">
        <f t="shared" si="45"/>
        <v>25</v>
      </c>
      <c r="AV63" s="252">
        <f t="shared" si="45"/>
        <v>662.8</v>
      </c>
      <c r="AW63" s="252">
        <f t="shared" si="45"/>
        <v>306.7</v>
      </c>
      <c r="AX63" s="252">
        <f t="shared" si="45"/>
        <v>41.2</v>
      </c>
      <c r="AY63" s="252">
        <f t="shared" si="45"/>
        <v>242.7</v>
      </c>
      <c r="AZ63" s="252">
        <f t="shared" si="45"/>
        <v>1076.2</v>
      </c>
      <c r="BA63" s="252">
        <f t="shared" ref="BA63:BB63" si="46">BA64+BA133</f>
        <v>0</v>
      </c>
      <c r="BB63" s="252">
        <f t="shared" si="46"/>
        <v>74.1</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1106.5</v>
      </c>
      <c r="X64" s="742">
        <f t="shared" si="47"/>
        <v>0</v>
      </c>
      <c r="Y64" s="742">
        <f t="shared" si="47"/>
        <v>0</v>
      </c>
      <c r="Z64" s="742">
        <f t="shared" si="47"/>
        <v>0</v>
      </c>
      <c r="AA64" s="742">
        <f t="shared" si="47"/>
        <v>0</v>
      </c>
      <c r="AB64" s="742">
        <f t="shared" si="47"/>
        <v>0</v>
      </c>
      <c r="AC64" s="742">
        <f t="shared" si="47"/>
        <v>0</v>
      </c>
      <c r="AD64" s="742">
        <f t="shared" si="47"/>
        <v>0</v>
      </c>
      <c r="AE64" s="742">
        <f t="shared" si="47"/>
        <v>0</v>
      </c>
      <c r="AF64" s="742">
        <f t="shared" si="47"/>
        <v>0</v>
      </c>
      <c r="AG64" s="742">
        <f t="shared" si="47"/>
        <v>0</v>
      </c>
      <c r="AH64" s="742">
        <f t="shared" si="47"/>
        <v>125.8</v>
      </c>
      <c r="AI64" s="742">
        <f t="shared" si="47"/>
        <v>147.8</v>
      </c>
      <c r="AJ64" s="742">
        <f t="shared" si="47"/>
        <v>0</v>
      </c>
      <c r="AK64" s="742">
        <f t="shared" si="47"/>
        <v>0</v>
      </c>
      <c r="AL64" s="742">
        <f t="shared" si="47"/>
        <v>566.1</v>
      </c>
      <c r="AM64" s="742">
        <f t="shared" si="47"/>
        <v>236</v>
      </c>
      <c r="AN64" s="742">
        <f t="shared" si="47"/>
        <v>5808.5</v>
      </c>
      <c r="AO64" s="742">
        <f t="shared" si="47"/>
        <v>2983</v>
      </c>
      <c r="AP64" s="742">
        <f t="shared" si="47"/>
        <v>987</v>
      </c>
      <c r="AQ64" s="742">
        <f t="shared" si="47"/>
        <v>504</v>
      </c>
      <c r="AR64" s="742">
        <f t="shared" si="47"/>
        <v>242</v>
      </c>
      <c r="AS64" s="742">
        <f t="shared" si="47"/>
        <v>679.1</v>
      </c>
      <c r="AT64" s="742">
        <f t="shared" si="47"/>
        <v>0</v>
      </c>
      <c r="AU64" s="742">
        <f t="shared" si="47"/>
        <v>0</v>
      </c>
      <c r="AV64" s="742">
        <f t="shared" si="47"/>
        <v>624</v>
      </c>
      <c r="AW64" s="742">
        <f t="shared" si="47"/>
        <v>0</v>
      </c>
      <c r="AX64" s="742">
        <f t="shared" si="47"/>
        <v>0</v>
      </c>
      <c r="AY64" s="742">
        <f t="shared" si="47"/>
        <v>0</v>
      </c>
      <c r="AZ64" s="742">
        <f t="shared" si="47"/>
        <v>649.5</v>
      </c>
      <c r="BA64" s="742">
        <f t="shared" si="47"/>
        <v>0</v>
      </c>
      <c r="BB64" s="742">
        <f t="shared" si="47"/>
        <v>74.1</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57.0</v>
      </c>
      <c r="W94" s="252">
        <f t="shared" si="49"/>
        <v>57</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113.6</v>
      </c>
      <c r="W97" s="252">
        <f t="shared" si="49"/>
        <v>113.6</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88.0</v>
      </c>
      <c r="W98" s="252">
        <f t="shared" si="49"/>
        <v>88</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59.0</v>
      </c>
      <c r="W99" s="252">
        <f t="shared" si="49"/>
        <v>59</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333.1</v>
      </c>
      <c r="W102" s="252">
        <f t="shared" si="49"/>
        <v>333.1</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76.5</v>
      </c>
      <c r="W105" s="252">
        <f t="shared" si="49"/>
        <v>76.5</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125.3</v>
      </c>
      <c r="W109" s="252">
        <f t="shared" si="49"/>
        <v>125.3</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101.0</v>
      </c>
      <c r="W110" s="252">
        <f t="shared" si="49"/>
        <v>101</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76.5</v>
      </c>
      <c r="W114" s="252">
        <f t="shared" si="49"/>
        <v>76.5</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76.5</v>
      </c>
      <c r="W115" s="252">
        <f t="shared" si="49"/>
        <v>76.5</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0.0</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0</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0.0</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0</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0.0</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0</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125.8</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125.8</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147.8</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147.8</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0.0</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0</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566.1</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566.1</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236.0</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236</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5808.5</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5808.5</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2983.0</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2983</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987.0</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987</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504.0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504</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242.0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242</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679.1</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679.1</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0.0</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0</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624.0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624</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0.0</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0</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649.5</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649.5</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74.1</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74.1</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1070.1645063664437</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294.66759549665403</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199.66450636644367</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5772.164506366444</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2946.6645063664437</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950.6645063664437</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467.6645063664437</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205.66450636644367</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642.764506366444</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514.993519099331</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504.1580254657656</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4405.7</v>
      </c>
      <c r="X189" s="742">
        <f t="shared" si="170"/>
        <v>388.7</v>
      </c>
      <c r="Y189" s="742">
        <f t="shared" si="170"/>
        <v>895.1</v>
      </c>
      <c r="Z189" s="742">
        <f t="shared" si="170"/>
        <v>24.7</v>
      </c>
      <c r="AA189" s="742">
        <f t="shared" si="170"/>
        <v>1336.5</v>
      </c>
      <c r="AB189" s="742">
        <f t="shared" si="170"/>
        <v>0</v>
      </c>
      <c r="AC189" s="742">
        <f t="shared" si="170"/>
        <v>176</v>
      </c>
      <c r="AD189" s="742">
        <f t="shared" si="170"/>
        <v>73.1</v>
      </c>
      <c r="AE189" s="742">
        <f t="shared" si="170"/>
        <v>0</v>
      </c>
      <c r="AF189" s="742">
        <f t="shared" si="170"/>
        <v>0</v>
      </c>
      <c r="AG189" s="742">
        <f t="shared" si="170"/>
        <v>0</v>
      </c>
      <c r="AH189" s="742">
        <f t="shared" si="170"/>
        <v>626</v>
      </c>
      <c r="AI189" s="742">
        <f t="shared" si="170"/>
        <v>0</v>
      </c>
      <c r="AJ189" s="742">
        <f t="shared" si="170"/>
        <v>0</v>
      </c>
      <c r="AK189" s="742">
        <f t="shared" si="170"/>
        <v>47.7</v>
      </c>
      <c r="AL189" s="742">
        <f t="shared" si="170"/>
        <v>157.8</v>
      </c>
      <c r="AM189" s="742">
        <f t="shared" si="170"/>
        <v>129.1</v>
      </c>
      <c r="AN189" s="742">
        <f t="shared" si="170"/>
        <v>0</v>
      </c>
      <c r="AO189" s="742">
        <f t="shared" si="170"/>
        <v>0</v>
      </c>
      <c r="AP189" s="742">
        <f t="shared" si="170"/>
        <v>175.5</v>
      </c>
      <c r="AQ189" s="742">
        <f t="shared" si="170"/>
        <v>0</v>
      </c>
      <c r="AR189" s="742">
        <f t="shared" si="170"/>
        <v>0</v>
      </c>
      <c r="AS189" s="742">
        <f t="shared" si="170"/>
        <v>0</v>
      </c>
      <c r="AT189" s="742">
        <f t="shared" si="170"/>
        <v>0</v>
      </c>
      <c r="AU189" s="742">
        <f t="shared" si="170"/>
        <v>25</v>
      </c>
      <c r="AV189" s="742">
        <f t="shared" si="170"/>
        <v>38.8</v>
      </c>
      <c r="AW189" s="742">
        <f t="shared" si="170"/>
        <v>306.7</v>
      </c>
      <c r="AX189" s="742">
        <f t="shared" si="170"/>
        <v>41.2</v>
      </c>
      <c r="AY189" s="742">
        <f t="shared" si="170"/>
        <v>242.7</v>
      </c>
      <c r="AZ189" s="742">
        <f t="shared" si="170"/>
        <v>426.7</v>
      </c>
      <c r="BA189" s="742">
        <f t="shared" si="170"/>
        <v>911.3</v>
      </c>
      <c r="BB189" s="742">
        <f t="shared" si="170"/>
        <v>496</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50.0</v>
      </c>
      <c r="W203" s="252">
        <f t="shared" si="172"/>
        <v>50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34.0</v>
      </c>
      <c r="W210" s="252">
        <f t="shared" si="172"/>
        <v>34</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100.0</v>
      </c>
      <c r="W211" s="252">
        <f t="shared" si="172"/>
        <v>100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24.7</v>
      </c>
      <c r="W212" s="252">
        <f t="shared" si="172"/>
        <v>24.7</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75.6</v>
      </c>
      <c r="W214" s="252">
        <f t="shared" si="172"/>
        <v>75.6</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125.5</v>
      </c>
      <c r="W215" s="252">
        <f t="shared" si="172"/>
        <v>125.5</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130.5</v>
      </c>
      <c r="W218" s="252">
        <f t="shared" si="172"/>
        <v>130.5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39.0</v>
      </c>
      <c r="W219" s="252">
        <f t="shared" si="172"/>
        <v>39</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114.0</v>
      </c>
      <c r="W220" s="252">
        <f t="shared" si="172"/>
        <v>114</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125.0</v>
      </c>
      <c r="W221" s="252">
        <f t="shared" si="172"/>
        <v>125</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11.3</v>
      </c>
      <c r="W226" s="252">
        <f t="shared" si="172"/>
        <v>11.3</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540.7</v>
      </c>
      <c r="W227" s="252">
        <f t="shared" si="172"/>
        <v>540.7</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12.6</v>
      </c>
      <c r="W228" s="252">
        <f t="shared" si="172"/>
        <v>12.6</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0.0</v>
      </c>
      <c r="W229" s="252">
        <f t="shared" si="172"/>
        <v>0</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632.9</v>
      </c>
      <c r="W230" s="252">
        <f t="shared" si="172"/>
        <v>632.9</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1144.3</v>
      </c>
      <c r="W231" s="252">
        <f t="shared" si="172"/>
        <v>1144.3</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1245.6</v>
      </c>
      <c r="W232" s="252">
        <f t="shared" si="172"/>
        <v>1245.6</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388.7</v>
      </c>
      <c r="W233" s="252">
        <f t="shared" si="172"/>
        <v>0</v>
      </c>
      <c r="X233" s="252">
        <f t="shared" ref="X233:BB233" si="214">IF(AND(X$190-$A233&gt;$V$48,SUM($W233:W233)&lt;&gt;$V233),$V233,0)</f>
        <v>388.7</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895.1</v>
      </c>
      <c r="W234" s="252">
        <f t="shared" si="172"/>
        <v>0</v>
      </c>
      <c r="X234" s="252">
        <f t="shared" ref="X234:BB234" si="215">IF(AND(X$190-$A234&gt;$V$48,SUM($W234:W234)&lt;&gt;$V234),$V234,0)</f>
        <v>0</v>
      </c>
      <c r="Y234" s="252">
        <f t="shared" si="215"/>
        <v>895.1</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24.7</v>
      </c>
      <c r="W235" s="252">
        <f t="shared" si="172"/>
        <v>0</v>
      </c>
      <c r="X235" s="252">
        <f t="shared" ref="X235:BB235" si="216">IF(AND(X$190-$A235&gt;$V$48,SUM($W235:W235)&lt;&gt;$V235),$V235,0)</f>
        <v>0</v>
      </c>
      <c r="Y235" s="252">
        <f t="shared" si="216"/>
        <v>0</v>
      </c>
      <c r="Z235" s="252">
        <f t="shared" si="216"/>
        <v>24.7</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1336.5</v>
      </c>
      <c r="W236" s="252">
        <f t="shared" si="172"/>
        <v>0</v>
      </c>
      <c r="X236" s="252">
        <f t="shared" ref="X236:BB236" si="217">IF(AND(X$190-$A236&gt;$V$48,SUM($W236:W236)&lt;&gt;$V236),$V236,0)</f>
        <v>0</v>
      </c>
      <c r="Y236" s="252">
        <f t="shared" si="217"/>
        <v>0</v>
      </c>
      <c r="Z236" s="252">
        <f t="shared" si="217"/>
        <v>0</v>
      </c>
      <c r="AA236" s="252">
        <f t="shared" si="217"/>
        <v>1336.5</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0.0</v>
      </c>
      <c r="W237" s="252">
        <f t="shared" si="172"/>
        <v>0</v>
      </c>
      <c r="X237" s="252">
        <f t="shared" ref="X237:BB237" si="218">IF(AND(X$190-$A237&gt;$V$48,SUM($W237:W237)&lt;&gt;$V237),$V237,0)</f>
        <v>0</v>
      </c>
      <c r="Y237" s="252">
        <f t="shared" si="218"/>
        <v>0</v>
      </c>
      <c r="Z237" s="252">
        <f t="shared" si="218"/>
        <v>0</v>
      </c>
      <c r="AA237" s="252">
        <f t="shared" si="218"/>
        <v>0</v>
      </c>
      <c r="AB237" s="252">
        <f t="shared" si="218"/>
        <v>0</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176.0</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176</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73.1</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73.1</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626.0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626</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0.0</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0</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47.7</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47.7</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157.8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157.8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129.1</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129.1</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0.0</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0</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0.0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0</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175.5</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175.5</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0.0</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0</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0.0</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0</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25.0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25</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38.8</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38.8</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306.7</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306.7</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41.2</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41.2</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242.7</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242.7</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426.7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426.7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911.3</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911.3</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496.0</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496</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62.4</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27.1</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108.0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100.8</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409.5</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0.0</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44.0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73.3</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22.0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0.0</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109.9</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0.0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4518.710533752035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501.710533752037</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1008.1105337520366</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137.710533752037</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1449.5105337520363</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113.01053375203628</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289.0105337520363</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186.11053375203664</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113.01053375203628</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113.01053375203628</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113.01053375203628</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739.0105337520363</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113.01053375203628</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113.01053375203628</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160.710533752037</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270.81053375203555</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242.11053375203664</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113.01053375203628</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113.01053375203628</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288.5105337520363</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113.01053375203628</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113.01053375203628</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113.01053375203628</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113.01053375203628</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138.01053375203628</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151.81053375203555</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419.710533752037</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154.210533752037</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355.710533752037</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539.7105337520497</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0</v>
      </c>
      <c r="AU42" s="235">
        <f t="shared" si="16"/>
        <v>0</v>
      </c>
      <c r="AV42" s="235">
        <f t="shared" si="16"/>
        <v>0</v>
      </c>
      <c r="AW42" s="235">
        <f t="shared" si="16"/>
        <v>0</v>
      </c>
      <c r="AX42" s="235">
        <f t="shared" si="16"/>
        <v>0</v>
      </c>
      <c r="AY42" s="235">
        <f t="shared" si="16"/>
        <v>723.3701332</v>
      </c>
      <c r="AZ42" s="235">
        <f t="shared" si="16"/>
        <v>723.3701332</v>
      </c>
      <c r="BA42" s="235">
        <f t="shared" si="16"/>
        <v>723.3701332</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723.3701332411499</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723.3701332</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723.3701332411499</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723.3701332</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723.3701332411501</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723.3701332</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723.3701332411497</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723.3701332411501</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723.3701332411501</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723.3701332411501</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723.3701332411492</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723.3701332411501</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723.3701332411501</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723.3701332411501</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723.3701332411501</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723.3701332411492</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723.370133241151</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723.3701332411492</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723.3701332411492</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723.370133241151</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723.3701332411492</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723.370133241151</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723.3701332411492</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723.3701332411492</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723.370133241151</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723.3701332411492</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723.370133241151</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723.3701332411474</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723.370133241151</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723.370133241151</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723.370133241151</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1446.740266482302</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1446.7402664822985</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0</v>
      </c>
      <c r="AL51" s="252">
        <f t="shared" si="20"/>
        <v>0</v>
      </c>
      <c r="AM51" s="252">
        <f t="shared" si="20"/>
        <v>0</v>
      </c>
      <c r="AN51" s="252">
        <f t="shared" si="20"/>
        <v>0</v>
      </c>
      <c r="AO51" s="252">
        <f t="shared" si="20"/>
        <v>0</v>
      </c>
      <c r="AP51" s="252">
        <f t="shared" si="20"/>
        <v>0</v>
      </c>
      <c r="AQ51" s="252">
        <f t="shared" si="20"/>
        <v>12</v>
      </c>
      <c r="AR51" s="252">
        <f t="shared" si="20"/>
        <v>2.1</v>
      </c>
      <c r="AS51" s="252">
        <f t="shared" si="20"/>
        <v>6</v>
      </c>
      <c r="AT51" s="252">
        <f t="shared" si="20"/>
        <v>81</v>
      </c>
      <c r="AU51" s="252">
        <f t="shared" si="20"/>
        <v>0</v>
      </c>
      <c r="AV51" s="252">
        <f t="shared" si="20"/>
        <v>0</v>
      </c>
      <c r="AW51" s="253">
        <f t="shared" si="20"/>
        <v>135390.817</v>
      </c>
      <c r="AX51" s="253">
        <f t="shared" si="20"/>
        <v>135390.817</v>
      </c>
      <c r="AY51" s="253">
        <f t="shared" si="20"/>
        <v>135390.817</v>
      </c>
      <c r="AZ51" s="253">
        <f t="shared" si="20"/>
        <v>135390.817</v>
      </c>
      <c r="BA51" s="253">
        <f t="shared" si="20"/>
        <v>135390.817</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0</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0</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0.0</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0</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0.0</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0</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0</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12.0</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12</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2.1</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2.1</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6.0</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6</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81.0</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81</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135390.81704</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135390.817</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135390.81703999997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135390.817</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135390.81704</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135390.817</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135390.81704</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135390.817</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135390.81704</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135390.817</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135390.81704</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135390.81704</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135390.8170400001</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135390.8170400001</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135390.8170400001</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135390.8170400001</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135390.8170400001</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135390.8170400001</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135390.8170400001</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135390.8170400001</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135390.8170400001</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135390.8170400001</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135390.8170400001</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135390.8170400001</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135390.8170400001</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135402.8170400001</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135392.9170400002</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135396.8170400001</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135471.8170400001</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135390.8170400001</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135390.8170400001</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270781.6340800002</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270781.6340800002</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270781.6340800002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270781.6340799979</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902.5</v>
      </c>
      <c r="AM46" s="252">
        <f t="shared" si="30"/>
        <v>0</v>
      </c>
      <c r="AN46" s="252">
        <f t="shared" si="30"/>
        <v>0</v>
      </c>
      <c r="AO46" s="252">
        <f t="shared" si="30"/>
        <v>0</v>
      </c>
      <c r="AP46" s="252">
        <f t="shared" si="30"/>
        <v>0</v>
      </c>
      <c r="AQ46" s="252">
        <f t="shared" si="30"/>
        <v>0</v>
      </c>
      <c r="AR46" s="252">
        <f t="shared" si="30"/>
        <v>942.5</v>
      </c>
      <c r="AS46" s="252">
        <f t="shared" si="30"/>
        <v>0</v>
      </c>
      <c r="AT46" s="252">
        <f t="shared" si="30"/>
        <v>0</v>
      </c>
      <c r="AU46" s="252">
        <f t="shared" si="30"/>
        <v>0</v>
      </c>
      <c r="AV46" s="252">
        <f t="shared" si="30"/>
        <v>0</v>
      </c>
      <c r="AW46" s="252">
        <f t="shared" si="30"/>
        <v>1199.8</v>
      </c>
      <c r="AX46" s="252">
        <f t="shared" si="30"/>
        <v>1035.9</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902.5</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902.5</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942.5</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942.5</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1199.8</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1199.8</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1035.9</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1035.9</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56.0</v>
      </c>
      <c r="W40" s="252">
        <f t="shared" si="23"/>
        <v>0</v>
      </c>
      <c r="X40" s="252">
        <f t="shared" ref="X40:BA40" si="25">IF(AND(X$37-$A40&gt;$V$25,SUM($W40:W40)&lt;&gt;$V40),$V40,0)</f>
        <v>0</v>
      </c>
      <c r="Y40" s="252">
        <f t="shared" si="25"/>
        <v>0</v>
      </c>
      <c r="Z40" s="252">
        <f t="shared" si="25"/>
        <v>56</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40.2</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40.2</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57.2</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57.2</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120.0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120</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40.0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40</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75.0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75</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90.0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90.0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96.0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232.6</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40.2</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8.5</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60.0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60.0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0.0</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0.0</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77.8</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0.0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192.0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1.3</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32.4</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102.6</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4.3</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7.8</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30775034.49</v>
      </c>
      <c r="C2" s="160">
        <f>C3*1000*'Inflation GDP Population'!C$18/'Inflation GDP Population'!$S$18</f>
        <v>31450058.97</v>
      </c>
      <c r="D2" s="160">
        <f>D3*1000*'Inflation GDP Population'!D$18/'Inflation GDP Population'!$S$18</f>
        <v>31947519.48</v>
      </c>
      <c r="E2" s="160">
        <f>E3*1000*'Inflation GDP Population'!E$18/'Inflation GDP Population'!$S$18</f>
        <v>32540824.49</v>
      </c>
      <c r="F2" s="160">
        <f>F3*1000*'Inflation GDP Population'!F$18/'Inflation GDP Population'!$S$18</f>
        <v>33416888.66</v>
      </c>
      <c r="G2" s="160">
        <f>G3*1000*'Inflation GDP Population'!G$18/'Inflation GDP Population'!$S$18</f>
        <v>34457794.53</v>
      </c>
      <c r="H2" s="160">
        <f>H3*1000*'Inflation GDP Population'!H$18/'Inflation GDP Population'!$S$18</f>
        <v>35500560.5</v>
      </c>
      <c r="I2" s="160">
        <f>I3*1000*'Inflation GDP Population'!I$18/'Inflation GDP Population'!$S$18</f>
        <v>36454214.33</v>
      </c>
      <c r="J2" s="160">
        <f>J3*1000*'Inflation GDP Population'!J$18/'Inflation GDP Population'!$S$18</f>
        <v>37163295.67</v>
      </c>
      <c r="K2" s="160">
        <f>K3*1000*'Inflation GDP Population'!K$18/'Inflation GDP Population'!$S$18</f>
        <v>37446605.06</v>
      </c>
      <c r="L2" s="160">
        <f>L3*1000*'Inflation GDP Population'!L$18/'Inflation GDP Population'!$S$18</f>
        <v>37882952.68</v>
      </c>
      <c r="M2" s="160">
        <f>M3*1000*'Inflation GDP Population'!M$18/'Inflation GDP Population'!$S$18</f>
        <v>38674295.21</v>
      </c>
      <c r="N2" s="160">
        <f>N3*1000*'Inflation GDP Population'!N$18/'Inflation GDP Population'!$S$18</f>
        <v>39416006.68</v>
      </c>
      <c r="O2" s="160">
        <f>O3*1000*'Inflation GDP Population'!O$18/'Inflation GDP Population'!$S$18</f>
        <v>40107729.58</v>
      </c>
      <c r="P2" s="160">
        <f>P3*1000*'Inflation GDP Population'!P$18/'Inflation GDP Population'!$S$18</f>
        <v>40849867.91</v>
      </c>
      <c r="Q2" s="160">
        <f>Q3*1000*'Inflation GDP Population'!Q$18/'Inflation GDP Population'!$S$18</f>
        <v>41275254.56</v>
      </c>
      <c r="R2" s="160">
        <f>R3*1000*'Inflation GDP Population'!R$18/'Inflation GDP Population'!$S$18</f>
        <v>41702568.2</v>
      </c>
      <c r="S2" s="160">
        <f>S3*1000*'Inflation GDP Population'!S$18/'Inflation GDP Population'!$S$18</f>
        <v>42488086.08</v>
      </c>
      <c r="T2" s="160">
        <f>T3*1000*'Inflation GDP Population'!T$18/'Inflation GDP Population'!$S$18</f>
        <v>43523074.87</v>
      </c>
      <c r="U2" s="160">
        <f>U3*1000*'Inflation GDP Population'!U$18/'Inflation GDP Population'!$S$18</f>
        <v>44372165.44</v>
      </c>
      <c r="V2" s="161">
        <f>V3*1000*'Inflation GDP Population'!V$18/'Inflation GDP Population'!$S$18</f>
        <v>45237820.89</v>
      </c>
      <c r="W2" s="160">
        <f>W3*1000*'Inflation GDP Population'!W$18/'Inflation GDP Population'!$S$18</f>
        <v>46120364.4</v>
      </c>
      <c r="X2" s="160">
        <f>X3*1000*'Inflation GDP Population'!X$18/'Inflation GDP Population'!$S$18</f>
        <v>47020125.42</v>
      </c>
      <c r="Y2" s="160">
        <f>Y3*1000*'Inflation GDP Population'!Y$18/'Inflation GDP Population'!$S$18</f>
        <v>47937439.86</v>
      </c>
      <c r="Z2" s="160">
        <f>Z3*1000*'Inflation GDP Population'!Z$18/'Inflation GDP Population'!$S$18</f>
        <v>48872650.16</v>
      </c>
      <c r="AA2" s="160">
        <f>AA3*1000*'Inflation GDP Population'!AA$18/'Inflation GDP Population'!$S$18</f>
        <v>49826105.46</v>
      </c>
      <c r="AB2" s="160">
        <f>AB3*1000*'Inflation GDP Population'!AB$18/'Inflation GDP Population'!$S$18</f>
        <v>50798161.69</v>
      </c>
      <c r="AC2" s="160">
        <f>AC3*1000*'Inflation GDP Population'!AC$18/'Inflation GDP Population'!$S$18</f>
        <v>51789181.74</v>
      </c>
      <c r="AD2" s="160">
        <f>AD3*1000*'Inflation GDP Population'!AD$18/'Inflation GDP Population'!$S$18</f>
        <v>52799535.58</v>
      </c>
      <c r="AE2" s="160">
        <f>AE3*1000*'Inflation GDP Population'!AE$18/'Inflation GDP Population'!$S$18</f>
        <v>53829600.39</v>
      </c>
      <c r="AF2" s="160">
        <f>AF3*1000*'Inflation GDP Population'!AF$18/'Inflation GDP Population'!$S$18</f>
        <v>54879760.7</v>
      </c>
      <c r="AG2" s="160">
        <f>AG3*1000*'Inflation GDP Population'!AG$18/'Inflation GDP Population'!$S$18</f>
        <v>55950408.56</v>
      </c>
      <c r="AH2" s="160">
        <f>AH3*1000*'Inflation GDP Population'!AH$18/'Inflation GDP Population'!$S$18</f>
        <v>57041943.67</v>
      </c>
      <c r="AI2" s="160">
        <f>AI3*1000*'Inflation GDP Population'!AI$18/'Inflation GDP Population'!$S$18</f>
        <v>58154773.51</v>
      </c>
      <c r="AJ2" s="160">
        <f>AJ3*1000*'Inflation GDP Population'!AJ$18/'Inflation GDP Population'!$S$18</f>
        <v>59289313.52</v>
      </c>
      <c r="AK2" s="160">
        <f>AK3*1000*'Inflation GDP Population'!AK$18/'Inflation GDP Population'!$S$18</f>
        <v>60445987.23</v>
      </c>
      <c r="AL2" s="160">
        <f>AL3*1000*'Inflation GDP Population'!AL$18/'Inflation GDP Population'!$S$18</f>
        <v>61625226.47</v>
      </c>
      <c r="AM2" s="160">
        <f>AM3*1000*'Inflation GDP Population'!AM$18/'Inflation GDP Population'!$S$18</f>
        <v>62827471.46</v>
      </c>
      <c r="AN2" s="160">
        <f>AN3*1000*'Inflation GDP Population'!AN$18/'Inflation GDP Population'!$S$18</f>
        <v>64053171.01</v>
      </c>
      <c r="AO2" s="160">
        <f>AO3*1000*'Inflation GDP Population'!AO$18/'Inflation GDP Population'!$S$18</f>
        <v>65302782.7</v>
      </c>
      <c r="AP2" s="160">
        <f>AP3*1000*'Inflation GDP Population'!AP$18/'Inflation GDP Population'!$S$18</f>
        <v>66576773.04</v>
      </c>
      <c r="AQ2" s="160">
        <f>AQ3*1000*'Inflation GDP Population'!AQ$18/'Inflation GDP Population'!$S$18</f>
        <v>67875617.62</v>
      </c>
      <c r="AR2" s="160">
        <f>AR3*1000*'Inflation GDP Population'!AR$18/'Inflation GDP Population'!$S$18</f>
        <v>69199801.33</v>
      </c>
      <c r="AS2" s="160">
        <f>AS3*1000*'Inflation GDP Population'!AS$18/'Inflation GDP Population'!$S$18</f>
        <v>70549818.51</v>
      </c>
      <c r="AT2" s="160">
        <f>AT3*1000*'Inflation GDP Population'!AT$18/'Inflation GDP Population'!$S$18</f>
        <v>71926173.14</v>
      </c>
      <c r="AU2" s="160">
        <f>AU3*1000*'Inflation GDP Population'!AU$18/'Inflation GDP Population'!$S$18</f>
        <v>73329379.03</v>
      </c>
      <c r="AV2" s="160">
        <f>AV3*1000*'Inflation GDP Population'!AV$18/'Inflation GDP Population'!$S$18</f>
        <v>74759960.03</v>
      </c>
      <c r="AW2" s="160">
        <f>AW3*1000*'Inflation GDP Population'!AW$18/'Inflation GDP Population'!$S$18</f>
        <v>76218450.2</v>
      </c>
      <c r="AX2" s="160">
        <f>AX3*1000*'Inflation GDP Population'!AX$18/'Inflation GDP Population'!$S$18</f>
        <v>77705394.02</v>
      </c>
      <c r="AY2" s="160">
        <f>AY3*1000*'Inflation GDP Population'!AY$18/'Inflation GDP Population'!$S$18</f>
        <v>79221346.59</v>
      </c>
      <c r="AZ2" s="160">
        <f>AZ3*1000*'Inflation GDP Population'!AZ$18/'Inflation GDP Population'!$S$18</f>
        <v>80766873.84</v>
      </c>
    </row>
    <row r="3" ht="15.0" customHeight="1">
      <c r="A3" s="541" t="s">
        <v>1125</v>
      </c>
      <c r="B3" s="792">
        <f t="shared" ref="B3:U3" si="1">C3</f>
        <v>42488.08608</v>
      </c>
      <c r="C3" s="792">
        <f t="shared" si="1"/>
        <v>42488.08608</v>
      </c>
      <c r="D3" s="792">
        <f t="shared" si="1"/>
        <v>42488.08608</v>
      </c>
      <c r="E3" s="792">
        <f t="shared" si="1"/>
        <v>42488.08608</v>
      </c>
      <c r="F3" s="792">
        <f t="shared" si="1"/>
        <v>42488.08608</v>
      </c>
      <c r="G3" s="792">
        <f t="shared" si="1"/>
        <v>42488.08608</v>
      </c>
      <c r="H3" s="792">
        <f t="shared" si="1"/>
        <v>42488.08608</v>
      </c>
      <c r="I3" s="792">
        <f t="shared" si="1"/>
        <v>42488.08608</v>
      </c>
      <c r="J3" s="792">
        <f t="shared" si="1"/>
        <v>42488.08608</v>
      </c>
      <c r="K3" s="792">
        <f t="shared" si="1"/>
        <v>42488.08608</v>
      </c>
      <c r="L3" s="792">
        <f t="shared" si="1"/>
        <v>42488.08608</v>
      </c>
      <c r="M3" s="792">
        <f t="shared" si="1"/>
        <v>42488.08608</v>
      </c>
      <c r="N3" s="792">
        <f t="shared" si="1"/>
        <v>42488.08608</v>
      </c>
      <c r="O3" s="792">
        <f t="shared" si="1"/>
        <v>42488.08608</v>
      </c>
      <c r="P3" s="792">
        <f t="shared" si="1"/>
        <v>42488.08608</v>
      </c>
      <c r="Q3" s="792">
        <f t="shared" si="1"/>
        <v>42488.08608</v>
      </c>
      <c r="R3" s="792">
        <f t="shared" si="1"/>
        <v>42488.08608</v>
      </c>
      <c r="S3" s="792">
        <f t="shared" si="1"/>
        <v>42488.08608</v>
      </c>
      <c r="T3" s="792">
        <f t="shared" si="1"/>
        <v>42488.08608</v>
      </c>
      <c r="U3" s="792">
        <f t="shared" si="1"/>
        <v>42488.08608</v>
      </c>
      <c r="V3" s="842">
        <f>Inputs!$H$25</f>
        <v>42488.08608</v>
      </c>
      <c r="W3" s="827">
        <f t="shared" ref="W3:AY3" si="2">V$3+($AZ$3-$V$3)/($AZ$1-$V$1)</f>
        <v>42488.08608</v>
      </c>
      <c r="X3" s="827">
        <f t="shared" si="2"/>
        <v>42488.08608</v>
      </c>
      <c r="Y3" s="827">
        <f t="shared" si="2"/>
        <v>42488.08608</v>
      </c>
      <c r="Z3" s="827">
        <f t="shared" si="2"/>
        <v>42488.08608</v>
      </c>
      <c r="AA3" s="827">
        <f t="shared" si="2"/>
        <v>42488.08608</v>
      </c>
      <c r="AB3" s="827">
        <f t="shared" si="2"/>
        <v>42488.08608</v>
      </c>
      <c r="AC3" s="827">
        <f t="shared" si="2"/>
        <v>42488.08608</v>
      </c>
      <c r="AD3" s="827">
        <f t="shared" si="2"/>
        <v>42488.08608</v>
      </c>
      <c r="AE3" s="827">
        <f t="shared" si="2"/>
        <v>42488.08608</v>
      </c>
      <c r="AF3" s="827">
        <f t="shared" si="2"/>
        <v>42488.08608</v>
      </c>
      <c r="AG3" s="827">
        <f t="shared" si="2"/>
        <v>42488.08608</v>
      </c>
      <c r="AH3" s="827">
        <f t="shared" si="2"/>
        <v>42488.08608</v>
      </c>
      <c r="AI3" s="827">
        <f t="shared" si="2"/>
        <v>42488.08608</v>
      </c>
      <c r="AJ3" s="827">
        <f t="shared" si="2"/>
        <v>42488.08608</v>
      </c>
      <c r="AK3" s="827">
        <f t="shared" si="2"/>
        <v>42488.08608</v>
      </c>
      <c r="AL3" s="827">
        <f t="shared" si="2"/>
        <v>42488.08608</v>
      </c>
      <c r="AM3" s="827">
        <f t="shared" si="2"/>
        <v>42488.08608</v>
      </c>
      <c r="AN3" s="827">
        <f t="shared" si="2"/>
        <v>42488.08608</v>
      </c>
      <c r="AO3" s="827">
        <f t="shared" si="2"/>
        <v>42488.08608</v>
      </c>
      <c r="AP3" s="827">
        <f t="shared" si="2"/>
        <v>42488.08608</v>
      </c>
      <c r="AQ3" s="827">
        <f t="shared" si="2"/>
        <v>42488.08608</v>
      </c>
      <c r="AR3" s="827">
        <f t="shared" si="2"/>
        <v>42488.08608</v>
      </c>
      <c r="AS3" s="827">
        <f t="shared" si="2"/>
        <v>42488.08608</v>
      </c>
      <c r="AT3" s="827">
        <f t="shared" si="2"/>
        <v>42488.08608</v>
      </c>
      <c r="AU3" s="827">
        <f t="shared" si="2"/>
        <v>42488.08608</v>
      </c>
      <c r="AV3" s="827">
        <f t="shared" si="2"/>
        <v>42488.08608</v>
      </c>
      <c r="AW3" s="827">
        <f t="shared" si="2"/>
        <v>42488.08608</v>
      </c>
      <c r="AX3" s="827">
        <f t="shared" si="2"/>
        <v>42488.08608</v>
      </c>
      <c r="AY3" s="827">
        <f t="shared" si="2"/>
        <v>42488.08608</v>
      </c>
      <c r="AZ3" s="843">
        <f>Inputs!$H$23</f>
        <v>42488.08608</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442191.405</v>
      </c>
      <c r="C18" s="160">
        <f>C$19*1000*'Inflation GDP Population'!C$18/'Inflation GDP Population'!$S$18</f>
        <v>451890.5013</v>
      </c>
      <c r="D18" s="160">
        <f>D$19*1000*'Inflation GDP Population'!D$18/'Inflation GDP Population'!$S$18</f>
        <v>459038.2678</v>
      </c>
      <c r="E18" s="160">
        <f>E$19*1000*'Inflation GDP Population'!E$18/'Inflation GDP Population'!$S$18</f>
        <v>467563.1771</v>
      </c>
      <c r="F18" s="160">
        <f>F$19*1000*'Inflation GDP Population'!F$18/'Inflation GDP Population'!$S$18</f>
        <v>480150.9143</v>
      </c>
      <c r="G18" s="160">
        <f>G$19*1000*'Inflation GDP Population'!G$18/'Inflation GDP Population'!$S$18</f>
        <v>495107.1812</v>
      </c>
      <c r="H18" s="160">
        <f>H$19*1000*'Inflation GDP Population'!H$18/'Inflation GDP Population'!$S$18</f>
        <v>510090.1749</v>
      </c>
      <c r="I18" s="160">
        <f>I$19*1000*'Inflation GDP Population'!I$18/'Inflation GDP Population'!$S$18</f>
        <v>523792.7599</v>
      </c>
      <c r="J18" s="160">
        <f>J$19*1000*'Inflation GDP Population'!J$18/'Inflation GDP Population'!$S$18</f>
        <v>533981.2026</v>
      </c>
      <c r="K18" s="160">
        <f>K$19*1000*'Inflation GDP Population'!K$18/'Inflation GDP Population'!$S$18</f>
        <v>538051.9365</v>
      </c>
      <c r="L18" s="160">
        <f>L$19*1000*'Inflation GDP Population'!L$18/'Inflation GDP Population'!$S$18</f>
        <v>544321.6019</v>
      </c>
      <c r="M18" s="160">
        <f>M$19*1000*'Inflation GDP Population'!M$18/'Inflation GDP Population'!$S$18</f>
        <v>555692.0153</v>
      </c>
      <c r="N18" s="160">
        <f>N$19*1000*'Inflation GDP Population'!N$18/'Inflation GDP Population'!$S$18</f>
        <v>566349.3043</v>
      </c>
      <c r="O18" s="160">
        <f>O$19*1000*'Inflation GDP Population'!O$18/'Inflation GDP Population'!$S$18</f>
        <v>576288.332</v>
      </c>
      <c r="P18" s="160">
        <f>P$19*1000*'Inflation GDP Population'!P$18/'Inflation GDP Population'!$S$18</f>
        <v>586951.7544</v>
      </c>
      <c r="Q18" s="160">
        <f>Q$19*1000*'Inflation GDP Population'!Q$18/'Inflation GDP Population'!$S$18</f>
        <v>593063.927</v>
      </c>
      <c r="R18" s="160">
        <f>R$19*1000*'Inflation GDP Population'!R$18/'Inflation GDP Population'!$S$18</f>
        <v>599203.7875</v>
      </c>
      <c r="S18" s="160">
        <f>S$19*1000*'Inflation GDP Population'!S$18/'Inflation GDP Population'!$S$18</f>
        <v>610490.5093</v>
      </c>
      <c r="T18" s="160">
        <f>T$19*1000*'Inflation GDP Population'!T$18/'Inflation GDP Population'!$S$18</f>
        <v>625361.7566</v>
      </c>
      <c r="U18" s="160">
        <f>U$19*1000*'Inflation GDP Population'!U$18/'Inflation GDP Population'!$S$18</f>
        <v>637561.9233</v>
      </c>
      <c r="V18" s="161">
        <f>V$19*1000*'Inflation GDP Population'!V$18/'Inflation GDP Population'!$S$18</f>
        <v>650000.1027</v>
      </c>
      <c r="W18" s="160">
        <f>W$19*1000*'Inflation GDP Population'!W$18/'Inflation GDP Population'!$S$18</f>
        <v>662680.9383</v>
      </c>
      <c r="X18" s="160">
        <f>X$19*1000*'Inflation GDP Population'!X$18/'Inflation GDP Population'!$S$18</f>
        <v>675609.164</v>
      </c>
      <c r="Y18" s="160">
        <f>Y$19*1000*'Inflation GDP Population'!Y$18/'Inflation GDP Population'!$S$18</f>
        <v>688789.6061</v>
      </c>
      <c r="Z18" s="160">
        <f>Z$19*1000*'Inflation GDP Population'!Z$18/'Inflation GDP Population'!$S$18</f>
        <v>702227.1851</v>
      </c>
      <c r="AA18" s="160">
        <f>AA$19*1000*'Inflation GDP Population'!AA$18/'Inflation GDP Population'!$S$18</f>
        <v>715926.9175</v>
      </c>
      <c r="AB18" s="160">
        <f>AB$19*1000*'Inflation GDP Population'!AB$18/'Inflation GDP Population'!$S$18</f>
        <v>729893.9176</v>
      </c>
      <c r="AC18" s="160">
        <f>AC$19*1000*'Inflation GDP Population'!AC$18/'Inflation GDP Population'!$S$18</f>
        <v>744133.3996</v>
      </c>
      <c r="AD18" s="160">
        <f>AD$19*1000*'Inflation GDP Population'!AD$18/'Inflation GDP Population'!$S$18</f>
        <v>758650.6793</v>
      </c>
      <c r="AE18" s="160">
        <f>AE$19*1000*'Inflation GDP Population'!AE$18/'Inflation GDP Population'!$S$18</f>
        <v>773451.1763</v>
      </c>
      <c r="AF18" s="160">
        <f>AF$19*1000*'Inflation GDP Population'!AF$18/'Inflation GDP Population'!$S$18</f>
        <v>788540.4157</v>
      </c>
      <c r="AG18" s="160">
        <f>AG$19*1000*'Inflation GDP Population'!AG$18/'Inflation GDP Population'!$S$18</f>
        <v>803924.0307</v>
      </c>
      <c r="AH18" s="160">
        <f>AH$19*1000*'Inflation GDP Population'!AH$18/'Inflation GDP Population'!$S$18</f>
        <v>819607.7643</v>
      </c>
      <c r="AI18" s="160">
        <f>AI$19*1000*'Inflation GDP Population'!AI$18/'Inflation GDP Population'!$S$18</f>
        <v>835597.4715</v>
      </c>
      <c r="AJ18" s="160">
        <f>AJ$19*1000*'Inflation GDP Population'!AJ$18/'Inflation GDP Population'!$S$18</f>
        <v>851899.1215</v>
      </c>
      <c r="AK18" s="160">
        <f>AK$19*1000*'Inflation GDP Population'!AK$18/'Inflation GDP Population'!$S$18</f>
        <v>868518.7999</v>
      </c>
      <c r="AL18" s="160">
        <f>AL$19*1000*'Inflation GDP Population'!AL$18/'Inflation GDP Population'!$S$18</f>
        <v>885462.7112</v>
      </c>
      <c r="AM18" s="160">
        <f>AM$19*1000*'Inflation GDP Population'!AM$18/'Inflation GDP Population'!$S$18</f>
        <v>902737.1809</v>
      </c>
      <c r="AN18" s="160">
        <f>AN$19*1000*'Inflation GDP Population'!AN$18/'Inflation GDP Population'!$S$18</f>
        <v>920348.6577</v>
      </c>
      <c r="AO18" s="160">
        <f>AO$19*1000*'Inflation GDP Population'!AO$18/'Inflation GDP Population'!$S$18</f>
        <v>938303.7164</v>
      </c>
      <c r="AP18" s="160">
        <f>AP$19*1000*'Inflation GDP Population'!AP$18/'Inflation GDP Population'!$S$18</f>
        <v>956609.0599</v>
      </c>
      <c r="AQ18" s="160">
        <f>AQ$19*1000*'Inflation GDP Population'!AQ$18/'Inflation GDP Population'!$S$18</f>
        <v>975271.5219</v>
      </c>
      <c r="AR18" s="160">
        <f>AR$19*1000*'Inflation GDP Population'!AR$18/'Inflation GDP Population'!$S$18</f>
        <v>994298.0694</v>
      </c>
      <c r="AS18" s="160">
        <f>AS$19*1000*'Inflation GDP Population'!AS$18/'Inflation GDP Population'!$S$18</f>
        <v>1013695.805</v>
      </c>
      <c r="AT18" s="160">
        <f>AT$19*1000*'Inflation GDP Population'!AT$18/'Inflation GDP Population'!$S$18</f>
        <v>1033471.971</v>
      </c>
      <c r="AU18" s="160">
        <f>AU$19*1000*'Inflation GDP Population'!AU$18/'Inflation GDP Population'!$S$18</f>
        <v>1053633.95</v>
      </c>
      <c r="AV18" s="160">
        <f>AV$19*1000*'Inflation GDP Population'!AV$18/'Inflation GDP Population'!$S$18</f>
        <v>1074189.268</v>
      </c>
      <c r="AW18" s="160">
        <f>AW$19*1000*'Inflation GDP Population'!AW$18/'Inflation GDP Population'!$S$18</f>
        <v>1095145.599</v>
      </c>
      <c r="AX18" s="160">
        <f>AX$19*1000*'Inflation GDP Population'!AX$18/'Inflation GDP Population'!$S$18</f>
        <v>1116510.767</v>
      </c>
      <c r="AY18" s="160">
        <f>AY$19*1000*'Inflation GDP Population'!AY$18/'Inflation GDP Population'!$S$18</f>
        <v>1138292.747</v>
      </c>
      <c r="AZ18" s="160">
        <f>AZ$19*1000*'Inflation GDP Population'!AZ$18/'Inflation GDP Population'!$S$18</f>
        <v>1160499.672</v>
      </c>
    </row>
    <row r="19" ht="15.0" customHeight="1">
      <c r="A19" s="541" t="s">
        <v>1126</v>
      </c>
      <c r="B19" s="177">
        <f t="shared" ref="B19:U19" si="7">C19</f>
        <v>610.4905093</v>
      </c>
      <c r="C19" s="177">
        <f t="shared" si="7"/>
        <v>610.4905093</v>
      </c>
      <c r="D19" s="177">
        <f t="shared" si="7"/>
        <v>610.4905093</v>
      </c>
      <c r="E19" s="177">
        <f t="shared" si="7"/>
        <v>610.4905093</v>
      </c>
      <c r="F19" s="177">
        <f t="shared" si="7"/>
        <v>610.4905093</v>
      </c>
      <c r="G19" s="177">
        <f t="shared" si="7"/>
        <v>610.4905093</v>
      </c>
      <c r="H19" s="177">
        <f t="shared" si="7"/>
        <v>610.4905093</v>
      </c>
      <c r="I19" s="177">
        <f t="shared" si="7"/>
        <v>610.4905093</v>
      </c>
      <c r="J19" s="177">
        <f t="shared" si="7"/>
        <v>610.4905093</v>
      </c>
      <c r="K19" s="177">
        <f t="shared" si="7"/>
        <v>610.4905093</v>
      </c>
      <c r="L19" s="177">
        <f t="shared" si="7"/>
        <v>610.4905093</v>
      </c>
      <c r="M19" s="177">
        <f t="shared" si="7"/>
        <v>610.4905093</v>
      </c>
      <c r="N19" s="177">
        <f t="shared" si="7"/>
        <v>610.4905093</v>
      </c>
      <c r="O19" s="177">
        <f t="shared" si="7"/>
        <v>610.4905093</v>
      </c>
      <c r="P19" s="177">
        <f t="shared" si="7"/>
        <v>610.4905093</v>
      </c>
      <c r="Q19" s="177">
        <f t="shared" si="7"/>
        <v>610.4905093</v>
      </c>
      <c r="R19" s="177">
        <f t="shared" si="7"/>
        <v>610.4905093</v>
      </c>
      <c r="S19" s="177">
        <f t="shared" si="7"/>
        <v>610.4905093</v>
      </c>
      <c r="T19" s="177">
        <f t="shared" si="7"/>
        <v>610.4905093</v>
      </c>
      <c r="U19" s="177">
        <f t="shared" si="7"/>
        <v>610.4905093</v>
      </c>
      <c r="V19" s="845">
        <f>Inputs!$H$26</f>
        <v>610.4905093</v>
      </c>
      <c r="W19" s="177">
        <f t="shared" ref="W19:AY19" si="8">V$19+($AZ$19-$V$19)/($AZ$1-$V$1)</f>
        <v>610.4905093</v>
      </c>
      <c r="X19" s="177">
        <f t="shared" si="8"/>
        <v>610.4905093</v>
      </c>
      <c r="Y19" s="177">
        <f t="shared" si="8"/>
        <v>610.4905093</v>
      </c>
      <c r="Z19" s="177">
        <f t="shared" si="8"/>
        <v>610.4905093</v>
      </c>
      <c r="AA19" s="177">
        <f t="shared" si="8"/>
        <v>610.4905093</v>
      </c>
      <c r="AB19" s="177">
        <f t="shared" si="8"/>
        <v>610.4905093</v>
      </c>
      <c r="AC19" s="177">
        <f t="shared" si="8"/>
        <v>610.4905093</v>
      </c>
      <c r="AD19" s="177">
        <f t="shared" si="8"/>
        <v>610.4905093</v>
      </c>
      <c r="AE19" s="177">
        <f t="shared" si="8"/>
        <v>610.4905093</v>
      </c>
      <c r="AF19" s="177">
        <f t="shared" si="8"/>
        <v>610.4905093</v>
      </c>
      <c r="AG19" s="177">
        <f t="shared" si="8"/>
        <v>610.4905093</v>
      </c>
      <c r="AH19" s="177">
        <f t="shared" si="8"/>
        <v>610.4905093</v>
      </c>
      <c r="AI19" s="177">
        <f t="shared" si="8"/>
        <v>610.4905093</v>
      </c>
      <c r="AJ19" s="177">
        <f t="shared" si="8"/>
        <v>610.4905093</v>
      </c>
      <c r="AK19" s="177">
        <f t="shared" si="8"/>
        <v>610.4905093</v>
      </c>
      <c r="AL19" s="177">
        <f t="shared" si="8"/>
        <v>610.4905093</v>
      </c>
      <c r="AM19" s="177">
        <f t="shared" si="8"/>
        <v>610.4905093</v>
      </c>
      <c r="AN19" s="177">
        <f t="shared" si="8"/>
        <v>610.4905093</v>
      </c>
      <c r="AO19" s="177">
        <f t="shared" si="8"/>
        <v>610.4905093</v>
      </c>
      <c r="AP19" s="177">
        <f t="shared" si="8"/>
        <v>610.4905093</v>
      </c>
      <c r="AQ19" s="177">
        <f t="shared" si="8"/>
        <v>610.4905093</v>
      </c>
      <c r="AR19" s="177">
        <f t="shared" si="8"/>
        <v>610.4905093</v>
      </c>
      <c r="AS19" s="177">
        <f t="shared" si="8"/>
        <v>610.4905093</v>
      </c>
      <c r="AT19" s="177">
        <f t="shared" si="8"/>
        <v>610.4905093</v>
      </c>
      <c r="AU19" s="177">
        <f t="shared" si="8"/>
        <v>610.4905093</v>
      </c>
      <c r="AV19" s="177">
        <f t="shared" si="8"/>
        <v>610.4905093</v>
      </c>
      <c r="AW19" s="177">
        <f t="shared" si="8"/>
        <v>610.4905093</v>
      </c>
      <c r="AX19" s="177">
        <f t="shared" si="8"/>
        <v>610.4905093</v>
      </c>
      <c r="AY19" s="177">
        <f t="shared" si="8"/>
        <v>610.4905093</v>
      </c>
      <c r="AZ19" s="845">
        <f>Inputs!$H$24</f>
        <v>610.4905093</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22.9768448</v>
      </c>
      <c r="C20" s="177">
        <f t="shared" si="12"/>
        <v>23.41097476</v>
      </c>
      <c r="D20" s="177">
        <f t="shared" si="12"/>
        <v>23.85330727</v>
      </c>
      <c r="E20" s="177">
        <f t="shared" si="12"/>
        <v>24.30399732</v>
      </c>
      <c r="F20" s="177">
        <f t="shared" si="12"/>
        <v>24.76320282</v>
      </c>
      <c r="G20" s="177">
        <f t="shared" si="12"/>
        <v>25.23108465</v>
      </c>
      <c r="H20" s="177">
        <f t="shared" si="12"/>
        <v>25.70780675</v>
      </c>
      <c r="I20" s="177">
        <f t="shared" si="12"/>
        <v>26.19353616</v>
      </c>
      <c r="J20" s="177">
        <f t="shared" si="12"/>
        <v>26.68844305</v>
      </c>
      <c r="K20" s="177">
        <f t="shared" si="12"/>
        <v>27.19270083</v>
      </c>
      <c r="L20" s="177">
        <f t="shared" si="12"/>
        <v>27.70648617</v>
      </c>
      <c r="M20" s="177">
        <f t="shared" si="12"/>
        <v>28.2299791</v>
      </c>
      <c r="N20" s="177">
        <f t="shared" si="12"/>
        <v>28.76336302</v>
      </c>
      <c r="O20" s="177">
        <f t="shared" si="12"/>
        <v>29.30682483</v>
      </c>
      <c r="P20" s="177">
        <f t="shared" si="12"/>
        <v>29.86055494</v>
      </c>
      <c r="Q20" s="177">
        <f t="shared" si="12"/>
        <v>30.42474735</v>
      </c>
      <c r="R20" s="177">
        <f t="shared" si="12"/>
        <v>30.99959975</v>
      </c>
      <c r="S20" s="177">
        <f t="shared" si="12"/>
        <v>31.58531355</v>
      </c>
      <c r="T20" s="177">
        <f t="shared" si="12"/>
        <v>32.18209396</v>
      </c>
      <c r="U20" s="177">
        <f t="shared" si="12"/>
        <v>32.79015008</v>
      </c>
      <c r="V20" s="715">
        <f>if(Model!W2025&gt;0,V18*Model!W2024/(Model!W2025*10^6)+V19,V19)</f>
        <v>33.40969496</v>
      </c>
      <c r="W20" s="177">
        <f t="shared" ref="W20:AZ20" si="13">V20*(1+V40-V21)</f>
        <v>34.04094567</v>
      </c>
      <c r="X20" s="177">
        <f t="shared" si="13"/>
        <v>34.68412338</v>
      </c>
      <c r="Y20" s="177">
        <f t="shared" si="13"/>
        <v>35.33945344</v>
      </c>
      <c r="Z20" s="177">
        <f t="shared" si="13"/>
        <v>36.00716546</v>
      </c>
      <c r="AA20" s="177">
        <f t="shared" si="13"/>
        <v>36.68749339</v>
      </c>
      <c r="AB20" s="177">
        <f t="shared" si="13"/>
        <v>37.3806756</v>
      </c>
      <c r="AC20" s="177">
        <f t="shared" si="13"/>
        <v>38.08695496</v>
      </c>
      <c r="AD20" s="177">
        <f t="shared" si="13"/>
        <v>38.80657893</v>
      </c>
      <c r="AE20" s="177">
        <f t="shared" si="13"/>
        <v>39.53979964</v>
      </c>
      <c r="AF20" s="177">
        <f t="shared" si="13"/>
        <v>40.286874</v>
      </c>
      <c r="AG20" s="177">
        <f t="shared" si="13"/>
        <v>41.04806376</v>
      </c>
      <c r="AH20" s="177">
        <f t="shared" si="13"/>
        <v>41.82363562</v>
      </c>
      <c r="AI20" s="177">
        <f t="shared" si="13"/>
        <v>42.61386132</v>
      </c>
      <c r="AJ20" s="177">
        <f t="shared" si="13"/>
        <v>43.41901773</v>
      </c>
      <c r="AK20" s="177">
        <f t="shared" si="13"/>
        <v>44.23938696</v>
      </c>
      <c r="AL20" s="177">
        <f t="shared" si="13"/>
        <v>45.07525644</v>
      </c>
      <c r="AM20" s="177">
        <f t="shared" si="13"/>
        <v>45.92691903</v>
      </c>
      <c r="AN20" s="177">
        <f t="shared" si="13"/>
        <v>46.79467314</v>
      </c>
      <c r="AO20" s="177">
        <f t="shared" si="13"/>
        <v>47.67882281</v>
      </c>
      <c r="AP20" s="177">
        <f t="shared" si="13"/>
        <v>48.5796778</v>
      </c>
      <c r="AQ20" s="177">
        <f t="shared" si="13"/>
        <v>49.49755377</v>
      </c>
      <c r="AR20" s="177">
        <f t="shared" si="13"/>
        <v>50.4327723</v>
      </c>
      <c r="AS20" s="177">
        <f t="shared" si="13"/>
        <v>51.38566107</v>
      </c>
      <c r="AT20" s="177">
        <f t="shared" si="13"/>
        <v>52.35655395</v>
      </c>
      <c r="AU20" s="177">
        <f t="shared" si="13"/>
        <v>53.34579111</v>
      </c>
      <c r="AV20" s="177">
        <f t="shared" si="13"/>
        <v>54.35371915</v>
      </c>
      <c r="AW20" s="177">
        <f t="shared" si="13"/>
        <v>55.38069122</v>
      </c>
      <c r="AX20" s="177">
        <f t="shared" si="13"/>
        <v>56.42706715</v>
      </c>
      <c r="AY20" s="177">
        <f t="shared" si="13"/>
        <v>57.49321355</v>
      </c>
      <c r="AZ20" s="177">
        <f t="shared" si="13"/>
        <v>58.57950397</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3.228166623</v>
      </c>
      <c r="X23" s="859">
        <f>X25*(1+X24)*'Inflation GDP Population'!X$18/'Inflation GDP Population'!$S$18</f>
        <v>3.262291325</v>
      </c>
      <c r="Y23" s="859">
        <f>Y25*(1+Y24)*'Inflation GDP Population'!Y$18/'Inflation GDP Population'!$S$18</f>
        <v>3.296518863</v>
      </c>
      <c r="Z23" s="859">
        <f>Z25*(1+Z24)*'Inflation GDP Population'!Z$18/'Inflation GDP Population'!$S$18</f>
        <v>3.33084026</v>
      </c>
      <c r="AA23" s="859">
        <f>AA25*(1+AA24)*'Inflation GDP Population'!AA$18/'Inflation GDP Population'!$S$18</f>
        <v>3.365246152</v>
      </c>
      <c r="AB23" s="859">
        <f>AB25*(1+AB24)*'Inflation GDP Population'!AB$18/'Inflation GDP Population'!$S$18</f>
        <v>3.399726774</v>
      </c>
      <c r="AC23" s="859">
        <f>AC25*(1+AC24)*'Inflation GDP Population'!AC$18/'Inflation GDP Population'!$S$18</f>
        <v>3.434271946</v>
      </c>
      <c r="AD23" s="859">
        <f>AD25*(1+AD24)*'Inflation GDP Population'!AD$18/'Inflation GDP Population'!$S$18</f>
        <v>3.468871063</v>
      </c>
      <c r="AE23" s="859">
        <f>AE25*(1+AE24)*'Inflation GDP Population'!AE$18/'Inflation GDP Population'!$S$18</f>
        <v>3.503513082</v>
      </c>
      <c r="AF23" s="859">
        <f>AF25*(1+AF24)*'Inflation GDP Population'!AF$18/'Inflation GDP Population'!$S$18</f>
        <v>3.53818651</v>
      </c>
      <c r="AG23" s="859">
        <f>AG25*(1+AG24)*'Inflation GDP Population'!AG$18/'Inflation GDP Population'!$S$18</f>
        <v>3.572879386</v>
      </c>
      <c r="AH23" s="859">
        <f>AH25*(1+AH24)*'Inflation GDP Population'!AH$18/'Inflation GDP Population'!$S$18</f>
        <v>3.607579273</v>
      </c>
      <c r="AI23" s="859">
        <f>AI25*(1+AI24)*'Inflation GDP Population'!AI$18/'Inflation GDP Population'!$S$18</f>
        <v>3.64227324</v>
      </c>
      <c r="AJ23" s="859">
        <f>AJ25*(1+AJ24)*'Inflation GDP Population'!AJ$18/'Inflation GDP Population'!$S$18</f>
        <v>3.676947849</v>
      </c>
      <c r="AK23" s="859">
        <f>AK25*(1+AK24)*'Inflation GDP Population'!AK$18/'Inflation GDP Population'!$S$18</f>
        <v>3.711589141</v>
      </c>
      <c r="AL23" s="859">
        <f>AL25*(1+AL24)*'Inflation GDP Population'!AL$18/'Inflation GDP Population'!$S$18</f>
        <v>3.746182619</v>
      </c>
      <c r="AM23" s="859">
        <f>AM25*(1+AM24)*'Inflation GDP Population'!AM$18/'Inflation GDP Population'!$S$18</f>
        <v>3.780713232</v>
      </c>
      <c r="AN23" s="859">
        <f>AN25*(1+AN24)*'Inflation GDP Population'!AN$18/'Inflation GDP Population'!$S$18</f>
        <v>3.815165361</v>
      </c>
      <c r="AO23" s="859">
        <f>AO25*(1+AO24)*'Inflation GDP Population'!AO$18/'Inflation GDP Population'!$S$18</f>
        <v>3.849522802</v>
      </c>
      <c r="AP23" s="859">
        <f>AP25*(1+AP24)*'Inflation GDP Population'!AP$18/'Inflation GDP Population'!$S$18</f>
        <v>3.883768748</v>
      </c>
      <c r="AQ23" s="859">
        <f>AQ25*(1+AQ24)*'Inflation GDP Population'!AQ$18/'Inflation GDP Population'!$S$18</f>
        <v>3.917885771</v>
      </c>
      <c r="AR23" s="859">
        <f>AR25*(1+AR24)*'Inflation GDP Population'!AR$18/'Inflation GDP Population'!$S$18</f>
        <v>3.951855808</v>
      </c>
      <c r="AS23" s="859">
        <f>AS25*(1+AS24)*'Inflation GDP Population'!AS$18/'Inflation GDP Population'!$S$18</f>
        <v>3.985660138</v>
      </c>
      <c r="AT23" s="859">
        <f>AT25*(1+AT24)*'Inflation GDP Population'!AT$18/'Inflation GDP Population'!$S$18</f>
        <v>4.019279367</v>
      </c>
      <c r="AU23" s="859">
        <f>AU25*(1+AU24)*'Inflation GDP Population'!AU$18/'Inflation GDP Population'!$S$18</f>
        <v>4.052693407</v>
      </c>
      <c r="AV23" s="859">
        <f>AV25*(1+AV24)*'Inflation GDP Population'!AV$18/'Inflation GDP Population'!$S$18</f>
        <v>4.085881456</v>
      </c>
      <c r="AW23" s="859">
        <f>AW25*(1+AW24)*'Inflation GDP Population'!AW$18/'Inflation GDP Population'!$S$18</f>
        <v>4.11882198</v>
      </c>
      <c r="AX23" s="859">
        <f>AX25*(1+AX24)*'Inflation GDP Population'!AX$18/'Inflation GDP Population'!$S$18</f>
        <v>4.151492688</v>
      </c>
      <c r="AY23" s="859">
        <f>AY25*(1+AY24)*'Inflation GDP Population'!AY$18/'Inflation GDP Population'!$S$18</f>
        <v>4.183870516</v>
      </c>
      <c r="AZ23" s="859">
        <f>AZ25*(1+AZ24)*'Inflation GDP Population'!AZ$18/'Inflation GDP Population'!$S$18</f>
        <v>4.215931602</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2.97392753</v>
      </c>
      <c r="X25" s="177">
        <f t="shared" si="20"/>
        <v>2.94785506</v>
      </c>
      <c r="Y25" s="177">
        <f t="shared" si="20"/>
        <v>2.92178259</v>
      </c>
      <c r="Z25" s="177">
        <f t="shared" si="20"/>
        <v>2.89571012</v>
      </c>
      <c r="AA25" s="177">
        <f t="shared" si="20"/>
        <v>2.86963765</v>
      </c>
      <c r="AB25" s="177">
        <f t="shared" si="20"/>
        <v>2.84356518</v>
      </c>
      <c r="AC25" s="177">
        <f t="shared" si="20"/>
        <v>2.81749271</v>
      </c>
      <c r="AD25" s="177">
        <f t="shared" si="20"/>
        <v>2.791420241</v>
      </c>
      <c r="AE25" s="177">
        <f t="shared" si="20"/>
        <v>2.765347771</v>
      </c>
      <c r="AF25" s="177">
        <f t="shared" si="20"/>
        <v>2.739275301</v>
      </c>
      <c r="AG25" s="177">
        <f t="shared" si="20"/>
        <v>2.713202831</v>
      </c>
      <c r="AH25" s="177">
        <f t="shared" si="20"/>
        <v>2.687130361</v>
      </c>
      <c r="AI25" s="177">
        <f t="shared" si="20"/>
        <v>2.661057891</v>
      </c>
      <c r="AJ25" s="177">
        <f t="shared" si="20"/>
        <v>2.634985421</v>
      </c>
      <c r="AK25" s="177">
        <f t="shared" si="20"/>
        <v>2.608912951</v>
      </c>
      <c r="AL25" s="177">
        <f t="shared" si="20"/>
        <v>2.582840481</v>
      </c>
      <c r="AM25" s="177">
        <f t="shared" si="20"/>
        <v>2.556768011</v>
      </c>
      <c r="AN25" s="177">
        <f t="shared" si="20"/>
        <v>2.530695541</v>
      </c>
      <c r="AO25" s="177">
        <f t="shared" si="20"/>
        <v>2.504623071</v>
      </c>
      <c r="AP25" s="177">
        <f t="shared" si="20"/>
        <v>2.478550601</v>
      </c>
      <c r="AQ25" s="177">
        <f t="shared" si="20"/>
        <v>2.452478131</v>
      </c>
      <c r="AR25" s="177">
        <f t="shared" si="20"/>
        <v>2.426405661</v>
      </c>
      <c r="AS25" s="177">
        <f t="shared" si="20"/>
        <v>2.400333192</v>
      </c>
      <c r="AT25" s="177">
        <f t="shared" si="20"/>
        <v>2.374260722</v>
      </c>
      <c r="AU25" s="177">
        <f t="shared" si="20"/>
        <v>2.348188252</v>
      </c>
      <c r="AV25" s="177">
        <f t="shared" si="20"/>
        <v>2.322115782</v>
      </c>
      <c r="AW25" s="177">
        <f t="shared" si="20"/>
        <v>2.296043312</v>
      </c>
      <c r="AX25" s="177">
        <f t="shared" si="20"/>
        <v>2.269970842</v>
      </c>
      <c r="AY25" s="177">
        <f t="shared" si="20"/>
        <v>2.243898372</v>
      </c>
      <c r="AZ25" s="865">
        <f>Inputs!$H$22</f>
        <v>2.217825902</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15.6</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60.0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50.0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25.0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12.5</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19.5</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92.1</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50.8</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48.0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84.5</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2.0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138.0</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36.0</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0.0</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12.1</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0.0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67.7</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0.0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90.0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18.0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37.0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0.0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4.8</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0.0</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78.8</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1.3</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4.0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242.6</v>
      </c>
      <c r="X38" s="252">
        <f t="shared" si="22"/>
        <v>0</v>
      </c>
      <c r="Y38" s="252">
        <f t="shared" si="22"/>
        <v>0.3</v>
      </c>
      <c r="Z38" s="252">
        <f t="shared" si="22"/>
        <v>1.6</v>
      </c>
      <c r="AA38" s="252">
        <f t="shared" si="22"/>
        <v>0</v>
      </c>
      <c r="AB38" s="252">
        <f t="shared" si="22"/>
        <v>0</v>
      </c>
      <c r="AC38" s="252">
        <f t="shared" si="22"/>
        <v>0</v>
      </c>
      <c r="AD38" s="252">
        <f t="shared" si="22"/>
        <v>0</v>
      </c>
      <c r="AE38" s="252">
        <f t="shared" si="22"/>
        <v>0</v>
      </c>
      <c r="AF38" s="252">
        <f t="shared" si="22"/>
        <v>0</v>
      </c>
      <c r="AG38" s="252">
        <f t="shared" si="22"/>
        <v>3.2</v>
      </c>
      <c r="AH38" s="252">
        <f t="shared" si="22"/>
        <v>0</v>
      </c>
      <c r="AI38" s="252">
        <f t="shared" si="22"/>
        <v>0</v>
      </c>
      <c r="AJ38" s="252">
        <f t="shared" si="22"/>
        <v>0</v>
      </c>
      <c r="AK38" s="252">
        <f t="shared" si="22"/>
        <v>0</v>
      </c>
      <c r="AL38" s="252">
        <f t="shared" si="22"/>
        <v>0</v>
      </c>
      <c r="AM38" s="252">
        <f t="shared" si="22"/>
        <v>0</v>
      </c>
      <c r="AN38" s="252">
        <f t="shared" si="22"/>
        <v>0</v>
      </c>
      <c r="AO38" s="252">
        <f t="shared" si="22"/>
        <v>60</v>
      </c>
      <c r="AP38" s="252">
        <f t="shared" si="22"/>
        <v>0</v>
      </c>
      <c r="AQ38" s="252">
        <f t="shared" si="22"/>
        <v>41</v>
      </c>
      <c r="AR38" s="252">
        <f t="shared" si="22"/>
        <v>705.8</v>
      </c>
      <c r="AS38" s="252">
        <f t="shared" si="22"/>
        <v>0</v>
      </c>
      <c r="AT38" s="252">
        <f t="shared" si="22"/>
        <v>0</v>
      </c>
      <c r="AU38" s="252">
        <f t="shared" si="22"/>
        <v>0</v>
      </c>
      <c r="AV38" s="252">
        <f t="shared" si="22"/>
        <v>2</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0.6</v>
      </c>
      <c r="W62" s="252">
        <f t="shared" si="24"/>
        <v>0.6</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1.1</v>
      </c>
      <c r="W65" s="252">
        <f t="shared" si="24"/>
        <v>1.1</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228.5</v>
      </c>
      <c r="W69" s="252">
        <f t="shared" si="24"/>
        <v>228.5</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2.0</v>
      </c>
      <c r="W73" s="252">
        <f t="shared" si="24"/>
        <v>2</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0.0</v>
      </c>
      <c r="W75" s="252">
        <f t="shared" si="24"/>
        <v>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8.2</v>
      </c>
      <c r="W79" s="252">
        <f t="shared" si="24"/>
        <v>8.2</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0.0</v>
      </c>
      <c r="W80" s="252">
        <f t="shared" si="24"/>
        <v>0</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2.2</v>
      </c>
      <c r="W86" s="252">
        <f t="shared" si="24"/>
        <v>2.2</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0.0</v>
      </c>
      <c r="W87" s="252">
        <f t="shared" si="24"/>
        <v>0</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0.3</v>
      </c>
      <c r="W101" s="252">
        <f t="shared" si="24"/>
        <v>0</v>
      </c>
      <c r="X101" s="252">
        <f t="shared" ref="X101:BA101" si="85">IF(AND(X$39-$A101&gt;$V$26,SUM($W101:W101)&lt;&gt;$V101),$V101,0)</f>
        <v>0</v>
      </c>
      <c r="Y101" s="252">
        <f t="shared" si="85"/>
        <v>0.3</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1.6</v>
      </c>
      <c r="W102" s="252">
        <f t="shared" si="24"/>
        <v>0</v>
      </c>
      <c r="X102" s="252">
        <f t="shared" ref="X102:BA102" si="86">IF(AND(X$39-$A102&gt;$V$26,SUM($W102:W102)&lt;&gt;$V102),$V102,0)</f>
        <v>0</v>
      </c>
      <c r="Y102" s="252">
        <f t="shared" si="86"/>
        <v>0</v>
      </c>
      <c r="Z102" s="252">
        <f t="shared" si="86"/>
        <v>1.6</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24"/>
        <v>0</v>
      </c>
      <c r="X103" s="252">
        <f t="shared" ref="X103:BA103" si="87">IF(AND(X$39-$A103&gt;$V$26,SUM($W103:W103)&lt;&gt;$V103),$V103,0)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3.2</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3.2</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60.0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60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41.0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41</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705.8</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705.8</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2.0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2</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0.5</v>
      </c>
      <c r="AJ46" s="252">
        <f t="shared" si="34"/>
        <v>0</v>
      </c>
      <c r="AK46" s="252">
        <f t="shared" si="34"/>
        <v>0</v>
      </c>
      <c r="AL46" s="252">
        <f t="shared" si="34"/>
        <v>0</v>
      </c>
      <c r="AM46" s="253">
        <f t="shared" si="34"/>
        <v>0</v>
      </c>
      <c r="AN46" s="253">
        <f t="shared" si="34"/>
        <v>0</v>
      </c>
      <c r="AO46" s="253">
        <f t="shared" si="34"/>
        <v>0</v>
      </c>
      <c r="AP46" s="253">
        <f t="shared" si="34"/>
        <v>0</v>
      </c>
      <c r="AQ46" s="253">
        <f t="shared" si="34"/>
        <v>0</v>
      </c>
      <c r="AR46" s="253">
        <f t="shared" si="34"/>
        <v>0</v>
      </c>
      <c r="AS46" s="253">
        <f t="shared" si="34"/>
        <v>0</v>
      </c>
      <c r="AT46" s="253">
        <f t="shared" si="34"/>
        <v>0</v>
      </c>
      <c r="AU46" s="253">
        <f t="shared" si="34"/>
        <v>0</v>
      </c>
      <c r="AV46" s="253">
        <f t="shared" si="34"/>
        <v>0</v>
      </c>
      <c r="AW46" s="253">
        <f t="shared" si="34"/>
        <v>0</v>
      </c>
      <c r="AX46" s="253">
        <f t="shared" si="34"/>
        <v>0</v>
      </c>
      <c r="AY46" s="253">
        <f t="shared" si="34"/>
        <v>0</v>
      </c>
      <c r="AZ46" s="253">
        <f t="shared" si="34"/>
        <v>0.2833333333</v>
      </c>
      <c r="BA46" s="253">
        <f t="shared" si="34"/>
        <v>0</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0</v>
      </c>
      <c r="AO47" s="880">
        <f t="shared" si="35"/>
        <v>0</v>
      </c>
      <c r="AP47" s="880">
        <f t="shared" si="35"/>
        <v>0</v>
      </c>
      <c r="AQ47" s="880">
        <f t="shared" si="35"/>
        <v>0</v>
      </c>
      <c r="AR47" s="880">
        <f t="shared" si="35"/>
        <v>0</v>
      </c>
      <c r="AS47" s="880">
        <f t="shared" si="35"/>
        <v>0</v>
      </c>
      <c r="AT47" s="880">
        <f t="shared" si="35"/>
        <v>0</v>
      </c>
      <c r="AU47" s="880">
        <f t="shared" si="35"/>
        <v>0</v>
      </c>
      <c r="AV47" s="880">
        <f t="shared" si="35"/>
        <v>0</v>
      </c>
      <c r="AW47" s="880">
        <f t="shared" si="35"/>
        <v>0</v>
      </c>
      <c r="AX47" s="880">
        <f t="shared" si="35"/>
        <v>0</v>
      </c>
      <c r="AY47" s="880">
        <f t="shared" si="35"/>
        <v>0</v>
      </c>
      <c r="AZ47" s="880">
        <f t="shared" si="35"/>
        <v>0</v>
      </c>
      <c r="BA47" s="880">
        <f t="shared" si="35"/>
        <v>0</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0.5</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0.5</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0.0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0</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0.0</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52">
        <f t="shared" si="128"/>
        <v>0</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0.0</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52">
        <f t="shared" si="129"/>
        <v>0</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0.0</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52">
        <f t="shared" si="130"/>
        <v>0</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0.0</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52">
        <f t="shared" si="131"/>
        <v>0</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0.0</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52">
        <f t="shared" si="132"/>
        <v>0</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0.0</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52">
        <f t="shared" si="133"/>
        <v>0</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0.0</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52">
        <f t="shared" si="134"/>
        <v>0</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0.0</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52">
        <f t="shared" si="135"/>
        <v>0</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0.0</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52">
        <f t="shared" si="136"/>
        <v>0</v>
      </c>
      <c r="AW148" s="252">
        <f t="shared" si="136"/>
        <v>0</v>
      </c>
      <c r="AX148" s="252">
        <f t="shared" si="136"/>
        <v>0</v>
      </c>
      <c r="AY148" s="252">
        <f t="shared" si="136"/>
        <v>0</v>
      </c>
      <c r="AZ148" s="252">
        <f t="shared" si="136"/>
        <v>0</v>
      </c>
      <c r="BA148" s="252">
        <f t="shared" si="136"/>
        <v>0</v>
      </c>
    </row>
    <row r="149" ht="15.75" customHeight="1">
      <c r="A149" s="744">
        <v>2030.0</v>
      </c>
      <c r="V149" s="747">
        <v>0.0</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52">
        <f t="shared" si="137"/>
        <v>0</v>
      </c>
      <c r="AX149" s="252">
        <f t="shared" si="137"/>
        <v>0</v>
      </c>
      <c r="AY149" s="252">
        <f t="shared" si="137"/>
        <v>0</v>
      </c>
      <c r="AZ149" s="252">
        <f t="shared" si="137"/>
        <v>0</v>
      </c>
      <c r="BA149" s="252">
        <f t="shared" si="137"/>
        <v>0</v>
      </c>
    </row>
    <row r="150" ht="15.75" customHeight="1">
      <c r="A150" s="744">
        <v>2031.0</v>
      </c>
      <c r="V150" s="747">
        <v>0.0</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52">
        <f t="shared" si="138"/>
        <v>0</v>
      </c>
      <c r="AY150" s="252">
        <f t="shared" si="138"/>
        <v>0</v>
      </c>
      <c r="AZ150" s="252">
        <f t="shared" si="138"/>
        <v>0</v>
      </c>
      <c r="BA150" s="252">
        <f t="shared" si="138"/>
        <v>0</v>
      </c>
    </row>
    <row r="151" ht="15.75" customHeight="1">
      <c r="A151" s="744">
        <v>2032.0</v>
      </c>
      <c r="V151" s="747">
        <v>0.0</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52">
        <f t="shared" si="139"/>
        <v>0</v>
      </c>
      <c r="AZ151" s="252">
        <f t="shared" si="139"/>
        <v>0</v>
      </c>
      <c r="BA151" s="252">
        <f t="shared" si="139"/>
        <v>0</v>
      </c>
    </row>
    <row r="152" ht="15.75" customHeight="1">
      <c r="A152" s="744">
        <v>2033.0</v>
      </c>
      <c r="V152" s="747">
        <v>0.2833333333333334</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0.2833333333</v>
      </c>
      <c r="BA152" s="252">
        <f t="shared" si="140"/>
        <v>0</v>
      </c>
    </row>
    <row r="153" ht="15.75" customHeight="1">
      <c r="A153" s="744">
        <v>2034.0</v>
      </c>
      <c r="V153" s="747">
        <v>0.0</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52">
        <f t="shared" si="141"/>
        <v>0</v>
      </c>
    </row>
    <row r="154" ht="15.75" customHeight="1">
      <c r="A154" s="744">
        <v>2035.0</v>
      </c>
      <c r="V154" s="747">
        <v>0.0</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0.0</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0.0</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0.0</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0.0</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0.0</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0.0</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0.0</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0.0</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0.0</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0.0</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0.0</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0.0</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0.0</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0.0</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0.0</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0.0</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f t="shared" si="180"/>
        <v>0</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0.0</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f t="shared" si="181"/>
        <v>0</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0.0</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f t="shared" si="182"/>
        <v>0</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0.0</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f t="shared" si="183"/>
        <v>0</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0.0</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f t="shared" si="184"/>
        <v>0</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0.0</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f t="shared" si="185"/>
        <v>0</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0.0</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f t="shared" si="186"/>
        <v>0</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0.0</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f t="shared" si="187"/>
        <v>0</v>
      </c>
      <c r="AV200">
        <f t="shared" si="187"/>
        <v>0</v>
      </c>
      <c r="AW200">
        <f t="shared" si="187"/>
        <v>0</v>
      </c>
      <c r="AX200">
        <f t="shared" si="187"/>
        <v>0</v>
      </c>
      <c r="AY200">
        <f t="shared" si="187"/>
        <v>0</v>
      </c>
      <c r="AZ200">
        <f t="shared" si="187"/>
        <v>0</v>
      </c>
      <c r="BA200">
        <f t="shared" si="187"/>
        <v>0</v>
      </c>
    </row>
    <row r="201" ht="15.75" customHeight="1">
      <c r="A201" s="744">
        <v>2029.0</v>
      </c>
      <c r="V201" s="883">
        <v>0.0</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f t="shared" si="188"/>
        <v>0</v>
      </c>
      <c r="AW201">
        <f t="shared" si="188"/>
        <v>0</v>
      </c>
      <c r="AX201">
        <f t="shared" si="188"/>
        <v>0</v>
      </c>
      <c r="AY201">
        <f t="shared" si="188"/>
        <v>0</v>
      </c>
      <c r="AZ201">
        <f t="shared" si="188"/>
        <v>0</v>
      </c>
      <c r="BA201">
        <f t="shared" si="188"/>
        <v>0</v>
      </c>
    </row>
    <row r="202" ht="15.75" customHeight="1">
      <c r="A202" s="744">
        <v>2030.0</v>
      </c>
      <c r="V202" s="883">
        <v>0.0</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f t="shared" si="189"/>
        <v>0</v>
      </c>
      <c r="AX202">
        <f t="shared" si="189"/>
        <v>0</v>
      </c>
      <c r="AY202">
        <f t="shared" si="189"/>
        <v>0</v>
      </c>
      <c r="AZ202">
        <f t="shared" si="189"/>
        <v>0</v>
      </c>
      <c r="BA202">
        <f t="shared" si="189"/>
        <v>0</v>
      </c>
    </row>
    <row r="203" ht="15.75" customHeight="1">
      <c r="A203" s="744">
        <v>2031.0</v>
      </c>
      <c r="V203" s="883">
        <v>0.0</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f t="shared" si="190"/>
        <v>0</v>
      </c>
      <c r="AY203">
        <f t="shared" si="190"/>
        <v>0</v>
      </c>
      <c r="AZ203">
        <f t="shared" si="190"/>
        <v>0</v>
      </c>
      <c r="BA203">
        <f t="shared" si="190"/>
        <v>0</v>
      </c>
    </row>
    <row r="204" ht="15.75" customHeight="1">
      <c r="A204" s="744">
        <v>2032.0</v>
      </c>
      <c r="V204" s="883">
        <v>0.0</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f t="shared" si="191"/>
        <v>0</v>
      </c>
      <c r="AZ204">
        <f t="shared" si="191"/>
        <v>0</v>
      </c>
      <c r="BA204">
        <f t="shared" si="191"/>
        <v>0</v>
      </c>
    </row>
    <row r="205" ht="15.75" customHeight="1">
      <c r="A205" s="744">
        <v>2033.0</v>
      </c>
      <c r="V205" s="883">
        <v>0.0</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f t="shared" si="192"/>
        <v>0</v>
      </c>
      <c r="BA205">
        <f t="shared" si="192"/>
        <v>0</v>
      </c>
    </row>
    <row r="206" ht="15.75" customHeight="1">
      <c r="A206" s="744">
        <v>2034.0</v>
      </c>
      <c r="V206" s="883">
        <v>0.0</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f t="shared" si="193"/>
        <v>0</v>
      </c>
    </row>
    <row r="207" ht="15.75" customHeight="1">
      <c r="A207" s="744">
        <v>2035.0</v>
      </c>
      <c r="V207" s="883">
        <v>0.0</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0.0</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0.0</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0.0</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0.0</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0.0</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0.0</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0.0</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0.0</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0.0</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0.0</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0.0</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0.0</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0.0</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0.0</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0.0</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